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8" yWindow="552" windowWidth="15996" windowHeight="5508"/>
  </bookViews>
  <sheets>
    <sheet name="Забеги" sheetId="1" r:id="rId1"/>
    <sheet name="в архив" sheetId="5" state="hidden" r:id="rId2"/>
  </sheets>
  <calcPr calcId="145621"/>
</workbook>
</file>

<file path=xl/calcChain.xml><?xml version="1.0" encoding="utf-8"?>
<calcChain xmlns="http://schemas.openxmlformats.org/spreadsheetml/2006/main">
  <c r="I1" i="5" l="1"/>
  <c r="K300" i="5"/>
  <c r="I300" i="5"/>
  <c r="G300" i="5"/>
  <c r="E300" i="5"/>
  <c r="C300" i="5"/>
  <c r="A300" i="5"/>
  <c r="K299" i="5"/>
  <c r="I299" i="5"/>
  <c r="G299" i="5"/>
  <c r="E299" i="5"/>
  <c r="C299" i="5"/>
  <c r="A299" i="5"/>
  <c r="K298" i="5"/>
  <c r="I298" i="5"/>
  <c r="G298" i="5"/>
  <c r="E298" i="5"/>
  <c r="C298" i="5"/>
  <c r="A298" i="5"/>
  <c r="K297" i="5"/>
  <c r="I297" i="5"/>
  <c r="G297" i="5"/>
  <c r="E297" i="5"/>
  <c r="C297" i="5"/>
  <c r="A297" i="5"/>
  <c r="K296" i="5"/>
  <c r="I296" i="5"/>
  <c r="G296" i="5"/>
  <c r="E296" i="5"/>
  <c r="C296" i="5"/>
  <c r="A296" i="5"/>
  <c r="K295" i="5"/>
  <c r="I295" i="5"/>
  <c r="G295" i="5"/>
  <c r="E295" i="5"/>
  <c r="C295" i="5"/>
  <c r="A295" i="5"/>
  <c r="K294" i="5"/>
  <c r="I294" i="5"/>
  <c r="G294" i="5"/>
  <c r="E294" i="5"/>
  <c r="C294" i="5"/>
  <c r="A294" i="5"/>
  <c r="K293" i="5"/>
  <c r="I293" i="5"/>
  <c r="G293" i="5"/>
  <c r="E293" i="5"/>
  <c r="C293" i="5"/>
  <c r="A293" i="5"/>
  <c r="K292" i="5"/>
  <c r="I292" i="5"/>
  <c r="G292" i="5"/>
  <c r="E292" i="5"/>
  <c r="C292" i="5"/>
  <c r="A292" i="5"/>
  <c r="K291" i="5"/>
  <c r="I291" i="5"/>
  <c r="G291" i="5"/>
  <c r="E291" i="5"/>
  <c r="C291" i="5"/>
  <c r="A291" i="5"/>
  <c r="K290" i="5"/>
  <c r="I290" i="5"/>
  <c r="G290" i="5"/>
  <c r="E290" i="5"/>
  <c r="C290" i="5"/>
  <c r="A290" i="5"/>
  <c r="K289" i="5"/>
  <c r="I289" i="5"/>
  <c r="G289" i="5"/>
  <c r="E289" i="5"/>
  <c r="C289" i="5"/>
  <c r="A289" i="5"/>
  <c r="K288" i="5"/>
  <c r="I288" i="5"/>
  <c r="G288" i="5"/>
  <c r="E288" i="5"/>
  <c r="C288" i="5"/>
  <c r="A288" i="5"/>
  <c r="K287" i="5"/>
  <c r="I287" i="5"/>
  <c r="G287" i="5"/>
  <c r="E287" i="5"/>
  <c r="C287" i="5"/>
  <c r="A287" i="5"/>
  <c r="K286" i="5"/>
  <c r="I286" i="5"/>
  <c r="G286" i="5"/>
  <c r="E286" i="5"/>
  <c r="C286" i="5"/>
  <c r="A286" i="5"/>
  <c r="K285" i="5"/>
  <c r="I285" i="5"/>
  <c r="G285" i="5"/>
  <c r="E285" i="5"/>
  <c r="C285" i="5"/>
  <c r="A285" i="5"/>
  <c r="K284" i="5"/>
  <c r="I284" i="5"/>
  <c r="G284" i="5"/>
  <c r="E284" i="5"/>
  <c r="C284" i="5"/>
  <c r="A284" i="5"/>
  <c r="K283" i="5"/>
  <c r="I283" i="5"/>
  <c r="G283" i="5"/>
  <c r="E283" i="5"/>
  <c r="C283" i="5"/>
  <c r="A283" i="5"/>
  <c r="K282" i="5"/>
  <c r="I282" i="5"/>
  <c r="G282" i="5"/>
  <c r="E282" i="5"/>
  <c r="C282" i="5"/>
  <c r="A282" i="5"/>
  <c r="K281" i="5"/>
  <c r="I281" i="5"/>
  <c r="G281" i="5"/>
  <c r="E281" i="5"/>
  <c r="C281" i="5"/>
  <c r="A281" i="5"/>
  <c r="K280" i="5"/>
  <c r="I280" i="5"/>
  <c r="G280" i="5"/>
  <c r="E280" i="5"/>
  <c r="C280" i="5"/>
  <c r="A280" i="5"/>
  <c r="K279" i="5"/>
  <c r="L300" i="5"/>
  <c r="H300" i="5"/>
  <c r="D300" i="5"/>
  <c r="L299" i="5"/>
  <c r="H299" i="5"/>
  <c r="D299" i="5"/>
  <c r="L298" i="5"/>
  <c r="H298" i="5"/>
  <c r="D298" i="5"/>
  <c r="L297" i="5"/>
  <c r="H297" i="5"/>
  <c r="D297" i="5"/>
  <c r="L296" i="5"/>
  <c r="H296" i="5"/>
  <c r="D296" i="5"/>
  <c r="L295" i="5"/>
  <c r="H295" i="5"/>
  <c r="D295" i="5"/>
  <c r="L294" i="5"/>
  <c r="H294" i="5"/>
  <c r="D294" i="5"/>
  <c r="L293" i="5"/>
  <c r="H293" i="5"/>
  <c r="D293" i="5"/>
  <c r="L292" i="5"/>
  <c r="H292" i="5"/>
  <c r="D292" i="5"/>
  <c r="L291" i="5"/>
  <c r="H291" i="5"/>
  <c r="D291" i="5"/>
  <c r="L290" i="5"/>
  <c r="H290" i="5"/>
  <c r="D290" i="5"/>
  <c r="L289" i="5"/>
  <c r="H289" i="5"/>
  <c r="D289" i="5"/>
  <c r="L288" i="5"/>
  <c r="H288" i="5"/>
  <c r="D288" i="5"/>
  <c r="L287" i="5"/>
  <c r="H287" i="5"/>
  <c r="D287" i="5"/>
  <c r="L286" i="5"/>
  <c r="H286" i="5"/>
  <c r="D286" i="5"/>
  <c r="L285" i="5"/>
  <c r="H285" i="5"/>
  <c r="D285" i="5"/>
  <c r="L284" i="5"/>
  <c r="H284" i="5"/>
  <c r="D284" i="5"/>
  <c r="L283" i="5"/>
  <c r="H283" i="5"/>
  <c r="D283" i="5"/>
  <c r="L282" i="5"/>
  <c r="H282" i="5"/>
  <c r="D282" i="5"/>
  <c r="L281" i="5"/>
  <c r="H281" i="5"/>
  <c r="D281" i="5"/>
  <c r="L280" i="5"/>
  <c r="H280" i="5"/>
  <c r="D280" i="5"/>
  <c r="L279" i="5"/>
  <c r="I279" i="5"/>
  <c r="G279" i="5"/>
  <c r="E279" i="5"/>
  <c r="C279" i="5"/>
  <c r="A279" i="5"/>
  <c r="K278" i="5"/>
  <c r="I278" i="5"/>
  <c r="G278" i="5"/>
  <c r="E278" i="5"/>
  <c r="C278" i="5"/>
  <c r="A278" i="5"/>
  <c r="K277" i="5"/>
  <c r="I277" i="5"/>
  <c r="G277" i="5"/>
  <c r="E277" i="5"/>
  <c r="C277" i="5"/>
  <c r="A277" i="5"/>
  <c r="K276" i="5"/>
  <c r="I276" i="5"/>
  <c r="G276" i="5"/>
  <c r="E276" i="5"/>
  <c r="C276" i="5"/>
  <c r="A276" i="5"/>
  <c r="K275" i="5"/>
  <c r="I275" i="5"/>
  <c r="G275" i="5"/>
  <c r="E275" i="5"/>
  <c r="C275" i="5"/>
  <c r="A275" i="5"/>
  <c r="K274" i="5"/>
  <c r="I274" i="5"/>
  <c r="G274" i="5"/>
  <c r="E274" i="5"/>
  <c r="C274" i="5"/>
  <c r="A274" i="5"/>
  <c r="K273" i="5"/>
  <c r="I273" i="5"/>
  <c r="G273" i="5"/>
  <c r="E273" i="5"/>
  <c r="C273" i="5"/>
  <c r="A273" i="5"/>
  <c r="K272" i="5"/>
  <c r="I272" i="5"/>
  <c r="G272" i="5"/>
  <c r="E272" i="5"/>
  <c r="C272" i="5"/>
  <c r="A272" i="5"/>
  <c r="K271" i="5"/>
  <c r="I271" i="5"/>
  <c r="G271" i="5"/>
  <c r="E271" i="5"/>
  <c r="C271" i="5"/>
  <c r="A271" i="5"/>
  <c r="K270" i="5"/>
  <c r="I270" i="5"/>
  <c r="G270" i="5"/>
  <c r="E270" i="5"/>
  <c r="C270" i="5"/>
  <c r="A270" i="5"/>
  <c r="K269" i="5"/>
  <c r="I269" i="5"/>
  <c r="G269" i="5"/>
  <c r="E269" i="5"/>
  <c r="J300" i="5"/>
  <c r="B300" i="5"/>
  <c r="F299" i="5"/>
  <c r="J298" i="5"/>
  <c r="B298" i="5"/>
  <c r="F297" i="5"/>
  <c r="J296" i="5"/>
  <c r="B296" i="5"/>
  <c r="F295" i="5"/>
  <c r="J294" i="5"/>
  <c r="B294" i="5"/>
  <c r="F293" i="5"/>
  <c r="J292" i="5"/>
  <c r="B292" i="5"/>
  <c r="F291" i="5"/>
  <c r="J290" i="5"/>
  <c r="B290" i="5"/>
  <c r="F289" i="5"/>
  <c r="J288" i="5"/>
  <c r="B288" i="5"/>
  <c r="F287" i="5"/>
  <c r="J286" i="5"/>
  <c r="B286" i="5"/>
  <c r="F285" i="5"/>
  <c r="J284" i="5"/>
  <c r="B284" i="5"/>
  <c r="F283" i="5"/>
  <c r="J282" i="5"/>
  <c r="B282" i="5"/>
  <c r="F281" i="5"/>
  <c r="J280" i="5"/>
  <c r="B280" i="5"/>
  <c r="H279" i="5"/>
  <c r="D279" i="5"/>
  <c r="L278" i="5"/>
  <c r="H278" i="5"/>
  <c r="D278" i="5"/>
  <c r="L277" i="5"/>
  <c r="H277" i="5"/>
  <c r="D277" i="5"/>
  <c r="L276" i="5"/>
  <c r="H276" i="5"/>
  <c r="D276" i="5"/>
  <c r="L275" i="5"/>
  <c r="H275" i="5"/>
  <c r="D275" i="5"/>
  <c r="L274" i="5"/>
  <c r="H274" i="5"/>
  <c r="D274" i="5"/>
  <c r="L273" i="5"/>
  <c r="H273" i="5"/>
  <c r="D273" i="5"/>
  <c r="L272" i="5"/>
  <c r="H272" i="5"/>
  <c r="D272" i="5"/>
  <c r="L271" i="5"/>
  <c r="H271" i="5"/>
  <c r="D271" i="5"/>
  <c r="L270" i="5"/>
  <c r="H270" i="5"/>
  <c r="D270" i="5"/>
  <c r="L269" i="5"/>
  <c r="H269" i="5"/>
  <c r="D269" i="5"/>
  <c r="B269" i="5"/>
  <c r="L268" i="5"/>
  <c r="J268" i="5"/>
  <c r="H268" i="5"/>
  <c r="F268" i="5"/>
  <c r="D268" i="5"/>
  <c r="B268" i="5"/>
  <c r="L267" i="5"/>
  <c r="J267" i="5"/>
  <c r="H267" i="5"/>
  <c r="F267" i="5"/>
  <c r="D267" i="5"/>
  <c r="B267" i="5"/>
  <c r="L266" i="5"/>
  <c r="J266" i="5"/>
  <c r="H266" i="5"/>
  <c r="F266" i="5"/>
  <c r="D266" i="5"/>
  <c r="B266" i="5"/>
  <c r="L265" i="5"/>
  <c r="J265" i="5"/>
  <c r="H265" i="5"/>
  <c r="F265" i="5"/>
  <c r="D265" i="5"/>
  <c r="B265" i="5"/>
  <c r="L264" i="5"/>
  <c r="J264" i="5"/>
  <c r="H264" i="5"/>
  <c r="F264" i="5"/>
  <c r="D264" i="5"/>
  <c r="B264" i="5"/>
  <c r="L263" i="5"/>
  <c r="J263" i="5"/>
  <c r="H263" i="5"/>
  <c r="F263" i="5"/>
  <c r="D263" i="5"/>
  <c r="B263" i="5"/>
  <c r="L262" i="5"/>
  <c r="J262" i="5"/>
  <c r="H262" i="5"/>
  <c r="F262" i="5"/>
  <c r="D262" i="5"/>
  <c r="B262" i="5"/>
  <c r="L261" i="5"/>
  <c r="J261" i="5"/>
  <c r="H261" i="5"/>
  <c r="F261" i="5"/>
  <c r="D261" i="5"/>
  <c r="B261" i="5"/>
  <c r="L260" i="5"/>
  <c r="J260" i="5"/>
  <c r="H260" i="5"/>
  <c r="F260" i="5"/>
  <c r="D260" i="5"/>
  <c r="B260" i="5"/>
  <c r="L259" i="5"/>
  <c r="J259" i="5"/>
  <c r="H259" i="5"/>
  <c r="F259" i="5"/>
  <c r="D259" i="5"/>
  <c r="B259" i="5"/>
  <c r="L258" i="5"/>
  <c r="J258" i="5"/>
  <c r="H258" i="5"/>
  <c r="F258" i="5"/>
  <c r="D258" i="5"/>
  <c r="B258" i="5"/>
  <c r="L257" i="5"/>
  <c r="J257" i="5"/>
  <c r="H257" i="5"/>
  <c r="F257" i="5"/>
  <c r="D257" i="5"/>
  <c r="B257" i="5"/>
  <c r="L256" i="5"/>
  <c r="J256" i="5"/>
  <c r="H256" i="5"/>
  <c r="F256" i="5"/>
  <c r="D256" i="5"/>
  <c r="B256" i="5"/>
  <c r="L255" i="5"/>
  <c r="J255" i="5"/>
  <c r="H255" i="5"/>
  <c r="F255" i="5"/>
  <c r="D255" i="5"/>
  <c r="B255" i="5"/>
  <c r="L254" i="5"/>
  <c r="J254" i="5"/>
  <c r="H254" i="5"/>
  <c r="F254" i="5"/>
  <c r="D254" i="5"/>
  <c r="B254" i="5"/>
  <c r="L253" i="5"/>
  <c r="J253" i="5"/>
  <c r="H253" i="5"/>
  <c r="F253" i="5"/>
  <c r="D253" i="5"/>
  <c r="B253" i="5"/>
  <c r="L252" i="5"/>
  <c r="J252" i="5"/>
  <c r="H252" i="5"/>
  <c r="F252" i="5"/>
  <c r="D252" i="5"/>
  <c r="B252" i="5"/>
  <c r="L251" i="5"/>
  <c r="J251" i="5"/>
  <c r="H251" i="5"/>
  <c r="F251" i="5"/>
  <c r="D251" i="5"/>
  <c r="B251" i="5"/>
  <c r="L250" i="5"/>
  <c r="J250" i="5"/>
  <c r="H250" i="5"/>
  <c r="F250" i="5"/>
  <c r="D250" i="5"/>
  <c r="B250" i="5"/>
  <c r="L249" i="5"/>
  <c r="J249" i="5"/>
  <c r="H249" i="5"/>
  <c r="F249" i="5"/>
  <c r="D249" i="5"/>
  <c r="B249" i="5"/>
  <c r="L248" i="5"/>
  <c r="J248" i="5"/>
  <c r="H248" i="5"/>
  <c r="F248" i="5"/>
  <c r="D248" i="5"/>
  <c r="B248" i="5"/>
  <c r="L247" i="5"/>
  <c r="J247" i="5"/>
  <c r="H247" i="5"/>
  <c r="F247" i="5"/>
  <c r="D247" i="5"/>
  <c r="B247" i="5"/>
  <c r="L246" i="5"/>
  <c r="J246" i="5"/>
  <c r="H246" i="5"/>
  <c r="F246" i="5"/>
  <c r="D246" i="5"/>
  <c r="B246" i="5"/>
  <c r="L245" i="5"/>
  <c r="J245" i="5"/>
  <c r="H245" i="5"/>
  <c r="F245" i="5"/>
  <c r="D245" i="5"/>
  <c r="B245" i="5"/>
  <c r="L244" i="5"/>
  <c r="J244" i="5"/>
  <c r="H244" i="5"/>
  <c r="F244" i="5"/>
  <c r="D244" i="5"/>
  <c r="B244" i="5"/>
  <c r="L243" i="5"/>
  <c r="J243" i="5"/>
  <c r="H243" i="5"/>
  <c r="F243" i="5"/>
  <c r="D243" i="5"/>
  <c r="B243" i="5"/>
  <c r="L242" i="5"/>
  <c r="J242" i="5"/>
  <c r="H242" i="5"/>
  <c r="F242" i="5"/>
  <c r="D242" i="5"/>
  <c r="B242" i="5"/>
  <c r="L241" i="5"/>
  <c r="J241" i="5"/>
  <c r="H241" i="5"/>
  <c r="F241" i="5"/>
  <c r="D241" i="5"/>
  <c r="B241" i="5"/>
  <c r="L240" i="5"/>
  <c r="J240" i="5"/>
  <c r="H240" i="5"/>
  <c r="F240" i="5"/>
  <c r="D240" i="5"/>
  <c r="B240" i="5"/>
  <c r="L239" i="5"/>
  <c r="J239" i="5"/>
  <c r="H239" i="5"/>
  <c r="F239" i="5"/>
  <c r="D239" i="5"/>
  <c r="B239" i="5"/>
  <c r="L238" i="5"/>
  <c r="J238" i="5"/>
  <c r="H238" i="5"/>
  <c r="F238" i="5"/>
  <c r="D238" i="5"/>
  <c r="B238" i="5"/>
  <c r="L237" i="5"/>
  <c r="J237" i="5"/>
  <c r="H237" i="5"/>
  <c r="F237" i="5"/>
  <c r="F300" i="5"/>
  <c r="B299" i="5"/>
  <c r="J297" i="5"/>
  <c r="F296" i="5"/>
  <c r="B295" i="5"/>
  <c r="J293" i="5"/>
  <c r="F292" i="5"/>
  <c r="B291" i="5"/>
  <c r="J289" i="5"/>
  <c r="F288" i="5"/>
  <c r="B287" i="5"/>
  <c r="J285" i="5"/>
  <c r="F284" i="5"/>
  <c r="B283" i="5"/>
  <c r="J281" i="5"/>
  <c r="F280" i="5"/>
  <c r="F279" i="5"/>
  <c r="J278" i="5"/>
  <c r="B278" i="5"/>
  <c r="F277" i="5"/>
  <c r="J276" i="5"/>
  <c r="B276" i="5"/>
  <c r="F275" i="5"/>
  <c r="J274" i="5"/>
  <c r="B274" i="5"/>
  <c r="F273" i="5"/>
  <c r="J272" i="5"/>
  <c r="B272" i="5"/>
  <c r="F271" i="5"/>
  <c r="J270" i="5"/>
  <c r="B270" i="5"/>
  <c r="F269" i="5"/>
  <c r="A269" i="5"/>
  <c r="I268" i="5"/>
  <c r="E268" i="5"/>
  <c r="A268" i="5"/>
  <c r="I267" i="5"/>
  <c r="E267" i="5"/>
  <c r="A267" i="5"/>
  <c r="I266" i="5"/>
  <c r="E266" i="5"/>
  <c r="A266" i="5"/>
  <c r="I265" i="5"/>
  <c r="E265" i="5"/>
  <c r="A265" i="5"/>
  <c r="I264" i="5"/>
  <c r="E264" i="5"/>
  <c r="A264" i="5"/>
  <c r="I263" i="5"/>
  <c r="E263" i="5"/>
  <c r="A263" i="5"/>
  <c r="I262" i="5"/>
  <c r="E262" i="5"/>
  <c r="A262" i="5"/>
  <c r="I261" i="5"/>
  <c r="E261" i="5"/>
  <c r="A261" i="5"/>
  <c r="I260" i="5"/>
  <c r="E260" i="5"/>
  <c r="A260" i="5"/>
  <c r="I259" i="5"/>
  <c r="E259" i="5"/>
  <c r="A259" i="5"/>
  <c r="I258" i="5"/>
  <c r="E258" i="5"/>
  <c r="A258" i="5"/>
  <c r="I257" i="5"/>
  <c r="E257" i="5"/>
  <c r="A257" i="5"/>
  <c r="I256" i="5"/>
  <c r="E256" i="5"/>
  <c r="A256" i="5"/>
  <c r="I255" i="5"/>
  <c r="E255" i="5"/>
  <c r="A255" i="5"/>
  <c r="I254" i="5"/>
  <c r="E254" i="5"/>
  <c r="A254" i="5"/>
  <c r="I253" i="5"/>
  <c r="E253" i="5"/>
  <c r="A253" i="5"/>
  <c r="I252" i="5"/>
  <c r="E252" i="5"/>
  <c r="A252" i="5"/>
  <c r="I251" i="5"/>
  <c r="E251" i="5"/>
  <c r="A251" i="5"/>
  <c r="I250" i="5"/>
  <c r="E250" i="5"/>
  <c r="A250" i="5"/>
  <c r="I249" i="5"/>
  <c r="E249" i="5"/>
  <c r="A249" i="5"/>
  <c r="I248" i="5"/>
  <c r="E248" i="5"/>
  <c r="A248" i="5"/>
  <c r="I247" i="5"/>
  <c r="E247" i="5"/>
  <c r="A247" i="5"/>
  <c r="I246" i="5"/>
  <c r="E246" i="5"/>
  <c r="A246" i="5"/>
  <c r="I245" i="5"/>
  <c r="E245" i="5"/>
  <c r="A245" i="5"/>
  <c r="I244" i="5"/>
  <c r="E244" i="5"/>
  <c r="A244" i="5"/>
  <c r="I243" i="5"/>
  <c r="E243" i="5"/>
  <c r="A243" i="5"/>
  <c r="I242" i="5"/>
  <c r="E242" i="5"/>
  <c r="A242" i="5"/>
  <c r="I241" i="5"/>
  <c r="E241" i="5"/>
  <c r="A241" i="5"/>
  <c r="I240" i="5"/>
  <c r="E240" i="5"/>
  <c r="A240" i="5"/>
  <c r="I239" i="5"/>
  <c r="E239" i="5"/>
  <c r="A239" i="5"/>
  <c r="I238" i="5"/>
  <c r="E238" i="5"/>
  <c r="A238" i="5"/>
  <c r="I237" i="5"/>
  <c r="E237" i="5"/>
  <c r="C237" i="5"/>
  <c r="A237" i="5"/>
  <c r="K236" i="5"/>
  <c r="I236" i="5"/>
  <c r="G236" i="5"/>
  <c r="E236" i="5"/>
  <c r="C236" i="5"/>
  <c r="A236" i="5"/>
  <c r="K235" i="5"/>
  <c r="I235" i="5"/>
  <c r="G235" i="5"/>
  <c r="E235" i="5"/>
  <c r="C235" i="5"/>
  <c r="A235" i="5"/>
  <c r="K234" i="5"/>
  <c r="I234" i="5"/>
  <c r="G234" i="5"/>
  <c r="E234" i="5"/>
  <c r="C234" i="5"/>
  <c r="A234" i="5"/>
  <c r="K233" i="5"/>
  <c r="I233" i="5"/>
  <c r="G233" i="5"/>
  <c r="E233" i="5"/>
  <c r="C233" i="5"/>
  <c r="A233" i="5"/>
  <c r="K232" i="5"/>
  <c r="I232" i="5"/>
  <c r="G232" i="5"/>
  <c r="E232" i="5"/>
  <c r="C232" i="5"/>
  <c r="A232" i="5"/>
  <c r="K231" i="5"/>
  <c r="I231" i="5"/>
  <c r="G231" i="5"/>
  <c r="E231" i="5"/>
  <c r="C231" i="5"/>
  <c r="A231" i="5"/>
  <c r="K230" i="5"/>
  <c r="I230" i="5"/>
  <c r="G230" i="5"/>
  <c r="E230" i="5"/>
  <c r="C230" i="5"/>
  <c r="A230" i="5"/>
  <c r="K229" i="5"/>
  <c r="I229" i="5"/>
  <c r="G229" i="5"/>
  <c r="E229" i="5"/>
  <c r="C229" i="5"/>
  <c r="A229" i="5"/>
  <c r="K228" i="5"/>
  <c r="I228" i="5"/>
  <c r="G228" i="5"/>
  <c r="E228" i="5"/>
  <c r="C228" i="5"/>
  <c r="A228" i="5"/>
  <c r="K227" i="5"/>
  <c r="I227" i="5"/>
  <c r="G227" i="5"/>
  <c r="E227" i="5"/>
  <c r="C227" i="5"/>
  <c r="A227" i="5"/>
  <c r="K226" i="5"/>
  <c r="I226" i="5"/>
  <c r="G226" i="5"/>
  <c r="E226" i="5"/>
  <c r="C226" i="5"/>
  <c r="A226" i="5"/>
  <c r="K225" i="5"/>
  <c r="I225" i="5"/>
  <c r="G225" i="5"/>
  <c r="E225" i="5"/>
  <c r="C225" i="5"/>
  <c r="A225" i="5"/>
  <c r="K224" i="5"/>
  <c r="I224" i="5"/>
  <c r="G224" i="5"/>
  <c r="E224" i="5"/>
  <c r="C224" i="5"/>
  <c r="A224" i="5"/>
  <c r="K223" i="5"/>
  <c r="I223" i="5"/>
  <c r="G223" i="5"/>
  <c r="E223" i="5"/>
  <c r="C223" i="5"/>
  <c r="A223" i="5"/>
  <c r="K222" i="5"/>
  <c r="I222" i="5"/>
  <c r="G222" i="5"/>
  <c r="E222" i="5"/>
  <c r="C222" i="5"/>
  <c r="A222" i="5"/>
  <c r="K221" i="5"/>
  <c r="I221" i="5"/>
  <c r="G221" i="5"/>
  <c r="E221" i="5"/>
  <c r="C221" i="5"/>
  <c r="A221" i="5"/>
  <c r="K220" i="5"/>
  <c r="I220" i="5"/>
  <c r="G220" i="5"/>
  <c r="E220" i="5"/>
  <c r="C220" i="5"/>
  <c r="A220" i="5"/>
  <c r="K219" i="5"/>
  <c r="I219" i="5"/>
  <c r="G219" i="5"/>
  <c r="E219" i="5"/>
  <c r="C219" i="5"/>
  <c r="A219" i="5"/>
  <c r="K218" i="5"/>
  <c r="I218" i="5"/>
  <c r="G218" i="5"/>
  <c r="E218" i="5"/>
  <c r="C218" i="5"/>
  <c r="A218" i="5"/>
  <c r="K217" i="5"/>
  <c r="I217" i="5"/>
  <c r="G217" i="5"/>
  <c r="E217" i="5"/>
  <c r="C217" i="5"/>
  <c r="A217" i="5"/>
  <c r="K216" i="5"/>
  <c r="I216" i="5"/>
  <c r="G216" i="5"/>
  <c r="E216" i="5"/>
  <c r="C216" i="5"/>
  <c r="A216" i="5"/>
  <c r="K215" i="5"/>
  <c r="I215" i="5"/>
  <c r="G215" i="5"/>
  <c r="E215" i="5"/>
  <c r="C215" i="5"/>
  <c r="A215" i="5"/>
  <c r="K214" i="5"/>
  <c r="I214" i="5"/>
  <c r="G214" i="5"/>
  <c r="E214" i="5"/>
  <c r="C214" i="5"/>
  <c r="A214" i="5"/>
  <c r="K213" i="5"/>
  <c r="I213" i="5"/>
  <c r="G213" i="5"/>
  <c r="E213" i="5"/>
  <c r="C213" i="5"/>
  <c r="A213" i="5"/>
  <c r="K212" i="5"/>
  <c r="I212" i="5"/>
  <c r="G212" i="5"/>
  <c r="E212" i="5"/>
  <c r="C212" i="5"/>
  <c r="A212" i="5"/>
  <c r="K211" i="5"/>
  <c r="I211" i="5"/>
  <c r="G211" i="5"/>
  <c r="E211" i="5"/>
  <c r="C211" i="5"/>
  <c r="A211" i="5"/>
  <c r="K210" i="5"/>
  <c r="I210" i="5"/>
  <c r="G210" i="5"/>
  <c r="E210" i="5"/>
  <c r="C210" i="5"/>
  <c r="A210" i="5"/>
  <c r="K209" i="5"/>
  <c r="I209" i="5"/>
  <c r="G209" i="5"/>
  <c r="E209" i="5"/>
  <c r="C209" i="5"/>
  <c r="A209" i="5"/>
  <c r="K208" i="5"/>
  <c r="I208" i="5"/>
  <c r="G208" i="5"/>
  <c r="E208" i="5"/>
  <c r="C208" i="5"/>
  <c r="A208" i="5"/>
  <c r="K207" i="5"/>
  <c r="I207" i="5"/>
  <c r="G207" i="5"/>
  <c r="E207" i="5"/>
  <c r="C207" i="5"/>
  <c r="A207" i="5"/>
  <c r="K206" i="5"/>
  <c r="I206" i="5"/>
  <c r="G206" i="5"/>
  <c r="E206" i="5"/>
  <c r="C206" i="5"/>
  <c r="A206" i="5"/>
  <c r="K205" i="5"/>
  <c r="I205" i="5"/>
  <c r="G205" i="5"/>
  <c r="E205" i="5"/>
  <c r="C205" i="5"/>
  <c r="A205" i="5"/>
  <c r="K204" i="5"/>
  <c r="I204" i="5"/>
  <c r="G204" i="5"/>
  <c r="E204" i="5"/>
  <c r="C204" i="5"/>
  <c r="A204" i="5"/>
  <c r="K203" i="5"/>
  <c r="I203" i="5"/>
  <c r="G203" i="5"/>
  <c r="E203" i="5"/>
  <c r="C203" i="5"/>
  <c r="A203" i="5"/>
  <c r="K202" i="5"/>
  <c r="I202" i="5"/>
  <c r="G202" i="5"/>
  <c r="E202" i="5"/>
  <c r="C202" i="5"/>
  <c r="A202" i="5"/>
  <c r="K201" i="5"/>
  <c r="I201" i="5"/>
  <c r="G201" i="5"/>
  <c r="E201" i="5"/>
  <c r="C201" i="5"/>
  <c r="A201" i="5"/>
  <c r="K200" i="5"/>
  <c r="I200" i="5"/>
  <c r="G200" i="5"/>
  <c r="E200" i="5"/>
  <c r="C200" i="5"/>
  <c r="A200" i="5"/>
  <c r="K199" i="5"/>
  <c r="I199" i="5"/>
  <c r="G199" i="5"/>
  <c r="E199" i="5"/>
  <c r="C199" i="5"/>
  <c r="A199" i="5"/>
  <c r="K198" i="5"/>
  <c r="I198" i="5"/>
  <c r="G198" i="5"/>
  <c r="E198" i="5"/>
  <c r="C198" i="5"/>
  <c r="A198" i="5"/>
  <c r="K197" i="5"/>
  <c r="I197" i="5"/>
  <c r="G197" i="5"/>
  <c r="E197" i="5"/>
  <c r="C197" i="5"/>
  <c r="A197" i="5"/>
  <c r="K196" i="5"/>
  <c r="I196" i="5"/>
  <c r="G196" i="5"/>
  <c r="E196" i="5"/>
  <c r="C196" i="5"/>
  <c r="A196" i="5"/>
  <c r="K195" i="5"/>
  <c r="I195" i="5"/>
  <c r="G195" i="5"/>
  <c r="E195" i="5"/>
  <c r="C195" i="5"/>
  <c r="A195" i="5"/>
  <c r="K194" i="5"/>
  <c r="I194" i="5"/>
  <c r="G194" i="5"/>
  <c r="E194" i="5"/>
  <c r="C194" i="5"/>
  <c r="A194" i="5"/>
  <c r="K193" i="5"/>
  <c r="I193" i="5"/>
  <c r="G193" i="5"/>
  <c r="E193" i="5"/>
  <c r="C193" i="5"/>
  <c r="A193" i="5"/>
  <c r="K192" i="5"/>
  <c r="I192" i="5"/>
  <c r="G192" i="5"/>
  <c r="E192" i="5"/>
  <c r="C192" i="5"/>
  <c r="A192" i="5"/>
  <c r="K191" i="5"/>
  <c r="I191" i="5"/>
  <c r="G191" i="5"/>
  <c r="E191" i="5"/>
  <c r="C191" i="5"/>
  <c r="A191" i="5"/>
  <c r="K190" i="5"/>
  <c r="I190" i="5"/>
  <c r="G190" i="5"/>
  <c r="E190" i="5"/>
  <c r="C190" i="5"/>
  <c r="A190" i="5"/>
  <c r="K189" i="5"/>
  <c r="I189" i="5"/>
  <c r="G189" i="5"/>
  <c r="E189" i="5"/>
  <c r="C189" i="5"/>
  <c r="A189" i="5"/>
  <c r="K188" i="5"/>
  <c r="I188" i="5"/>
  <c r="G188" i="5"/>
  <c r="E188" i="5"/>
  <c r="C188" i="5"/>
  <c r="A188" i="5"/>
  <c r="K187" i="5"/>
  <c r="I187" i="5"/>
  <c r="G187" i="5"/>
  <c r="E187" i="5"/>
  <c r="C187" i="5"/>
  <c r="A187" i="5"/>
  <c r="K186" i="5"/>
  <c r="I186" i="5"/>
  <c r="G186" i="5"/>
  <c r="E186" i="5"/>
  <c r="C186" i="5"/>
  <c r="A186" i="5"/>
  <c r="K185" i="5"/>
  <c r="I185" i="5"/>
  <c r="G185" i="5"/>
  <c r="E185" i="5"/>
  <c r="C185" i="5"/>
  <c r="A185" i="5"/>
  <c r="K184" i="5"/>
  <c r="I184" i="5"/>
  <c r="G184" i="5"/>
  <c r="E184" i="5"/>
  <c r="C184" i="5"/>
  <c r="A184" i="5"/>
  <c r="K183" i="5"/>
  <c r="I183" i="5"/>
  <c r="G183" i="5"/>
  <c r="E183" i="5"/>
  <c r="C183" i="5"/>
  <c r="A183" i="5"/>
  <c r="K182" i="5"/>
  <c r="I182" i="5"/>
  <c r="G182" i="5"/>
  <c r="E182" i="5"/>
  <c r="C182" i="5"/>
  <c r="A182" i="5"/>
  <c r="K181" i="5"/>
  <c r="I181" i="5"/>
  <c r="G181" i="5"/>
  <c r="E181" i="5"/>
  <c r="C181" i="5"/>
  <c r="A181" i="5"/>
  <c r="K180" i="5"/>
  <c r="I180" i="5"/>
  <c r="G180" i="5"/>
  <c r="E180" i="5"/>
  <c r="C180" i="5"/>
  <c r="A180" i="5"/>
  <c r="K179" i="5"/>
  <c r="I179" i="5"/>
  <c r="G179" i="5"/>
  <c r="E179" i="5"/>
  <c r="C179" i="5"/>
  <c r="A179" i="5"/>
  <c r="K178" i="5"/>
  <c r="I178" i="5"/>
  <c r="G178" i="5"/>
  <c r="E178" i="5"/>
  <c r="C178" i="5"/>
  <c r="A178" i="5"/>
  <c r="K177" i="5"/>
  <c r="I177" i="5"/>
  <c r="G177" i="5"/>
  <c r="E177" i="5"/>
  <c r="C177" i="5"/>
  <c r="A177" i="5"/>
  <c r="K176" i="5"/>
  <c r="I176" i="5"/>
  <c r="G176" i="5"/>
  <c r="E176" i="5"/>
  <c r="C176" i="5"/>
  <c r="A176" i="5"/>
  <c r="K175" i="5"/>
  <c r="I175" i="5"/>
  <c r="G175" i="5"/>
  <c r="E175" i="5"/>
  <c r="C175" i="5"/>
  <c r="A175" i="5"/>
  <c r="K174" i="5"/>
  <c r="I174" i="5"/>
  <c r="G174" i="5"/>
  <c r="E174" i="5"/>
  <c r="C174" i="5"/>
  <c r="A174" i="5"/>
  <c r="K173" i="5"/>
  <c r="I173" i="5"/>
  <c r="G173" i="5"/>
  <c r="J299" i="5"/>
  <c r="B297" i="5"/>
  <c r="F294" i="5"/>
  <c r="J291" i="5"/>
  <c r="B289" i="5"/>
  <c r="F286" i="5"/>
  <c r="J283" i="5"/>
  <c r="B281" i="5"/>
  <c r="B279" i="5"/>
  <c r="J277" i="5"/>
  <c r="F276" i="5"/>
  <c r="B275" i="5"/>
  <c r="J273" i="5"/>
  <c r="F272" i="5"/>
  <c r="B271" i="5"/>
  <c r="J269" i="5"/>
  <c r="K268" i="5"/>
  <c r="C268" i="5"/>
  <c r="G267" i="5"/>
  <c r="K266" i="5"/>
  <c r="C266" i="5"/>
  <c r="G265" i="5"/>
  <c r="K264" i="5"/>
  <c r="C264" i="5"/>
  <c r="G263" i="5"/>
  <c r="K262" i="5"/>
  <c r="C262" i="5"/>
  <c r="G261" i="5"/>
  <c r="K260" i="5"/>
  <c r="C260" i="5"/>
  <c r="G259" i="5"/>
  <c r="K258" i="5"/>
  <c r="C258" i="5"/>
  <c r="G257" i="5"/>
  <c r="K256" i="5"/>
  <c r="C256" i="5"/>
  <c r="G255" i="5"/>
  <c r="K254" i="5"/>
  <c r="C254" i="5"/>
  <c r="G253" i="5"/>
  <c r="K252" i="5"/>
  <c r="C252" i="5"/>
  <c r="G251" i="5"/>
  <c r="K250" i="5"/>
  <c r="C250" i="5"/>
  <c r="G249" i="5"/>
  <c r="K248" i="5"/>
  <c r="C248" i="5"/>
  <c r="G247" i="5"/>
  <c r="K246" i="5"/>
  <c r="C246" i="5"/>
  <c r="G245" i="5"/>
  <c r="K244" i="5"/>
  <c r="C244" i="5"/>
  <c r="G243" i="5"/>
  <c r="K242" i="5"/>
  <c r="C242" i="5"/>
  <c r="G241" i="5"/>
  <c r="K240" i="5"/>
  <c r="C240" i="5"/>
  <c r="G239" i="5"/>
  <c r="K238" i="5"/>
  <c r="C238" i="5"/>
  <c r="G237" i="5"/>
  <c r="B237" i="5"/>
  <c r="J236" i="5"/>
  <c r="F236" i="5"/>
  <c r="B236" i="5"/>
  <c r="J235" i="5"/>
  <c r="F235" i="5"/>
  <c r="B235" i="5"/>
  <c r="J234" i="5"/>
  <c r="F234" i="5"/>
  <c r="B234" i="5"/>
  <c r="J233" i="5"/>
  <c r="F233" i="5"/>
  <c r="B233" i="5"/>
  <c r="J232" i="5"/>
  <c r="F232" i="5"/>
  <c r="B232" i="5"/>
  <c r="J231" i="5"/>
  <c r="F231" i="5"/>
  <c r="B231" i="5"/>
  <c r="J230" i="5"/>
  <c r="F230" i="5"/>
  <c r="B230" i="5"/>
  <c r="J229" i="5"/>
  <c r="F229" i="5"/>
  <c r="B229" i="5"/>
  <c r="J228" i="5"/>
  <c r="F228" i="5"/>
  <c r="B228" i="5"/>
  <c r="J227" i="5"/>
  <c r="F227" i="5"/>
  <c r="B227" i="5"/>
  <c r="J226" i="5"/>
  <c r="F226" i="5"/>
  <c r="B226" i="5"/>
  <c r="J225" i="5"/>
  <c r="F225" i="5"/>
  <c r="B225" i="5"/>
  <c r="J224" i="5"/>
  <c r="F224" i="5"/>
  <c r="B224" i="5"/>
  <c r="J223" i="5"/>
  <c r="F223" i="5"/>
  <c r="B223" i="5"/>
  <c r="J222" i="5"/>
  <c r="F222" i="5"/>
  <c r="B222" i="5"/>
  <c r="J221" i="5"/>
  <c r="F221" i="5"/>
  <c r="B221" i="5"/>
  <c r="J220" i="5"/>
  <c r="F220" i="5"/>
  <c r="B220" i="5"/>
  <c r="J219" i="5"/>
  <c r="F219" i="5"/>
  <c r="B219" i="5"/>
  <c r="J218" i="5"/>
  <c r="F218" i="5"/>
  <c r="B218" i="5"/>
  <c r="J217" i="5"/>
  <c r="F217" i="5"/>
  <c r="B217" i="5"/>
  <c r="J216" i="5"/>
  <c r="F216" i="5"/>
  <c r="B216" i="5"/>
  <c r="J215" i="5"/>
  <c r="F215" i="5"/>
  <c r="B215" i="5"/>
  <c r="J214" i="5"/>
  <c r="F214" i="5"/>
  <c r="B214" i="5"/>
  <c r="J213" i="5"/>
  <c r="F213" i="5"/>
  <c r="B213" i="5"/>
  <c r="J212" i="5"/>
  <c r="F212" i="5"/>
  <c r="B212" i="5"/>
  <c r="J211" i="5"/>
  <c r="F211" i="5"/>
  <c r="B211" i="5"/>
  <c r="J210" i="5"/>
  <c r="F210" i="5"/>
  <c r="B210" i="5"/>
  <c r="J209" i="5"/>
  <c r="F209" i="5"/>
  <c r="B209" i="5"/>
  <c r="J208" i="5"/>
  <c r="F208" i="5"/>
  <c r="B208" i="5"/>
  <c r="J207" i="5"/>
  <c r="F207" i="5"/>
  <c r="B207" i="5"/>
  <c r="J206" i="5"/>
  <c r="F206" i="5"/>
  <c r="B206" i="5"/>
  <c r="J205" i="5"/>
  <c r="F205" i="5"/>
  <c r="B205" i="5"/>
  <c r="J204" i="5"/>
  <c r="F204" i="5"/>
  <c r="B204" i="5"/>
  <c r="J203" i="5"/>
  <c r="F203" i="5"/>
  <c r="B203" i="5"/>
  <c r="J202" i="5"/>
  <c r="F202" i="5"/>
  <c r="B202" i="5"/>
  <c r="J201" i="5"/>
  <c r="F201" i="5"/>
  <c r="B201" i="5"/>
  <c r="J200" i="5"/>
  <c r="F200" i="5"/>
  <c r="B200" i="5"/>
  <c r="J199" i="5"/>
  <c r="F199" i="5"/>
  <c r="B199" i="5"/>
  <c r="J198" i="5"/>
  <c r="F198" i="5"/>
  <c r="B198" i="5"/>
  <c r="J197" i="5"/>
  <c r="F197" i="5"/>
  <c r="B197" i="5"/>
  <c r="J196" i="5"/>
  <c r="F196" i="5"/>
  <c r="B196" i="5"/>
  <c r="J195" i="5"/>
  <c r="F195" i="5"/>
  <c r="B195" i="5"/>
  <c r="J194" i="5"/>
  <c r="F194" i="5"/>
  <c r="B194" i="5"/>
  <c r="J193" i="5"/>
  <c r="F193" i="5"/>
  <c r="B193" i="5"/>
  <c r="J192" i="5"/>
  <c r="F192" i="5"/>
  <c r="B192" i="5"/>
  <c r="J191" i="5"/>
  <c r="F191" i="5"/>
  <c r="B191" i="5"/>
  <c r="J190" i="5"/>
  <c r="F190" i="5"/>
  <c r="B190" i="5"/>
  <c r="J189" i="5"/>
  <c r="F189" i="5"/>
  <c r="B189" i="5"/>
  <c r="J188" i="5"/>
  <c r="F188" i="5"/>
  <c r="B188" i="5"/>
  <c r="J187" i="5"/>
  <c r="F187" i="5"/>
  <c r="B187" i="5"/>
  <c r="J186" i="5"/>
  <c r="F186" i="5"/>
  <c r="B186" i="5"/>
  <c r="J185" i="5"/>
  <c r="F185" i="5"/>
  <c r="B185" i="5"/>
  <c r="J184" i="5"/>
  <c r="F184" i="5"/>
  <c r="B184" i="5"/>
  <c r="J183" i="5"/>
  <c r="F183" i="5"/>
  <c r="B183" i="5"/>
  <c r="J182" i="5"/>
  <c r="F182" i="5"/>
  <c r="B182" i="5"/>
  <c r="J181" i="5"/>
  <c r="F181" i="5"/>
  <c r="B181" i="5"/>
  <c r="J180" i="5"/>
  <c r="F180" i="5"/>
  <c r="B180" i="5"/>
  <c r="J179" i="5"/>
  <c r="F179" i="5"/>
  <c r="B179" i="5"/>
  <c r="J178" i="5"/>
  <c r="F178" i="5"/>
  <c r="B178" i="5"/>
  <c r="J177" i="5"/>
  <c r="F177" i="5"/>
  <c r="B177" i="5"/>
  <c r="J176" i="5"/>
  <c r="F176" i="5"/>
  <c r="B176" i="5"/>
  <c r="J175" i="5"/>
  <c r="F175" i="5"/>
  <c r="B175" i="5"/>
  <c r="J174" i="5"/>
  <c r="F174" i="5"/>
  <c r="B174" i="5"/>
  <c r="J173" i="5"/>
  <c r="F173" i="5"/>
  <c r="D173" i="5"/>
  <c r="B173" i="5"/>
  <c r="L172" i="5"/>
  <c r="J172" i="5"/>
  <c r="H172" i="5"/>
  <c r="F172" i="5"/>
  <c r="D172" i="5"/>
  <c r="B172" i="5"/>
  <c r="L171" i="5"/>
  <c r="J171" i="5"/>
  <c r="H171" i="5"/>
  <c r="F171" i="5"/>
  <c r="D171" i="5"/>
  <c r="B171" i="5"/>
  <c r="L170" i="5"/>
  <c r="J170" i="5"/>
  <c r="H170" i="5"/>
  <c r="F170" i="5"/>
  <c r="D170" i="5"/>
  <c r="B170" i="5"/>
  <c r="L169" i="5"/>
  <c r="J169" i="5"/>
  <c r="H169" i="5"/>
  <c r="F169" i="5"/>
  <c r="D169" i="5"/>
  <c r="B169" i="5"/>
  <c r="L168" i="5"/>
  <c r="J168" i="5"/>
  <c r="H168" i="5"/>
  <c r="F168" i="5"/>
  <c r="D168" i="5"/>
  <c r="B168" i="5"/>
  <c r="L167" i="5"/>
  <c r="J167" i="5"/>
  <c r="H167" i="5"/>
  <c r="F167" i="5"/>
  <c r="D167" i="5"/>
  <c r="B167" i="5"/>
  <c r="L166" i="5"/>
  <c r="J166" i="5"/>
  <c r="H166" i="5"/>
  <c r="F166" i="5"/>
  <c r="D166" i="5"/>
  <c r="B166" i="5"/>
  <c r="L165" i="5"/>
  <c r="J165" i="5"/>
  <c r="H165" i="5"/>
  <c r="F165" i="5"/>
  <c r="D165" i="5"/>
  <c r="B165" i="5"/>
  <c r="L164" i="5"/>
  <c r="J164" i="5"/>
  <c r="H164" i="5"/>
  <c r="F164" i="5"/>
  <c r="D164" i="5"/>
  <c r="B164" i="5"/>
  <c r="L163" i="5"/>
  <c r="J163" i="5"/>
  <c r="H163" i="5"/>
  <c r="F163" i="5"/>
  <c r="D163" i="5"/>
  <c r="B163" i="5"/>
  <c r="L162" i="5"/>
  <c r="J162" i="5"/>
  <c r="H162" i="5"/>
  <c r="F162" i="5"/>
  <c r="D162" i="5"/>
  <c r="B162" i="5"/>
  <c r="L161" i="5"/>
  <c r="J161" i="5"/>
  <c r="H161" i="5"/>
  <c r="F161" i="5"/>
  <c r="D161" i="5"/>
  <c r="B161" i="5"/>
  <c r="L160" i="5"/>
  <c r="J160" i="5"/>
  <c r="H160" i="5"/>
  <c r="F160" i="5"/>
  <c r="D160" i="5"/>
  <c r="B160" i="5"/>
  <c r="L159" i="5"/>
  <c r="J159" i="5"/>
  <c r="H159" i="5"/>
  <c r="F159" i="5"/>
  <c r="D159" i="5"/>
  <c r="B159" i="5"/>
  <c r="L158" i="5"/>
  <c r="J158" i="5"/>
  <c r="H158" i="5"/>
  <c r="F158" i="5"/>
  <c r="D158" i="5"/>
  <c r="B158" i="5"/>
  <c r="L157" i="5"/>
  <c r="J157" i="5"/>
  <c r="H157" i="5"/>
  <c r="F157" i="5"/>
  <c r="D157" i="5"/>
  <c r="B157" i="5"/>
  <c r="L156" i="5"/>
  <c r="J156" i="5"/>
  <c r="H156" i="5"/>
  <c r="F156" i="5"/>
  <c r="D156" i="5"/>
  <c r="B156" i="5"/>
  <c r="L155" i="5"/>
  <c r="J155" i="5"/>
  <c r="H155" i="5"/>
  <c r="F155" i="5"/>
  <c r="D155" i="5"/>
  <c r="B155" i="5"/>
  <c r="L154" i="5"/>
  <c r="J154" i="5"/>
  <c r="H154" i="5"/>
  <c r="F154" i="5"/>
  <c r="D154" i="5"/>
  <c r="B154" i="5"/>
  <c r="L153" i="5"/>
  <c r="J153" i="5"/>
  <c r="H153" i="5"/>
  <c r="F153" i="5"/>
  <c r="D153" i="5"/>
  <c r="B153" i="5"/>
  <c r="L152" i="5"/>
  <c r="J152" i="5"/>
  <c r="H152" i="5"/>
  <c r="F152" i="5"/>
  <c r="D152" i="5"/>
  <c r="B152" i="5"/>
  <c r="L151" i="5"/>
  <c r="J151" i="5"/>
  <c r="H151" i="5"/>
  <c r="F151" i="5"/>
  <c r="D151" i="5"/>
  <c r="B151" i="5"/>
  <c r="L150" i="5"/>
  <c r="J150" i="5"/>
  <c r="H150" i="5"/>
  <c r="F150" i="5"/>
  <c r="D150" i="5"/>
  <c r="B150" i="5"/>
  <c r="L149" i="5"/>
  <c r="J149" i="5"/>
  <c r="H149" i="5"/>
  <c r="F149" i="5"/>
  <c r="D149" i="5"/>
  <c r="B149" i="5"/>
  <c r="L148" i="5"/>
  <c r="J148" i="5"/>
  <c r="H148" i="5"/>
  <c r="F148" i="5"/>
  <c r="D148" i="5"/>
  <c r="B148" i="5"/>
  <c r="L147" i="5"/>
  <c r="J147" i="5"/>
  <c r="H147" i="5"/>
  <c r="F147" i="5"/>
  <c r="D147" i="5"/>
  <c r="B147" i="5"/>
  <c r="L146" i="5"/>
  <c r="J146" i="5"/>
  <c r="H146" i="5"/>
  <c r="F146" i="5"/>
  <c r="D146" i="5"/>
  <c r="B146" i="5"/>
  <c r="L145" i="5"/>
  <c r="J145" i="5"/>
  <c r="H145" i="5"/>
  <c r="F145" i="5"/>
  <c r="D145" i="5"/>
  <c r="B145" i="5"/>
  <c r="L144" i="5"/>
  <c r="J144" i="5"/>
  <c r="H144" i="5"/>
  <c r="F144" i="5"/>
  <c r="D144" i="5"/>
  <c r="B144" i="5"/>
  <c r="L143" i="5"/>
  <c r="J143" i="5"/>
  <c r="H143" i="5"/>
  <c r="F143" i="5"/>
  <c r="D143" i="5"/>
  <c r="B143" i="5"/>
  <c r="L142" i="5"/>
  <c r="J142" i="5"/>
  <c r="H142" i="5"/>
  <c r="F142" i="5"/>
  <c r="D142" i="5"/>
  <c r="B142" i="5"/>
  <c r="L141" i="5"/>
  <c r="J141" i="5"/>
  <c r="H141" i="5"/>
  <c r="F141" i="5"/>
  <c r="D141" i="5"/>
  <c r="B141" i="5"/>
  <c r="L140" i="5"/>
  <c r="J140" i="5"/>
  <c r="H140" i="5"/>
  <c r="F140" i="5"/>
  <c r="D140" i="5"/>
  <c r="B140" i="5"/>
  <c r="L139" i="5"/>
  <c r="J139" i="5"/>
  <c r="H139" i="5"/>
  <c r="F139" i="5"/>
  <c r="D139" i="5"/>
  <c r="B139" i="5"/>
  <c r="L138" i="5"/>
  <c r="J138" i="5"/>
  <c r="H138" i="5"/>
  <c r="F138" i="5"/>
  <c r="D138" i="5"/>
  <c r="B138" i="5"/>
  <c r="L137" i="5"/>
  <c r="J137" i="5"/>
  <c r="H137" i="5"/>
  <c r="F137" i="5"/>
  <c r="D137" i="5"/>
  <c r="B137" i="5"/>
  <c r="L136" i="5"/>
  <c r="J136" i="5"/>
  <c r="H136" i="5"/>
  <c r="F136" i="5"/>
  <c r="D136" i="5"/>
  <c r="B136" i="5"/>
  <c r="L135" i="5"/>
  <c r="J135" i="5"/>
  <c r="H135" i="5"/>
  <c r="F135" i="5"/>
  <c r="D135" i="5"/>
  <c r="B135" i="5"/>
  <c r="L134" i="5"/>
  <c r="J134" i="5"/>
  <c r="H134" i="5"/>
  <c r="F134" i="5"/>
  <c r="D134" i="5"/>
  <c r="B134" i="5"/>
  <c r="L133" i="5"/>
  <c r="J133" i="5"/>
  <c r="H133" i="5"/>
  <c r="F133" i="5"/>
  <c r="D133" i="5"/>
  <c r="B133" i="5"/>
  <c r="L132" i="5"/>
  <c r="J132" i="5"/>
  <c r="H132" i="5"/>
  <c r="F132" i="5"/>
  <c r="D132" i="5"/>
  <c r="B132" i="5"/>
  <c r="L131" i="5"/>
  <c r="J131" i="5"/>
  <c r="H131" i="5"/>
  <c r="F131" i="5"/>
  <c r="D131" i="5"/>
  <c r="B131" i="5"/>
  <c r="L130" i="5"/>
  <c r="J130" i="5"/>
  <c r="H130" i="5"/>
  <c r="F130" i="5"/>
  <c r="D130" i="5"/>
  <c r="B130" i="5"/>
  <c r="L129" i="5"/>
  <c r="J129" i="5"/>
  <c r="H129" i="5"/>
  <c r="F129" i="5"/>
  <c r="D129" i="5"/>
  <c r="B129" i="5"/>
  <c r="L128" i="5"/>
  <c r="J128" i="5"/>
  <c r="H128" i="5"/>
  <c r="F128" i="5"/>
  <c r="D128" i="5"/>
  <c r="B128" i="5"/>
  <c r="L127" i="5"/>
  <c r="J127" i="5"/>
  <c r="H127" i="5"/>
  <c r="F127" i="5"/>
  <c r="D127" i="5"/>
  <c r="B127" i="5"/>
  <c r="L126" i="5"/>
  <c r="J126" i="5"/>
  <c r="H126" i="5"/>
  <c r="F126" i="5"/>
  <c r="D126" i="5"/>
  <c r="B126" i="5"/>
  <c r="L125" i="5"/>
  <c r="J125" i="5"/>
  <c r="H125" i="5"/>
  <c r="F125" i="5"/>
  <c r="D125" i="5"/>
  <c r="B125" i="5"/>
  <c r="L124" i="5"/>
  <c r="J124" i="5"/>
  <c r="H124" i="5"/>
  <c r="F124" i="5"/>
  <c r="D124" i="5"/>
  <c r="B124" i="5"/>
  <c r="L123" i="5"/>
  <c r="J123" i="5"/>
  <c r="H123" i="5"/>
  <c r="F123" i="5"/>
  <c r="D123" i="5"/>
  <c r="B123" i="5"/>
  <c r="L122" i="5"/>
  <c r="J122" i="5"/>
  <c r="H122" i="5"/>
  <c r="F122" i="5"/>
  <c r="D122" i="5"/>
  <c r="B122" i="5"/>
  <c r="L121" i="5"/>
  <c r="J121" i="5"/>
  <c r="H121" i="5"/>
  <c r="F121" i="5"/>
  <c r="D121" i="5"/>
  <c r="B121" i="5"/>
  <c r="L120" i="5"/>
  <c r="J120" i="5"/>
  <c r="H120" i="5"/>
  <c r="F120" i="5"/>
  <c r="D120" i="5"/>
  <c r="B120" i="5"/>
  <c r="L119" i="5"/>
  <c r="J119" i="5"/>
  <c r="H119" i="5"/>
  <c r="F119" i="5"/>
  <c r="D119" i="5"/>
  <c r="B119" i="5"/>
  <c r="L118" i="5"/>
  <c r="J118" i="5"/>
  <c r="H118" i="5"/>
  <c r="F118" i="5"/>
  <c r="D118" i="5"/>
  <c r="B118" i="5"/>
  <c r="L117" i="5"/>
  <c r="J117" i="5"/>
  <c r="H117" i="5"/>
  <c r="F117" i="5"/>
  <c r="D117" i="5"/>
  <c r="B117" i="5"/>
  <c r="L116" i="5"/>
  <c r="J116" i="5"/>
  <c r="H116" i="5"/>
  <c r="F116" i="5"/>
  <c r="D116" i="5"/>
  <c r="B116" i="5"/>
  <c r="L115" i="5"/>
  <c r="J115" i="5"/>
  <c r="H115" i="5"/>
  <c r="F115" i="5"/>
  <c r="D115" i="5"/>
  <c r="B115" i="5"/>
  <c r="L114" i="5"/>
  <c r="J114" i="5"/>
  <c r="H114" i="5"/>
  <c r="F114" i="5"/>
  <c r="D114" i="5"/>
  <c r="B114" i="5"/>
  <c r="L113" i="5"/>
  <c r="J113" i="5"/>
  <c r="H113" i="5"/>
  <c r="F113" i="5"/>
  <c r="D113" i="5"/>
  <c r="B113" i="5"/>
  <c r="L112" i="5"/>
  <c r="J112" i="5"/>
  <c r="H112" i="5"/>
  <c r="F112" i="5"/>
  <c r="D112" i="5"/>
  <c r="B112" i="5"/>
  <c r="L111" i="5"/>
  <c r="J111" i="5"/>
  <c r="H111" i="5"/>
  <c r="F111" i="5"/>
  <c r="D111" i="5"/>
  <c r="B111" i="5"/>
  <c r="L110" i="5"/>
  <c r="J110" i="5"/>
  <c r="H110" i="5"/>
  <c r="F110" i="5"/>
  <c r="D110" i="5"/>
  <c r="B110" i="5"/>
  <c r="L109" i="5"/>
  <c r="J109" i="5"/>
  <c r="H109" i="5"/>
  <c r="F109" i="5"/>
  <c r="D109" i="5"/>
  <c r="B109" i="5"/>
  <c r="L108" i="5"/>
  <c r="J108" i="5"/>
  <c r="H108" i="5"/>
  <c r="F108" i="5"/>
  <c r="D108" i="5"/>
  <c r="B108" i="5"/>
  <c r="L107" i="5"/>
  <c r="J107" i="5"/>
  <c r="H107" i="5"/>
  <c r="F107" i="5"/>
  <c r="D107" i="5"/>
  <c r="B107" i="5"/>
  <c r="L106" i="5"/>
  <c r="J106" i="5"/>
  <c r="H106" i="5"/>
  <c r="F106" i="5"/>
  <c r="D106" i="5"/>
  <c r="B106" i="5"/>
  <c r="L105" i="5"/>
  <c r="J105" i="5"/>
  <c r="H105" i="5"/>
  <c r="F105" i="5"/>
  <c r="D105" i="5"/>
  <c r="B105" i="5"/>
  <c r="L104" i="5"/>
  <c r="J104" i="5"/>
  <c r="H104" i="5"/>
  <c r="F104" i="5"/>
  <c r="D104" i="5"/>
  <c r="B104" i="5"/>
  <c r="L103" i="5"/>
  <c r="J103" i="5"/>
  <c r="H103" i="5"/>
  <c r="F103" i="5"/>
  <c r="D103" i="5"/>
  <c r="B103" i="5"/>
  <c r="L102" i="5"/>
  <c r="J102" i="5"/>
  <c r="H102" i="5"/>
  <c r="F102" i="5"/>
  <c r="D102" i="5"/>
  <c r="B102" i="5"/>
  <c r="L101" i="5"/>
  <c r="J101" i="5"/>
  <c r="H101" i="5"/>
  <c r="F101" i="5"/>
  <c r="D101" i="5"/>
  <c r="B101" i="5"/>
  <c r="L100" i="5"/>
  <c r="J100" i="5"/>
  <c r="H100" i="5"/>
  <c r="F100" i="5"/>
  <c r="D100" i="5"/>
  <c r="B100" i="5"/>
  <c r="L99" i="5"/>
  <c r="J99" i="5"/>
  <c r="H99" i="5"/>
  <c r="F99" i="5"/>
  <c r="D99" i="5"/>
  <c r="B99" i="5"/>
  <c r="L98" i="5"/>
  <c r="J98" i="5"/>
  <c r="H98" i="5"/>
  <c r="F98" i="5"/>
  <c r="D98" i="5"/>
  <c r="B98" i="5"/>
  <c r="L97" i="5"/>
  <c r="J97" i="5"/>
  <c r="H97" i="5"/>
  <c r="F97" i="5"/>
  <c r="D97" i="5"/>
  <c r="B97" i="5"/>
  <c r="L96" i="5"/>
  <c r="J96" i="5"/>
  <c r="H96" i="5"/>
  <c r="F96" i="5"/>
  <c r="D96" i="5"/>
  <c r="B96" i="5"/>
  <c r="L95" i="5"/>
  <c r="J95" i="5"/>
  <c r="H95" i="5"/>
  <c r="F95" i="5"/>
  <c r="D95" i="5"/>
  <c r="B95" i="5"/>
  <c r="L94" i="5"/>
  <c r="J94" i="5"/>
  <c r="H94" i="5"/>
  <c r="F94" i="5"/>
  <c r="D94" i="5"/>
  <c r="B94" i="5"/>
  <c r="L93" i="5"/>
  <c r="J93" i="5"/>
  <c r="H93" i="5"/>
  <c r="F93" i="5"/>
  <c r="D93" i="5"/>
  <c r="B93" i="5"/>
  <c r="L92" i="5"/>
  <c r="J92" i="5"/>
  <c r="H92" i="5"/>
  <c r="F92" i="5"/>
  <c r="D92" i="5"/>
  <c r="B92" i="5"/>
  <c r="L91" i="5"/>
  <c r="J91" i="5"/>
  <c r="H91" i="5"/>
  <c r="F91" i="5"/>
  <c r="D91" i="5"/>
  <c r="B91" i="5"/>
  <c r="L90" i="5"/>
  <c r="J90" i="5"/>
  <c r="H90" i="5"/>
  <c r="F90" i="5"/>
  <c r="D90" i="5"/>
  <c r="B90" i="5"/>
  <c r="L89" i="5"/>
  <c r="J89" i="5"/>
  <c r="H89" i="5"/>
  <c r="F89" i="5"/>
  <c r="D89" i="5"/>
  <c r="B89" i="5"/>
  <c r="L88" i="5"/>
  <c r="J88" i="5"/>
  <c r="H88" i="5"/>
  <c r="F88" i="5"/>
  <c r="D88" i="5"/>
  <c r="B88" i="5"/>
  <c r="L87" i="5"/>
  <c r="J87" i="5"/>
  <c r="H87" i="5"/>
  <c r="F87" i="5"/>
  <c r="D87" i="5"/>
  <c r="B87" i="5"/>
  <c r="L86" i="5"/>
  <c r="J86" i="5"/>
  <c r="H86" i="5"/>
  <c r="F86" i="5"/>
  <c r="D86" i="5"/>
  <c r="B86" i="5"/>
  <c r="L85" i="5"/>
  <c r="J85" i="5"/>
  <c r="H85" i="5"/>
  <c r="F85" i="5"/>
  <c r="D85" i="5"/>
  <c r="B85" i="5"/>
  <c r="L84" i="5"/>
  <c r="J84" i="5"/>
  <c r="H84" i="5"/>
  <c r="F84" i="5"/>
  <c r="D84" i="5"/>
  <c r="B84" i="5"/>
  <c r="L83" i="5"/>
  <c r="J83" i="5"/>
  <c r="H83" i="5"/>
  <c r="F83" i="5"/>
  <c r="D83" i="5"/>
  <c r="B83" i="5"/>
  <c r="L82" i="5"/>
  <c r="J82" i="5"/>
  <c r="H82" i="5"/>
  <c r="F82" i="5"/>
  <c r="D82" i="5"/>
  <c r="B82" i="5"/>
  <c r="L81" i="5"/>
  <c r="J81" i="5"/>
  <c r="H81" i="5"/>
  <c r="F81" i="5"/>
  <c r="D81" i="5"/>
  <c r="B81" i="5"/>
  <c r="L80" i="5"/>
  <c r="J80" i="5"/>
  <c r="H80" i="5"/>
  <c r="F80" i="5"/>
  <c r="D80" i="5"/>
  <c r="B80" i="5"/>
  <c r="L79" i="5"/>
  <c r="J79" i="5"/>
  <c r="H79" i="5"/>
  <c r="F79" i="5"/>
  <c r="D79" i="5"/>
  <c r="B79" i="5"/>
  <c r="L78" i="5"/>
  <c r="J78" i="5"/>
  <c r="H78" i="5"/>
  <c r="F78" i="5"/>
  <c r="D78" i="5"/>
  <c r="B78" i="5"/>
  <c r="L77" i="5"/>
  <c r="J77" i="5"/>
  <c r="H77" i="5"/>
  <c r="F77" i="5"/>
  <c r="D77" i="5"/>
  <c r="B77" i="5"/>
  <c r="L76" i="5"/>
  <c r="J76" i="5"/>
  <c r="H76" i="5"/>
  <c r="F76" i="5"/>
  <c r="D76" i="5"/>
  <c r="B76" i="5"/>
  <c r="L75" i="5"/>
  <c r="J75" i="5"/>
  <c r="H75" i="5"/>
  <c r="F75" i="5"/>
  <c r="D75" i="5"/>
  <c r="B75" i="5"/>
  <c r="L74" i="5"/>
  <c r="J74" i="5"/>
  <c r="H74" i="5"/>
  <c r="F74" i="5"/>
  <c r="D74" i="5"/>
  <c r="B74" i="5"/>
  <c r="L73" i="5"/>
  <c r="J73" i="5"/>
  <c r="H73" i="5"/>
  <c r="F73" i="5"/>
  <c r="D73" i="5"/>
  <c r="B73" i="5"/>
  <c r="L72" i="5"/>
  <c r="J72" i="5"/>
  <c r="H72" i="5"/>
  <c r="F72" i="5"/>
  <c r="D72" i="5"/>
  <c r="B72" i="5"/>
  <c r="L71" i="5"/>
  <c r="J71" i="5"/>
  <c r="H71" i="5"/>
  <c r="F71" i="5"/>
  <c r="D71" i="5"/>
  <c r="B71" i="5"/>
  <c r="L70" i="5"/>
  <c r="J70" i="5"/>
  <c r="H70" i="5"/>
  <c r="F70" i="5"/>
  <c r="D70" i="5"/>
  <c r="B70" i="5"/>
  <c r="L69" i="5"/>
  <c r="J69" i="5"/>
  <c r="H69" i="5"/>
  <c r="F69" i="5"/>
  <c r="D69" i="5"/>
  <c r="B69" i="5"/>
  <c r="L68" i="5"/>
  <c r="J68" i="5"/>
  <c r="H68" i="5"/>
  <c r="F68" i="5"/>
  <c r="D68" i="5"/>
  <c r="B68" i="5"/>
  <c r="L67" i="5"/>
  <c r="J67" i="5"/>
  <c r="H67" i="5"/>
  <c r="F67" i="5"/>
  <c r="D67" i="5"/>
  <c r="B67" i="5"/>
  <c r="L66" i="5"/>
  <c r="J66" i="5"/>
  <c r="H66" i="5"/>
  <c r="F66" i="5"/>
  <c r="D66" i="5"/>
  <c r="B66" i="5"/>
  <c r="L65" i="5"/>
  <c r="J65" i="5"/>
  <c r="H65" i="5"/>
  <c r="F65" i="5"/>
  <c r="D65" i="5"/>
  <c r="B65" i="5"/>
  <c r="L64" i="5"/>
  <c r="J64" i="5"/>
  <c r="H64" i="5"/>
  <c r="F64" i="5"/>
  <c r="D64" i="5"/>
  <c r="B64" i="5"/>
  <c r="L63" i="5"/>
  <c r="J63" i="5"/>
  <c r="H63" i="5"/>
  <c r="F63" i="5"/>
  <c r="D63" i="5"/>
  <c r="B63" i="5"/>
  <c r="L62" i="5"/>
  <c r="J62" i="5"/>
  <c r="H62" i="5"/>
  <c r="F62" i="5"/>
  <c r="D62" i="5"/>
  <c r="B62" i="5"/>
  <c r="L61" i="5"/>
  <c r="J61" i="5"/>
  <c r="H61" i="5"/>
  <c r="F61" i="5"/>
  <c r="D61" i="5"/>
  <c r="B61" i="5"/>
  <c r="L60" i="5"/>
  <c r="J60" i="5"/>
  <c r="H60" i="5"/>
  <c r="F60" i="5"/>
  <c r="D60" i="5"/>
  <c r="B60" i="5"/>
  <c r="L59" i="5"/>
  <c r="J59" i="5"/>
  <c r="H59" i="5"/>
  <c r="F59" i="5"/>
  <c r="D59" i="5"/>
  <c r="B59" i="5"/>
  <c r="L58" i="5"/>
  <c r="J58" i="5"/>
  <c r="H58" i="5"/>
  <c r="F58" i="5"/>
  <c r="D58" i="5"/>
  <c r="B58" i="5"/>
  <c r="L57" i="5"/>
  <c r="J57" i="5"/>
  <c r="H57" i="5"/>
  <c r="F57" i="5"/>
  <c r="D57" i="5"/>
  <c r="B57" i="5"/>
  <c r="L56" i="5"/>
  <c r="J56" i="5"/>
  <c r="H56" i="5"/>
  <c r="F56" i="5"/>
  <c r="D56" i="5"/>
  <c r="B56" i="5"/>
  <c r="L55" i="5"/>
  <c r="J55" i="5"/>
  <c r="H55" i="5"/>
  <c r="F55" i="5"/>
  <c r="D55" i="5"/>
  <c r="B55" i="5"/>
  <c r="L54" i="5"/>
  <c r="J54" i="5"/>
  <c r="H54" i="5"/>
  <c r="F54" i="5"/>
  <c r="D54" i="5"/>
  <c r="B54" i="5"/>
  <c r="L53" i="5"/>
  <c r="J53" i="5"/>
  <c r="H53" i="5"/>
  <c r="F53" i="5"/>
  <c r="D53" i="5"/>
  <c r="B53" i="5"/>
  <c r="L52" i="5"/>
  <c r="J52" i="5"/>
  <c r="H52" i="5"/>
  <c r="F52" i="5"/>
  <c r="D52" i="5"/>
  <c r="B52" i="5"/>
  <c r="L51" i="5"/>
  <c r="J51" i="5"/>
  <c r="H51" i="5"/>
  <c r="F51" i="5"/>
  <c r="D51" i="5"/>
  <c r="B51" i="5"/>
  <c r="L50" i="5"/>
  <c r="J50" i="5"/>
  <c r="H50" i="5"/>
  <c r="F50" i="5"/>
  <c r="D50" i="5"/>
  <c r="B50" i="5"/>
  <c r="L49" i="5"/>
  <c r="J49" i="5"/>
  <c r="H49" i="5"/>
  <c r="F49" i="5"/>
  <c r="D49" i="5"/>
  <c r="B49" i="5"/>
  <c r="L48" i="5"/>
  <c r="J48" i="5"/>
  <c r="H48" i="5"/>
  <c r="F48" i="5"/>
  <c r="D48" i="5"/>
  <c r="B48" i="5"/>
  <c r="L47" i="5"/>
  <c r="J47" i="5"/>
  <c r="H47" i="5"/>
  <c r="F47" i="5"/>
  <c r="D47" i="5"/>
  <c r="B47" i="5"/>
  <c r="L46" i="5"/>
  <c r="J46" i="5"/>
  <c r="H46" i="5"/>
  <c r="F46" i="5"/>
  <c r="D46" i="5"/>
  <c r="B46" i="5"/>
  <c r="L45" i="5"/>
  <c r="J45" i="5"/>
  <c r="H45" i="5"/>
  <c r="F298" i="5"/>
  <c r="B293" i="5"/>
  <c r="J287" i="5"/>
  <c r="F282" i="5"/>
  <c r="F278" i="5"/>
  <c r="J275" i="5"/>
  <c r="B273" i="5"/>
  <c r="F270" i="5"/>
  <c r="G268" i="5"/>
  <c r="C267" i="5"/>
  <c r="K265" i="5"/>
  <c r="G264" i="5"/>
  <c r="C263" i="5"/>
  <c r="K261" i="5"/>
  <c r="G260" i="5"/>
  <c r="C259" i="5"/>
  <c r="K257" i="5"/>
  <c r="G256" i="5"/>
  <c r="C255" i="5"/>
  <c r="K253" i="5"/>
  <c r="G252" i="5"/>
  <c r="C251" i="5"/>
  <c r="K249" i="5"/>
  <c r="G248" i="5"/>
  <c r="C247" i="5"/>
  <c r="K245" i="5"/>
  <c r="G244" i="5"/>
  <c r="C243" i="5"/>
  <c r="K241" i="5"/>
  <c r="G240" i="5"/>
  <c r="C239" i="5"/>
  <c r="K237" i="5"/>
  <c r="L236" i="5"/>
  <c r="D236" i="5"/>
  <c r="H235" i="5"/>
  <c r="L234" i="5"/>
  <c r="D234" i="5"/>
  <c r="H233" i="5"/>
  <c r="L232" i="5"/>
  <c r="D232" i="5"/>
  <c r="H231" i="5"/>
  <c r="L230" i="5"/>
  <c r="D230" i="5"/>
  <c r="H229" i="5"/>
  <c r="L228" i="5"/>
  <c r="D228" i="5"/>
  <c r="H227" i="5"/>
  <c r="L226" i="5"/>
  <c r="D226" i="5"/>
  <c r="H225" i="5"/>
  <c r="L224" i="5"/>
  <c r="D224" i="5"/>
  <c r="H223" i="5"/>
  <c r="L222" i="5"/>
  <c r="D222" i="5"/>
  <c r="H221" i="5"/>
  <c r="L220" i="5"/>
  <c r="D220" i="5"/>
  <c r="H219" i="5"/>
  <c r="L218" i="5"/>
  <c r="D218" i="5"/>
  <c r="H217" i="5"/>
  <c r="L216" i="5"/>
  <c r="D216" i="5"/>
  <c r="H215" i="5"/>
  <c r="L214" i="5"/>
  <c r="D214" i="5"/>
  <c r="H213" i="5"/>
  <c r="L212" i="5"/>
  <c r="D212" i="5"/>
  <c r="H211" i="5"/>
  <c r="L210" i="5"/>
  <c r="D210" i="5"/>
  <c r="H209" i="5"/>
  <c r="L208" i="5"/>
  <c r="D208" i="5"/>
  <c r="H207" i="5"/>
  <c r="L206" i="5"/>
  <c r="D206" i="5"/>
  <c r="H205" i="5"/>
  <c r="L204" i="5"/>
  <c r="D204" i="5"/>
  <c r="H203" i="5"/>
  <c r="L202" i="5"/>
  <c r="D202" i="5"/>
  <c r="H201" i="5"/>
  <c r="L200" i="5"/>
  <c r="D200" i="5"/>
  <c r="H199" i="5"/>
  <c r="L198" i="5"/>
  <c r="D198" i="5"/>
  <c r="H197" i="5"/>
  <c r="L196" i="5"/>
  <c r="D196" i="5"/>
  <c r="H195" i="5"/>
  <c r="L194" i="5"/>
  <c r="D194" i="5"/>
  <c r="H193" i="5"/>
  <c r="L192" i="5"/>
  <c r="D192" i="5"/>
  <c r="H191" i="5"/>
  <c r="L190" i="5"/>
  <c r="D190" i="5"/>
  <c r="H189" i="5"/>
  <c r="L188" i="5"/>
  <c r="D188" i="5"/>
  <c r="H187" i="5"/>
  <c r="L186" i="5"/>
  <c r="D186" i="5"/>
  <c r="H185" i="5"/>
  <c r="L184" i="5"/>
  <c r="D184" i="5"/>
  <c r="H183" i="5"/>
  <c r="L182" i="5"/>
  <c r="D182" i="5"/>
  <c r="H181" i="5"/>
  <c r="L180" i="5"/>
  <c r="D180" i="5"/>
  <c r="H179" i="5"/>
  <c r="L178" i="5"/>
  <c r="D178" i="5"/>
  <c r="H177" i="5"/>
  <c r="L176" i="5"/>
  <c r="D176" i="5"/>
  <c r="H175" i="5"/>
  <c r="L174" i="5"/>
  <c r="D174" i="5"/>
  <c r="H173" i="5"/>
  <c r="C173" i="5"/>
  <c r="K172" i="5"/>
  <c r="G172" i="5"/>
  <c r="C172" i="5"/>
  <c r="K171" i="5"/>
  <c r="G171" i="5"/>
  <c r="C171" i="5"/>
  <c r="K170" i="5"/>
  <c r="G170" i="5"/>
  <c r="C170" i="5"/>
  <c r="K169" i="5"/>
  <c r="G169" i="5"/>
  <c r="C169" i="5"/>
  <c r="K168" i="5"/>
  <c r="G168" i="5"/>
  <c r="C168" i="5"/>
  <c r="K167" i="5"/>
  <c r="G167" i="5"/>
  <c r="C167" i="5"/>
  <c r="K166" i="5"/>
  <c r="G166" i="5"/>
  <c r="C166" i="5"/>
  <c r="K165" i="5"/>
  <c r="G165" i="5"/>
  <c r="C165" i="5"/>
  <c r="K164" i="5"/>
  <c r="G164" i="5"/>
  <c r="C164" i="5"/>
  <c r="K163" i="5"/>
  <c r="G163" i="5"/>
  <c r="C163" i="5"/>
  <c r="K162" i="5"/>
  <c r="G162" i="5"/>
  <c r="C162" i="5"/>
  <c r="K161" i="5"/>
  <c r="G161" i="5"/>
  <c r="C161" i="5"/>
  <c r="K160" i="5"/>
  <c r="G160" i="5"/>
  <c r="C160" i="5"/>
  <c r="K159" i="5"/>
  <c r="G159" i="5"/>
  <c r="C159" i="5"/>
  <c r="K158" i="5"/>
  <c r="G158" i="5"/>
  <c r="C158" i="5"/>
  <c r="K157" i="5"/>
  <c r="G157" i="5"/>
  <c r="C157" i="5"/>
  <c r="K156" i="5"/>
  <c r="G156" i="5"/>
  <c r="C156" i="5"/>
  <c r="K155" i="5"/>
  <c r="G155" i="5"/>
  <c r="C155" i="5"/>
  <c r="K154" i="5"/>
  <c r="G154" i="5"/>
  <c r="C154" i="5"/>
  <c r="K153" i="5"/>
  <c r="G153" i="5"/>
  <c r="C153" i="5"/>
  <c r="K152" i="5"/>
  <c r="G152" i="5"/>
  <c r="C152" i="5"/>
  <c r="K151" i="5"/>
  <c r="G151" i="5"/>
  <c r="C151" i="5"/>
  <c r="K150" i="5"/>
  <c r="G150" i="5"/>
  <c r="C150" i="5"/>
  <c r="K149" i="5"/>
  <c r="G149" i="5"/>
  <c r="C149" i="5"/>
  <c r="K148" i="5"/>
  <c r="G148" i="5"/>
  <c r="C148" i="5"/>
  <c r="K147" i="5"/>
  <c r="G147" i="5"/>
  <c r="C147" i="5"/>
  <c r="K146" i="5"/>
  <c r="G146" i="5"/>
  <c r="C146" i="5"/>
  <c r="K145" i="5"/>
  <c r="G145" i="5"/>
  <c r="C145" i="5"/>
  <c r="K144" i="5"/>
  <c r="G144" i="5"/>
  <c r="C144" i="5"/>
  <c r="K143" i="5"/>
  <c r="G143" i="5"/>
  <c r="C143" i="5"/>
  <c r="K142" i="5"/>
  <c r="G142" i="5"/>
  <c r="C142" i="5"/>
  <c r="K141" i="5"/>
  <c r="G141" i="5"/>
  <c r="C141" i="5"/>
  <c r="K140" i="5"/>
  <c r="G140" i="5"/>
  <c r="C140" i="5"/>
  <c r="K139" i="5"/>
  <c r="G139" i="5"/>
  <c r="C139" i="5"/>
  <c r="K138" i="5"/>
  <c r="G138" i="5"/>
  <c r="C138" i="5"/>
  <c r="K137" i="5"/>
  <c r="G137" i="5"/>
  <c r="C137" i="5"/>
  <c r="K136" i="5"/>
  <c r="G136" i="5"/>
  <c r="C136" i="5"/>
  <c r="K135" i="5"/>
  <c r="G135" i="5"/>
  <c r="C135" i="5"/>
  <c r="K134" i="5"/>
  <c r="G134" i="5"/>
  <c r="C134" i="5"/>
  <c r="K133" i="5"/>
  <c r="G133" i="5"/>
  <c r="C133" i="5"/>
  <c r="K132" i="5"/>
  <c r="G132" i="5"/>
  <c r="C132" i="5"/>
  <c r="K131" i="5"/>
  <c r="G131" i="5"/>
  <c r="C131" i="5"/>
  <c r="K130" i="5"/>
  <c r="G130" i="5"/>
  <c r="C130" i="5"/>
  <c r="K129" i="5"/>
  <c r="G129" i="5"/>
  <c r="C129" i="5"/>
  <c r="K128" i="5"/>
  <c r="G128" i="5"/>
  <c r="C128" i="5"/>
  <c r="K127" i="5"/>
  <c r="G127" i="5"/>
  <c r="C127" i="5"/>
  <c r="K126" i="5"/>
  <c r="G126" i="5"/>
  <c r="C126" i="5"/>
  <c r="K125" i="5"/>
  <c r="G125" i="5"/>
  <c r="C125" i="5"/>
  <c r="K124" i="5"/>
  <c r="G124" i="5"/>
  <c r="C124" i="5"/>
  <c r="K123" i="5"/>
  <c r="G123" i="5"/>
  <c r="C123" i="5"/>
  <c r="K122" i="5"/>
  <c r="G122" i="5"/>
  <c r="C122" i="5"/>
  <c r="K121" i="5"/>
  <c r="G121" i="5"/>
  <c r="C121" i="5"/>
  <c r="K120" i="5"/>
  <c r="G120" i="5"/>
  <c r="C120" i="5"/>
  <c r="K119" i="5"/>
  <c r="G119" i="5"/>
  <c r="C119" i="5"/>
  <c r="K118" i="5"/>
  <c r="G118" i="5"/>
  <c r="C118" i="5"/>
  <c r="K117" i="5"/>
  <c r="G117" i="5"/>
  <c r="C117" i="5"/>
  <c r="K116" i="5"/>
  <c r="G116" i="5"/>
  <c r="C116" i="5"/>
  <c r="K115" i="5"/>
  <c r="G115" i="5"/>
  <c r="C115" i="5"/>
  <c r="K114" i="5"/>
  <c r="G114" i="5"/>
  <c r="C114" i="5"/>
  <c r="K113" i="5"/>
  <c r="G113" i="5"/>
  <c r="C113" i="5"/>
  <c r="K112" i="5"/>
  <c r="G112" i="5"/>
  <c r="C112" i="5"/>
  <c r="K111" i="5"/>
  <c r="G111" i="5"/>
  <c r="C111" i="5"/>
  <c r="K110" i="5"/>
  <c r="G110" i="5"/>
  <c r="C110" i="5"/>
  <c r="K109" i="5"/>
  <c r="G109" i="5"/>
  <c r="C109" i="5"/>
  <c r="K108" i="5"/>
  <c r="G108" i="5"/>
  <c r="C108" i="5"/>
  <c r="K107" i="5"/>
  <c r="G107" i="5"/>
  <c r="C107" i="5"/>
  <c r="K106" i="5"/>
  <c r="G106" i="5"/>
  <c r="C106" i="5"/>
  <c r="K105" i="5"/>
  <c r="G105" i="5"/>
  <c r="C105" i="5"/>
  <c r="K104" i="5"/>
  <c r="G104" i="5"/>
  <c r="C104" i="5"/>
  <c r="K103" i="5"/>
  <c r="G103" i="5"/>
  <c r="C103" i="5"/>
  <c r="K102" i="5"/>
  <c r="G102" i="5"/>
  <c r="C102" i="5"/>
  <c r="K101" i="5"/>
  <c r="G101" i="5"/>
  <c r="C101" i="5"/>
  <c r="K100" i="5"/>
  <c r="G100" i="5"/>
  <c r="C100" i="5"/>
  <c r="K99" i="5"/>
  <c r="G99" i="5"/>
  <c r="C99" i="5"/>
  <c r="K98" i="5"/>
  <c r="G98" i="5"/>
  <c r="C98" i="5"/>
  <c r="K97" i="5"/>
  <c r="G97" i="5"/>
  <c r="C97" i="5"/>
  <c r="K96" i="5"/>
  <c r="G96" i="5"/>
  <c r="C96" i="5"/>
  <c r="K95" i="5"/>
  <c r="G95" i="5"/>
  <c r="C95" i="5"/>
  <c r="K94" i="5"/>
  <c r="G94" i="5"/>
  <c r="C94" i="5"/>
  <c r="K93" i="5"/>
  <c r="G93" i="5"/>
  <c r="C93" i="5"/>
  <c r="K92" i="5"/>
  <c r="G92" i="5"/>
  <c r="C92" i="5"/>
  <c r="K91" i="5"/>
  <c r="G91" i="5"/>
  <c r="C91" i="5"/>
  <c r="K90" i="5"/>
  <c r="G90" i="5"/>
  <c r="C90" i="5"/>
  <c r="K89" i="5"/>
  <c r="G89" i="5"/>
  <c r="C89" i="5"/>
  <c r="K88" i="5"/>
  <c r="G88" i="5"/>
  <c r="C88" i="5"/>
  <c r="K87" i="5"/>
  <c r="G87" i="5"/>
  <c r="C87" i="5"/>
  <c r="K86" i="5"/>
  <c r="G86" i="5"/>
  <c r="C86" i="5"/>
  <c r="K85" i="5"/>
  <c r="G85" i="5"/>
  <c r="C85" i="5"/>
  <c r="K84" i="5"/>
  <c r="G84" i="5"/>
  <c r="C84" i="5"/>
  <c r="K83" i="5"/>
  <c r="G83" i="5"/>
  <c r="C83" i="5"/>
  <c r="K82" i="5"/>
  <c r="G82" i="5"/>
  <c r="C82" i="5"/>
  <c r="K81" i="5"/>
  <c r="G81" i="5"/>
  <c r="C81" i="5"/>
  <c r="K80" i="5"/>
  <c r="G80" i="5"/>
  <c r="C80" i="5"/>
  <c r="K79" i="5"/>
  <c r="G79" i="5"/>
  <c r="C79" i="5"/>
  <c r="K78" i="5"/>
  <c r="G78" i="5"/>
  <c r="C78" i="5"/>
  <c r="K77" i="5"/>
  <c r="G77" i="5"/>
  <c r="C77" i="5"/>
  <c r="K76" i="5"/>
  <c r="G76" i="5"/>
  <c r="C76" i="5"/>
  <c r="K75" i="5"/>
  <c r="G75" i="5"/>
  <c r="C75" i="5"/>
  <c r="K74" i="5"/>
  <c r="G74" i="5"/>
  <c r="C74" i="5"/>
  <c r="K73" i="5"/>
  <c r="G73" i="5"/>
  <c r="C73" i="5"/>
  <c r="K72" i="5"/>
  <c r="G72" i="5"/>
  <c r="C72" i="5"/>
  <c r="K71" i="5"/>
  <c r="G71" i="5"/>
  <c r="C71" i="5"/>
  <c r="K70" i="5"/>
  <c r="G70" i="5"/>
  <c r="C70" i="5"/>
  <c r="K69" i="5"/>
  <c r="G69" i="5"/>
  <c r="C69" i="5"/>
  <c r="K68" i="5"/>
  <c r="G68" i="5"/>
  <c r="C68" i="5"/>
  <c r="K67" i="5"/>
  <c r="G67" i="5"/>
  <c r="C67" i="5"/>
  <c r="K66" i="5"/>
  <c r="G66" i="5"/>
  <c r="C66" i="5"/>
  <c r="K65" i="5"/>
  <c r="G65" i="5"/>
  <c r="C65" i="5"/>
  <c r="K64" i="5"/>
  <c r="G64" i="5"/>
  <c r="C64" i="5"/>
  <c r="K63" i="5"/>
  <c r="G63" i="5"/>
  <c r="C63" i="5"/>
  <c r="K62" i="5"/>
  <c r="G62" i="5"/>
  <c r="C62" i="5"/>
  <c r="K61" i="5"/>
  <c r="G61" i="5"/>
  <c r="C61" i="5"/>
  <c r="K60" i="5"/>
  <c r="G60" i="5"/>
  <c r="C60" i="5"/>
  <c r="K59" i="5"/>
  <c r="G59" i="5"/>
  <c r="C59" i="5"/>
  <c r="K58" i="5"/>
  <c r="G58" i="5"/>
  <c r="C58" i="5"/>
  <c r="K57" i="5"/>
  <c r="G57" i="5"/>
  <c r="C57" i="5"/>
  <c r="K56" i="5"/>
  <c r="G56" i="5"/>
  <c r="C56" i="5"/>
  <c r="K55" i="5"/>
  <c r="G55" i="5"/>
  <c r="C55" i="5"/>
  <c r="K54" i="5"/>
  <c r="G54" i="5"/>
  <c r="C54" i="5"/>
  <c r="K53" i="5"/>
  <c r="G53" i="5"/>
  <c r="C53" i="5"/>
  <c r="K52" i="5"/>
  <c r="G52" i="5"/>
  <c r="C52" i="5"/>
  <c r="K51" i="5"/>
  <c r="G51" i="5"/>
  <c r="C51" i="5"/>
  <c r="K50" i="5"/>
  <c r="G50" i="5"/>
  <c r="C50" i="5"/>
  <c r="K49" i="5"/>
  <c r="G49" i="5"/>
  <c r="C49" i="5"/>
  <c r="K48" i="5"/>
  <c r="G48" i="5"/>
  <c r="C48" i="5"/>
  <c r="K47" i="5"/>
  <c r="G47" i="5"/>
  <c r="C47" i="5"/>
  <c r="K46" i="5"/>
  <c r="G46" i="5"/>
  <c r="C46" i="5"/>
  <c r="K45" i="5"/>
  <c r="G45" i="5"/>
  <c r="E45" i="5"/>
  <c r="C45" i="5"/>
  <c r="A45" i="5"/>
  <c r="K44" i="5"/>
  <c r="I44" i="5"/>
  <c r="G44" i="5"/>
  <c r="E44" i="5"/>
  <c r="C44" i="5"/>
  <c r="A44" i="5"/>
  <c r="K43" i="5"/>
  <c r="I43" i="5"/>
  <c r="G43" i="5"/>
  <c r="E43" i="5"/>
  <c r="C43" i="5"/>
  <c r="A43" i="5"/>
  <c r="K42" i="5"/>
  <c r="I42" i="5"/>
  <c r="G42" i="5"/>
  <c r="E42" i="5"/>
  <c r="C42" i="5"/>
  <c r="A42" i="5"/>
  <c r="K41" i="5"/>
  <c r="I41" i="5"/>
  <c r="G41" i="5"/>
  <c r="E41" i="5"/>
  <c r="C41" i="5"/>
  <c r="A41" i="5"/>
  <c r="K40" i="5"/>
  <c r="I40" i="5"/>
  <c r="G40" i="5"/>
  <c r="E40" i="5"/>
  <c r="C40" i="5"/>
  <c r="A40" i="5"/>
  <c r="K39" i="5"/>
  <c r="I39" i="5"/>
  <c r="G39" i="5"/>
  <c r="E39" i="5"/>
  <c r="C39" i="5"/>
  <c r="A39" i="5"/>
  <c r="K38" i="5"/>
  <c r="I38" i="5"/>
  <c r="G38" i="5"/>
  <c r="E38" i="5"/>
  <c r="C38" i="5"/>
  <c r="A38" i="5"/>
  <c r="K37" i="5"/>
  <c r="I37" i="5"/>
  <c r="G37" i="5"/>
  <c r="E37" i="5"/>
  <c r="C37" i="5"/>
  <c r="A37" i="5"/>
  <c r="K36" i="5"/>
  <c r="I36" i="5"/>
  <c r="G36" i="5"/>
  <c r="E36" i="5"/>
  <c r="C36" i="5"/>
  <c r="A36" i="5"/>
  <c r="K35" i="5"/>
  <c r="I35" i="5"/>
  <c r="G35" i="5"/>
  <c r="E35" i="5"/>
  <c r="C35" i="5"/>
  <c r="A35" i="5"/>
  <c r="K34" i="5"/>
  <c r="I34" i="5"/>
  <c r="G34" i="5"/>
  <c r="E34" i="5"/>
  <c r="C34" i="5"/>
  <c r="A34" i="5"/>
  <c r="K33" i="5"/>
  <c r="I33" i="5"/>
  <c r="G33" i="5"/>
  <c r="E33" i="5"/>
  <c r="C33" i="5"/>
  <c r="A33" i="5"/>
  <c r="K32" i="5"/>
  <c r="I32" i="5"/>
  <c r="G32" i="5"/>
  <c r="E32" i="5"/>
  <c r="C32" i="5"/>
  <c r="A32" i="5"/>
  <c r="K31" i="5"/>
  <c r="I31" i="5"/>
  <c r="G31" i="5"/>
  <c r="E31" i="5"/>
  <c r="C31" i="5"/>
  <c r="A31" i="5"/>
  <c r="K30" i="5"/>
  <c r="I30" i="5"/>
  <c r="G30" i="5"/>
  <c r="E30" i="5"/>
  <c r="C30" i="5"/>
  <c r="A30" i="5"/>
  <c r="K29" i="5"/>
  <c r="I29" i="5"/>
  <c r="G29" i="5"/>
  <c r="E29" i="5"/>
  <c r="C29" i="5"/>
  <c r="A29" i="5"/>
  <c r="K28" i="5"/>
  <c r="I28" i="5"/>
  <c r="G28" i="5"/>
  <c r="E28" i="5"/>
  <c r="C28" i="5"/>
  <c r="A28" i="5"/>
  <c r="K27" i="5"/>
  <c r="I27" i="5"/>
  <c r="G27" i="5"/>
  <c r="E27" i="5"/>
  <c r="C27" i="5"/>
  <c r="A27" i="5"/>
  <c r="K26" i="5"/>
  <c r="I26" i="5"/>
  <c r="G26" i="5"/>
  <c r="E26" i="5"/>
  <c r="C26" i="5"/>
  <c r="A26" i="5"/>
  <c r="K25" i="5"/>
  <c r="I25" i="5"/>
  <c r="G25" i="5"/>
  <c r="E25" i="5"/>
  <c r="C25" i="5"/>
  <c r="A25" i="5"/>
  <c r="K24" i="5"/>
  <c r="I24" i="5"/>
  <c r="G24" i="5"/>
  <c r="E24" i="5"/>
  <c r="C24" i="5"/>
  <c r="A24" i="5"/>
  <c r="K23" i="5"/>
  <c r="I23" i="5"/>
  <c r="G23" i="5"/>
  <c r="E23" i="5"/>
  <c r="C23" i="5"/>
  <c r="A23" i="5"/>
  <c r="K22" i="5"/>
  <c r="I22" i="5"/>
  <c r="G22" i="5"/>
  <c r="E22" i="5"/>
  <c r="C22" i="5"/>
  <c r="A22" i="5"/>
  <c r="K21" i="5"/>
  <c r="I21" i="5"/>
  <c r="G21" i="5"/>
  <c r="E21" i="5"/>
  <c r="C21" i="5"/>
  <c r="A21" i="5"/>
  <c r="K20" i="5"/>
  <c r="I20" i="5"/>
  <c r="G20" i="5"/>
  <c r="E20" i="5"/>
  <c r="C20" i="5"/>
  <c r="A20" i="5"/>
  <c r="K19" i="5"/>
  <c r="I19" i="5"/>
  <c r="G19" i="5"/>
  <c r="E19" i="5"/>
  <c r="C19" i="5"/>
  <c r="A19" i="5"/>
  <c r="K18" i="5"/>
  <c r="I18" i="5"/>
  <c r="G18" i="5"/>
  <c r="E18" i="5"/>
  <c r="C18" i="5"/>
  <c r="A18" i="5"/>
  <c r="K17" i="5"/>
  <c r="I17" i="5"/>
  <c r="G17" i="5"/>
  <c r="E17" i="5"/>
  <c r="C17" i="5"/>
  <c r="A17" i="5"/>
  <c r="K16" i="5"/>
  <c r="I16" i="5"/>
  <c r="G16" i="5"/>
  <c r="E16" i="5"/>
  <c r="C16" i="5"/>
  <c r="A16" i="5"/>
  <c r="K15" i="5"/>
  <c r="I15" i="5"/>
  <c r="G15" i="5"/>
  <c r="E15" i="5"/>
  <c r="C15" i="5"/>
  <c r="A15" i="5"/>
  <c r="K14" i="5"/>
  <c r="I14" i="5"/>
  <c r="G14" i="5"/>
  <c r="E14" i="5"/>
  <c r="C14" i="5"/>
  <c r="A14" i="5"/>
  <c r="K13" i="5"/>
  <c r="I13" i="5"/>
  <c r="G13" i="5"/>
  <c r="E13" i="5"/>
  <c r="C13" i="5"/>
  <c r="A13" i="5"/>
  <c r="K12" i="5"/>
  <c r="I12" i="5"/>
  <c r="G12" i="5"/>
  <c r="E12" i="5"/>
  <c r="C12" i="5"/>
  <c r="A12" i="5"/>
  <c r="K11" i="5"/>
  <c r="I11" i="5"/>
  <c r="G11" i="5"/>
  <c r="E11" i="5"/>
  <c r="C11" i="5"/>
  <c r="A11" i="5"/>
  <c r="K10" i="5"/>
  <c r="I10" i="5"/>
  <c r="G10" i="5"/>
  <c r="E10" i="5"/>
  <c r="C10" i="5"/>
  <c r="A10" i="5"/>
  <c r="K9" i="5"/>
  <c r="I9" i="5"/>
  <c r="G9" i="5"/>
  <c r="E9" i="5"/>
  <c r="C9" i="5"/>
  <c r="A9" i="5"/>
  <c r="K8" i="5"/>
  <c r="I8" i="5"/>
  <c r="G8" i="5"/>
  <c r="E8" i="5"/>
  <c r="C8" i="5"/>
  <c r="A8" i="5"/>
  <c r="K7" i="5"/>
  <c r="I7" i="5"/>
  <c r="G7" i="5"/>
  <c r="E7" i="5"/>
  <c r="C7" i="5"/>
  <c r="A7" i="5"/>
  <c r="K6" i="5"/>
  <c r="I6" i="5"/>
  <c r="G6" i="5"/>
  <c r="E6" i="5"/>
  <c r="C6" i="5"/>
  <c r="A6" i="5"/>
  <c r="K5" i="5"/>
  <c r="I5" i="5"/>
  <c r="G5" i="5"/>
  <c r="E5" i="5"/>
  <c r="C5" i="5"/>
  <c r="A5" i="5"/>
  <c r="K4" i="5"/>
  <c r="I4" i="5"/>
  <c r="G4" i="5"/>
  <c r="E4" i="5"/>
  <c r="C4" i="5"/>
  <c r="A4" i="5"/>
  <c r="K3" i="5"/>
  <c r="I3" i="5"/>
  <c r="G3" i="5"/>
  <c r="E3" i="5"/>
  <c r="C3" i="5"/>
  <c r="A3" i="5"/>
  <c r="J295" i="5"/>
  <c r="B285" i="5"/>
  <c r="B277" i="5"/>
  <c r="J271" i="5"/>
  <c r="K267" i="5"/>
  <c r="C265" i="5"/>
  <c r="G262" i="5"/>
  <c r="K259" i="5"/>
  <c r="C257" i="5"/>
  <c r="G254" i="5"/>
  <c r="K251" i="5"/>
  <c r="C249" i="5"/>
  <c r="G246" i="5"/>
  <c r="K243" i="5"/>
  <c r="C241" i="5"/>
  <c r="G238" i="5"/>
  <c r="H236" i="5"/>
  <c r="D235" i="5"/>
  <c r="L233" i="5"/>
  <c r="H232" i="5"/>
  <c r="D231" i="5"/>
  <c r="L229" i="5"/>
  <c r="H228" i="5"/>
  <c r="D227" i="5"/>
  <c r="L225" i="5"/>
  <c r="H224" i="5"/>
  <c r="D223" i="5"/>
  <c r="L221" i="5"/>
  <c r="H220" i="5"/>
  <c r="D219" i="5"/>
  <c r="L217" i="5"/>
  <c r="H216" i="5"/>
  <c r="D215" i="5"/>
  <c r="L213" i="5"/>
  <c r="H212" i="5"/>
  <c r="D211" i="5"/>
  <c r="L209" i="5"/>
  <c r="H208" i="5"/>
  <c r="D207" i="5"/>
  <c r="L205" i="5"/>
  <c r="H204" i="5"/>
  <c r="D203" i="5"/>
  <c r="L201" i="5"/>
  <c r="H200" i="5"/>
  <c r="D199" i="5"/>
  <c r="L197" i="5"/>
  <c r="H196" i="5"/>
  <c r="D195" i="5"/>
  <c r="L193" i="5"/>
  <c r="H192" i="5"/>
  <c r="D191" i="5"/>
  <c r="L189" i="5"/>
  <c r="H188" i="5"/>
  <c r="D187" i="5"/>
  <c r="L185" i="5"/>
  <c r="H184" i="5"/>
  <c r="D183" i="5"/>
  <c r="L181" i="5"/>
  <c r="H180" i="5"/>
  <c r="D179" i="5"/>
  <c r="L177" i="5"/>
  <c r="H176" i="5"/>
  <c r="D175" i="5"/>
  <c r="L173" i="5"/>
  <c r="A173" i="5"/>
  <c r="E172" i="5"/>
  <c r="I171" i="5"/>
  <c r="A171" i="5"/>
  <c r="E170" i="5"/>
  <c r="I169" i="5"/>
  <c r="A169" i="5"/>
  <c r="E168" i="5"/>
  <c r="I167" i="5"/>
  <c r="A167" i="5"/>
  <c r="E166" i="5"/>
  <c r="I165" i="5"/>
  <c r="A165" i="5"/>
  <c r="E164" i="5"/>
  <c r="I163" i="5"/>
  <c r="A163" i="5"/>
  <c r="E162" i="5"/>
  <c r="I161" i="5"/>
  <c r="A161" i="5"/>
  <c r="E160" i="5"/>
  <c r="I159" i="5"/>
  <c r="A159" i="5"/>
  <c r="E158" i="5"/>
  <c r="I157" i="5"/>
  <c r="A157" i="5"/>
  <c r="E156" i="5"/>
  <c r="I155" i="5"/>
  <c r="A155" i="5"/>
  <c r="E154" i="5"/>
  <c r="I153" i="5"/>
  <c r="A153" i="5"/>
  <c r="E152" i="5"/>
  <c r="I151" i="5"/>
  <c r="A151" i="5"/>
  <c r="E150" i="5"/>
  <c r="I149" i="5"/>
  <c r="A149" i="5"/>
  <c r="E148" i="5"/>
  <c r="I147" i="5"/>
  <c r="A147" i="5"/>
  <c r="E146" i="5"/>
  <c r="I145" i="5"/>
  <c r="A145" i="5"/>
  <c r="E144" i="5"/>
  <c r="I143" i="5"/>
  <c r="A143" i="5"/>
  <c r="E142" i="5"/>
  <c r="I141" i="5"/>
  <c r="A141" i="5"/>
  <c r="E140" i="5"/>
  <c r="I139" i="5"/>
  <c r="A139" i="5"/>
  <c r="E138" i="5"/>
  <c r="I137" i="5"/>
  <c r="A137" i="5"/>
  <c r="E136" i="5"/>
  <c r="I135" i="5"/>
  <c r="A135" i="5"/>
  <c r="E134" i="5"/>
  <c r="I133" i="5"/>
  <c r="A133" i="5"/>
  <c r="E132" i="5"/>
  <c r="I131" i="5"/>
  <c r="A131" i="5"/>
  <c r="E130" i="5"/>
  <c r="I129" i="5"/>
  <c r="A129" i="5"/>
  <c r="E128" i="5"/>
  <c r="I127" i="5"/>
  <c r="A127" i="5"/>
  <c r="E126" i="5"/>
  <c r="I125" i="5"/>
  <c r="A125" i="5"/>
  <c r="E124" i="5"/>
  <c r="I123" i="5"/>
  <c r="A123" i="5"/>
  <c r="E122" i="5"/>
  <c r="I121" i="5"/>
  <c r="A121" i="5"/>
  <c r="E120" i="5"/>
  <c r="I119" i="5"/>
  <c r="A119" i="5"/>
  <c r="E118" i="5"/>
  <c r="I117" i="5"/>
  <c r="A117" i="5"/>
  <c r="E116" i="5"/>
  <c r="I115" i="5"/>
  <c r="A115" i="5"/>
  <c r="E114" i="5"/>
  <c r="I113" i="5"/>
  <c r="A113" i="5"/>
  <c r="E112" i="5"/>
  <c r="I111" i="5"/>
  <c r="A111" i="5"/>
  <c r="E110" i="5"/>
  <c r="I109" i="5"/>
  <c r="A109" i="5"/>
  <c r="E108" i="5"/>
  <c r="I107" i="5"/>
  <c r="A107" i="5"/>
  <c r="E106" i="5"/>
  <c r="I105" i="5"/>
  <c r="A105" i="5"/>
  <c r="E104" i="5"/>
  <c r="I103" i="5"/>
  <c r="A103" i="5"/>
  <c r="E102" i="5"/>
  <c r="I101" i="5"/>
  <c r="A101" i="5"/>
  <c r="E100" i="5"/>
  <c r="I99" i="5"/>
  <c r="A99" i="5"/>
  <c r="E98" i="5"/>
  <c r="I97" i="5"/>
  <c r="A97" i="5"/>
  <c r="E96" i="5"/>
  <c r="I95" i="5"/>
  <c r="A95" i="5"/>
  <c r="E94" i="5"/>
  <c r="I93" i="5"/>
  <c r="A93" i="5"/>
  <c r="E92" i="5"/>
  <c r="I91" i="5"/>
  <c r="A91" i="5"/>
  <c r="E90" i="5"/>
  <c r="I89" i="5"/>
  <c r="A89" i="5"/>
  <c r="E88" i="5"/>
  <c r="I87" i="5"/>
  <c r="A87" i="5"/>
  <c r="E86" i="5"/>
  <c r="I85" i="5"/>
  <c r="A85" i="5"/>
  <c r="E84" i="5"/>
  <c r="I83" i="5"/>
  <c r="A83" i="5"/>
  <c r="E82" i="5"/>
  <c r="I81" i="5"/>
  <c r="A81" i="5"/>
  <c r="E80" i="5"/>
  <c r="I79" i="5"/>
  <c r="A79" i="5"/>
  <c r="E78" i="5"/>
  <c r="I77" i="5"/>
  <c r="A77" i="5"/>
  <c r="E76" i="5"/>
  <c r="I75" i="5"/>
  <c r="A75" i="5"/>
  <c r="E74" i="5"/>
  <c r="I73" i="5"/>
  <c r="A73" i="5"/>
  <c r="E72" i="5"/>
  <c r="I71" i="5"/>
  <c r="A71" i="5"/>
  <c r="E70" i="5"/>
  <c r="I69" i="5"/>
  <c r="A69" i="5"/>
  <c r="E68" i="5"/>
  <c r="I67" i="5"/>
  <c r="A67" i="5"/>
  <c r="E66" i="5"/>
  <c r="I65" i="5"/>
  <c r="A65" i="5"/>
  <c r="E64" i="5"/>
  <c r="I63" i="5"/>
  <c r="A63" i="5"/>
  <c r="E62" i="5"/>
  <c r="I61" i="5"/>
  <c r="A61" i="5"/>
  <c r="E60" i="5"/>
  <c r="I59" i="5"/>
  <c r="A59" i="5"/>
  <c r="E58" i="5"/>
  <c r="I57" i="5"/>
  <c r="A57" i="5"/>
  <c r="E56" i="5"/>
  <c r="I55" i="5"/>
  <c r="A55" i="5"/>
  <c r="E54" i="5"/>
  <c r="I53" i="5"/>
  <c r="A53" i="5"/>
  <c r="E52" i="5"/>
  <c r="I51" i="5"/>
  <c r="A51" i="5"/>
  <c r="E50" i="5"/>
  <c r="I49" i="5"/>
  <c r="A49" i="5"/>
  <c r="E48" i="5"/>
  <c r="I47" i="5"/>
  <c r="A47" i="5"/>
  <c r="E46" i="5"/>
  <c r="I45" i="5"/>
  <c r="D45" i="5"/>
  <c r="L44" i="5"/>
  <c r="H44" i="5"/>
  <c r="D44" i="5"/>
  <c r="L43" i="5"/>
  <c r="H43" i="5"/>
  <c r="D43" i="5"/>
  <c r="L42" i="5"/>
  <c r="H42" i="5"/>
  <c r="D42" i="5"/>
  <c r="L41" i="5"/>
  <c r="H41" i="5"/>
  <c r="D41" i="5"/>
  <c r="L40" i="5"/>
  <c r="H40" i="5"/>
  <c r="D40" i="5"/>
  <c r="L39" i="5"/>
  <c r="H39" i="5"/>
  <c r="D39" i="5"/>
  <c r="L38" i="5"/>
  <c r="H38" i="5"/>
  <c r="D38" i="5"/>
  <c r="L37" i="5"/>
  <c r="H37" i="5"/>
  <c r="D37" i="5"/>
  <c r="L36" i="5"/>
  <c r="H36" i="5"/>
  <c r="D36" i="5"/>
  <c r="L35" i="5"/>
  <c r="H35" i="5"/>
  <c r="D35" i="5"/>
  <c r="L34" i="5"/>
  <c r="H34" i="5"/>
  <c r="D34" i="5"/>
  <c r="L33" i="5"/>
  <c r="H33" i="5"/>
  <c r="D33" i="5"/>
  <c r="L32" i="5"/>
  <c r="H32" i="5"/>
  <c r="D32" i="5"/>
  <c r="L31" i="5"/>
  <c r="H31" i="5"/>
  <c r="D31" i="5"/>
  <c r="L30" i="5"/>
  <c r="H30" i="5"/>
  <c r="D30" i="5"/>
  <c r="L29" i="5"/>
  <c r="H29" i="5"/>
  <c r="D29" i="5"/>
  <c r="L28" i="5"/>
  <c r="H28" i="5"/>
  <c r="D28" i="5"/>
  <c r="L27" i="5"/>
  <c r="H27" i="5"/>
  <c r="D27" i="5"/>
  <c r="L26" i="5"/>
  <c r="H26" i="5"/>
  <c r="D26" i="5"/>
  <c r="L25" i="5"/>
  <c r="H25" i="5"/>
  <c r="D25" i="5"/>
  <c r="L24" i="5"/>
  <c r="H24" i="5"/>
  <c r="D24" i="5"/>
  <c r="L23" i="5"/>
  <c r="H23" i="5"/>
  <c r="D23" i="5"/>
  <c r="L22" i="5"/>
  <c r="H22" i="5"/>
  <c r="D22" i="5"/>
  <c r="L21" i="5"/>
  <c r="H21" i="5"/>
  <c r="D21" i="5"/>
  <c r="L20" i="5"/>
  <c r="H20" i="5"/>
  <c r="D20" i="5"/>
  <c r="L19" i="5"/>
  <c r="H19" i="5"/>
  <c r="D19" i="5"/>
  <c r="L18" i="5"/>
  <c r="H18" i="5"/>
  <c r="D18" i="5"/>
  <c r="L17" i="5"/>
  <c r="H17" i="5"/>
  <c r="D17" i="5"/>
  <c r="L16" i="5"/>
  <c r="H16" i="5"/>
  <c r="D16" i="5"/>
  <c r="L15" i="5"/>
  <c r="H15" i="5"/>
  <c r="D15" i="5"/>
  <c r="L14" i="5"/>
  <c r="H14" i="5"/>
  <c r="D14" i="5"/>
  <c r="L13" i="5"/>
  <c r="H13" i="5"/>
  <c r="D13" i="5"/>
  <c r="L12" i="5"/>
  <c r="H12" i="5"/>
  <c r="D12" i="5"/>
  <c r="L11" i="5"/>
  <c r="H11" i="5"/>
  <c r="D11" i="5"/>
  <c r="L10" i="5"/>
  <c r="H10" i="5"/>
  <c r="D10" i="5"/>
  <c r="L9" i="5"/>
  <c r="H9" i="5"/>
  <c r="D9" i="5"/>
  <c r="L8" i="5"/>
  <c r="H8" i="5"/>
  <c r="D8" i="5"/>
  <c r="L7" i="5"/>
  <c r="H7" i="5"/>
  <c r="D7" i="5"/>
  <c r="L6" i="5"/>
  <c r="H6" i="5"/>
  <c r="D6" i="5"/>
  <c r="L5" i="5"/>
  <c r="H5" i="5"/>
  <c r="D5" i="5"/>
  <c r="L4" i="5"/>
  <c r="H4" i="5"/>
  <c r="D4" i="5"/>
  <c r="L3" i="5"/>
  <c r="H3" i="5"/>
  <c r="D3" i="5"/>
  <c r="F290" i="5"/>
  <c r="F274" i="5"/>
  <c r="G266" i="5"/>
  <c r="C261" i="5"/>
  <c r="K255" i="5"/>
  <c r="G250" i="5"/>
  <c r="C245" i="5"/>
  <c r="K239" i="5"/>
  <c r="L235" i="5"/>
  <c r="D233" i="5"/>
  <c r="H230" i="5"/>
  <c r="L227" i="5"/>
  <c r="D225" i="5"/>
  <c r="H222" i="5"/>
  <c r="L219" i="5"/>
  <c r="D217" i="5"/>
  <c r="H214" i="5"/>
  <c r="L211" i="5"/>
  <c r="D209" i="5"/>
  <c r="H206" i="5"/>
  <c r="L203" i="5"/>
  <c r="D201" i="5"/>
  <c r="H198" i="5"/>
  <c r="L195" i="5"/>
  <c r="D193" i="5"/>
  <c r="H190" i="5"/>
  <c r="L187" i="5"/>
  <c r="D185" i="5"/>
  <c r="H182" i="5"/>
  <c r="L179" i="5"/>
  <c r="D177" i="5"/>
  <c r="H174" i="5"/>
  <c r="I172" i="5"/>
  <c r="E171" i="5"/>
  <c r="A170" i="5"/>
  <c r="I168" i="5"/>
  <c r="E167" i="5"/>
  <c r="A166" i="5"/>
  <c r="I164" i="5"/>
  <c r="E163" i="5"/>
  <c r="A162" i="5"/>
  <c r="I160" i="5"/>
  <c r="E159" i="5"/>
  <c r="A158" i="5"/>
  <c r="I156" i="5"/>
  <c r="E155" i="5"/>
  <c r="A154" i="5"/>
  <c r="I152" i="5"/>
  <c r="E151" i="5"/>
  <c r="A150" i="5"/>
  <c r="I148" i="5"/>
  <c r="E147" i="5"/>
  <c r="A146" i="5"/>
  <c r="I144" i="5"/>
  <c r="E143" i="5"/>
  <c r="A142" i="5"/>
  <c r="I140" i="5"/>
  <c r="E139" i="5"/>
  <c r="A138" i="5"/>
  <c r="I136" i="5"/>
  <c r="E135" i="5"/>
  <c r="A134" i="5"/>
  <c r="I132" i="5"/>
  <c r="E131" i="5"/>
  <c r="A130" i="5"/>
  <c r="I128" i="5"/>
  <c r="E127" i="5"/>
  <c r="A126" i="5"/>
  <c r="I124" i="5"/>
  <c r="E123" i="5"/>
  <c r="A122" i="5"/>
  <c r="I120" i="5"/>
  <c r="E119" i="5"/>
  <c r="A118" i="5"/>
  <c r="I116" i="5"/>
  <c r="E115" i="5"/>
  <c r="A114" i="5"/>
  <c r="I112" i="5"/>
  <c r="E111" i="5"/>
  <c r="A110" i="5"/>
  <c r="I108" i="5"/>
  <c r="E107" i="5"/>
  <c r="A106" i="5"/>
  <c r="I104" i="5"/>
  <c r="E103" i="5"/>
  <c r="A102" i="5"/>
  <c r="I100" i="5"/>
  <c r="E99" i="5"/>
  <c r="A98" i="5"/>
  <c r="I96" i="5"/>
  <c r="E95" i="5"/>
  <c r="A94" i="5"/>
  <c r="I92" i="5"/>
  <c r="E91" i="5"/>
  <c r="A90" i="5"/>
  <c r="I88" i="5"/>
  <c r="E87" i="5"/>
  <c r="A86" i="5"/>
  <c r="I84" i="5"/>
  <c r="E83" i="5"/>
  <c r="A82" i="5"/>
  <c r="I80" i="5"/>
  <c r="E79" i="5"/>
  <c r="A78" i="5"/>
  <c r="I76" i="5"/>
  <c r="E75" i="5"/>
  <c r="A74" i="5"/>
  <c r="I72" i="5"/>
  <c r="E71" i="5"/>
  <c r="A70" i="5"/>
  <c r="I68" i="5"/>
  <c r="E67" i="5"/>
  <c r="A66" i="5"/>
  <c r="I64" i="5"/>
  <c r="E63" i="5"/>
  <c r="A62" i="5"/>
  <c r="I60" i="5"/>
  <c r="E59" i="5"/>
  <c r="A58" i="5"/>
  <c r="I56" i="5"/>
  <c r="E55" i="5"/>
  <c r="A54" i="5"/>
  <c r="I52" i="5"/>
  <c r="E51" i="5"/>
  <c r="A50" i="5"/>
  <c r="I48" i="5"/>
  <c r="E47" i="5"/>
  <c r="A46" i="5"/>
  <c r="B45" i="5"/>
  <c r="F44" i="5"/>
  <c r="J43" i="5"/>
  <c r="B43" i="5"/>
  <c r="F42" i="5"/>
  <c r="J41" i="5"/>
  <c r="B41" i="5"/>
  <c r="F40" i="5"/>
  <c r="J39" i="5"/>
  <c r="B39" i="5"/>
  <c r="F38" i="5"/>
  <c r="J37" i="5"/>
  <c r="B37" i="5"/>
  <c r="F36" i="5"/>
  <c r="J35" i="5"/>
  <c r="B35" i="5"/>
  <c r="F34" i="5"/>
  <c r="J33" i="5"/>
  <c r="B33" i="5"/>
  <c r="F32" i="5"/>
  <c r="J31" i="5"/>
  <c r="B31" i="5"/>
  <c r="F30" i="5"/>
  <c r="J29" i="5"/>
  <c r="B29" i="5"/>
  <c r="F28" i="5"/>
  <c r="J27" i="5"/>
  <c r="B27" i="5"/>
  <c r="F26" i="5"/>
  <c r="J25" i="5"/>
  <c r="B25" i="5"/>
  <c r="F24" i="5"/>
  <c r="J23" i="5"/>
  <c r="B23" i="5"/>
  <c r="F22" i="5"/>
  <c r="J21" i="5"/>
  <c r="B21" i="5"/>
  <c r="F20" i="5"/>
  <c r="J19" i="5"/>
  <c r="B19" i="5"/>
  <c r="F18" i="5"/>
  <c r="J17" i="5"/>
  <c r="B17" i="5"/>
  <c r="F16" i="5"/>
  <c r="J15" i="5"/>
  <c r="B15" i="5"/>
  <c r="F14" i="5"/>
  <c r="J13" i="5"/>
  <c r="B13" i="5"/>
  <c r="F12" i="5"/>
  <c r="J11" i="5"/>
  <c r="B11" i="5"/>
  <c r="F10" i="5"/>
  <c r="J9" i="5"/>
  <c r="B9" i="5"/>
  <c r="F8" i="5"/>
  <c r="J7" i="5"/>
  <c r="B7" i="5"/>
  <c r="F6" i="5"/>
  <c r="J5" i="5"/>
  <c r="B5" i="5"/>
  <c r="F4" i="5"/>
  <c r="J3" i="5"/>
  <c r="B3" i="5"/>
  <c r="J279" i="5"/>
  <c r="C269" i="5"/>
  <c r="K263" i="5"/>
  <c r="G258" i="5"/>
  <c r="C253" i="5"/>
  <c r="K247" i="5"/>
  <c r="G242" i="5"/>
  <c r="D237" i="5"/>
  <c r="H234" i="5"/>
  <c r="L231" i="5"/>
  <c r="D229" i="5"/>
  <c r="H226" i="5"/>
  <c r="L223" i="5"/>
  <c r="D221" i="5"/>
  <c r="H218" i="5"/>
  <c r="L215" i="5"/>
  <c r="D213" i="5"/>
  <c r="H210" i="5"/>
  <c r="L207" i="5"/>
  <c r="D205" i="5"/>
  <c r="H202" i="5"/>
  <c r="L199" i="5"/>
  <c r="D197" i="5"/>
  <c r="H194" i="5"/>
  <c r="L191" i="5"/>
  <c r="D189" i="5"/>
  <c r="H186" i="5"/>
  <c r="L183" i="5"/>
  <c r="D181" i="5"/>
  <c r="H178" i="5"/>
  <c r="L175" i="5"/>
  <c r="E173" i="5"/>
  <c r="A172" i="5"/>
  <c r="I170" i="5"/>
  <c r="E169" i="5"/>
  <c r="A168" i="5"/>
  <c r="I166" i="5"/>
  <c r="E165" i="5"/>
  <c r="A164" i="5"/>
  <c r="I162" i="5"/>
  <c r="E161" i="5"/>
  <c r="A160" i="5"/>
  <c r="I158" i="5"/>
  <c r="E157" i="5"/>
  <c r="A156" i="5"/>
  <c r="I154" i="5"/>
  <c r="E153" i="5"/>
  <c r="A152" i="5"/>
  <c r="I150" i="5"/>
  <c r="E149" i="5"/>
  <c r="A148" i="5"/>
  <c r="I146" i="5"/>
  <c r="E145" i="5"/>
  <c r="A144" i="5"/>
  <c r="I142" i="5"/>
  <c r="E141" i="5"/>
  <c r="A140" i="5"/>
  <c r="I138" i="5"/>
  <c r="E137" i="5"/>
  <c r="A136" i="5"/>
  <c r="I134" i="5"/>
  <c r="E133" i="5"/>
  <c r="A132" i="5"/>
  <c r="I130" i="5"/>
  <c r="E129" i="5"/>
  <c r="A128" i="5"/>
  <c r="I126" i="5"/>
  <c r="E125" i="5"/>
  <c r="A124" i="5"/>
  <c r="I122" i="5"/>
  <c r="E121" i="5"/>
  <c r="A120" i="5"/>
  <c r="I118" i="5"/>
  <c r="E117" i="5"/>
  <c r="A116" i="5"/>
  <c r="I114" i="5"/>
  <c r="E113" i="5"/>
  <c r="A112" i="5"/>
  <c r="I110" i="5"/>
  <c r="E109" i="5"/>
  <c r="A108" i="5"/>
  <c r="I106" i="5"/>
  <c r="E105" i="5"/>
  <c r="A104" i="5"/>
  <c r="I102" i="5"/>
  <c r="E101" i="5"/>
  <c r="A100" i="5"/>
  <c r="I98" i="5"/>
  <c r="E97" i="5"/>
  <c r="A96" i="5"/>
  <c r="I94" i="5"/>
  <c r="E93" i="5"/>
  <c r="A92" i="5"/>
  <c r="I90" i="5"/>
  <c r="E89" i="5"/>
  <c r="A88" i="5"/>
  <c r="I86" i="5"/>
  <c r="E85" i="5"/>
  <c r="A84" i="5"/>
  <c r="I82" i="5"/>
  <c r="E81" i="5"/>
  <c r="A80" i="5"/>
  <c r="I78" i="5"/>
  <c r="E77" i="5"/>
  <c r="A76" i="5"/>
  <c r="I74" i="5"/>
  <c r="E73" i="5"/>
  <c r="A72" i="5"/>
  <c r="I70" i="5"/>
  <c r="E69" i="5"/>
  <c r="A68" i="5"/>
  <c r="I66" i="5"/>
  <c r="E65" i="5"/>
  <c r="A64" i="5"/>
  <c r="I62" i="5"/>
  <c r="E61" i="5"/>
  <c r="A60" i="5"/>
  <c r="I58" i="5"/>
  <c r="E57" i="5"/>
  <c r="A56" i="5"/>
  <c r="I54" i="5"/>
  <c r="E53" i="5"/>
  <c r="A52" i="5"/>
  <c r="I50" i="5"/>
  <c r="E49" i="5"/>
  <c r="A48" i="5"/>
  <c r="I46" i="5"/>
  <c r="F45" i="5"/>
  <c r="J44" i="5"/>
  <c r="B44" i="5"/>
  <c r="F43" i="5"/>
  <c r="J42" i="5"/>
  <c r="B42" i="5"/>
  <c r="F41" i="5"/>
  <c r="J40" i="5"/>
  <c r="B40" i="5"/>
  <c r="F39" i="5"/>
  <c r="J38" i="5"/>
  <c r="B38" i="5"/>
  <c r="F37" i="5"/>
  <c r="J36" i="5"/>
  <c r="B36" i="5"/>
  <c r="F35" i="5"/>
  <c r="J34" i="5"/>
  <c r="B34" i="5"/>
  <c r="F33" i="5"/>
  <c r="J32" i="5"/>
  <c r="B32" i="5"/>
  <c r="F31" i="5"/>
  <c r="J30" i="5"/>
  <c r="B30" i="5"/>
  <c r="F29" i="5"/>
  <c r="J28" i="5"/>
  <c r="B28" i="5"/>
  <c r="F27" i="5"/>
  <c r="J26" i="5"/>
  <c r="B26" i="5"/>
  <c r="F25" i="5"/>
  <c r="J24" i="5"/>
  <c r="B24" i="5"/>
  <c r="F23" i="5"/>
  <c r="J22" i="5"/>
  <c r="B22" i="5"/>
  <c r="F21" i="5"/>
  <c r="J20" i="5"/>
  <c r="B20" i="5"/>
  <c r="F19" i="5"/>
  <c r="J18" i="5"/>
  <c r="B18" i="5"/>
  <c r="F17" i="5"/>
  <c r="J16" i="5"/>
  <c r="B16" i="5"/>
  <c r="F15" i="5"/>
  <c r="J14" i="5"/>
  <c r="B14" i="5"/>
  <c r="F13" i="5"/>
  <c r="J12" i="5"/>
  <c r="B12" i="5"/>
  <c r="F11" i="5"/>
  <c r="J10" i="5"/>
  <c r="B10" i="5"/>
  <c r="F9" i="5"/>
  <c r="J8" i="5"/>
  <c r="B8" i="5"/>
  <c r="F7" i="5"/>
  <c r="J6" i="5"/>
  <c r="B6" i="5"/>
  <c r="F5" i="5"/>
  <c r="J4" i="5"/>
  <c r="B4" i="5"/>
  <c r="F3" i="5"/>
</calcChain>
</file>

<file path=xl/sharedStrings.xml><?xml version="1.0" encoding="utf-8"?>
<sst xmlns="http://schemas.openxmlformats.org/spreadsheetml/2006/main" count="400" uniqueCount="229">
  <si>
    <t>Участник</t>
  </si>
  <si>
    <t>Дата</t>
  </si>
  <si>
    <t>Дист.</t>
  </si>
  <si>
    <t>Время</t>
  </si>
  <si>
    <t>Возраст</t>
  </si>
  <si>
    <t>Пол</t>
  </si>
  <si>
    <t>Имя</t>
  </si>
  <si>
    <t>Отчество</t>
  </si>
  <si>
    <t>Категория</t>
  </si>
  <si>
    <t>Город</t>
  </si>
  <si>
    <t>Клуб</t>
  </si>
  <si>
    <t>3/5/10/21</t>
  </si>
  <si>
    <t>36. Контрольный забег</t>
  </si>
  <si>
    <t>Жолудева Марина</t>
  </si>
  <si>
    <t>Ж</t>
  </si>
  <si>
    <t>Жолудева</t>
  </si>
  <si>
    <t>Марина</t>
  </si>
  <si>
    <t>30-39</t>
  </si>
  <si>
    <t>Сальникова Анна</t>
  </si>
  <si>
    <t>Сальникова</t>
  </si>
  <si>
    <t>Анна</t>
  </si>
  <si>
    <t>Малыгина Екатерина</t>
  </si>
  <si>
    <t>Малыгина</t>
  </si>
  <si>
    <t>Екатерина</t>
  </si>
  <si>
    <t>Филипьева Анастасия</t>
  </si>
  <si>
    <t>Филипьева</t>
  </si>
  <si>
    <t>Анастасия</t>
  </si>
  <si>
    <t>18-29</t>
  </si>
  <si>
    <t>Поздняк Ольга</t>
  </si>
  <si>
    <t>Поздняк</t>
  </si>
  <si>
    <t>Ольга</t>
  </si>
  <si>
    <t>Генба Анастасия</t>
  </si>
  <si>
    <t>Генба</t>
  </si>
  <si>
    <t>Мужецкая Надежда</t>
  </si>
  <si>
    <t>Мужецкая</t>
  </si>
  <si>
    <t>Надежда</t>
  </si>
  <si>
    <t>50-59</t>
  </si>
  <si>
    <t>Ласьков Денис</t>
  </si>
  <si>
    <t>М</t>
  </si>
  <si>
    <t>Ласьков</t>
  </si>
  <si>
    <t>Денис</t>
  </si>
  <si>
    <t>Мужецкий Николай</t>
  </si>
  <si>
    <t>Мужецкий</t>
  </si>
  <si>
    <t>Николай</t>
  </si>
  <si>
    <t>Суворов Сергей</t>
  </si>
  <si>
    <t>Суворов</t>
  </si>
  <si>
    <t>Сергей</t>
  </si>
  <si>
    <t>Овчаренко Сергей</t>
  </si>
  <si>
    <t>Овчаренко</t>
  </si>
  <si>
    <t>Мокичев Андрей</t>
  </si>
  <si>
    <t>Мокичев</t>
  </si>
  <si>
    <t>Андрей</t>
  </si>
  <si>
    <t>Баранов Андрей</t>
  </si>
  <si>
    <t>Баранов</t>
  </si>
  <si>
    <t>Каракеян Ашот</t>
  </si>
  <si>
    <t>Каракеян</t>
  </si>
  <si>
    <t>Ашот</t>
  </si>
  <si>
    <t>Панин Евгений</t>
  </si>
  <si>
    <t>Панин</t>
  </si>
  <si>
    <t>Евгений</t>
  </si>
  <si>
    <t>Захаренко Александр</t>
  </si>
  <si>
    <t>Захаренко</t>
  </si>
  <si>
    <t>Александр</t>
  </si>
  <si>
    <t>Загуляев Евгений</t>
  </si>
  <si>
    <t>Загуляев</t>
  </si>
  <si>
    <t>Лопатин Дмитрий</t>
  </si>
  <si>
    <t>Лопатин</t>
  </si>
  <si>
    <t>Дмитрий</t>
  </si>
  <si>
    <t>Генба Сергей</t>
  </si>
  <si>
    <t>40-49</t>
  </si>
  <si>
    <t>Горбачев Алексей</t>
  </si>
  <si>
    <t>Горбачев</t>
  </si>
  <si>
    <t>Алексей</t>
  </si>
  <si>
    <t>Гринь Сергей</t>
  </si>
  <si>
    <t>Гринь</t>
  </si>
  <si>
    <t>Кетрарь Вячеслав</t>
  </si>
  <si>
    <t>Кетрарь</t>
  </si>
  <si>
    <t>Вячеслав</t>
  </si>
  <si>
    <t>13-15</t>
  </si>
  <si>
    <t>Тамочкин Андрей</t>
  </si>
  <si>
    <t>Тамочкин</t>
  </si>
  <si>
    <t>Романько Александр</t>
  </si>
  <si>
    <t>Романько</t>
  </si>
  <si>
    <t>Рыков Виктор</t>
  </si>
  <si>
    <t>Рыков</t>
  </si>
  <si>
    <t>Виктор</t>
  </si>
  <si>
    <t>60-69</t>
  </si>
  <si>
    <t>Арзамасцева Виктория</t>
  </si>
  <si>
    <t>Арзамасцева</t>
  </si>
  <si>
    <t>Виктория</t>
  </si>
  <si>
    <t>Шаронова Татьяна</t>
  </si>
  <si>
    <t>Шаронова</t>
  </si>
  <si>
    <t>Татьяна</t>
  </si>
  <si>
    <t>Дмитриева Мария</t>
  </si>
  <si>
    <t>Дмитриева</t>
  </si>
  <si>
    <t>Мария</t>
  </si>
  <si>
    <t>Родниковский Дмитрий</t>
  </si>
  <si>
    <t>Родниковский</t>
  </si>
  <si>
    <t>Сачек Степан</t>
  </si>
  <si>
    <t>Сачек</t>
  </si>
  <si>
    <t>Степан</t>
  </si>
  <si>
    <t>Назарян Армен</t>
  </si>
  <si>
    <t>Назарян</t>
  </si>
  <si>
    <t>Армен</t>
  </si>
  <si>
    <t>Рублев Андрей</t>
  </si>
  <si>
    <t>Рублев</t>
  </si>
  <si>
    <t>Барняков Станислав</t>
  </si>
  <si>
    <t>Барняков</t>
  </si>
  <si>
    <t>Станислав</t>
  </si>
  <si>
    <t>Федин Анатолий</t>
  </si>
  <si>
    <t>Федин</t>
  </si>
  <si>
    <t>Анатолий</t>
  </si>
  <si>
    <t>Алабердеев Камиль</t>
  </si>
  <si>
    <t>Алабердеев</t>
  </si>
  <si>
    <t>Камиль</t>
  </si>
  <si>
    <t>Лобанов Олег</t>
  </si>
  <si>
    <t>Лобанов</t>
  </si>
  <si>
    <t>Олег</t>
  </si>
  <si>
    <t>Катаков Дмитрий</t>
  </si>
  <si>
    <t>Катаков</t>
  </si>
  <si>
    <t>Волков Антон</t>
  </si>
  <si>
    <t>Волков</t>
  </si>
  <si>
    <t>Антон</t>
  </si>
  <si>
    <t>Миронов Игорь</t>
  </si>
  <si>
    <t>Миронов</t>
  </si>
  <si>
    <t>Игорь</t>
  </si>
  <si>
    <t>Поздняк Сергей</t>
  </si>
  <si>
    <t>Тимонов Владимир</t>
  </si>
  <si>
    <t>Тимонов</t>
  </si>
  <si>
    <t>Владимир</t>
  </si>
  <si>
    <t>Филатова Кира</t>
  </si>
  <si>
    <t>Филатова</t>
  </si>
  <si>
    <t>Кира</t>
  </si>
  <si>
    <t>Желебовская Дана</t>
  </si>
  <si>
    <t>Желебовская</t>
  </si>
  <si>
    <t>Дана</t>
  </si>
  <si>
    <t>Паршина Полина</t>
  </si>
  <si>
    <t>Паршина</t>
  </si>
  <si>
    <t>Полина</t>
  </si>
  <si>
    <t>Дурсенева Ангелина</t>
  </si>
  <si>
    <t>Дурсенева</t>
  </si>
  <si>
    <t>Ангелина</t>
  </si>
  <si>
    <t>Кленова Екатерина</t>
  </si>
  <si>
    <t>Кленова</t>
  </si>
  <si>
    <t>Русанова Диана</t>
  </si>
  <si>
    <t>Русанова</t>
  </si>
  <si>
    <t>Диана</t>
  </si>
  <si>
    <t>Кузьмина Мария</t>
  </si>
  <si>
    <t>Кузьмина</t>
  </si>
  <si>
    <t>Пичугина Анастасия</t>
  </si>
  <si>
    <t>Пичугина</t>
  </si>
  <si>
    <t>Юзеева Елена</t>
  </si>
  <si>
    <t>Юзеева</t>
  </si>
  <si>
    <t>Елена</t>
  </si>
  <si>
    <t>Дедерчук Ирина</t>
  </si>
  <si>
    <t>Дедерчук</t>
  </si>
  <si>
    <t>Ирина</t>
  </si>
  <si>
    <t>Ракова Элина</t>
  </si>
  <si>
    <t>Ракова</t>
  </si>
  <si>
    <t>Элина</t>
  </si>
  <si>
    <t>Панина Виктория</t>
  </si>
  <si>
    <t>Панина</t>
  </si>
  <si>
    <t>Соколова Кристина</t>
  </si>
  <si>
    <t>Соколова</t>
  </si>
  <si>
    <t>Кристина</t>
  </si>
  <si>
    <t>16-17</t>
  </si>
  <si>
    <t>Виноградова Ольга</t>
  </si>
  <si>
    <t>Виноградова</t>
  </si>
  <si>
    <t>Шамгуллин Арсений</t>
  </si>
  <si>
    <t>Шамгуллин</t>
  </si>
  <si>
    <t>Арсений</t>
  </si>
  <si>
    <t>Назаренко Алексей</t>
  </si>
  <si>
    <t>Назаренко</t>
  </si>
  <si>
    <t>Королев Евгений</t>
  </si>
  <si>
    <t>Королев</t>
  </si>
  <si>
    <t>Туманов Захар</t>
  </si>
  <si>
    <t>Туманов</t>
  </si>
  <si>
    <t>Захар</t>
  </si>
  <si>
    <t>Головин Егор</t>
  </si>
  <si>
    <t>Головин</t>
  </si>
  <si>
    <t>Егор</t>
  </si>
  <si>
    <t>Клепинин Данил</t>
  </si>
  <si>
    <t>Клепинин</t>
  </si>
  <si>
    <t>Данил</t>
  </si>
  <si>
    <t>Lindemann Alexander</t>
  </si>
  <si>
    <t>Lindemann</t>
  </si>
  <si>
    <t>Alexander</t>
  </si>
  <si>
    <t>Шулятьев Алексей</t>
  </si>
  <si>
    <t>Шулятьев</t>
  </si>
  <si>
    <t>70+</t>
  </si>
  <si>
    <t>Шайдука Артём</t>
  </si>
  <si>
    <t>Шайдука</t>
  </si>
  <si>
    <t>Артём</t>
  </si>
  <si>
    <t>Голдаев Матвей</t>
  </si>
  <si>
    <t>Голдаев</t>
  </si>
  <si>
    <t>Матвей</t>
  </si>
  <si>
    <t>Кулинич Владимир</t>
  </si>
  <si>
    <t>Кулинич</t>
  </si>
  <si>
    <t>Газиев Аскар</t>
  </si>
  <si>
    <t>Газиев</t>
  </si>
  <si>
    <t>Аскар</t>
  </si>
  <si>
    <t>Груздь Дмитрий</t>
  </si>
  <si>
    <t>Груздь</t>
  </si>
  <si>
    <t>Иванова Ольга</t>
  </si>
  <si>
    <t>Иванова</t>
  </si>
  <si>
    <t>Смирнова Ирина</t>
  </si>
  <si>
    <t>Смирнова</t>
  </si>
  <si>
    <t>Лизункина Марина</t>
  </si>
  <si>
    <t>Лизункина</t>
  </si>
  <si>
    <t>Иванова Мария</t>
  </si>
  <si>
    <t>Ищенко Галина</t>
  </si>
  <si>
    <t>Ищенко</t>
  </si>
  <si>
    <t>Галина</t>
  </si>
  <si>
    <t>Азарова Полина</t>
  </si>
  <si>
    <t>Азарова</t>
  </si>
  <si>
    <t>Барзыкина Екатерина</t>
  </si>
  <si>
    <t>Барзыкина</t>
  </si>
  <si>
    <t>Сидорцева Татьяна</t>
  </si>
  <si>
    <t>Сидорцева</t>
  </si>
  <si>
    <t>Кондратьева Виктория</t>
  </si>
  <si>
    <t>Кондратьева</t>
  </si>
  <si>
    <t>Липский Роман</t>
  </si>
  <si>
    <t>Липский</t>
  </si>
  <si>
    <t>Роман</t>
  </si>
  <si>
    <t>Грызунов Александр</t>
  </si>
  <si>
    <t>Грызунов</t>
  </si>
  <si>
    <t>Петров Олег</t>
  </si>
  <si>
    <t>Петров</t>
  </si>
  <si>
    <t>https://docs.google.com/spreadsheets/d/1iX61dvHuitMoLqH-ymMouXrqqrFDTwMOkTp5zpz-BU4/edit?usp=sharing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</si>
</sst>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d\.m\.yyyy"/>
    <numFmt numFmtId="166" formatCode="d\-m"/>
  </numFmts>
  <fonts count="9" x14ac:knownFonts="1">
    <font>
      <sz val="10"/>
      <color rgb="FF00000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BDBDBD"/>
        <bgColor rgb="FFBDBDBD"/>
      </patternFill>
    </fill>
    <fill>
      <patternFill patternType="solid">
        <fgColor rgb="FFFFE599"/>
        <bgColor rgb="FFFFE599"/>
      </patternFill>
    </fill>
    <fill>
      <patternFill patternType="solid">
        <fgColor rgb="FFFFF2CC"/>
        <bgColor rgb="FFFFF2CC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3" fillId="6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165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Alignment="1"/>
    <xf numFmtId="0" fontId="2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/>
    <xf numFmtId="0" fontId="5" fillId="3" borderId="0" xfId="0" applyFont="1" applyFill="1" applyAlignment="1"/>
    <xf numFmtId="0" fontId="5" fillId="3" borderId="0" xfId="0" applyFont="1" applyFill="1" applyAlignment="1">
      <alignment horizontal="left"/>
    </xf>
    <xf numFmtId="164" fontId="5" fillId="6" borderId="0" xfId="0" applyNumberFormat="1" applyFont="1" applyFill="1" applyAlignment="1">
      <alignment horizontal="right"/>
    </xf>
    <xf numFmtId="21" fontId="5" fillId="6" borderId="0" xfId="0" applyNumberFormat="1" applyFont="1" applyFill="1" applyAlignment="1">
      <alignment horizontal="center"/>
    </xf>
    <xf numFmtId="0" fontId="6" fillId="6" borderId="0" xfId="0" applyFont="1" applyFill="1" applyAlignment="1">
      <alignment horizontal="left"/>
    </xf>
    <xf numFmtId="0" fontId="5" fillId="6" borderId="0" xfId="0" applyFont="1" applyFill="1" applyAlignment="1">
      <alignment horizontal="center"/>
    </xf>
    <xf numFmtId="0" fontId="5" fillId="6" borderId="0" xfId="0" applyFont="1" applyFill="1" applyAlignment="1"/>
    <xf numFmtId="0" fontId="5" fillId="6" borderId="0" xfId="0" applyFont="1" applyFill="1" applyAlignment="1">
      <alignment horizontal="left"/>
    </xf>
    <xf numFmtId="164" fontId="5" fillId="5" borderId="0" xfId="0" applyNumberFormat="1" applyFont="1" applyFill="1" applyAlignment="1">
      <alignment horizontal="right"/>
    </xf>
    <xf numFmtId="21" fontId="5" fillId="5" borderId="0" xfId="0" applyNumberFormat="1" applyFont="1" applyFill="1" applyAlignment="1">
      <alignment horizontal="center"/>
    </xf>
    <xf numFmtId="0" fontId="6" fillId="5" borderId="0" xfId="0" applyFont="1" applyFill="1" applyAlignment="1">
      <alignment horizontal="left"/>
    </xf>
    <xf numFmtId="0" fontId="5" fillId="5" borderId="0" xfId="0" applyFont="1" applyFill="1" applyAlignment="1">
      <alignment horizontal="center"/>
    </xf>
    <xf numFmtId="0" fontId="5" fillId="5" borderId="0" xfId="0" applyFont="1" applyFill="1" applyAlignment="1"/>
    <xf numFmtId="0" fontId="5" fillId="5" borderId="0" xfId="0" applyFont="1" applyFill="1" applyAlignment="1">
      <alignment horizontal="left"/>
    </xf>
    <xf numFmtId="166" fontId="3" fillId="5" borderId="0" xfId="0" applyNumberFormat="1" applyFont="1" applyFill="1" applyAlignment="1">
      <alignment horizontal="center"/>
    </xf>
    <xf numFmtId="166" fontId="3" fillId="6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21" fontId="5" fillId="0" borderId="0" xfId="0" applyNumberFormat="1" applyFont="1" applyAlignment="1">
      <alignment horizontal="center"/>
    </xf>
    <xf numFmtId="21" fontId="8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0" xfId="0" applyFont="1" applyAlignment="1">
      <alignment horizontal="left"/>
    </xf>
  </cellXfs>
  <cellStyles count="1">
    <cellStyle name="Обычный" xfId="0" builtinId="0"/>
  </cellStyles>
  <dxfs count="5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</dxfs>
  <tableStyles count="2">
    <tableStyle name="в архив-style" pivot="0" count="2">
      <tableStyleElement type="firstRowStripe" dxfId="4"/>
      <tableStyleElement type="secondRowStripe" dxfId="3"/>
    </tableStyle>
    <tableStyle name="Участники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_1" displayName="Table_1" ref="A3:L300" headerRowCount="0">
  <tableColumns count="12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</tableColumns>
  <tableStyleInfo name="в архив-style" showFirstColumn="1" showLastColumn="1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hyperlink" Target="https://docs.google.com/spreadsheets/d/e/2PACX-1vR5wojkD3mYXxLjEkXmqa-8kLPHIx-MyDjjcJmHYcDeAZOEj22JnqCHW6OuWMyYzV0QHam1QtNOZiTg/pubhtml?gid=738254330&amp;single=true" TargetMode="External"/><Relationship Id="rId1" Type="http://schemas.openxmlformats.org/officeDocument/2006/relationships/hyperlink" Target="https://docs.google.com/spreadsheets/d/1iX61dvHuitMoLqH-ymMouXrqqrFDTwMOkTp5zpz-BU4/edit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81"/>
  <sheetViews>
    <sheetView tabSelected="1" topLeftCell="B1" workbookViewId="0">
      <pane ySplit="1" topLeftCell="A2" activePane="bottomLeft" state="frozen"/>
      <selection pane="bottomLeft" activeCell="E83" sqref="E83"/>
    </sheetView>
  </sheetViews>
  <sheetFormatPr defaultColWidth="14.44140625" defaultRowHeight="15" customHeight="1" x14ac:dyDescent="0.25"/>
  <cols>
    <col min="1" max="1" width="12.33203125" hidden="1" customWidth="1"/>
    <col min="2" max="2" width="7.88671875" customWidth="1"/>
    <col min="3" max="3" width="11.109375" customWidth="1"/>
    <col min="4" max="4" width="24" customWidth="1"/>
    <col min="5" max="5" width="9.5546875" customWidth="1"/>
    <col min="6" max="6" width="6.6640625" hidden="1" customWidth="1"/>
    <col min="7" max="8" width="14.5546875" hidden="1" customWidth="1"/>
    <col min="9" max="9" width="17.109375" hidden="1" customWidth="1"/>
    <col min="10" max="10" width="9.88671875" hidden="1" customWidth="1"/>
    <col min="11" max="11" width="11.109375" hidden="1" customWidth="1"/>
    <col min="12" max="12" width="20.88671875" hidden="1" customWidth="1"/>
  </cols>
  <sheetData>
    <row r="1" spans="1:12" ht="13.2" x14ac:dyDescent="0.25">
      <c r="A1" s="5">
        <v>43373</v>
      </c>
      <c r="B1" s="6" t="s">
        <v>11</v>
      </c>
      <c r="C1" s="5">
        <v>43373</v>
      </c>
      <c r="D1" s="7" t="s">
        <v>12</v>
      </c>
      <c r="E1" s="8"/>
      <c r="F1" s="9"/>
      <c r="G1" s="10"/>
      <c r="H1" s="11"/>
      <c r="I1" s="12">
        <v>36</v>
      </c>
      <c r="J1" s="3"/>
      <c r="K1" s="3"/>
      <c r="L1" s="3"/>
    </row>
    <row r="2" spans="1:12" ht="13.2" x14ac:dyDescent="0.25">
      <c r="A2" s="13">
        <v>43373</v>
      </c>
      <c r="B2" s="4">
        <v>10</v>
      </c>
      <c r="C2" s="14">
        <v>3.0543981481481481E-2</v>
      </c>
      <c r="D2" s="15" t="s">
        <v>13</v>
      </c>
      <c r="E2" s="16">
        <v>32</v>
      </c>
      <c r="F2" s="16" t="s">
        <v>14</v>
      </c>
      <c r="G2" s="17" t="s">
        <v>15</v>
      </c>
      <c r="H2" s="17" t="s">
        <v>16</v>
      </c>
      <c r="I2" s="18"/>
      <c r="J2" s="4" t="s">
        <v>17</v>
      </c>
      <c r="K2" s="1"/>
      <c r="L2" s="1"/>
    </row>
    <row r="3" spans="1:12" ht="13.2" x14ac:dyDescent="0.25">
      <c r="A3" s="19">
        <v>43373</v>
      </c>
      <c r="B3" s="3">
        <v>10</v>
      </c>
      <c r="C3" s="20">
        <v>3.2476851851851854E-2</v>
      </c>
      <c r="D3" s="21" t="s">
        <v>18</v>
      </c>
      <c r="E3" s="22">
        <v>32</v>
      </c>
      <c r="F3" s="22" t="s">
        <v>14</v>
      </c>
      <c r="G3" s="23" t="s">
        <v>19</v>
      </c>
      <c r="H3" s="23" t="s">
        <v>20</v>
      </c>
      <c r="I3" s="24"/>
      <c r="J3" s="3" t="s">
        <v>17</v>
      </c>
      <c r="K3" s="2"/>
      <c r="L3" s="2"/>
    </row>
    <row r="4" spans="1:12" ht="13.2" x14ac:dyDescent="0.25">
      <c r="A4" s="13">
        <v>43373</v>
      </c>
      <c r="B4" s="4">
        <v>10</v>
      </c>
      <c r="C4" s="14">
        <v>3.4745370370370371E-2</v>
      </c>
      <c r="D4" s="15" t="s">
        <v>21</v>
      </c>
      <c r="E4" s="16">
        <v>30</v>
      </c>
      <c r="F4" s="16" t="s">
        <v>14</v>
      </c>
      <c r="G4" s="17" t="s">
        <v>22</v>
      </c>
      <c r="H4" s="17" t="s">
        <v>23</v>
      </c>
      <c r="I4" s="18"/>
      <c r="J4" s="4" t="s">
        <v>17</v>
      </c>
      <c r="K4" s="1"/>
      <c r="L4" s="1"/>
    </row>
    <row r="5" spans="1:12" ht="13.2" x14ac:dyDescent="0.25">
      <c r="A5" s="19">
        <v>43373</v>
      </c>
      <c r="B5" s="3">
        <v>10</v>
      </c>
      <c r="C5" s="20">
        <v>3.6273148148148152E-2</v>
      </c>
      <c r="D5" s="21" t="s">
        <v>24</v>
      </c>
      <c r="E5" s="22">
        <v>27</v>
      </c>
      <c r="F5" s="22" t="s">
        <v>14</v>
      </c>
      <c r="G5" s="23" t="s">
        <v>25</v>
      </c>
      <c r="H5" s="23" t="s">
        <v>26</v>
      </c>
      <c r="I5" s="24"/>
      <c r="J5" s="3" t="s">
        <v>27</v>
      </c>
      <c r="K5" s="2"/>
      <c r="L5" s="2"/>
    </row>
    <row r="6" spans="1:12" ht="13.2" x14ac:dyDescent="0.25">
      <c r="A6" s="13">
        <v>43373</v>
      </c>
      <c r="B6" s="4">
        <v>10</v>
      </c>
      <c r="C6" s="14">
        <v>3.7592592592592594E-2</v>
      </c>
      <c r="D6" s="15" t="s">
        <v>28</v>
      </c>
      <c r="E6" s="16">
        <v>38</v>
      </c>
      <c r="F6" s="16" t="s">
        <v>14</v>
      </c>
      <c r="G6" s="17" t="s">
        <v>29</v>
      </c>
      <c r="H6" s="17" t="s">
        <v>30</v>
      </c>
      <c r="I6" s="18"/>
      <c r="J6" s="4" t="s">
        <v>17</v>
      </c>
      <c r="K6" s="1"/>
      <c r="L6" s="1"/>
    </row>
    <row r="7" spans="1:12" ht="13.2" x14ac:dyDescent="0.25">
      <c r="A7" s="19">
        <v>43373</v>
      </c>
      <c r="B7" s="3">
        <v>10</v>
      </c>
      <c r="C7" s="20">
        <v>3.951388888888889E-2</v>
      </c>
      <c r="D7" s="21" t="s">
        <v>31</v>
      </c>
      <c r="E7" s="22">
        <v>19</v>
      </c>
      <c r="F7" s="22" t="s">
        <v>14</v>
      </c>
      <c r="G7" s="23" t="s">
        <v>32</v>
      </c>
      <c r="H7" s="23" t="s">
        <v>26</v>
      </c>
      <c r="I7" s="24"/>
      <c r="J7" s="3" t="s">
        <v>27</v>
      </c>
      <c r="K7" s="2"/>
      <c r="L7" s="2"/>
    </row>
    <row r="8" spans="1:12" ht="13.2" x14ac:dyDescent="0.25">
      <c r="A8" s="13">
        <v>43373</v>
      </c>
      <c r="B8" s="4">
        <v>10</v>
      </c>
      <c r="C8" s="14">
        <v>4.5092592592592594E-2</v>
      </c>
      <c r="D8" s="15" t="s">
        <v>33</v>
      </c>
      <c r="E8" s="16">
        <v>56</v>
      </c>
      <c r="F8" s="16" t="s">
        <v>14</v>
      </c>
      <c r="G8" s="17" t="s">
        <v>34</v>
      </c>
      <c r="H8" s="17" t="s">
        <v>35</v>
      </c>
      <c r="I8" s="18"/>
      <c r="J8" s="4" t="s">
        <v>36</v>
      </c>
      <c r="K8" s="1"/>
      <c r="L8" s="1"/>
    </row>
    <row r="9" spans="1:12" ht="13.2" x14ac:dyDescent="0.25">
      <c r="A9" s="19">
        <v>43373</v>
      </c>
      <c r="B9" s="3">
        <v>10</v>
      </c>
      <c r="C9" s="20">
        <v>2.9768518518518517E-2</v>
      </c>
      <c r="D9" s="21" t="s">
        <v>37</v>
      </c>
      <c r="E9" s="22">
        <v>28</v>
      </c>
      <c r="F9" s="22" t="s">
        <v>38</v>
      </c>
      <c r="G9" s="23" t="s">
        <v>39</v>
      </c>
      <c r="H9" s="23" t="s">
        <v>40</v>
      </c>
      <c r="I9" s="24"/>
      <c r="J9" s="3" t="s">
        <v>27</v>
      </c>
      <c r="K9" s="2"/>
      <c r="L9" s="2"/>
    </row>
    <row r="10" spans="1:12" ht="13.2" x14ac:dyDescent="0.25">
      <c r="A10" s="13">
        <v>43373</v>
      </c>
      <c r="B10" s="4">
        <v>10</v>
      </c>
      <c r="C10" s="14">
        <v>2.9895833333333333E-2</v>
      </c>
      <c r="D10" s="15" t="s">
        <v>41</v>
      </c>
      <c r="E10" s="16">
        <v>58</v>
      </c>
      <c r="F10" s="16" t="s">
        <v>38</v>
      </c>
      <c r="G10" s="17" t="s">
        <v>42</v>
      </c>
      <c r="H10" s="17" t="s">
        <v>43</v>
      </c>
      <c r="I10" s="18"/>
      <c r="J10" s="4" t="s">
        <v>36</v>
      </c>
      <c r="K10" s="1"/>
      <c r="L10" s="1"/>
    </row>
    <row r="11" spans="1:12" ht="13.2" x14ac:dyDescent="0.25">
      <c r="A11" s="19">
        <v>43373</v>
      </c>
      <c r="B11" s="3">
        <v>10</v>
      </c>
      <c r="C11" s="20">
        <v>3.1747685185185184E-2</v>
      </c>
      <c r="D11" s="21" t="s">
        <v>44</v>
      </c>
      <c r="E11" s="22">
        <v>38</v>
      </c>
      <c r="F11" s="22" t="s">
        <v>38</v>
      </c>
      <c r="G11" s="23" t="s">
        <v>45</v>
      </c>
      <c r="H11" s="23" t="s">
        <v>46</v>
      </c>
      <c r="I11" s="24"/>
      <c r="J11" s="3" t="s">
        <v>17</v>
      </c>
      <c r="K11" s="2"/>
      <c r="L11" s="2"/>
    </row>
    <row r="12" spans="1:12" ht="13.2" x14ac:dyDescent="0.25">
      <c r="A12" s="13">
        <v>43373</v>
      </c>
      <c r="B12" s="4">
        <v>10</v>
      </c>
      <c r="C12" s="14">
        <v>3.3414351851851855E-2</v>
      </c>
      <c r="D12" s="15" t="s">
        <v>47</v>
      </c>
      <c r="E12" s="16">
        <v>36</v>
      </c>
      <c r="F12" s="16" t="s">
        <v>38</v>
      </c>
      <c r="G12" s="17" t="s">
        <v>48</v>
      </c>
      <c r="H12" s="17" t="s">
        <v>46</v>
      </c>
      <c r="I12" s="18"/>
      <c r="J12" s="4" t="s">
        <v>17</v>
      </c>
      <c r="K12" s="1"/>
      <c r="L12" s="1"/>
    </row>
    <row r="13" spans="1:12" ht="13.2" x14ac:dyDescent="0.25">
      <c r="A13" s="19">
        <v>43373</v>
      </c>
      <c r="B13" s="3">
        <v>10</v>
      </c>
      <c r="C13" s="20">
        <v>3.4166666666666665E-2</v>
      </c>
      <c r="D13" s="21" t="s">
        <v>49</v>
      </c>
      <c r="E13" s="22">
        <v>39</v>
      </c>
      <c r="F13" s="22" t="s">
        <v>38</v>
      </c>
      <c r="G13" s="23" t="s">
        <v>50</v>
      </c>
      <c r="H13" s="23" t="s">
        <v>51</v>
      </c>
      <c r="I13" s="24"/>
      <c r="J13" s="3" t="s">
        <v>17</v>
      </c>
      <c r="K13" s="2"/>
      <c r="L13" s="2"/>
    </row>
    <row r="14" spans="1:12" ht="13.2" x14ac:dyDescent="0.25">
      <c r="A14" s="13">
        <v>43373</v>
      </c>
      <c r="B14" s="4">
        <v>10</v>
      </c>
      <c r="C14" s="14">
        <v>3.4247685185185187E-2</v>
      </c>
      <c r="D14" s="15" t="s">
        <v>52</v>
      </c>
      <c r="E14" s="16">
        <v>56</v>
      </c>
      <c r="F14" s="16" t="s">
        <v>38</v>
      </c>
      <c r="G14" s="17" t="s">
        <v>53</v>
      </c>
      <c r="H14" s="17" t="s">
        <v>51</v>
      </c>
      <c r="I14" s="18"/>
      <c r="J14" s="4" t="s">
        <v>36</v>
      </c>
      <c r="K14" s="1"/>
      <c r="L14" s="1"/>
    </row>
    <row r="15" spans="1:12" ht="13.2" x14ac:dyDescent="0.25">
      <c r="A15" s="19">
        <v>43373</v>
      </c>
      <c r="B15" s="3">
        <v>10</v>
      </c>
      <c r="C15" s="20">
        <v>3.4282407407407407E-2</v>
      </c>
      <c r="D15" s="21" t="s">
        <v>54</v>
      </c>
      <c r="E15" s="22">
        <v>31</v>
      </c>
      <c r="F15" s="22" t="s">
        <v>38</v>
      </c>
      <c r="G15" s="23" t="s">
        <v>55</v>
      </c>
      <c r="H15" s="23" t="s">
        <v>56</v>
      </c>
      <c r="I15" s="24"/>
      <c r="J15" s="3" t="s">
        <v>17</v>
      </c>
      <c r="K15" s="2"/>
      <c r="L15" s="2"/>
    </row>
    <row r="16" spans="1:12" ht="13.2" x14ac:dyDescent="0.25">
      <c r="A16" s="13">
        <v>43373</v>
      </c>
      <c r="B16" s="4">
        <v>10</v>
      </c>
      <c r="C16" s="14">
        <v>3.4490740740740738E-2</v>
      </c>
      <c r="D16" s="15" t="s">
        <v>57</v>
      </c>
      <c r="E16" s="16">
        <v>32</v>
      </c>
      <c r="F16" s="16" t="s">
        <v>38</v>
      </c>
      <c r="G16" s="17" t="s">
        <v>58</v>
      </c>
      <c r="H16" s="17" t="s">
        <v>59</v>
      </c>
      <c r="I16" s="18"/>
      <c r="J16" s="4" t="s">
        <v>17</v>
      </c>
      <c r="K16" s="1"/>
      <c r="L16" s="1"/>
    </row>
    <row r="17" spans="1:12" ht="13.2" x14ac:dyDescent="0.25">
      <c r="A17" s="19">
        <v>43373</v>
      </c>
      <c r="B17" s="3">
        <v>10</v>
      </c>
      <c r="C17" s="20">
        <v>3.4965277777777776E-2</v>
      </c>
      <c r="D17" s="21" t="s">
        <v>60</v>
      </c>
      <c r="E17" s="22">
        <v>33</v>
      </c>
      <c r="F17" s="22" t="s">
        <v>38</v>
      </c>
      <c r="G17" s="23" t="s">
        <v>61</v>
      </c>
      <c r="H17" s="23" t="s">
        <v>62</v>
      </c>
      <c r="I17" s="24"/>
      <c r="J17" s="3" t="s">
        <v>17</v>
      </c>
      <c r="K17" s="2"/>
      <c r="L17" s="2"/>
    </row>
    <row r="18" spans="1:12" ht="13.2" x14ac:dyDescent="0.25">
      <c r="A18" s="13">
        <v>43373</v>
      </c>
      <c r="B18" s="4">
        <v>10</v>
      </c>
      <c r="C18" s="14">
        <v>3.5960648148148151E-2</v>
      </c>
      <c r="D18" s="15" t="s">
        <v>63</v>
      </c>
      <c r="E18" s="16">
        <v>39</v>
      </c>
      <c r="F18" s="16" t="s">
        <v>38</v>
      </c>
      <c r="G18" s="17" t="s">
        <v>64</v>
      </c>
      <c r="H18" s="17" t="s">
        <v>59</v>
      </c>
      <c r="I18" s="18"/>
      <c r="J18" s="4" t="s">
        <v>17</v>
      </c>
      <c r="K18" s="1"/>
      <c r="L18" s="1"/>
    </row>
    <row r="19" spans="1:12" ht="13.2" x14ac:dyDescent="0.25">
      <c r="A19" s="19">
        <v>43373</v>
      </c>
      <c r="B19" s="3">
        <v>10</v>
      </c>
      <c r="C19" s="20">
        <v>3.6134259259259262E-2</v>
      </c>
      <c r="D19" s="21" t="s">
        <v>65</v>
      </c>
      <c r="E19" s="22">
        <v>35</v>
      </c>
      <c r="F19" s="22" t="s">
        <v>38</v>
      </c>
      <c r="G19" s="23" t="s">
        <v>66</v>
      </c>
      <c r="H19" s="23" t="s">
        <v>67</v>
      </c>
      <c r="I19" s="24"/>
      <c r="J19" s="3" t="s">
        <v>17</v>
      </c>
      <c r="K19" s="2"/>
      <c r="L19" s="2"/>
    </row>
    <row r="20" spans="1:12" ht="13.2" x14ac:dyDescent="0.25">
      <c r="A20" s="13">
        <v>43373</v>
      </c>
      <c r="B20" s="4">
        <v>10</v>
      </c>
      <c r="C20" s="14">
        <v>3.8009259259259257E-2</v>
      </c>
      <c r="D20" s="15" t="s">
        <v>68</v>
      </c>
      <c r="E20" s="16">
        <v>47</v>
      </c>
      <c r="F20" s="16" t="s">
        <v>38</v>
      </c>
      <c r="G20" s="17" t="s">
        <v>32</v>
      </c>
      <c r="H20" s="17" t="s">
        <v>46</v>
      </c>
      <c r="I20" s="18"/>
      <c r="J20" s="4" t="s">
        <v>69</v>
      </c>
      <c r="K20" s="1"/>
      <c r="L20" s="1"/>
    </row>
    <row r="21" spans="1:12" ht="13.2" x14ac:dyDescent="0.25">
      <c r="A21" s="19">
        <v>43373</v>
      </c>
      <c r="B21" s="3">
        <v>10</v>
      </c>
      <c r="C21" s="20">
        <v>3.8206018518518521E-2</v>
      </c>
      <c r="D21" s="21" t="s">
        <v>70</v>
      </c>
      <c r="E21" s="22">
        <v>33</v>
      </c>
      <c r="F21" s="22" t="s">
        <v>38</v>
      </c>
      <c r="G21" s="23" t="s">
        <v>71</v>
      </c>
      <c r="H21" s="23" t="s">
        <v>72</v>
      </c>
      <c r="I21" s="24"/>
      <c r="J21" s="3" t="s">
        <v>17</v>
      </c>
      <c r="K21" s="2"/>
      <c r="L21" s="2"/>
    </row>
    <row r="22" spans="1:12" ht="13.2" x14ac:dyDescent="0.25">
      <c r="A22" s="13">
        <v>43373</v>
      </c>
      <c r="B22" s="4">
        <v>10</v>
      </c>
      <c r="C22" s="14">
        <v>3.8495370370370367E-2</v>
      </c>
      <c r="D22" s="15" t="s">
        <v>73</v>
      </c>
      <c r="E22" s="16">
        <v>38</v>
      </c>
      <c r="F22" s="16" t="s">
        <v>38</v>
      </c>
      <c r="G22" s="17" t="s">
        <v>74</v>
      </c>
      <c r="H22" s="17" t="s">
        <v>46</v>
      </c>
      <c r="I22" s="18"/>
      <c r="J22" s="4" t="s">
        <v>17</v>
      </c>
      <c r="K22" s="1"/>
      <c r="L22" s="1"/>
    </row>
    <row r="23" spans="1:12" ht="13.2" x14ac:dyDescent="0.25">
      <c r="A23" s="19">
        <v>43373</v>
      </c>
      <c r="B23" s="3">
        <v>10</v>
      </c>
      <c r="C23" s="20">
        <v>3.923611111111111E-2</v>
      </c>
      <c r="D23" s="21" t="s">
        <v>75</v>
      </c>
      <c r="E23" s="22">
        <v>14</v>
      </c>
      <c r="F23" s="22" t="s">
        <v>38</v>
      </c>
      <c r="G23" s="23" t="s">
        <v>76</v>
      </c>
      <c r="H23" s="23" t="s">
        <v>77</v>
      </c>
      <c r="I23" s="24"/>
      <c r="J23" s="3" t="s">
        <v>78</v>
      </c>
      <c r="K23" s="2"/>
      <c r="L23" s="2"/>
    </row>
    <row r="24" spans="1:12" ht="13.2" x14ac:dyDescent="0.25">
      <c r="A24" s="13">
        <v>43373</v>
      </c>
      <c r="B24" s="4">
        <v>10</v>
      </c>
      <c r="C24" s="14">
        <v>3.9560185185185184E-2</v>
      </c>
      <c r="D24" s="15" t="s">
        <v>79</v>
      </c>
      <c r="E24" s="16">
        <v>51</v>
      </c>
      <c r="F24" s="16" t="s">
        <v>38</v>
      </c>
      <c r="G24" s="17" t="s">
        <v>80</v>
      </c>
      <c r="H24" s="17" t="s">
        <v>51</v>
      </c>
      <c r="I24" s="18"/>
      <c r="J24" s="4" t="s">
        <v>36</v>
      </c>
      <c r="K24" s="1"/>
      <c r="L24" s="1"/>
    </row>
    <row r="25" spans="1:12" ht="13.2" x14ac:dyDescent="0.25">
      <c r="A25" s="19">
        <v>43373</v>
      </c>
      <c r="B25" s="3">
        <v>10</v>
      </c>
      <c r="C25" s="20">
        <v>4.0914351851851855E-2</v>
      </c>
      <c r="D25" s="21" t="s">
        <v>81</v>
      </c>
      <c r="E25" s="22">
        <v>34</v>
      </c>
      <c r="F25" s="22" t="s">
        <v>38</v>
      </c>
      <c r="G25" s="23" t="s">
        <v>82</v>
      </c>
      <c r="H25" s="23" t="s">
        <v>62</v>
      </c>
      <c r="I25" s="24"/>
      <c r="J25" s="3" t="s">
        <v>17</v>
      </c>
      <c r="K25" s="2"/>
      <c r="L25" s="2"/>
    </row>
    <row r="26" spans="1:12" ht="13.2" x14ac:dyDescent="0.25">
      <c r="A26" s="13">
        <v>43373</v>
      </c>
      <c r="B26" s="4">
        <v>10</v>
      </c>
      <c r="C26" s="14">
        <v>4.2442129629629628E-2</v>
      </c>
      <c r="D26" s="15" t="s">
        <v>83</v>
      </c>
      <c r="E26" s="16">
        <v>62</v>
      </c>
      <c r="F26" s="16" t="s">
        <v>38</v>
      </c>
      <c r="G26" s="17" t="s">
        <v>84</v>
      </c>
      <c r="H26" s="17" t="s">
        <v>85</v>
      </c>
      <c r="I26" s="18"/>
      <c r="J26" s="4" t="s">
        <v>86</v>
      </c>
      <c r="K26" s="1"/>
      <c r="L26" s="1"/>
    </row>
    <row r="27" spans="1:12" ht="13.2" x14ac:dyDescent="0.25">
      <c r="A27" s="19">
        <v>43373</v>
      </c>
      <c r="B27" s="3">
        <v>21</v>
      </c>
      <c r="C27" s="20">
        <v>6.806712962962963E-2</v>
      </c>
      <c r="D27" s="21" t="s">
        <v>87</v>
      </c>
      <c r="E27" s="22">
        <v>44</v>
      </c>
      <c r="F27" s="22" t="s">
        <v>14</v>
      </c>
      <c r="G27" s="23" t="s">
        <v>88</v>
      </c>
      <c r="H27" s="23" t="s">
        <v>89</v>
      </c>
      <c r="I27" s="24"/>
      <c r="J27" s="3" t="s">
        <v>69</v>
      </c>
      <c r="K27" s="2"/>
      <c r="L27" s="2"/>
    </row>
    <row r="28" spans="1:12" ht="13.2" x14ac:dyDescent="0.25">
      <c r="A28" s="13">
        <v>43373</v>
      </c>
      <c r="B28" s="4">
        <v>21</v>
      </c>
      <c r="C28" s="14">
        <v>8.5671296296296301E-2</v>
      </c>
      <c r="D28" s="15" t="s">
        <v>90</v>
      </c>
      <c r="E28" s="16">
        <v>29</v>
      </c>
      <c r="F28" s="16" t="s">
        <v>14</v>
      </c>
      <c r="G28" s="17" t="s">
        <v>91</v>
      </c>
      <c r="H28" s="17" t="s">
        <v>92</v>
      </c>
      <c r="I28" s="18"/>
      <c r="J28" s="4" t="s">
        <v>27</v>
      </c>
      <c r="K28" s="1"/>
      <c r="L28" s="1"/>
    </row>
    <row r="29" spans="1:12" ht="13.2" x14ac:dyDescent="0.25">
      <c r="A29" s="19">
        <v>43373</v>
      </c>
      <c r="B29" s="3">
        <v>21</v>
      </c>
      <c r="C29" s="20">
        <v>8.728009259259259E-2</v>
      </c>
      <c r="D29" s="21" t="s">
        <v>93</v>
      </c>
      <c r="E29" s="22">
        <v>26</v>
      </c>
      <c r="F29" s="22" t="s">
        <v>14</v>
      </c>
      <c r="G29" s="23" t="s">
        <v>94</v>
      </c>
      <c r="H29" s="23" t="s">
        <v>95</v>
      </c>
      <c r="I29" s="24"/>
      <c r="J29" s="3" t="s">
        <v>27</v>
      </c>
      <c r="K29" s="2"/>
      <c r="L29" s="2"/>
    </row>
    <row r="30" spans="1:12" ht="13.2" x14ac:dyDescent="0.25">
      <c r="A30" s="13">
        <v>43373</v>
      </c>
      <c r="B30" s="4">
        <v>21</v>
      </c>
      <c r="C30" s="14">
        <v>5.966435185185185E-2</v>
      </c>
      <c r="D30" s="15" t="s">
        <v>96</v>
      </c>
      <c r="E30" s="16">
        <v>32</v>
      </c>
      <c r="F30" s="16" t="s">
        <v>38</v>
      </c>
      <c r="G30" s="17" t="s">
        <v>97</v>
      </c>
      <c r="H30" s="17" t="s">
        <v>67</v>
      </c>
      <c r="I30" s="18"/>
      <c r="J30" s="4" t="s">
        <v>17</v>
      </c>
      <c r="K30" s="1"/>
      <c r="L30" s="1"/>
    </row>
    <row r="31" spans="1:12" ht="13.2" x14ac:dyDescent="0.25">
      <c r="A31" s="19">
        <v>43373</v>
      </c>
      <c r="B31" s="3">
        <v>21</v>
      </c>
      <c r="C31" s="20">
        <v>6.0497685185185182E-2</v>
      </c>
      <c r="D31" s="21" t="s">
        <v>98</v>
      </c>
      <c r="E31" s="22"/>
      <c r="F31" s="22" t="s">
        <v>38</v>
      </c>
      <c r="G31" s="23" t="s">
        <v>99</v>
      </c>
      <c r="H31" s="23" t="s">
        <v>100</v>
      </c>
      <c r="I31" s="24"/>
      <c r="J31" s="3"/>
      <c r="K31" s="2"/>
      <c r="L31" s="2"/>
    </row>
    <row r="32" spans="1:12" ht="13.2" x14ac:dyDescent="0.25">
      <c r="A32" s="13">
        <v>43373</v>
      </c>
      <c r="B32" s="4">
        <v>21</v>
      </c>
      <c r="C32" s="14">
        <v>6.2893518518518515E-2</v>
      </c>
      <c r="D32" s="15" t="s">
        <v>101</v>
      </c>
      <c r="E32" s="16">
        <v>37</v>
      </c>
      <c r="F32" s="16" t="s">
        <v>38</v>
      </c>
      <c r="G32" s="17" t="s">
        <v>102</v>
      </c>
      <c r="H32" s="17" t="s">
        <v>103</v>
      </c>
      <c r="I32" s="18"/>
      <c r="J32" s="4" t="s">
        <v>17</v>
      </c>
      <c r="K32" s="1"/>
      <c r="L32" s="1"/>
    </row>
    <row r="33" spans="1:12" ht="13.2" x14ac:dyDescent="0.25">
      <c r="A33" s="19">
        <v>43373</v>
      </c>
      <c r="B33" s="3">
        <v>21</v>
      </c>
      <c r="C33" s="20">
        <v>6.4791666666666664E-2</v>
      </c>
      <c r="D33" s="21" t="s">
        <v>104</v>
      </c>
      <c r="E33" s="22">
        <v>42</v>
      </c>
      <c r="F33" s="22" t="s">
        <v>38</v>
      </c>
      <c r="G33" s="23" t="s">
        <v>105</v>
      </c>
      <c r="H33" s="23" t="s">
        <v>51</v>
      </c>
      <c r="I33" s="24"/>
      <c r="J33" s="3" t="s">
        <v>69</v>
      </c>
      <c r="K33" s="2"/>
      <c r="L33" s="2"/>
    </row>
    <row r="34" spans="1:12" ht="13.2" x14ac:dyDescent="0.25">
      <c r="A34" s="13">
        <v>43373</v>
      </c>
      <c r="B34" s="4">
        <v>21</v>
      </c>
      <c r="C34" s="14">
        <v>6.5879629629629635E-2</v>
      </c>
      <c r="D34" s="15" t="s">
        <v>106</v>
      </c>
      <c r="E34" s="16">
        <v>24</v>
      </c>
      <c r="F34" s="16" t="s">
        <v>38</v>
      </c>
      <c r="G34" s="17" t="s">
        <v>107</v>
      </c>
      <c r="H34" s="17" t="s">
        <v>108</v>
      </c>
      <c r="I34" s="18"/>
      <c r="J34" s="4" t="s">
        <v>27</v>
      </c>
      <c r="K34" s="1"/>
      <c r="L34" s="1"/>
    </row>
    <row r="35" spans="1:12" ht="13.2" x14ac:dyDescent="0.25">
      <c r="A35" s="19">
        <v>43373</v>
      </c>
      <c r="B35" s="3">
        <v>21</v>
      </c>
      <c r="C35" s="20">
        <v>6.7974537037037042E-2</v>
      </c>
      <c r="D35" s="21" t="s">
        <v>109</v>
      </c>
      <c r="E35" s="22">
        <v>36</v>
      </c>
      <c r="F35" s="22" t="s">
        <v>38</v>
      </c>
      <c r="G35" s="23" t="s">
        <v>110</v>
      </c>
      <c r="H35" s="23" t="s">
        <v>111</v>
      </c>
      <c r="I35" s="24"/>
      <c r="J35" s="3" t="s">
        <v>17</v>
      </c>
      <c r="K35" s="2"/>
      <c r="L35" s="2"/>
    </row>
    <row r="36" spans="1:12" ht="13.2" x14ac:dyDescent="0.25">
      <c r="A36" s="13">
        <v>43373</v>
      </c>
      <c r="B36" s="4">
        <v>21</v>
      </c>
      <c r="C36" s="14">
        <v>7.2615740740740745E-2</v>
      </c>
      <c r="D36" s="15" t="s">
        <v>112</v>
      </c>
      <c r="E36" s="16">
        <v>26</v>
      </c>
      <c r="F36" s="16" t="s">
        <v>38</v>
      </c>
      <c r="G36" s="17" t="s">
        <v>113</v>
      </c>
      <c r="H36" s="17" t="s">
        <v>114</v>
      </c>
      <c r="I36" s="18"/>
      <c r="J36" s="4" t="s">
        <v>27</v>
      </c>
      <c r="K36" s="1"/>
      <c r="L36" s="1"/>
    </row>
    <row r="37" spans="1:12" ht="13.2" x14ac:dyDescent="0.25">
      <c r="A37" s="19">
        <v>43373</v>
      </c>
      <c r="B37" s="3">
        <v>21</v>
      </c>
      <c r="C37" s="20">
        <v>7.3425925925925922E-2</v>
      </c>
      <c r="D37" s="21" t="s">
        <v>115</v>
      </c>
      <c r="E37" s="22">
        <v>38</v>
      </c>
      <c r="F37" s="22" t="s">
        <v>38</v>
      </c>
      <c r="G37" s="23" t="s">
        <v>116</v>
      </c>
      <c r="H37" s="23" t="s">
        <v>117</v>
      </c>
      <c r="I37" s="24"/>
      <c r="J37" s="3" t="s">
        <v>17</v>
      </c>
      <c r="K37" s="2"/>
      <c r="L37" s="2"/>
    </row>
    <row r="38" spans="1:12" ht="13.2" x14ac:dyDescent="0.25">
      <c r="A38" s="13">
        <v>43373</v>
      </c>
      <c r="B38" s="4">
        <v>21</v>
      </c>
      <c r="C38" s="14">
        <v>7.3425925925925922E-2</v>
      </c>
      <c r="D38" s="15" t="s">
        <v>118</v>
      </c>
      <c r="E38" s="16">
        <v>36</v>
      </c>
      <c r="F38" s="16" t="s">
        <v>38</v>
      </c>
      <c r="G38" s="17" t="s">
        <v>119</v>
      </c>
      <c r="H38" s="17" t="s">
        <v>67</v>
      </c>
      <c r="I38" s="18"/>
      <c r="J38" s="4" t="s">
        <v>17</v>
      </c>
      <c r="K38" s="1"/>
      <c r="L38" s="1"/>
    </row>
    <row r="39" spans="1:12" ht="13.2" x14ac:dyDescent="0.25">
      <c r="A39" s="19">
        <v>43373</v>
      </c>
      <c r="B39" s="3">
        <v>21</v>
      </c>
      <c r="C39" s="20">
        <v>7.436342592592593E-2</v>
      </c>
      <c r="D39" s="21" t="s">
        <v>120</v>
      </c>
      <c r="E39" s="22">
        <v>33</v>
      </c>
      <c r="F39" s="22" t="s">
        <v>38</v>
      </c>
      <c r="G39" s="23" t="s">
        <v>121</v>
      </c>
      <c r="H39" s="23" t="s">
        <v>122</v>
      </c>
      <c r="I39" s="24"/>
      <c r="J39" s="3" t="s">
        <v>17</v>
      </c>
      <c r="K39" s="2"/>
      <c r="L39" s="2"/>
    </row>
    <row r="40" spans="1:12" ht="13.2" x14ac:dyDescent="0.25">
      <c r="A40" s="13">
        <v>43373</v>
      </c>
      <c r="B40" s="4">
        <v>21</v>
      </c>
      <c r="C40" s="14">
        <v>7.5300925925925924E-2</v>
      </c>
      <c r="D40" s="15" t="s">
        <v>123</v>
      </c>
      <c r="E40" s="16">
        <v>56</v>
      </c>
      <c r="F40" s="16" t="s">
        <v>38</v>
      </c>
      <c r="G40" s="17" t="s">
        <v>124</v>
      </c>
      <c r="H40" s="17" t="s">
        <v>125</v>
      </c>
      <c r="I40" s="18"/>
      <c r="J40" s="4" t="s">
        <v>36</v>
      </c>
      <c r="K40" s="1"/>
      <c r="L40" s="1"/>
    </row>
    <row r="41" spans="1:12" ht="13.2" x14ac:dyDescent="0.25">
      <c r="A41" s="19">
        <v>43373</v>
      </c>
      <c r="B41" s="3">
        <v>21</v>
      </c>
      <c r="C41" s="20">
        <v>7.5497685185185182E-2</v>
      </c>
      <c r="D41" s="21" t="s">
        <v>126</v>
      </c>
      <c r="E41" s="22">
        <v>38</v>
      </c>
      <c r="F41" s="22" t="s">
        <v>38</v>
      </c>
      <c r="G41" s="23" t="s">
        <v>29</v>
      </c>
      <c r="H41" s="23" t="s">
        <v>46</v>
      </c>
      <c r="I41" s="24"/>
      <c r="J41" s="3" t="s">
        <v>17</v>
      </c>
      <c r="K41" s="2"/>
      <c r="L41" s="2"/>
    </row>
    <row r="42" spans="1:12" ht="13.2" x14ac:dyDescent="0.25">
      <c r="A42" s="13">
        <v>43373</v>
      </c>
      <c r="B42" s="4">
        <v>21</v>
      </c>
      <c r="C42" s="14">
        <v>8.9849537037037033E-2</v>
      </c>
      <c r="D42" s="15" t="s">
        <v>127</v>
      </c>
      <c r="E42" s="16">
        <v>30</v>
      </c>
      <c r="F42" s="16" t="s">
        <v>38</v>
      </c>
      <c r="G42" s="17" t="s">
        <v>128</v>
      </c>
      <c r="H42" s="17" t="s">
        <v>129</v>
      </c>
      <c r="I42" s="18"/>
      <c r="J42" s="4" t="s">
        <v>17</v>
      </c>
      <c r="K42" s="1"/>
      <c r="L42" s="1"/>
    </row>
    <row r="43" spans="1:12" ht="13.2" x14ac:dyDescent="0.25">
      <c r="A43" s="19">
        <v>43373</v>
      </c>
      <c r="B43" s="3">
        <v>3</v>
      </c>
      <c r="C43" s="20">
        <v>8.4606481481481477E-3</v>
      </c>
      <c r="D43" s="21" t="s">
        <v>130</v>
      </c>
      <c r="E43" s="22">
        <v>12</v>
      </c>
      <c r="F43" s="22" t="s">
        <v>14</v>
      </c>
      <c r="G43" s="23" t="s">
        <v>131</v>
      </c>
      <c r="H43" s="23" t="s">
        <v>132</v>
      </c>
      <c r="I43" s="24"/>
      <c r="J43" s="25">
        <v>43445</v>
      </c>
      <c r="K43" s="2"/>
      <c r="L43" s="2"/>
    </row>
    <row r="44" spans="1:12" ht="13.2" x14ac:dyDescent="0.25">
      <c r="A44" s="13">
        <v>43373</v>
      </c>
      <c r="B44" s="4">
        <v>3</v>
      </c>
      <c r="C44" s="14">
        <v>8.518518518518519E-3</v>
      </c>
      <c r="D44" s="15" t="s">
        <v>133</v>
      </c>
      <c r="E44" s="16">
        <v>13</v>
      </c>
      <c r="F44" s="16" t="s">
        <v>14</v>
      </c>
      <c r="G44" s="17" t="s">
        <v>134</v>
      </c>
      <c r="H44" s="17" t="s">
        <v>135</v>
      </c>
      <c r="I44" s="18"/>
      <c r="J44" s="4" t="s">
        <v>78</v>
      </c>
      <c r="K44" s="1"/>
      <c r="L44" s="1"/>
    </row>
    <row r="45" spans="1:12" ht="13.2" x14ac:dyDescent="0.25">
      <c r="A45" s="19">
        <v>43373</v>
      </c>
      <c r="B45" s="3">
        <v>3</v>
      </c>
      <c r="C45" s="20">
        <v>9.0856481481481483E-3</v>
      </c>
      <c r="D45" s="21" t="s">
        <v>136</v>
      </c>
      <c r="E45" s="22">
        <v>11</v>
      </c>
      <c r="F45" s="22" t="s">
        <v>14</v>
      </c>
      <c r="G45" s="23" t="s">
        <v>137</v>
      </c>
      <c r="H45" s="23" t="s">
        <v>138</v>
      </c>
      <c r="I45" s="24"/>
      <c r="J45" s="25">
        <v>43445</v>
      </c>
      <c r="K45" s="2"/>
      <c r="L45" s="2"/>
    </row>
    <row r="46" spans="1:12" ht="13.2" x14ac:dyDescent="0.25">
      <c r="A46" s="13">
        <v>43373</v>
      </c>
      <c r="B46" s="4">
        <v>3</v>
      </c>
      <c r="C46" s="14">
        <v>9.4675925925925934E-3</v>
      </c>
      <c r="D46" s="15" t="s">
        <v>139</v>
      </c>
      <c r="E46" s="16">
        <v>10</v>
      </c>
      <c r="F46" s="16" t="s">
        <v>14</v>
      </c>
      <c r="G46" s="17" t="s">
        <v>140</v>
      </c>
      <c r="H46" s="17" t="s">
        <v>141</v>
      </c>
      <c r="I46" s="18"/>
      <c r="J46" s="26">
        <v>43382</v>
      </c>
      <c r="K46" s="1"/>
      <c r="L46" s="1"/>
    </row>
    <row r="47" spans="1:12" ht="13.2" x14ac:dyDescent="0.25">
      <c r="A47" s="19">
        <v>43373</v>
      </c>
      <c r="B47" s="3">
        <v>3</v>
      </c>
      <c r="C47" s="20">
        <v>9.9305555555555553E-3</v>
      </c>
      <c r="D47" s="21" t="s">
        <v>142</v>
      </c>
      <c r="E47" s="22">
        <v>12</v>
      </c>
      <c r="F47" s="22" t="s">
        <v>14</v>
      </c>
      <c r="G47" s="23" t="s">
        <v>143</v>
      </c>
      <c r="H47" s="23" t="s">
        <v>23</v>
      </c>
      <c r="I47" s="24"/>
      <c r="J47" s="25">
        <v>43445</v>
      </c>
      <c r="K47" s="2"/>
      <c r="L47" s="2"/>
    </row>
    <row r="48" spans="1:12" ht="13.2" x14ac:dyDescent="0.25">
      <c r="A48" s="13">
        <v>43373</v>
      </c>
      <c r="B48" s="4">
        <v>3</v>
      </c>
      <c r="C48" s="14">
        <v>1.0081018518518519E-2</v>
      </c>
      <c r="D48" s="15" t="s">
        <v>144</v>
      </c>
      <c r="E48" s="16">
        <v>9</v>
      </c>
      <c r="F48" s="16" t="s">
        <v>14</v>
      </c>
      <c r="G48" s="17" t="s">
        <v>145</v>
      </c>
      <c r="H48" s="17" t="s">
        <v>146</v>
      </c>
      <c r="I48" s="18"/>
      <c r="J48" s="26">
        <v>43382</v>
      </c>
      <c r="K48" s="1"/>
      <c r="L48" s="1"/>
    </row>
    <row r="49" spans="1:12" ht="13.2" x14ac:dyDescent="0.25">
      <c r="A49" s="19">
        <v>43373</v>
      </c>
      <c r="B49" s="3">
        <v>3</v>
      </c>
      <c r="C49" s="20">
        <v>1.0451388888888889E-2</v>
      </c>
      <c r="D49" s="21" t="s">
        <v>147</v>
      </c>
      <c r="E49" s="22">
        <v>28</v>
      </c>
      <c r="F49" s="22" t="s">
        <v>14</v>
      </c>
      <c r="G49" s="23" t="s">
        <v>148</v>
      </c>
      <c r="H49" s="23" t="s">
        <v>95</v>
      </c>
      <c r="I49" s="24"/>
      <c r="J49" s="3" t="s">
        <v>27</v>
      </c>
      <c r="K49" s="2"/>
      <c r="L49" s="2"/>
    </row>
    <row r="50" spans="1:12" ht="13.2" x14ac:dyDescent="0.25">
      <c r="A50" s="13">
        <v>43373</v>
      </c>
      <c r="B50" s="4">
        <v>3</v>
      </c>
      <c r="C50" s="14">
        <v>1.068287037037037E-2</v>
      </c>
      <c r="D50" s="15" t="s">
        <v>149</v>
      </c>
      <c r="E50" s="16">
        <v>13</v>
      </c>
      <c r="F50" s="16" t="s">
        <v>14</v>
      </c>
      <c r="G50" s="17" t="s">
        <v>150</v>
      </c>
      <c r="H50" s="17" t="s">
        <v>26</v>
      </c>
      <c r="I50" s="18"/>
      <c r="J50" s="4" t="s">
        <v>78</v>
      </c>
      <c r="K50" s="1"/>
      <c r="L50" s="1"/>
    </row>
    <row r="51" spans="1:12" ht="13.2" x14ac:dyDescent="0.25">
      <c r="A51" s="19">
        <v>43373</v>
      </c>
      <c r="B51" s="3">
        <v>3</v>
      </c>
      <c r="C51" s="20">
        <v>1.0752314814814815E-2</v>
      </c>
      <c r="D51" s="21" t="s">
        <v>151</v>
      </c>
      <c r="E51" s="22">
        <v>35</v>
      </c>
      <c r="F51" s="22" t="s">
        <v>14</v>
      </c>
      <c r="G51" s="23" t="s">
        <v>152</v>
      </c>
      <c r="H51" s="23" t="s">
        <v>153</v>
      </c>
      <c r="I51" s="24"/>
      <c r="J51" s="3" t="s">
        <v>17</v>
      </c>
      <c r="K51" s="2"/>
      <c r="L51" s="2"/>
    </row>
    <row r="52" spans="1:12" ht="13.2" x14ac:dyDescent="0.25">
      <c r="A52" s="13">
        <v>43373</v>
      </c>
      <c r="B52" s="4">
        <v>3</v>
      </c>
      <c r="C52" s="14">
        <v>1.1273148148148148E-2</v>
      </c>
      <c r="D52" s="15" t="s">
        <v>154</v>
      </c>
      <c r="E52" s="16">
        <v>14</v>
      </c>
      <c r="F52" s="16" t="s">
        <v>14</v>
      </c>
      <c r="G52" s="17" t="s">
        <v>155</v>
      </c>
      <c r="H52" s="17" t="s">
        <v>156</v>
      </c>
      <c r="I52" s="18"/>
      <c r="J52" s="4" t="s">
        <v>78</v>
      </c>
      <c r="K52" s="1"/>
      <c r="L52" s="1"/>
    </row>
    <row r="53" spans="1:12" ht="13.2" x14ac:dyDescent="0.25">
      <c r="A53" s="19">
        <v>43373</v>
      </c>
      <c r="B53" s="3">
        <v>3</v>
      </c>
      <c r="C53" s="20">
        <v>1.1493055555555555E-2</v>
      </c>
      <c r="D53" s="21" t="s">
        <v>157</v>
      </c>
      <c r="E53" s="22">
        <v>9</v>
      </c>
      <c r="F53" s="22" t="s">
        <v>14</v>
      </c>
      <c r="G53" s="23" t="s">
        <v>158</v>
      </c>
      <c r="H53" s="23" t="s">
        <v>159</v>
      </c>
      <c r="I53" s="24"/>
      <c r="J53" s="25">
        <v>43382</v>
      </c>
      <c r="K53" s="2"/>
      <c r="L53" s="2"/>
    </row>
    <row r="54" spans="1:12" ht="13.2" x14ac:dyDescent="0.25">
      <c r="A54" s="13">
        <v>43373</v>
      </c>
      <c r="B54" s="4">
        <v>3</v>
      </c>
      <c r="C54" s="14">
        <v>1.4004629629629629E-2</v>
      </c>
      <c r="D54" s="15" t="s">
        <v>160</v>
      </c>
      <c r="E54" s="16">
        <v>30</v>
      </c>
      <c r="F54" s="16" t="s">
        <v>14</v>
      </c>
      <c r="G54" s="17" t="s">
        <v>161</v>
      </c>
      <c r="H54" s="17" t="s">
        <v>89</v>
      </c>
      <c r="I54" s="18"/>
      <c r="J54" s="4" t="s">
        <v>17</v>
      </c>
      <c r="K54" s="1"/>
      <c r="L54" s="1"/>
    </row>
    <row r="55" spans="1:12" ht="13.2" x14ac:dyDescent="0.25">
      <c r="A55" s="19">
        <v>43373</v>
      </c>
      <c r="B55" s="3">
        <v>3</v>
      </c>
      <c r="C55" s="20">
        <v>1.6342592592592593E-2</v>
      </c>
      <c r="D55" s="21" t="s">
        <v>162</v>
      </c>
      <c r="E55" s="22">
        <v>17</v>
      </c>
      <c r="F55" s="22" t="s">
        <v>14</v>
      </c>
      <c r="G55" s="23" t="s">
        <v>163</v>
      </c>
      <c r="H55" s="23" t="s">
        <v>164</v>
      </c>
      <c r="I55" s="24"/>
      <c r="J55" s="3" t="s">
        <v>165</v>
      </c>
      <c r="K55" s="2"/>
      <c r="L55" s="2"/>
    </row>
    <row r="56" spans="1:12" ht="13.2" x14ac:dyDescent="0.25">
      <c r="A56" s="13">
        <v>43373</v>
      </c>
      <c r="B56" s="4">
        <v>3</v>
      </c>
      <c r="C56" s="14">
        <v>2.5243055555555557E-2</v>
      </c>
      <c r="D56" s="15" t="s">
        <v>166</v>
      </c>
      <c r="E56" s="16">
        <v>33</v>
      </c>
      <c r="F56" s="16" t="s">
        <v>14</v>
      </c>
      <c r="G56" s="17" t="s">
        <v>167</v>
      </c>
      <c r="H56" s="17" t="s">
        <v>30</v>
      </c>
      <c r="I56" s="18"/>
      <c r="J56" s="4" t="s">
        <v>17</v>
      </c>
      <c r="K56" s="1"/>
      <c r="L56" s="1"/>
    </row>
    <row r="57" spans="1:12" ht="13.2" x14ac:dyDescent="0.25">
      <c r="A57" s="19">
        <v>43373</v>
      </c>
      <c r="B57" s="3">
        <v>3</v>
      </c>
      <c r="C57" s="20">
        <v>7.2916666666666668E-3</v>
      </c>
      <c r="D57" s="21" t="s">
        <v>168</v>
      </c>
      <c r="E57" s="22">
        <v>33</v>
      </c>
      <c r="F57" s="22" t="s">
        <v>38</v>
      </c>
      <c r="G57" s="23" t="s">
        <v>169</v>
      </c>
      <c r="H57" s="23" t="s">
        <v>170</v>
      </c>
      <c r="I57" s="24"/>
      <c r="J57" s="3" t="s">
        <v>17</v>
      </c>
      <c r="K57" s="2"/>
      <c r="L57" s="2"/>
    </row>
    <row r="58" spans="1:12" ht="13.2" x14ac:dyDescent="0.25">
      <c r="A58" s="13">
        <v>43373</v>
      </c>
      <c r="B58" s="4">
        <v>3</v>
      </c>
      <c r="C58" s="14">
        <v>7.3263888888888892E-3</v>
      </c>
      <c r="D58" s="15" t="s">
        <v>171</v>
      </c>
      <c r="E58" s="16">
        <v>24</v>
      </c>
      <c r="F58" s="16" t="s">
        <v>38</v>
      </c>
      <c r="G58" s="17" t="s">
        <v>172</v>
      </c>
      <c r="H58" s="17" t="s">
        <v>72</v>
      </c>
      <c r="I58" s="18"/>
      <c r="J58" s="4" t="s">
        <v>27</v>
      </c>
      <c r="K58" s="1"/>
      <c r="L58" s="1"/>
    </row>
    <row r="59" spans="1:12" ht="13.2" x14ac:dyDescent="0.25">
      <c r="A59" s="19">
        <v>43373</v>
      </c>
      <c r="B59" s="3">
        <v>3</v>
      </c>
      <c r="C59" s="20">
        <v>7.6157407407407406E-3</v>
      </c>
      <c r="D59" s="21" t="s">
        <v>173</v>
      </c>
      <c r="E59" s="22">
        <v>27</v>
      </c>
      <c r="F59" s="22" t="s">
        <v>38</v>
      </c>
      <c r="G59" s="23" t="s">
        <v>174</v>
      </c>
      <c r="H59" s="23" t="s">
        <v>59</v>
      </c>
      <c r="I59" s="24"/>
      <c r="J59" s="3" t="s">
        <v>27</v>
      </c>
      <c r="K59" s="2"/>
      <c r="L59" s="2"/>
    </row>
    <row r="60" spans="1:12" ht="13.2" x14ac:dyDescent="0.25">
      <c r="A60" s="13">
        <v>43373</v>
      </c>
      <c r="B60" s="4">
        <v>3</v>
      </c>
      <c r="C60" s="14">
        <v>8.4027777777777781E-3</v>
      </c>
      <c r="D60" s="15" t="s">
        <v>175</v>
      </c>
      <c r="E60" s="16">
        <v>13</v>
      </c>
      <c r="F60" s="16" t="s">
        <v>38</v>
      </c>
      <c r="G60" s="17" t="s">
        <v>176</v>
      </c>
      <c r="H60" s="17" t="s">
        <v>177</v>
      </c>
      <c r="I60" s="18"/>
      <c r="J60" s="4" t="s">
        <v>78</v>
      </c>
      <c r="K60" s="1"/>
      <c r="L60" s="1"/>
    </row>
    <row r="61" spans="1:12" ht="13.2" x14ac:dyDescent="0.25">
      <c r="A61" s="19">
        <v>43373</v>
      </c>
      <c r="B61" s="3">
        <v>3</v>
      </c>
      <c r="C61" s="20">
        <v>9.2476851851851852E-3</v>
      </c>
      <c r="D61" s="21" t="s">
        <v>178</v>
      </c>
      <c r="E61" s="22">
        <v>9</v>
      </c>
      <c r="F61" s="22" t="s">
        <v>38</v>
      </c>
      <c r="G61" s="23" t="s">
        <v>179</v>
      </c>
      <c r="H61" s="23" t="s">
        <v>180</v>
      </c>
      <c r="I61" s="24"/>
      <c r="J61" s="25">
        <v>43382</v>
      </c>
      <c r="K61" s="2"/>
      <c r="L61" s="2"/>
    </row>
    <row r="62" spans="1:12" ht="13.2" x14ac:dyDescent="0.25">
      <c r="A62" s="13">
        <v>43373</v>
      </c>
      <c r="B62" s="4">
        <v>3</v>
      </c>
      <c r="C62" s="14">
        <v>9.9768518518518513E-3</v>
      </c>
      <c r="D62" s="15" t="s">
        <v>181</v>
      </c>
      <c r="E62" s="16">
        <v>9</v>
      </c>
      <c r="F62" s="16" t="s">
        <v>38</v>
      </c>
      <c r="G62" s="17" t="s">
        <v>182</v>
      </c>
      <c r="H62" s="17" t="s">
        <v>183</v>
      </c>
      <c r="I62" s="18"/>
      <c r="J62" s="26">
        <v>43382</v>
      </c>
      <c r="K62" s="1"/>
      <c r="L62" s="1"/>
    </row>
    <row r="63" spans="1:12" ht="13.2" x14ac:dyDescent="0.25">
      <c r="A63" s="19">
        <v>43373</v>
      </c>
      <c r="B63" s="3">
        <v>3</v>
      </c>
      <c r="C63" s="20">
        <v>1.1145833333333334E-2</v>
      </c>
      <c r="D63" s="21" t="s">
        <v>184</v>
      </c>
      <c r="E63" s="22">
        <v>28</v>
      </c>
      <c r="F63" s="22" t="s">
        <v>38</v>
      </c>
      <c r="G63" s="23" t="s">
        <v>185</v>
      </c>
      <c r="H63" s="23" t="s">
        <v>186</v>
      </c>
      <c r="I63" s="24"/>
      <c r="J63" s="3" t="s">
        <v>27</v>
      </c>
      <c r="K63" s="2"/>
      <c r="L63" s="2"/>
    </row>
    <row r="64" spans="1:12" ht="13.2" x14ac:dyDescent="0.25">
      <c r="A64" s="13">
        <v>43373</v>
      </c>
      <c r="B64" s="4">
        <v>3</v>
      </c>
      <c r="C64" s="14">
        <v>1.2534722222222221E-2</v>
      </c>
      <c r="D64" s="15" t="s">
        <v>187</v>
      </c>
      <c r="E64" s="16">
        <v>70</v>
      </c>
      <c r="F64" s="16" t="s">
        <v>38</v>
      </c>
      <c r="G64" s="17" t="s">
        <v>188</v>
      </c>
      <c r="H64" s="17" t="s">
        <v>72</v>
      </c>
      <c r="I64" s="18"/>
      <c r="J64" s="4" t="s">
        <v>189</v>
      </c>
      <c r="K64" s="1"/>
      <c r="L64" s="1"/>
    </row>
    <row r="65" spans="1:12" ht="13.2" x14ac:dyDescent="0.25">
      <c r="A65" s="19">
        <v>43373</v>
      </c>
      <c r="B65" s="3">
        <v>3</v>
      </c>
      <c r="C65" s="20">
        <v>1.2662037037037038E-2</v>
      </c>
      <c r="D65" s="21" t="s">
        <v>190</v>
      </c>
      <c r="E65" s="22">
        <v>10</v>
      </c>
      <c r="F65" s="22" t="s">
        <v>38</v>
      </c>
      <c r="G65" s="23" t="s">
        <v>191</v>
      </c>
      <c r="H65" s="23" t="s">
        <v>192</v>
      </c>
      <c r="I65" s="24"/>
      <c r="J65" s="25">
        <v>43382</v>
      </c>
      <c r="K65" s="2"/>
      <c r="L65" s="2"/>
    </row>
    <row r="66" spans="1:12" ht="13.2" x14ac:dyDescent="0.25">
      <c r="A66" s="13">
        <v>43373</v>
      </c>
      <c r="B66" s="4">
        <v>3</v>
      </c>
      <c r="C66" s="14">
        <v>1.2893518518518518E-2</v>
      </c>
      <c r="D66" s="15" t="s">
        <v>193</v>
      </c>
      <c r="E66" s="16">
        <v>11</v>
      </c>
      <c r="F66" s="16" t="s">
        <v>38</v>
      </c>
      <c r="G66" s="17" t="s">
        <v>194</v>
      </c>
      <c r="H66" s="17" t="s">
        <v>195</v>
      </c>
      <c r="I66" s="18"/>
      <c r="J66" s="26">
        <v>43445</v>
      </c>
      <c r="K66" s="1"/>
      <c r="L66" s="1"/>
    </row>
    <row r="67" spans="1:12" ht="13.2" x14ac:dyDescent="0.25">
      <c r="A67" s="19">
        <v>43373</v>
      </c>
      <c r="B67" s="3">
        <v>3</v>
      </c>
      <c r="C67" s="20">
        <v>1.3263888888888889E-2</v>
      </c>
      <c r="D67" s="21" t="s">
        <v>196</v>
      </c>
      <c r="E67" s="22">
        <v>9</v>
      </c>
      <c r="F67" s="22" t="s">
        <v>38</v>
      </c>
      <c r="G67" s="23" t="s">
        <v>197</v>
      </c>
      <c r="H67" s="23" t="s">
        <v>129</v>
      </c>
      <c r="I67" s="24"/>
      <c r="J67" s="25">
        <v>43382</v>
      </c>
      <c r="K67" s="2"/>
      <c r="L67" s="2"/>
    </row>
    <row r="68" spans="1:12" ht="13.2" x14ac:dyDescent="0.25">
      <c r="A68" s="13">
        <v>43373</v>
      </c>
      <c r="B68" s="4">
        <v>3</v>
      </c>
      <c r="C68" s="14">
        <v>1.4131944444444445E-2</v>
      </c>
      <c r="D68" s="15" t="s">
        <v>198</v>
      </c>
      <c r="E68" s="16">
        <v>8</v>
      </c>
      <c r="F68" s="16" t="s">
        <v>38</v>
      </c>
      <c r="G68" s="17" t="s">
        <v>199</v>
      </c>
      <c r="H68" s="17" t="s">
        <v>200</v>
      </c>
      <c r="I68" s="18"/>
      <c r="J68" s="26">
        <v>43318</v>
      </c>
      <c r="K68" s="1"/>
      <c r="L68" s="1"/>
    </row>
    <row r="69" spans="1:12" ht="13.2" x14ac:dyDescent="0.25">
      <c r="A69" s="19">
        <v>43373</v>
      </c>
      <c r="B69" s="3">
        <v>3</v>
      </c>
      <c r="C69" s="20">
        <v>1.6354166666666666E-2</v>
      </c>
      <c r="D69" s="21" t="s">
        <v>201</v>
      </c>
      <c r="E69" s="22"/>
      <c r="F69" s="22" t="s">
        <v>38</v>
      </c>
      <c r="G69" s="23" t="s">
        <v>202</v>
      </c>
      <c r="H69" s="23" t="s">
        <v>67</v>
      </c>
      <c r="I69" s="24"/>
      <c r="J69" s="3"/>
      <c r="K69" s="2"/>
      <c r="L69" s="2"/>
    </row>
    <row r="70" spans="1:12" ht="13.2" x14ac:dyDescent="0.25">
      <c r="A70" s="13">
        <v>43373</v>
      </c>
      <c r="B70" s="4">
        <v>5</v>
      </c>
      <c r="C70" s="14">
        <v>1.4386574074074074E-2</v>
      </c>
      <c r="D70" s="15" t="s">
        <v>203</v>
      </c>
      <c r="E70" s="16">
        <v>24</v>
      </c>
      <c r="F70" s="16" t="s">
        <v>14</v>
      </c>
      <c r="G70" s="17" t="s">
        <v>204</v>
      </c>
      <c r="H70" s="17" t="s">
        <v>30</v>
      </c>
      <c r="I70" s="18"/>
      <c r="J70" s="4" t="s">
        <v>27</v>
      </c>
      <c r="K70" s="1"/>
      <c r="L70" s="1"/>
    </row>
    <row r="71" spans="1:12" ht="13.2" x14ac:dyDescent="0.25">
      <c r="A71" s="19">
        <v>43373</v>
      </c>
      <c r="B71" s="3">
        <v>5</v>
      </c>
      <c r="C71" s="20">
        <v>1.5405092592592592E-2</v>
      </c>
      <c r="D71" s="21" t="s">
        <v>205</v>
      </c>
      <c r="E71" s="22">
        <v>34</v>
      </c>
      <c r="F71" s="22" t="s">
        <v>14</v>
      </c>
      <c r="G71" s="23" t="s">
        <v>206</v>
      </c>
      <c r="H71" s="23" t="s">
        <v>156</v>
      </c>
      <c r="I71" s="24"/>
      <c r="J71" s="3" t="s">
        <v>17</v>
      </c>
      <c r="K71" s="2"/>
      <c r="L71" s="2"/>
    </row>
    <row r="72" spans="1:12" ht="13.2" x14ac:dyDescent="0.25">
      <c r="A72" s="13">
        <v>43373</v>
      </c>
      <c r="B72" s="4">
        <v>5</v>
      </c>
      <c r="C72" s="14">
        <v>1.832175925925926E-2</v>
      </c>
      <c r="D72" s="15" t="s">
        <v>207</v>
      </c>
      <c r="E72" s="16">
        <v>30</v>
      </c>
      <c r="F72" s="16" t="s">
        <v>14</v>
      </c>
      <c r="G72" s="17" t="s">
        <v>208</v>
      </c>
      <c r="H72" s="17" t="s">
        <v>16</v>
      </c>
      <c r="I72" s="18"/>
      <c r="J72" s="4" t="s">
        <v>17</v>
      </c>
      <c r="K72" s="1"/>
      <c r="L72" s="1"/>
    </row>
    <row r="73" spans="1:12" ht="13.2" x14ac:dyDescent="0.25">
      <c r="A73" s="19">
        <v>43373</v>
      </c>
      <c r="B73" s="3">
        <v>5</v>
      </c>
      <c r="C73" s="20">
        <v>2.0023148148148148E-2</v>
      </c>
      <c r="D73" s="21" t="s">
        <v>209</v>
      </c>
      <c r="E73" s="22">
        <v>28</v>
      </c>
      <c r="F73" s="22" t="s">
        <v>14</v>
      </c>
      <c r="G73" s="23" t="s">
        <v>204</v>
      </c>
      <c r="H73" s="23" t="s">
        <v>95</v>
      </c>
      <c r="I73" s="24"/>
      <c r="J73" s="3" t="s">
        <v>27</v>
      </c>
      <c r="K73" s="2"/>
      <c r="L73" s="2"/>
    </row>
    <row r="74" spans="1:12" ht="13.2" x14ac:dyDescent="0.25">
      <c r="A74" s="13">
        <v>43373</v>
      </c>
      <c r="B74" s="4">
        <v>5</v>
      </c>
      <c r="C74" s="14">
        <v>2.0671296296296295E-2</v>
      </c>
      <c r="D74" s="15" t="s">
        <v>210</v>
      </c>
      <c r="E74" s="16">
        <v>54</v>
      </c>
      <c r="F74" s="16" t="s">
        <v>14</v>
      </c>
      <c r="G74" s="17" t="s">
        <v>211</v>
      </c>
      <c r="H74" s="17" t="s">
        <v>212</v>
      </c>
      <c r="I74" s="18"/>
      <c r="J74" s="4" t="s">
        <v>36</v>
      </c>
      <c r="K74" s="1"/>
      <c r="L74" s="1"/>
    </row>
    <row r="75" spans="1:12" ht="13.2" x14ac:dyDescent="0.25">
      <c r="A75" s="19">
        <v>43373</v>
      </c>
      <c r="B75" s="3">
        <v>5</v>
      </c>
      <c r="C75" s="20">
        <v>2.0972222222222222E-2</v>
      </c>
      <c r="D75" s="21" t="s">
        <v>213</v>
      </c>
      <c r="E75" s="22">
        <v>33</v>
      </c>
      <c r="F75" s="22" t="s">
        <v>14</v>
      </c>
      <c r="G75" s="23" t="s">
        <v>214</v>
      </c>
      <c r="H75" s="23" t="s">
        <v>138</v>
      </c>
      <c r="I75" s="24"/>
      <c r="J75" s="3" t="s">
        <v>17</v>
      </c>
      <c r="K75" s="2"/>
      <c r="L75" s="2"/>
    </row>
    <row r="76" spans="1:12" ht="13.2" x14ac:dyDescent="0.25">
      <c r="A76" s="13">
        <v>43373</v>
      </c>
      <c r="B76" s="4">
        <v>5</v>
      </c>
      <c r="C76" s="14">
        <v>2.1319444444444443E-2</v>
      </c>
      <c r="D76" s="15" t="s">
        <v>215</v>
      </c>
      <c r="E76" s="16">
        <v>17</v>
      </c>
      <c r="F76" s="16" t="s">
        <v>14</v>
      </c>
      <c r="G76" s="17" t="s">
        <v>216</v>
      </c>
      <c r="H76" s="17" t="s">
        <v>23</v>
      </c>
      <c r="I76" s="18"/>
      <c r="J76" s="4" t="s">
        <v>165</v>
      </c>
      <c r="K76" s="1"/>
      <c r="L76" s="1"/>
    </row>
    <row r="77" spans="1:12" ht="13.2" x14ac:dyDescent="0.25">
      <c r="A77" s="19">
        <v>43373</v>
      </c>
      <c r="B77" s="3">
        <v>5</v>
      </c>
      <c r="C77" s="20">
        <v>2.1608796296296296E-2</v>
      </c>
      <c r="D77" s="21" t="s">
        <v>217</v>
      </c>
      <c r="E77" s="22">
        <v>27</v>
      </c>
      <c r="F77" s="22" t="s">
        <v>14</v>
      </c>
      <c r="G77" s="23" t="s">
        <v>218</v>
      </c>
      <c r="H77" s="23" t="s">
        <v>92</v>
      </c>
      <c r="I77" s="24"/>
      <c r="J77" s="3" t="s">
        <v>27</v>
      </c>
      <c r="K77" s="2"/>
      <c r="L77" s="2"/>
    </row>
    <row r="78" spans="1:12" ht="13.2" x14ac:dyDescent="0.25">
      <c r="A78" s="13">
        <v>43373</v>
      </c>
      <c r="B78" s="4">
        <v>5</v>
      </c>
      <c r="C78" s="14">
        <v>2.5659722222222223E-2</v>
      </c>
      <c r="D78" s="15" t="s">
        <v>219</v>
      </c>
      <c r="E78" s="16">
        <v>42</v>
      </c>
      <c r="F78" s="16" t="s">
        <v>14</v>
      </c>
      <c r="G78" s="17" t="s">
        <v>220</v>
      </c>
      <c r="H78" s="17" t="s">
        <v>89</v>
      </c>
      <c r="I78" s="18"/>
      <c r="J78" s="4" t="s">
        <v>69</v>
      </c>
      <c r="K78" s="1"/>
      <c r="L78" s="1"/>
    </row>
    <row r="79" spans="1:12" ht="13.2" x14ac:dyDescent="0.25">
      <c r="A79" s="19">
        <v>43373</v>
      </c>
      <c r="B79" s="3">
        <v>5</v>
      </c>
      <c r="C79" s="20">
        <v>1.4675925925925926E-2</v>
      </c>
      <c r="D79" s="21" t="s">
        <v>221</v>
      </c>
      <c r="E79" s="22">
        <v>40</v>
      </c>
      <c r="F79" s="22" t="s">
        <v>38</v>
      </c>
      <c r="G79" s="23" t="s">
        <v>222</v>
      </c>
      <c r="H79" s="23" t="s">
        <v>223</v>
      </c>
      <c r="I79" s="24"/>
      <c r="J79" s="3" t="s">
        <v>69</v>
      </c>
      <c r="K79" s="2"/>
      <c r="L79" s="2"/>
    </row>
    <row r="80" spans="1:12" ht="13.2" x14ac:dyDescent="0.25">
      <c r="A80" s="13">
        <v>43373</v>
      </c>
      <c r="B80" s="4">
        <v>5</v>
      </c>
      <c r="C80" s="14">
        <v>1.5520833333333333E-2</v>
      </c>
      <c r="D80" s="15" t="s">
        <v>224</v>
      </c>
      <c r="E80" s="16">
        <v>41</v>
      </c>
      <c r="F80" s="16" t="s">
        <v>38</v>
      </c>
      <c r="G80" s="17" t="s">
        <v>225</v>
      </c>
      <c r="H80" s="17" t="s">
        <v>62</v>
      </c>
      <c r="I80" s="18"/>
      <c r="J80" s="4" t="s">
        <v>69</v>
      </c>
      <c r="K80" s="1"/>
      <c r="L80" s="1"/>
    </row>
    <row r="81" spans="1:12" ht="13.2" x14ac:dyDescent="0.25">
      <c r="A81" s="19">
        <v>43373</v>
      </c>
      <c r="B81" s="3">
        <v>5</v>
      </c>
      <c r="C81" s="20">
        <v>1.8333333333333333E-2</v>
      </c>
      <c r="D81" s="21" t="s">
        <v>226</v>
      </c>
      <c r="E81" s="22">
        <v>51</v>
      </c>
      <c r="F81" s="22" t="s">
        <v>38</v>
      </c>
      <c r="G81" s="23" t="s">
        <v>227</v>
      </c>
      <c r="H81" s="23" t="s">
        <v>117</v>
      </c>
      <c r="I81" s="24"/>
      <c r="J81" s="3" t="s">
        <v>36</v>
      </c>
      <c r="K81" s="2"/>
      <c r="L81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992"/>
  <sheetViews>
    <sheetView workbookViewId="0"/>
  </sheetViews>
  <sheetFormatPr defaultColWidth="14.44140625" defaultRowHeight="15" customHeight="1" x14ac:dyDescent="0.25"/>
  <cols>
    <col min="2" max="2" width="7.33203125" customWidth="1"/>
    <col min="3" max="3" width="9.44140625" customWidth="1"/>
    <col min="4" max="4" width="22.5546875" customWidth="1"/>
    <col min="5" max="5" width="8" customWidth="1"/>
    <col min="6" max="6" width="7.5546875" customWidth="1"/>
    <col min="9" max="9" width="11.6640625" customWidth="1"/>
    <col min="10" max="10" width="10.109375" customWidth="1"/>
    <col min="12" max="12" width="21.5546875" customWidth="1"/>
  </cols>
  <sheetData>
    <row r="1" spans="1:12" ht="15" customHeight="1" x14ac:dyDescent="0.25">
      <c r="A1" s="27" t="s">
        <v>228</v>
      </c>
      <c r="B1" s="28"/>
      <c r="C1" s="28"/>
      <c r="D1" s="28"/>
      <c r="E1" s="28"/>
      <c r="F1" s="28"/>
      <c r="G1" s="28"/>
      <c r="H1" s="28"/>
      <c r="I1" s="28" t="str">
        <f>"'в архив'!A3:L300"</f>
        <v>'в архив'!A3:L300</v>
      </c>
      <c r="J1" s="28"/>
      <c r="K1" s="28"/>
      <c r="L1" s="28"/>
    </row>
    <row r="2" spans="1:12" ht="15" customHeight="1" x14ac:dyDescent="0.25">
      <c r="A2" s="29" t="s">
        <v>1</v>
      </c>
      <c r="B2" s="30" t="s">
        <v>2</v>
      </c>
      <c r="C2" s="30" t="s">
        <v>3</v>
      </c>
      <c r="D2" s="31" t="s">
        <v>0</v>
      </c>
      <c r="E2" s="30" t="s">
        <v>4</v>
      </c>
      <c r="F2" s="30" t="s">
        <v>5</v>
      </c>
      <c r="G2" s="30"/>
      <c r="H2" s="30" t="s">
        <v>6</v>
      </c>
      <c r="I2" s="30" t="s">
        <v>7</v>
      </c>
      <c r="J2" s="30" t="s">
        <v>8</v>
      </c>
      <c r="K2" s="30" t="s">
        <v>9</v>
      </c>
      <c r="L2" s="30" t="s">
        <v>10</v>
      </c>
    </row>
    <row r="3" spans="1:12" ht="15" customHeight="1" x14ac:dyDescent="0.25">
      <c r="A3" s="32">
        <f ca="1">IFERROR(__xludf.DUMMYFUNCTION("IMPORTRANGE(A1,I1)"),43373)</f>
        <v>43373</v>
      </c>
      <c r="B3" s="33">
        <f ca="1">IFERROR(__xludf.DUMMYFUNCTION("""COMPUTED_VALUE"""),10)</f>
        <v>10</v>
      </c>
      <c r="C3" s="33">
        <f ca="1">IFERROR(__xludf.DUMMYFUNCTION("""COMPUTED_VALUE"""),0)</f>
        <v>0</v>
      </c>
      <c r="D3" s="34" t="str">
        <f ca="1">IFERROR(__xludf.DUMMYFUNCTION("""COMPUTED_VALUE"""),"Женщины  10 км")</f>
        <v>Женщины  10 км</v>
      </c>
      <c r="E3" s="33">
        <f ca="1">IFERROR(__xludf.DUMMYFUNCTION("""COMPUTED_VALUE"""),0)</f>
        <v>0</v>
      </c>
      <c r="F3" s="33" t="str">
        <f ca="1">IFERROR(__xludf.DUMMYFUNCTION("""COMPUTED_VALUE"""),"Ж")</f>
        <v>Ж</v>
      </c>
      <c r="G3" s="33" t="str">
        <f ca="1">IFERROR(__xludf.DUMMYFUNCTION("""COMPUTED_VALUE"""),"Женщины")</f>
        <v>Женщины</v>
      </c>
      <c r="H3" s="33">
        <f ca="1">IFERROR(__xludf.DUMMYFUNCTION("""COMPUTED_VALUE"""),10)</f>
        <v>10</v>
      </c>
      <c r="I3" s="33" t="str">
        <f ca="1">IFERROR(__xludf.DUMMYFUNCTION("""COMPUTED_VALUE"""),"км")</f>
        <v>км</v>
      </c>
      <c r="J3" s="33" t="str">
        <f ca="1">IFERROR(__xludf.DUMMYFUNCTION("""COMPUTED_VALUE"""),"")</f>
        <v/>
      </c>
      <c r="K3" s="33" t="str">
        <f ca="1">IFERROR(__xludf.DUMMYFUNCTION("""COMPUTED_VALUE"""),"")</f>
        <v/>
      </c>
      <c r="L3" s="33" t="str">
        <f ca="1">IFERROR(__xludf.DUMMYFUNCTION("""COMPUTED_VALUE"""),"")</f>
        <v/>
      </c>
    </row>
    <row r="4" spans="1:12" ht="15" customHeight="1" x14ac:dyDescent="0.25">
      <c r="A4" s="32">
        <f ca="1">IFERROR(__xludf.DUMMYFUNCTION("""COMPUTED_VALUE"""),43373)</f>
        <v>43373</v>
      </c>
      <c r="B4" s="33">
        <f ca="1">IFERROR(__xludf.DUMMYFUNCTION("""COMPUTED_VALUE"""),10)</f>
        <v>10</v>
      </c>
      <c r="C4" s="35">
        <f ca="1">IFERROR(__xludf.DUMMYFUNCTION("""COMPUTED_VALUE"""),0.0305393518518518)</f>
        <v>3.05393518518518E-2</v>
      </c>
      <c r="D4" s="34" t="str">
        <f ca="1">IFERROR(__xludf.DUMMYFUNCTION("""COMPUTED_VALUE"""),"Жолудева Марина")</f>
        <v>Жолудева Марина</v>
      </c>
      <c r="E4" s="33">
        <f ca="1">IFERROR(__xludf.DUMMYFUNCTION("""COMPUTED_VALUE"""),32)</f>
        <v>32</v>
      </c>
      <c r="F4" s="33" t="str">
        <f ca="1">IFERROR(__xludf.DUMMYFUNCTION("""COMPUTED_VALUE"""),"Ж")</f>
        <v>Ж</v>
      </c>
      <c r="G4" s="33" t="str">
        <f ca="1">IFERROR(__xludf.DUMMYFUNCTION("""COMPUTED_VALUE"""),"Жолудева")</f>
        <v>Жолудева</v>
      </c>
      <c r="H4" s="33" t="str">
        <f ca="1">IFERROR(__xludf.DUMMYFUNCTION("""COMPUTED_VALUE"""),"Марина")</f>
        <v>Марина</v>
      </c>
      <c r="I4" s="33" t="str">
        <f ca="1">IFERROR(__xludf.DUMMYFUNCTION("""COMPUTED_VALUE"""),"")</f>
        <v/>
      </c>
      <c r="J4" s="33" t="str">
        <f ca="1">IFERROR(__xludf.DUMMYFUNCTION("""COMPUTED_VALUE"""),"30-39")</f>
        <v>30-39</v>
      </c>
      <c r="K4" s="33" t="str">
        <f ca="1">IFERROR(__xludf.DUMMYFUNCTION("""COMPUTED_VALUE"""),"")</f>
        <v/>
      </c>
      <c r="L4" s="33" t="str">
        <f ca="1">IFERROR(__xludf.DUMMYFUNCTION("""COMPUTED_VALUE"""),"")</f>
        <v/>
      </c>
    </row>
    <row r="5" spans="1:12" ht="15" customHeight="1" x14ac:dyDescent="0.25">
      <c r="A5" s="32">
        <f ca="1">IFERROR(__xludf.DUMMYFUNCTION("""COMPUTED_VALUE"""),43373)</f>
        <v>43373</v>
      </c>
      <c r="B5" s="33">
        <f ca="1">IFERROR(__xludf.DUMMYFUNCTION("""COMPUTED_VALUE"""),10)</f>
        <v>10</v>
      </c>
      <c r="C5" s="35">
        <f ca="1">IFERROR(__xludf.DUMMYFUNCTION("""COMPUTED_VALUE"""),0.0324780092592592)</f>
        <v>3.24780092592592E-2</v>
      </c>
      <c r="D5" s="34" t="str">
        <f ca="1">IFERROR(__xludf.DUMMYFUNCTION("""COMPUTED_VALUE"""),"Сальникова Анна")</f>
        <v>Сальникова Анна</v>
      </c>
      <c r="E5" s="33">
        <f ca="1">IFERROR(__xludf.DUMMYFUNCTION("""COMPUTED_VALUE"""),32)</f>
        <v>32</v>
      </c>
      <c r="F5" s="33" t="str">
        <f ca="1">IFERROR(__xludf.DUMMYFUNCTION("""COMPUTED_VALUE"""),"Ж")</f>
        <v>Ж</v>
      </c>
      <c r="G5" s="33" t="str">
        <f ca="1">IFERROR(__xludf.DUMMYFUNCTION("""COMPUTED_VALUE"""),"Сальникова")</f>
        <v>Сальникова</v>
      </c>
      <c r="H5" s="33" t="str">
        <f ca="1">IFERROR(__xludf.DUMMYFUNCTION("""COMPUTED_VALUE"""),"Анна")</f>
        <v>Анна</v>
      </c>
      <c r="I5" s="33" t="str">
        <f ca="1">IFERROR(__xludf.DUMMYFUNCTION("""COMPUTED_VALUE"""),"")</f>
        <v/>
      </c>
      <c r="J5" s="33" t="str">
        <f ca="1">IFERROR(__xludf.DUMMYFUNCTION("""COMPUTED_VALUE"""),"30-39")</f>
        <v>30-39</v>
      </c>
      <c r="K5" s="33" t="str">
        <f ca="1">IFERROR(__xludf.DUMMYFUNCTION("""COMPUTED_VALUE"""),"")</f>
        <v/>
      </c>
      <c r="L5" s="33" t="str">
        <f ca="1">IFERROR(__xludf.DUMMYFUNCTION("""COMPUTED_VALUE"""),"")</f>
        <v/>
      </c>
    </row>
    <row r="6" spans="1:12" ht="15" customHeight="1" x14ac:dyDescent="0.25">
      <c r="A6" s="32">
        <f ca="1">IFERROR(__xludf.DUMMYFUNCTION("""COMPUTED_VALUE"""),43373)</f>
        <v>43373</v>
      </c>
      <c r="B6" s="33">
        <f ca="1">IFERROR(__xludf.DUMMYFUNCTION("""COMPUTED_VALUE"""),10)</f>
        <v>10</v>
      </c>
      <c r="C6" s="35">
        <f ca="1">IFERROR(__xludf.DUMMYFUNCTION("""COMPUTED_VALUE"""),0.0347407407407407)</f>
        <v>3.4740740740740697E-2</v>
      </c>
      <c r="D6" s="34" t="str">
        <f ca="1">IFERROR(__xludf.DUMMYFUNCTION("""COMPUTED_VALUE"""),"Малыгина Екатерина")</f>
        <v>Малыгина Екатерина</v>
      </c>
      <c r="E6" s="33">
        <f ca="1">IFERROR(__xludf.DUMMYFUNCTION("""COMPUTED_VALUE"""),30)</f>
        <v>30</v>
      </c>
      <c r="F6" s="33" t="str">
        <f ca="1">IFERROR(__xludf.DUMMYFUNCTION("""COMPUTED_VALUE"""),"Ж")</f>
        <v>Ж</v>
      </c>
      <c r="G6" s="33" t="str">
        <f ca="1">IFERROR(__xludf.DUMMYFUNCTION("""COMPUTED_VALUE"""),"Малыгина")</f>
        <v>Малыгина</v>
      </c>
      <c r="H6" s="33" t="str">
        <f ca="1">IFERROR(__xludf.DUMMYFUNCTION("""COMPUTED_VALUE"""),"Екатерина")</f>
        <v>Екатерина</v>
      </c>
      <c r="I6" s="33" t="str">
        <f ca="1">IFERROR(__xludf.DUMMYFUNCTION("""COMPUTED_VALUE"""),"")</f>
        <v/>
      </c>
      <c r="J6" s="33" t="str">
        <f ca="1">IFERROR(__xludf.DUMMYFUNCTION("""COMPUTED_VALUE"""),"30-39")</f>
        <v>30-39</v>
      </c>
      <c r="K6" s="33" t="str">
        <f ca="1">IFERROR(__xludf.DUMMYFUNCTION("""COMPUTED_VALUE"""),"")</f>
        <v/>
      </c>
      <c r="L6" s="33" t="str">
        <f ca="1">IFERROR(__xludf.DUMMYFUNCTION("""COMPUTED_VALUE"""),"")</f>
        <v/>
      </c>
    </row>
    <row r="7" spans="1:12" ht="15" customHeight="1" x14ac:dyDescent="0.25">
      <c r="A7" s="32">
        <f ca="1">IFERROR(__xludf.DUMMYFUNCTION("""COMPUTED_VALUE"""),43373)</f>
        <v>43373</v>
      </c>
      <c r="B7" s="33">
        <f ca="1">IFERROR(__xludf.DUMMYFUNCTION("""COMPUTED_VALUE"""),10)</f>
        <v>10</v>
      </c>
      <c r="C7" s="35">
        <f ca="1">IFERROR(__xludf.DUMMYFUNCTION("""COMPUTED_VALUE"""),0.0362685185185185)</f>
        <v>3.6268518518518499E-2</v>
      </c>
      <c r="D7" s="34" t="str">
        <f ca="1">IFERROR(__xludf.DUMMYFUNCTION("""COMPUTED_VALUE"""),"Филипьева Анастасия")</f>
        <v>Филипьева Анастасия</v>
      </c>
      <c r="E7" s="33">
        <f ca="1">IFERROR(__xludf.DUMMYFUNCTION("""COMPUTED_VALUE"""),27)</f>
        <v>27</v>
      </c>
      <c r="F7" s="33" t="str">
        <f ca="1">IFERROR(__xludf.DUMMYFUNCTION("""COMPUTED_VALUE"""),"Ж")</f>
        <v>Ж</v>
      </c>
      <c r="G7" s="33" t="str">
        <f ca="1">IFERROR(__xludf.DUMMYFUNCTION("""COMPUTED_VALUE"""),"Филипьева")</f>
        <v>Филипьева</v>
      </c>
      <c r="H7" s="33" t="str">
        <f ca="1">IFERROR(__xludf.DUMMYFUNCTION("""COMPUTED_VALUE"""),"Анастасия")</f>
        <v>Анастасия</v>
      </c>
      <c r="I7" s="33" t="str">
        <f ca="1">IFERROR(__xludf.DUMMYFUNCTION("""COMPUTED_VALUE"""),"")</f>
        <v/>
      </c>
      <c r="J7" s="33" t="str">
        <f ca="1">IFERROR(__xludf.DUMMYFUNCTION("""COMPUTED_VALUE"""),"18-29")</f>
        <v>18-29</v>
      </c>
      <c r="K7" s="33" t="str">
        <f ca="1">IFERROR(__xludf.DUMMYFUNCTION("""COMPUTED_VALUE"""),"")</f>
        <v/>
      </c>
      <c r="L7" s="33" t="str">
        <f ca="1">IFERROR(__xludf.DUMMYFUNCTION("""COMPUTED_VALUE"""),"")</f>
        <v/>
      </c>
    </row>
    <row r="8" spans="1:12" ht="15" customHeight="1" x14ac:dyDescent="0.25">
      <c r="A8" s="32">
        <f ca="1">IFERROR(__xludf.DUMMYFUNCTION("""COMPUTED_VALUE"""),43373)</f>
        <v>43373</v>
      </c>
      <c r="B8" s="33">
        <f ca="1">IFERROR(__xludf.DUMMYFUNCTION("""COMPUTED_VALUE"""),10)</f>
        <v>10</v>
      </c>
      <c r="C8" s="35">
        <f ca="1">IFERROR(__xludf.DUMMYFUNCTION("""COMPUTED_VALUE"""),0.0375879629629629)</f>
        <v>3.7587962962962899E-2</v>
      </c>
      <c r="D8" s="34" t="str">
        <f ca="1">IFERROR(__xludf.DUMMYFUNCTION("""COMPUTED_VALUE"""),"Поздняк Ольга")</f>
        <v>Поздняк Ольга</v>
      </c>
      <c r="E8" s="33">
        <f ca="1">IFERROR(__xludf.DUMMYFUNCTION("""COMPUTED_VALUE"""),38)</f>
        <v>38</v>
      </c>
      <c r="F8" s="33" t="str">
        <f ca="1">IFERROR(__xludf.DUMMYFUNCTION("""COMPUTED_VALUE"""),"Ж")</f>
        <v>Ж</v>
      </c>
      <c r="G8" s="33" t="str">
        <f ca="1">IFERROR(__xludf.DUMMYFUNCTION("""COMPUTED_VALUE"""),"Поздняк")</f>
        <v>Поздняк</v>
      </c>
      <c r="H8" s="33" t="str">
        <f ca="1">IFERROR(__xludf.DUMMYFUNCTION("""COMPUTED_VALUE"""),"Ольга")</f>
        <v>Ольга</v>
      </c>
      <c r="I8" s="33" t="str">
        <f ca="1">IFERROR(__xludf.DUMMYFUNCTION("""COMPUTED_VALUE"""),"")</f>
        <v/>
      </c>
      <c r="J8" s="33" t="str">
        <f ca="1">IFERROR(__xludf.DUMMYFUNCTION("""COMPUTED_VALUE"""),"30-39")</f>
        <v>30-39</v>
      </c>
      <c r="K8" s="33" t="str">
        <f ca="1">IFERROR(__xludf.DUMMYFUNCTION("""COMPUTED_VALUE"""),"")</f>
        <v/>
      </c>
      <c r="L8" s="33" t="str">
        <f ca="1">IFERROR(__xludf.DUMMYFUNCTION("""COMPUTED_VALUE"""),"")</f>
        <v/>
      </c>
    </row>
    <row r="9" spans="1:12" ht="15" customHeight="1" x14ac:dyDescent="0.25">
      <c r="A9" s="32">
        <f ca="1">IFERROR(__xludf.DUMMYFUNCTION("""COMPUTED_VALUE"""),43373)</f>
        <v>43373</v>
      </c>
      <c r="B9" s="33">
        <f ca="1">IFERROR(__xludf.DUMMYFUNCTION("""COMPUTED_VALUE"""),10)</f>
        <v>10</v>
      </c>
      <c r="C9" s="35">
        <f ca="1">IFERROR(__xludf.DUMMYFUNCTION("""COMPUTED_VALUE"""),0.0395138888888888)</f>
        <v>3.95138888888888E-2</v>
      </c>
      <c r="D9" s="34" t="str">
        <f ca="1">IFERROR(__xludf.DUMMYFUNCTION("""COMPUTED_VALUE"""),"Генба Анастасия")</f>
        <v>Генба Анастасия</v>
      </c>
      <c r="E9" s="33">
        <f ca="1">IFERROR(__xludf.DUMMYFUNCTION("""COMPUTED_VALUE"""),19)</f>
        <v>19</v>
      </c>
      <c r="F9" s="33" t="str">
        <f ca="1">IFERROR(__xludf.DUMMYFUNCTION("""COMPUTED_VALUE"""),"Ж")</f>
        <v>Ж</v>
      </c>
      <c r="G9" s="33" t="str">
        <f ca="1">IFERROR(__xludf.DUMMYFUNCTION("""COMPUTED_VALUE"""),"Генба")</f>
        <v>Генба</v>
      </c>
      <c r="H9" s="33" t="str">
        <f ca="1">IFERROR(__xludf.DUMMYFUNCTION("""COMPUTED_VALUE"""),"Анастасия")</f>
        <v>Анастасия</v>
      </c>
      <c r="I9" s="33" t="str">
        <f ca="1">IFERROR(__xludf.DUMMYFUNCTION("""COMPUTED_VALUE"""),"")</f>
        <v/>
      </c>
      <c r="J9" s="33" t="str">
        <f ca="1">IFERROR(__xludf.DUMMYFUNCTION("""COMPUTED_VALUE"""),"18-29")</f>
        <v>18-29</v>
      </c>
      <c r="K9" s="33" t="str">
        <f ca="1">IFERROR(__xludf.DUMMYFUNCTION("""COMPUTED_VALUE"""),"")</f>
        <v/>
      </c>
      <c r="L9" s="33" t="str">
        <f ca="1">IFERROR(__xludf.DUMMYFUNCTION("""COMPUTED_VALUE"""),"")</f>
        <v/>
      </c>
    </row>
    <row r="10" spans="1:12" ht="15" customHeight="1" x14ac:dyDescent="0.25">
      <c r="A10" s="32">
        <f ca="1">IFERROR(__xludf.DUMMYFUNCTION("""COMPUTED_VALUE"""),43373)</f>
        <v>43373</v>
      </c>
      <c r="B10" s="33">
        <f ca="1">IFERROR(__xludf.DUMMYFUNCTION("""COMPUTED_VALUE"""),10)</f>
        <v>10</v>
      </c>
      <c r="C10" s="35">
        <f ca="1">IFERROR(__xludf.DUMMYFUNCTION("""COMPUTED_VALUE"""),0.0450972222222222)</f>
        <v>4.5097222222222198E-2</v>
      </c>
      <c r="D10" s="34" t="str">
        <f ca="1">IFERROR(__xludf.DUMMYFUNCTION("""COMPUTED_VALUE"""),"Мужецкая Надежда")</f>
        <v>Мужецкая Надежда</v>
      </c>
      <c r="E10" s="33">
        <f ca="1">IFERROR(__xludf.DUMMYFUNCTION("""COMPUTED_VALUE"""),56)</f>
        <v>56</v>
      </c>
      <c r="F10" s="33" t="str">
        <f ca="1">IFERROR(__xludf.DUMMYFUNCTION("""COMPUTED_VALUE"""),"Ж")</f>
        <v>Ж</v>
      </c>
      <c r="G10" s="33" t="str">
        <f ca="1">IFERROR(__xludf.DUMMYFUNCTION("""COMPUTED_VALUE"""),"Мужецкая")</f>
        <v>Мужецкая</v>
      </c>
      <c r="H10" s="33" t="str">
        <f ca="1">IFERROR(__xludf.DUMMYFUNCTION("""COMPUTED_VALUE"""),"Надежда")</f>
        <v>Надежда</v>
      </c>
      <c r="I10" s="33" t="str">
        <f ca="1">IFERROR(__xludf.DUMMYFUNCTION("""COMPUTED_VALUE"""),"")</f>
        <v/>
      </c>
      <c r="J10" s="33" t="str">
        <f ca="1">IFERROR(__xludf.DUMMYFUNCTION("""COMPUTED_VALUE"""),"50-59")</f>
        <v>50-59</v>
      </c>
      <c r="K10" s="33" t="str">
        <f ca="1">IFERROR(__xludf.DUMMYFUNCTION("""COMPUTED_VALUE"""),"")</f>
        <v/>
      </c>
      <c r="L10" s="33" t="str">
        <f ca="1">IFERROR(__xludf.DUMMYFUNCTION("""COMPUTED_VALUE"""),"")</f>
        <v/>
      </c>
    </row>
    <row r="11" spans="1:12" ht="15" customHeight="1" x14ac:dyDescent="0.25">
      <c r="A11" s="32">
        <f ca="1">IFERROR(__xludf.DUMMYFUNCTION("""COMPUTED_VALUE"""),43373)</f>
        <v>43373</v>
      </c>
      <c r="B11" s="33">
        <f ca="1">IFERROR(__xludf.DUMMYFUNCTION("""COMPUTED_VALUE"""),10)</f>
        <v>10</v>
      </c>
      <c r="C11" s="35">
        <f ca="1">IFERROR(__xludf.DUMMYFUNCTION("""COMPUTED_VALUE"""),0.0297627314814814)</f>
        <v>2.97627314814814E-2</v>
      </c>
      <c r="D11" s="34" t="str">
        <f ca="1">IFERROR(__xludf.DUMMYFUNCTION("""COMPUTED_VALUE"""),"Ласьков Денис")</f>
        <v>Ласьков Денис</v>
      </c>
      <c r="E11" s="33">
        <f ca="1">IFERROR(__xludf.DUMMYFUNCTION("""COMPUTED_VALUE"""),28)</f>
        <v>28</v>
      </c>
      <c r="F11" s="33" t="str">
        <f ca="1">IFERROR(__xludf.DUMMYFUNCTION("""COMPUTED_VALUE"""),"М")</f>
        <v>М</v>
      </c>
      <c r="G11" s="33" t="str">
        <f ca="1">IFERROR(__xludf.DUMMYFUNCTION("""COMPUTED_VALUE"""),"Ласьков")</f>
        <v>Ласьков</v>
      </c>
      <c r="H11" s="33" t="str">
        <f ca="1">IFERROR(__xludf.DUMMYFUNCTION("""COMPUTED_VALUE"""),"Денис")</f>
        <v>Денис</v>
      </c>
      <c r="I11" s="33" t="str">
        <f ca="1">IFERROR(__xludf.DUMMYFUNCTION("""COMPUTED_VALUE"""),"")</f>
        <v/>
      </c>
      <c r="J11" s="33" t="str">
        <f ca="1">IFERROR(__xludf.DUMMYFUNCTION("""COMPUTED_VALUE"""),"18-29")</f>
        <v>18-29</v>
      </c>
      <c r="K11" s="33" t="str">
        <f ca="1">IFERROR(__xludf.DUMMYFUNCTION("""COMPUTED_VALUE"""),"")</f>
        <v/>
      </c>
      <c r="L11" s="33" t="str">
        <f ca="1">IFERROR(__xludf.DUMMYFUNCTION("""COMPUTED_VALUE"""),"")</f>
        <v/>
      </c>
    </row>
    <row r="12" spans="1:12" ht="15" customHeight="1" x14ac:dyDescent="0.25">
      <c r="A12" s="32">
        <f ca="1">IFERROR(__xludf.DUMMYFUNCTION("""COMPUTED_VALUE"""),43373)</f>
        <v>43373</v>
      </c>
      <c r="B12" s="33">
        <f ca="1">IFERROR(__xludf.DUMMYFUNCTION("""COMPUTED_VALUE"""),10)</f>
        <v>10</v>
      </c>
      <c r="C12" s="35">
        <f ca="1">IFERROR(__xludf.DUMMYFUNCTION("""COMPUTED_VALUE"""),0.0299004629629629)</f>
        <v>2.99004629629629E-2</v>
      </c>
      <c r="D12" s="34" t="str">
        <f ca="1">IFERROR(__xludf.DUMMYFUNCTION("""COMPUTED_VALUE"""),"Мужецкий Николай")</f>
        <v>Мужецкий Николай</v>
      </c>
      <c r="E12" s="33">
        <f ca="1">IFERROR(__xludf.DUMMYFUNCTION("""COMPUTED_VALUE"""),58)</f>
        <v>58</v>
      </c>
      <c r="F12" s="33" t="str">
        <f ca="1">IFERROR(__xludf.DUMMYFUNCTION("""COMPUTED_VALUE"""),"М")</f>
        <v>М</v>
      </c>
      <c r="G12" s="33" t="str">
        <f ca="1">IFERROR(__xludf.DUMMYFUNCTION("""COMPUTED_VALUE"""),"Мужецкий")</f>
        <v>Мужецкий</v>
      </c>
      <c r="H12" s="33" t="str">
        <f ca="1">IFERROR(__xludf.DUMMYFUNCTION("""COMPUTED_VALUE"""),"Николай")</f>
        <v>Николай</v>
      </c>
      <c r="I12" s="33" t="str">
        <f ca="1">IFERROR(__xludf.DUMMYFUNCTION("""COMPUTED_VALUE"""),"")</f>
        <v/>
      </c>
      <c r="J12" s="33" t="str">
        <f ca="1">IFERROR(__xludf.DUMMYFUNCTION("""COMPUTED_VALUE"""),"50-59")</f>
        <v>50-59</v>
      </c>
      <c r="K12" s="33" t="str">
        <f ca="1">IFERROR(__xludf.DUMMYFUNCTION("""COMPUTED_VALUE"""),"")</f>
        <v/>
      </c>
      <c r="L12" s="33" t="str">
        <f ca="1">IFERROR(__xludf.DUMMYFUNCTION("""COMPUTED_VALUE"""),"")</f>
        <v/>
      </c>
    </row>
    <row r="13" spans="1:12" ht="15" customHeight="1" x14ac:dyDescent="0.25">
      <c r="A13" s="32">
        <f ca="1">IFERROR(__xludf.DUMMYFUNCTION("""COMPUTED_VALUE"""),43373)</f>
        <v>43373</v>
      </c>
      <c r="B13" s="33">
        <f ca="1">IFERROR(__xludf.DUMMYFUNCTION("""COMPUTED_VALUE"""),10)</f>
        <v>10</v>
      </c>
      <c r="C13" s="35">
        <f ca="1">IFERROR(__xludf.DUMMYFUNCTION("""COMPUTED_VALUE"""),0.0317476851851851)</f>
        <v>3.1747685185185101E-2</v>
      </c>
      <c r="D13" s="34" t="str">
        <f ca="1">IFERROR(__xludf.DUMMYFUNCTION("""COMPUTED_VALUE"""),"Суворов Сергей")</f>
        <v>Суворов Сергей</v>
      </c>
      <c r="E13" s="33">
        <f ca="1">IFERROR(__xludf.DUMMYFUNCTION("""COMPUTED_VALUE"""),38)</f>
        <v>38</v>
      </c>
      <c r="F13" s="33" t="str">
        <f ca="1">IFERROR(__xludf.DUMMYFUNCTION("""COMPUTED_VALUE"""),"М")</f>
        <v>М</v>
      </c>
      <c r="G13" s="33" t="str">
        <f ca="1">IFERROR(__xludf.DUMMYFUNCTION("""COMPUTED_VALUE"""),"Суворов")</f>
        <v>Суворов</v>
      </c>
      <c r="H13" s="33" t="str">
        <f ca="1">IFERROR(__xludf.DUMMYFUNCTION("""COMPUTED_VALUE"""),"Сергей")</f>
        <v>Сергей</v>
      </c>
      <c r="I13" s="33" t="str">
        <f ca="1">IFERROR(__xludf.DUMMYFUNCTION("""COMPUTED_VALUE"""),"")</f>
        <v/>
      </c>
      <c r="J13" s="33" t="str">
        <f ca="1">IFERROR(__xludf.DUMMYFUNCTION("""COMPUTED_VALUE"""),"30-39")</f>
        <v>30-39</v>
      </c>
      <c r="K13" s="33" t="str">
        <f ca="1">IFERROR(__xludf.DUMMYFUNCTION("""COMPUTED_VALUE"""),"")</f>
        <v/>
      </c>
      <c r="L13" s="33" t="str">
        <f ca="1">IFERROR(__xludf.DUMMYFUNCTION("""COMPUTED_VALUE"""),"")</f>
        <v/>
      </c>
    </row>
    <row r="14" spans="1:12" ht="15" customHeight="1" x14ac:dyDescent="0.25">
      <c r="A14" s="32">
        <f ca="1">IFERROR(__xludf.DUMMYFUNCTION("""COMPUTED_VALUE"""),43373)</f>
        <v>43373</v>
      </c>
      <c r="B14" s="33">
        <f ca="1">IFERROR(__xludf.DUMMYFUNCTION("""COMPUTED_VALUE"""),10)</f>
        <v>10</v>
      </c>
      <c r="C14" s="35">
        <f ca="1">IFERROR(__xludf.DUMMYFUNCTION("""COMPUTED_VALUE"""),0.0334085648148148)</f>
        <v>3.3408564814814801E-2</v>
      </c>
      <c r="D14" s="34" t="str">
        <f ca="1">IFERROR(__xludf.DUMMYFUNCTION("""COMPUTED_VALUE"""),"Овчаренко Сергей")</f>
        <v>Овчаренко Сергей</v>
      </c>
      <c r="E14" s="33">
        <f ca="1">IFERROR(__xludf.DUMMYFUNCTION("""COMPUTED_VALUE"""),36)</f>
        <v>36</v>
      </c>
      <c r="F14" s="33" t="str">
        <f ca="1">IFERROR(__xludf.DUMMYFUNCTION("""COMPUTED_VALUE"""),"М")</f>
        <v>М</v>
      </c>
      <c r="G14" s="33" t="str">
        <f ca="1">IFERROR(__xludf.DUMMYFUNCTION("""COMPUTED_VALUE"""),"Овчаренко")</f>
        <v>Овчаренко</v>
      </c>
      <c r="H14" s="33" t="str">
        <f ca="1">IFERROR(__xludf.DUMMYFUNCTION("""COMPUTED_VALUE"""),"Сергей")</f>
        <v>Сергей</v>
      </c>
      <c r="I14" s="33" t="str">
        <f ca="1">IFERROR(__xludf.DUMMYFUNCTION("""COMPUTED_VALUE"""),"")</f>
        <v/>
      </c>
      <c r="J14" s="33" t="str">
        <f ca="1">IFERROR(__xludf.DUMMYFUNCTION("""COMPUTED_VALUE"""),"30-39")</f>
        <v>30-39</v>
      </c>
      <c r="K14" s="33" t="str">
        <f ca="1">IFERROR(__xludf.DUMMYFUNCTION("""COMPUTED_VALUE"""),"")</f>
        <v/>
      </c>
      <c r="L14" s="33" t="str">
        <f ca="1">IFERROR(__xludf.DUMMYFUNCTION("""COMPUTED_VALUE"""),"")</f>
        <v/>
      </c>
    </row>
    <row r="15" spans="1:12" ht="15" customHeight="1" x14ac:dyDescent="0.25">
      <c r="A15" s="32">
        <f ca="1">IFERROR(__xludf.DUMMYFUNCTION("""COMPUTED_VALUE"""),43373)</f>
        <v>43373</v>
      </c>
      <c r="B15" s="33">
        <f ca="1">IFERROR(__xludf.DUMMYFUNCTION("""COMPUTED_VALUE"""),10)</f>
        <v>10</v>
      </c>
      <c r="C15" s="35">
        <f ca="1">IFERROR(__xludf.DUMMYFUNCTION("""COMPUTED_VALUE"""),0.0341701388888888)</f>
        <v>3.4170138888888799E-2</v>
      </c>
      <c r="D15" s="34" t="str">
        <f ca="1">IFERROR(__xludf.DUMMYFUNCTION("""COMPUTED_VALUE"""),"Мокичев Андрей")</f>
        <v>Мокичев Андрей</v>
      </c>
      <c r="E15" s="33">
        <f ca="1">IFERROR(__xludf.DUMMYFUNCTION("""COMPUTED_VALUE"""),39)</f>
        <v>39</v>
      </c>
      <c r="F15" s="33" t="str">
        <f ca="1">IFERROR(__xludf.DUMMYFUNCTION("""COMPUTED_VALUE"""),"М")</f>
        <v>М</v>
      </c>
      <c r="G15" s="33" t="str">
        <f ca="1">IFERROR(__xludf.DUMMYFUNCTION("""COMPUTED_VALUE"""),"Мокичев")</f>
        <v>Мокичев</v>
      </c>
      <c r="H15" s="33" t="str">
        <f ca="1">IFERROR(__xludf.DUMMYFUNCTION("""COMPUTED_VALUE"""),"Андрей")</f>
        <v>Андрей</v>
      </c>
      <c r="I15" s="33" t="str">
        <f ca="1">IFERROR(__xludf.DUMMYFUNCTION("""COMPUTED_VALUE"""),"")</f>
        <v/>
      </c>
      <c r="J15" s="33" t="str">
        <f ca="1">IFERROR(__xludf.DUMMYFUNCTION("""COMPUTED_VALUE"""),"30-39")</f>
        <v>30-39</v>
      </c>
      <c r="K15" s="33" t="str">
        <f ca="1">IFERROR(__xludf.DUMMYFUNCTION("""COMPUTED_VALUE"""),"")</f>
        <v/>
      </c>
      <c r="L15" s="33" t="str">
        <f ca="1">IFERROR(__xludf.DUMMYFUNCTION("""COMPUTED_VALUE"""),"")</f>
        <v/>
      </c>
    </row>
    <row r="16" spans="1:12" ht="13.2" x14ac:dyDescent="0.25">
      <c r="A16" s="32">
        <f ca="1">IFERROR(__xludf.DUMMYFUNCTION("""COMPUTED_VALUE"""),43373)</f>
        <v>43373</v>
      </c>
      <c r="B16" s="33">
        <f ca="1">IFERROR(__xludf.DUMMYFUNCTION("""COMPUTED_VALUE"""),10)</f>
        <v>10</v>
      </c>
      <c r="C16" s="35">
        <f ca="1">IFERROR(__xludf.DUMMYFUNCTION("""COMPUTED_VALUE"""),0.0342488425925925)</f>
        <v>3.4248842592592497E-2</v>
      </c>
      <c r="D16" s="34" t="str">
        <f ca="1">IFERROR(__xludf.DUMMYFUNCTION("""COMPUTED_VALUE"""),"Баранов Андрей")</f>
        <v>Баранов Андрей</v>
      </c>
      <c r="E16" s="33">
        <f ca="1">IFERROR(__xludf.DUMMYFUNCTION("""COMPUTED_VALUE"""),56)</f>
        <v>56</v>
      </c>
      <c r="F16" s="33" t="str">
        <f ca="1">IFERROR(__xludf.DUMMYFUNCTION("""COMPUTED_VALUE"""),"М")</f>
        <v>М</v>
      </c>
      <c r="G16" s="33" t="str">
        <f ca="1">IFERROR(__xludf.DUMMYFUNCTION("""COMPUTED_VALUE"""),"Баранов")</f>
        <v>Баранов</v>
      </c>
      <c r="H16" s="33" t="str">
        <f ca="1">IFERROR(__xludf.DUMMYFUNCTION("""COMPUTED_VALUE"""),"Андрей")</f>
        <v>Андрей</v>
      </c>
      <c r="I16" s="33" t="str">
        <f ca="1">IFERROR(__xludf.DUMMYFUNCTION("""COMPUTED_VALUE"""),"")</f>
        <v/>
      </c>
      <c r="J16" s="33" t="str">
        <f ca="1">IFERROR(__xludf.DUMMYFUNCTION("""COMPUTED_VALUE"""),"50-59")</f>
        <v>50-59</v>
      </c>
      <c r="K16" s="33" t="str">
        <f ca="1">IFERROR(__xludf.DUMMYFUNCTION("""COMPUTED_VALUE"""),"")</f>
        <v/>
      </c>
      <c r="L16" s="33" t="str">
        <f ca="1">IFERROR(__xludf.DUMMYFUNCTION("""COMPUTED_VALUE"""),"")</f>
        <v/>
      </c>
    </row>
    <row r="17" spans="1:12" ht="13.2" x14ac:dyDescent="0.25">
      <c r="A17" s="32">
        <f ca="1">IFERROR(__xludf.DUMMYFUNCTION("""COMPUTED_VALUE"""),43373)</f>
        <v>43373</v>
      </c>
      <c r="B17" s="33">
        <f ca="1">IFERROR(__xludf.DUMMYFUNCTION("""COMPUTED_VALUE"""),10)</f>
        <v>10</v>
      </c>
      <c r="C17" s="35">
        <f ca="1">IFERROR(__xludf.DUMMYFUNCTION("""COMPUTED_VALUE"""),0.034287037037037)</f>
        <v>3.4287037037036998E-2</v>
      </c>
      <c r="D17" s="34" t="str">
        <f ca="1">IFERROR(__xludf.DUMMYFUNCTION("""COMPUTED_VALUE"""),"Каракеян Ашот")</f>
        <v>Каракеян Ашот</v>
      </c>
      <c r="E17" s="33">
        <f ca="1">IFERROR(__xludf.DUMMYFUNCTION("""COMPUTED_VALUE"""),31)</f>
        <v>31</v>
      </c>
      <c r="F17" s="33" t="str">
        <f ca="1">IFERROR(__xludf.DUMMYFUNCTION("""COMPUTED_VALUE"""),"М")</f>
        <v>М</v>
      </c>
      <c r="G17" s="33" t="str">
        <f ca="1">IFERROR(__xludf.DUMMYFUNCTION("""COMPUTED_VALUE"""),"Каракеян")</f>
        <v>Каракеян</v>
      </c>
      <c r="H17" s="33" t="str">
        <f ca="1">IFERROR(__xludf.DUMMYFUNCTION("""COMPUTED_VALUE"""),"Ашот")</f>
        <v>Ашот</v>
      </c>
      <c r="I17" s="33" t="str">
        <f ca="1">IFERROR(__xludf.DUMMYFUNCTION("""COMPUTED_VALUE"""),"")</f>
        <v/>
      </c>
      <c r="J17" s="33" t="str">
        <f ca="1">IFERROR(__xludf.DUMMYFUNCTION("""COMPUTED_VALUE"""),"30-39")</f>
        <v>30-39</v>
      </c>
      <c r="K17" s="33" t="str">
        <f ca="1">IFERROR(__xludf.DUMMYFUNCTION("""COMPUTED_VALUE"""),"")</f>
        <v/>
      </c>
      <c r="L17" s="33" t="str">
        <f ca="1">IFERROR(__xludf.DUMMYFUNCTION("""COMPUTED_VALUE"""),"")</f>
        <v/>
      </c>
    </row>
    <row r="18" spans="1:12" ht="13.2" x14ac:dyDescent="0.25">
      <c r="A18" s="32">
        <f ca="1">IFERROR(__xludf.DUMMYFUNCTION("""COMPUTED_VALUE"""),43373)</f>
        <v>43373</v>
      </c>
      <c r="B18" s="33">
        <f ca="1">IFERROR(__xludf.DUMMYFUNCTION("""COMPUTED_VALUE"""),10)</f>
        <v>10</v>
      </c>
      <c r="C18" s="35">
        <f ca="1">IFERROR(__xludf.DUMMYFUNCTION("""COMPUTED_VALUE"""),0.0344872685185185)</f>
        <v>3.44872685185185E-2</v>
      </c>
      <c r="D18" s="34" t="str">
        <f ca="1">IFERROR(__xludf.DUMMYFUNCTION("""COMPUTED_VALUE"""),"Панин Евгений")</f>
        <v>Панин Евгений</v>
      </c>
      <c r="E18" s="33">
        <f ca="1">IFERROR(__xludf.DUMMYFUNCTION("""COMPUTED_VALUE"""),32)</f>
        <v>32</v>
      </c>
      <c r="F18" s="33" t="str">
        <f ca="1">IFERROR(__xludf.DUMMYFUNCTION("""COMPUTED_VALUE"""),"М")</f>
        <v>М</v>
      </c>
      <c r="G18" s="33" t="str">
        <f ca="1">IFERROR(__xludf.DUMMYFUNCTION("""COMPUTED_VALUE"""),"Панин")</f>
        <v>Панин</v>
      </c>
      <c r="H18" s="33" t="str">
        <f ca="1">IFERROR(__xludf.DUMMYFUNCTION("""COMPUTED_VALUE"""),"Евгений")</f>
        <v>Евгений</v>
      </c>
      <c r="I18" s="33" t="str">
        <f ca="1">IFERROR(__xludf.DUMMYFUNCTION("""COMPUTED_VALUE"""),"")</f>
        <v/>
      </c>
      <c r="J18" s="33" t="str">
        <f ca="1">IFERROR(__xludf.DUMMYFUNCTION("""COMPUTED_VALUE"""),"30-39")</f>
        <v>30-39</v>
      </c>
      <c r="K18" s="33" t="str">
        <f ca="1">IFERROR(__xludf.DUMMYFUNCTION("""COMPUTED_VALUE"""),"")</f>
        <v/>
      </c>
      <c r="L18" s="33" t="str">
        <f ca="1">IFERROR(__xludf.DUMMYFUNCTION("""COMPUTED_VALUE"""),"")</f>
        <v/>
      </c>
    </row>
    <row r="19" spans="1:12" ht="13.2" x14ac:dyDescent="0.25">
      <c r="A19" s="32">
        <f ca="1">IFERROR(__xludf.DUMMYFUNCTION("""COMPUTED_VALUE"""),43373)</f>
        <v>43373</v>
      </c>
      <c r="B19" s="33">
        <f ca="1">IFERROR(__xludf.DUMMYFUNCTION("""COMPUTED_VALUE"""),10)</f>
        <v>10</v>
      </c>
      <c r="C19" s="35">
        <f ca="1">IFERROR(__xludf.DUMMYFUNCTION("""COMPUTED_VALUE"""),0.0349652777777777)</f>
        <v>3.4965277777777699E-2</v>
      </c>
      <c r="D19" s="34" t="str">
        <f ca="1">IFERROR(__xludf.DUMMYFUNCTION("""COMPUTED_VALUE"""),"Захаренко Александр")</f>
        <v>Захаренко Александр</v>
      </c>
      <c r="E19" s="33">
        <f ca="1">IFERROR(__xludf.DUMMYFUNCTION("""COMPUTED_VALUE"""),33)</f>
        <v>33</v>
      </c>
      <c r="F19" s="33" t="str">
        <f ca="1">IFERROR(__xludf.DUMMYFUNCTION("""COMPUTED_VALUE"""),"М")</f>
        <v>М</v>
      </c>
      <c r="G19" s="33" t="str">
        <f ca="1">IFERROR(__xludf.DUMMYFUNCTION("""COMPUTED_VALUE"""),"Захаренко")</f>
        <v>Захаренко</v>
      </c>
      <c r="H19" s="33" t="str">
        <f ca="1">IFERROR(__xludf.DUMMYFUNCTION("""COMPUTED_VALUE"""),"Александр")</f>
        <v>Александр</v>
      </c>
      <c r="I19" s="33" t="str">
        <f ca="1">IFERROR(__xludf.DUMMYFUNCTION("""COMPUTED_VALUE"""),"")</f>
        <v/>
      </c>
      <c r="J19" s="33" t="str">
        <f ca="1">IFERROR(__xludf.DUMMYFUNCTION("""COMPUTED_VALUE"""),"30-39")</f>
        <v>30-39</v>
      </c>
      <c r="K19" s="33" t="str">
        <f ca="1">IFERROR(__xludf.DUMMYFUNCTION("""COMPUTED_VALUE"""),"")</f>
        <v/>
      </c>
      <c r="L19" s="33" t="str">
        <f ca="1">IFERROR(__xludf.DUMMYFUNCTION("""COMPUTED_VALUE"""),"")</f>
        <v/>
      </c>
    </row>
    <row r="20" spans="1:12" ht="13.2" x14ac:dyDescent="0.25">
      <c r="A20" s="32">
        <f ca="1">IFERROR(__xludf.DUMMYFUNCTION("""COMPUTED_VALUE"""),43373)</f>
        <v>43373</v>
      </c>
      <c r="B20" s="33">
        <f ca="1">IFERROR(__xludf.DUMMYFUNCTION("""COMPUTED_VALUE"""),10)</f>
        <v>10</v>
      </c>
      <c r="C20" s="35">
        <f ca="1">IFERROR(__xludf.DUMMYFUNCTION("""COMPUTED_VALUE"""),0.0359606481481481)</f>
        <v>3.5960648148148103E-2</v>
      </c>
      <c r="D20" s="34" t="str">
        <f ca="1">IFERROR(__xludf.DUMMYFUNCTION("""COMPUTED_VALUE"""),"Загуляев Евгений")</f>
        <v>Загуляев Евгений</v>
      </c>
      <c r="E20" s="33">
        <f ca="1">IFERROR(__xludf.DUMMYFUNCTION("""COMPUTED_VALUE"""),39)</f>
        <v>39</v>
      </c>
      <c r="F20" s="33" t="str">
        <f ca="1">IFERROR(__xludf.DUMMYFUNCTION("""COMPUTED_VALUE"""),"М")</f>
        <v>М</v>
      </c>
      <c r="G20" s="33" t="str">
        <f ca="1">IFERROR(__xludf.DUMMYFUNCTION("""COMPUTED_VALUE"""),"Загуляев")</f>
        <v>Загуляев</v>
      </c>
      <c r="H20" s="33" t="str">
        <f ca="1">IFERROR(__xludf.DUMMYFUNCTION("""COMPUTED_VALUE"""),"Евгений")</f>
        <v>Евгений</v>
      </c>
      <c r="I20" s="33" t="str">
        <f ca="1">IFERROR(__xludf.DUMMYFUNCTION("""COMPUTED_VALUE"""),"")</f>
        <v/>
      </c>
      <c r="J20" s="33" t="str">
        <f ca="1">IFERROR(__xludf.DUMMYFUNCTION("""COMPUTED_VALUE"""),"30-39")</f>
        <v>30-39</v>
      </c>
      <c r="K20" s="33" t="str">
        <f ca="1">IFERROR(__xludf.DUMMYFUNCTION("""COMPUTED_VALUE"""),"")</f>
        <v/>
      </c>
      <c r="L20" s="33" t="str">
        <f ca="1">IFERROR(__xludf.DUMMYFUNCTION("""COMPUTED_VALUE"""),"")</f>
        <v/>
      </c>
    </row>
    <row r="21" spans="1:12" ht="13.2" x14ac:dyDescent="0.25">
      <c r="A21" s="32">
        <f ca="1">IFERROR(__xludf.DUMMYFUNCTION("""COMPUTED_VALUE"""),43373)</f>
        <v>43373</v>
      </c>
      <c r="B21" s="33">
        <f ca="1">IFERROR(__xludf.DUMMYFUNCTION("""COMPUTED_VALUE"""),10)</f>
        <v>10</v>
      </c>
      <c r="C21" s="35">
        <f ca="1">IFERROR(__xludf.DUMMYFUNCTION("""COMPUTED_VALUE"""),0.0361342592592592)</f>
        <v>3.6134259259259199E-2</v>
      </c>
      <c r="D21" s="34" t="str">
        <f ca="1">IFERROR(__xludf.DUMMYFUNCTION("""COMPUTED_VALUE"""),"Лопатин Дмитрий")</f>
        <v>Лопатин Дмитрий</v>
      </c>
      <c r="E21" s="33">
        <f ca="1">IFERROR(__xludf.DUMMYFUNCTION("""COMPUTED_VALUE"""),35)</f>
        <v>35</v>
      </c>
      <c r="F21" s="33" t="str">
        <f ca="1">IFERROR(__xludf.DUMMYFUNCTION("""COMPUTED_VALUE"""),"М")</f>
        <v>М</v>
      </c>
      <c r="G21" s="33" t="str">
        <f ca="1">IFERROR(__xludf.DUMMYFUNCTION("""COMPUTED_VALUE"""),"Лопатин")</f>
        <v>Лопатин</v>
      </c>
      <c r="H21" s="33" t="str">
        <f ca="1">IFERROR(__xludf.DUMMYFUNCTION("""COMPUTED_VALUE"""),"Дмитрий")</f>
        <v>Дмитрий</v>
      </c>
      <c r="I21" s="33" t="str">
        <f ca="1">IFERROR(__xludf.DUMMYFUNCTION("""COMPUTED_VALUE"""),"")</f>
        <v/>
      </c>
      <c r="J21" s="33" t="str">
        <f ca="1">IFERROR(__xludf.DUMMYFUNCTION("""COMPUTED_VALUE"""),"30-39")</f>
        <v>30-39</v>
      </c>
      <c r="K21" s="33" t="str">
        <f ca="1">IFERROR(__xludf.DUMMYFUNCTION("""COMPUTED_VALUE"""),"")</f>
        <v/>
      </c>
      <c r="L21" s="33" t="str">
        <f ca="1">IFERROR(__xludf.DUMMYFUNCTION("""COMPUTED_VALUE"""),"")</f>
        <v/>
      </c>
    </row>
    <row r="22" spans="1:12" ht="13.2" x14ac:dyDescent="0.25">
      <c r="A22" s="32">
        <f ca="1">IFERROR(__xludf.DUMMYFUNCTION("""COMPUTED_VALUE"""),43373)</f>
        <v>43373</v>
      </c>
      <c r="B22" s="33">
        <f ca="1">IFERROR(__xludf.DUMMYFUNCTION("""COMPUTED_VALUE"""),10)</f>
        <v>10</v>
      </c>
      <c r="C22" s="35">
        <f ca="1">IFERROR(__xludf.DUMMYFUNCTION("""COMPUTED_VALUE"""),0.0380046296296296)</f>
        <v>3.8004629629629597E-2</v>
      </c>
      <c r="D22" s="34" t="str">
        <f ca="1">IFERROR(__xludf.DUMMYFUNCTION("""COMPUTED_VALUE"""),"Генба Сергей")</f>
        <v>Генба Сергей</v>
      </c>
      <c r="E22" s="33">
        <f ca="1">IFERROR(__xludf.DUMMYFUNCTION("""COMPUTED_VALUE"""),47)</f>
        <v>47</v>
      </c>
      <c r="F22" s="33" t="str">
        <f ca="1">IFERROR(__xludf.DUMMYFUNCTION("""COMPUTED_VALUE"""),"М")</f>
        <v>М</v>
      </c>
      <c r="G22" s="33" t="str">
        <f ca="1">IFERROR(__xludf.DUMMYFUNCTION("""COMPUTED_VALUE"""),"Генба")</f>
        <v>Генба</v>
      </c>
      <c r="H22" s="33" t="str">
        <f ca="1">IFERROR(__xludf.DUMMYFUNCTION("""COMPUTED_VALUE"""),"Сергей")</f>
        <v>Сергей</v>
      </c>
      <c r="I22" s="33" t="str">
        <f ca="1">IFERROR(__xludf.DUMMYFUNCTION("""COMPUTED_VALUE"""),"")</f>
        <v/>
      </c>
      <c r="J22" s="33" t="str">
        <f ca="1">IFERROR(__xludf.DUMMYFUNCTION("""COMPUTED_VALUE"""),"40-49")</f>
        <v>40-49</v>
      </c>
      <c r="K22" s="33" t="str">
        <f ca="1">IFERROR(__xludf.DUMMYFUNCTION("""COMPUTED_VALUE"""),"")</f>
        <v/>
      </c>
      <c r="L22" s="33" t="str">
        <f ca="1">IFERROR(__xludf.DUMMYFUNCTION("""COMPUTED_VALUE"""),"")</f>
        <v/>
      </c>
    </row>
    <row r="23" spans="1:12" ht="13.2" x14ac:dyDescent="0.25">
      <c r="A23" s="32">
        <f ca="1">IFERROR(__xludf.DUMMYFUNCTION("""COMPUTED_VALUE"""),43373)</f>
        <v>43373</v>
      </c>
      <c r="B23" s="33">
        <f ca="1">IFERROR(__xludf.DUMMYFUNCTION("""COMPUTED_VALUE"""),10)</f>
        <v>10</v>
      </c>
      <c r="C23" s="35">
        <f ca="1">IFERROR(__xludf.DUMMYFUNCTION("""COMPUTED_VALUE"""),0.0382048611111111)</f>
        <v>3.8204861111111099E-2</v>
      </c>
      <c r="D23" s="34" t="str">
        <f ca="1">IFERROR(__xludf.DUMMYFUNCTION("""COMPUTED_VALUE"""),"Горбачев Алексей")</f>
        <v>Горбачев Алексей</v>
      </c>
      <c r="E23" s="33">
        <f ca="1">IFERROR(__xludf.DUMMYFUNCTION("""COMPUTED_VALUE"""),33)</f>
        <v>33</v>
      </c>
      <c r="F23" s="33" t="str">
        <f ca="1">IFERROR(__xludf.DUMMYFUNCTION("""COMPUTED_VALUE"""),"М")</f>
        <v>М</v>
      </c>
      <c r="G23" s="33" t="str">
        <f ca="1">IFERROR(__xludf.DUMMYFUNCTION("""COMPUTED_VALUE"""),"Горбачев")</f>
        <v>Горбачев</v>
      </c>
      <c r="H23" s="33" t="str">
        <f ca="1">IFERROR(__xludf.DUMMYFUNCTION("""COMPUTED_VALUE"""),"Алексей")</f>
        <v>Алексей</v>
      </c>
      <c r="I23" s="33" t="str">
        <f ca="1">IFERROR(__xludf.DUMMYFUNCTION("""COMPUTED_VALUE"""),"")</f>
        <v/>
      </c>
      <c r="J23" s="33" t="str">
        <f ca="1">IFERROR(__xludf.DUMMYFUNCTION("""COMPUTED_VALUE"""),"30-39")</f>
        <v>30-39</v>
      </c>
      <c r="K23" s="33" t="str">
        <f ca="1">IFERROR(__xludf.DUMMYFUNCTION("""COMPUTED_VALUE"""),"")</f>
        <v/>
      </c>
      <c r="L23" s="33" t="str">
        <f ca="1">IFERROR(__xludf.DUMMYFUNCTION("""COMPUTED_VALUE"""),"")</f>
        <v/>
      </c>
    </row>
    <row r="24" spans="1:12" ht="13.2" x14ac:dyDescent="0.25">
      <c r="A24" s="32">
        <f ca="1">IFERROR(__xludf.DUMMYFUNCTION("""COMPUTED_VALUE"""),43373)</f>
        <v>43373</v>
      </c>
      <c r="B24" s="33">
        <f ca="1">IFERROR(__xludf.DUMMYFUNCTION("""COMPUTED_VALUE"""),10)</f>
        <v>10</v>
      </c>
      <c r="C24" s="35">
        <f ca="1">IFERROR(__xludf.DUMMYFUNCTION("""COMPUTED_VALUE"""),0.0384953703703703)</f>
        <v>3.8495370370370298E-2</v>
      </c>
      <c r="D24" s="34" t="str">
        <f ca="1">IFERROR(__xludf.DUMMYFUNCTION("""COMPUTED_VALUE"""),"Гринь Сергей")</f>
        <v>Гринь Сергей</v>
      </c>
      <c r="E24" s="33">
        <f ca="1">IFERROR(__xludf.DUMMYFUNCTION("""COMPUTED_VALUE"""),38)</f>
        <v>38</v>
      </c>
      <c r="F24" s="33" t="str">
        <f ca="1">IFERROR(__xludf.DUMMYFUNCTION("""COMPUTED_VALUE"""),"М")</f>
        <v>М</v>
      </c>
      <c r="G24" s="33" t="str">
        <f ca="1">IFERROR(__xludf.DUMMYFUNCTION("""COMPUTED_VALUE"""),"Гринь")</f>
        <v>Гринь</v>
      </c>
      <c r="H24" s="33" t="str">
        <f ca="1">IFERROR(__xludf.DUMMYFUNCTION("""COMPUTED_VALUE"""),"Сергей")</f>
        <v>Сергей</v>
      </c>
      <c r="I24" s="33" t="str">
        <f ca="1">IFERROR(__xludf.DUMMYFUNCTION("""COMPUTED_VALUE"""),"")</f>
        <v/>
      </c>
      <c r="J24" s="33" t="str">
        <f ca="1">IFERROR(__xludf.DUMMYFUNCTION("""COMPUTED_VALUE"""),"30-39")</f>
        <v>30-39</v>
      </c>
      <c r="K24" s="33" t="str">
        <f ca="1">IFERROR(__xludf.DUMMYFUNCTION("""COMPUTED_VALUE"""),"")</f>
        <v/>
      </c>
      <c r="L24" s="33" t="str">
        <f ca="1">IFERROR(__xludf.DUMMYFUNCTION("""COMPUTED_VALUE"""),"")</f>
        <v/>
      </c>
    </row>
    <row r="25" spans="1:12" ht="13.2" x14ac:dyDescent="0.25">
      <c r="A25" s="32">
        <f ca="1">IFERROR(__xludf.DUMMYFUNCTION("""COMPUTED_VALUE"""),43373)</f>
        <v>43373</v>
      </c>
      <c r="B25" s="33">
        <f ca="1">IFERROR(__xludf.DUMMYFUNCTION("""COMPUTED_VALUE"""),10)</f>
        <v>10</v>
      </c>
      <c r="C25" s="35">
        <f ca="1">IFERROR(__xludf.DUMMYFUNCTION("""COMPUTED_VALUE"""),0.0392395833333333)</f>
        <v>3.92395833333333E-2</v>
      </c>
      <c r="D25" s="34" t="str">
        <f ca="1">IFERROR(__xludf.DUMMYFUNCTION("""COMPUTED_VALUE"""),"Кетрарь Вячеслав")</f>
        <v>Кетрарь Вячеслав</v>
      </c>
      <c r="E25" s="33">
        <f ca="1">IFERROR(__xludf.DUMMYFUNCTION("""COMPUTED_VALUE"""),14)</f>
        <v>14</v>
      </c>
      <c r="F25" s="33" t="str">
        <f ca="1">IFERROR(__xludf.DUMMYFUNCTION("""COMPUTED_VALUE"""),"М")</f>
        <v>М</v>
      </c>
      <c r="G25" s="33" t="str">
        <f ca="1">IFERROR(__xludf.DUMMYFUNCTION("""COMPUTED_VALUE"""),"Кетрарь")</f>
        <v>Кетрарь</v>
      </c>
      <c r="H25" s="33" t="str">
        <f ca="1">IFERROR(__xludf.DUMMYFUNCTION("""COMPUTED_VALUE"""),"Вячеслав")</f>
        <v>Вячеслав</v>
      </c>
      <c r="I25" s="33" t="str">
        <f ca="1">IFERROR(__xludf.DUMMYFUNCTION("""COMPUTED_VALUE"""),"")</f>
        <v/>
      </c>
      <c r="J25" s="33" t="str">
        <f ca="1">IFERROR(__xludf.DUMMYFUNCTION("""COMPUTED_VALUE"""),"13-15")</f>
        <v>13-15</v>
      </c>
      <c r="K25" s="33" t="str">
        <f ca="1">IFERROR(__xludf.DUMMYFUNCTION("""COMPUTED_VALUE"""),"")</f>
        <v/>
      </c>
      <c r="L25" s="33" t="str">
        <f ca="1">IFERROR(__xludf.DUMMYFUNCTION("""COMPUTED_VALUE"""),"")</f>
        <v/>
      </c>
    </row>
    <row r="26" spans="1:12" ht="13.2" x14ac:dyDescent="0.25">
      <c r="A26" s="32">
        <f ca="1">IFERROR(__xludf.DUMMYFUNCTION("""COMPUTED_VALUE"""),43373)</f>
        <v>43373</v>
      </c>
      <c r="B26" s="33">
        <f ca="1">IFERROR(__xludf.DUMMYFUNCTION("""COMPUTED_VALUE"""),10)</f>
        <v>10</v>
      </c>
      <c r="C26" s="35">
        <f ca="1">IFERROR(__xludf.DUMMYFUNCTION("""COMPUTED_VALUE"""),0.0395590277777777)</f>
        <v>3.95590277777777E-2</v>
      </c>
      <c r="D26" s="34" t="str">
        <f ca="1">IFERROR(__xludf.DUMMYFUNCTION("""COMPUTED_VALUE"""),"Тамочкин Андрей")</f>
        <v>Тамочкин Андрей</v>
      </c>
      <c r="E26" s="33">
        <f ca="1">IFERROR(__xludf.DUMMYFUNCTION("""COMPUTED_VALUE"""),51)</f>
        <v>51</v>
      </c>
      <c r="F26" s="33" t="str">
        <f ca="1">IFERROR(__xludf.DUMMYFUNCTION("""COMPUTED_VALUE"""),"М")</f>
        <v>М</v>
      </c>
      <c r="G26" s="33" t="str">
        <f ca="1">IFERROR(__xludf.DUMMYFUNCTION("""COMPUTED_VALUE"""),"Тамочкин")</f>
        <v>Тамочкин</v>
      </c>
      <c r="H26" s="33" t="str">
        <f ca="1">IFERROR(__xludf.DUMMYFUNCTION("""COMPUTED_VALUE"""),"Андрей")</f>
        <v>Андрей</v>
      </c>
      <c r="I26" s="33" t="str">
        <f ca="1">IFERROR(__xludf.DUMMYFUNCTION("""COMPUTED_VALUE"""),"")</f>
        <v/>
      </c>
      <c r="J26" s="33" t="str">
        <f ca="1">IFERROR(__xludf.DUMMYFUNCTION("""COMPUTED_VALUE"""),"50-59")</f>
        <v>50-59</v>
      </c>
      <c r="K26" s="33" t="str">
        <f ca="1">IFERROR(__xludf.DUMMYFUNCTION("""COMPUTED_VALUE"""),"")</f>
        <v/>
      </c>
      <c r="L26" s="33" t="str">
        <f ca="1">IFERROR(__xludf.DUMMYFUNCTION("""COMPUTED_VALUE"""),"")</f>
        <v/>
      </c>
    </row>
    <row r="27" spans="1:12" ht="13.2" x14ac:dyDescent="0.25">
      <c r="A27" s="32">
        <f ca="1">IFERROR(__xludf.DUMMYFUNCTION("""COMPUTED_VALUE"""),43373)</f>
        <v>43373</v>
      </c>
      <c r="B27" s="33">
        <f ca="1">IFERROR(__xludf.DUMMYFUNCTION("""COMPUTED_VALUE"""),10)</f>
        <v>10</v>
      </c>
      <c r="C27" s="35">
        <f ca="1">IFERROR(__xludf.DUMMYFUNCTION("""COMPUTED_VALUE"""),0.0409166666666666)</f>
        <v>4.0916666666666601E-2</v>
      </c>
      <c r="D27" s="34" t="str">
        <f ca="1">IFERROR(__xludf.DUMMYFUNCTION("""COMPUTED_VALUE"""),"Романько Александр")</f>
        <v>Романько Александр</v>
      </c>
      <c r="E27" s="33">
        <f ca="1">IFERROR(__xludf.DUMMYFUNCTION("""COMPUTED_VALUE"""),34)</f>
        <v>34</v>
      </c>
      <c r="F27" s="33" t="str">
        <f ca="1">IFERROR(__xludf.DUMMYFUNCTION("""COMPUTED_VALUE"""),"М")</f>
        <v>М</v>
      </c>
      <c r="G27" s="33" t="str">
        <f ca="1">IFERROR(__xludf.DUMMYFUNCTION("""COMPUTED_VALUE"""),"Романько")</f>
        <v>Романько</v>
      </c>
      <c r="H27" s="33" t="str">
        <f ca="1">IFERROR(__xludf.DUMMYFUNCTION("""COMPUTED_VALUE"""),"Александр")</f>
        <v>Александр</v>
      </c>
      <c r="I27" s="33" t="str">
        <f ca="1">IFERROR(__xludf.DUMMYFUNCTION("""COMPUTED_VALUE"""),"")</f>
        <v/>
      </c>
      <c r="J27" s="33" t="str">
        <f ca="1">IFERROR(__xludf.DUMMYFUNCTION("""COMPUTED_VALUE"""),"30-39")</f>
        <v>30-39</v>
      </c>
      <c r="K27" s="33" t="str">
        <f ca="1">IFERROR(__xludf.DUMMYFUNCTION("""COMPUTED_VALUE"""),"")</f>
        <v/>
      </c>
      <c r="L27" s="33" t="str">
        <f ca="1">IFERROR(__xludf.DUMMYFUNCTION("""COMPUTED_VALUE"""),"")</f>
        <v/>
      </c>
    </row>
    <row r="28" spans="1:12" ht="13.2" x14ac:dyDescent="0.25">
      <c r="A28" s="32">
        <f ca="1">IFERROR(__xludf.DUMMYFUNCTION("""COMPUTED_VALUE"""),43373)</f>
        <v>43373</v>
      </c>
      <c r="B28" s="33">
        <f ca="1">IFERROR(__xludf.DUMMYFUNCTION("""COMPUTED_VALUE"""),10)</f>
        <v>10</v>
      </c>
      <c r="C28" s="35">
        <f ca="1">IFERROR(__xludf.DUMMYFUNCTION("""COMPUTED_VALUE"""),0.0424375)</f>
        <v>4.2437500000000003E-2</v>
      </c>
      <c r="D28" s="34" t="str">
        <f ca="1">IFERROR(__xludf.DUMMYFUNCTION("""COMPUTED_VALUE"""),"Рыков Виктор")</f>
        <v>Рыков Виктор</v>
      </c>
      <c r="E28" s="33">
        <f ca="1">IFERROR(__xludf.DUMMYFUNCTION("""COMPUTED_VALUE"""),62)</f>
        <v>62</v>
      </c>
      <c r="F28" s="33" t="str">
        <f ca="1">IFERROR(__xludf.DUMMYFUNCTION("""COMPUTED_VALUE"""),"М")</f>
        <v>М</v>
      </c>
      <c r="G28" s="33" t="str">
        <f ca="1">IFERROR(__xludf.DUMMYFUNCTION("""COMPUTED_VALUE"""),"Рыков")</f>
        <v>Рыков</v>
      </c>
      <c r="H28" s="33" t="str">
        <f ca="1">IFERROR(__xludf.DUMMYFUNCTION("""COMPUTED_VALUE"""),"Виктор")</f>
        <v>Виктор</v>
      </c>
      <c r="I28" s="33" t="str">
        <f ca="1">IFERROR(__xludf.DUMMYFUNCTION("""COMPUTED_VALUE"""),"")</f>
        <v/>
      </c>
      <c r="J28" s="33" t="str">
        <f ca="1">IFERROR(__xludf.DUMMYFUNCTION("""COMPUTED_VALUE"""),"60-69")</f>
        <v>60-69</v>
      </c>
      <c r="K28" s="33" t="str">
        <f ca="1">IFERROR(__xludf.DUMMYFUNCTION("""COMPUTED_VALUE"""),"")</f>
        <v/>
      </c>
      <c r="L28" s="33" t="str">
        <f ca="1">IFERROR(__xludf.DUMMYFUNCTION("""COMPUTED_VALUE"""),"")</f>
        <v/>
      </c>
    </row>
    <row r="29" spans="1:12" ht="13.2" x14ac:dyDescent="0.25">
      <c r="A29" s="32">
        <f ca="1">IFERROR(__xludf.DUMMYFUNCTION("""COMPUTED_VALUE"""),43373)</f>
        <v>43373</v>
      </c>
      <c r="B29" s="33">
        <f ca="1">IFERROR(__xludf.DUMMYFUNCTION("""COMPUTED_VALUE"""),21)</f>
        <v>21</v>
      </c>
      <c r="C29" s="35">
        <f ca="1">IFERROR(__xludf.DUMMYFUNCTION("""COMPUTED_VALUE"""),0.0680636574074074)</f>
        <v>6.8063657407407399E-2</v>
      </c>
      <c r="D29" s="34" t="str">
        <f ca="1">IFERROR(__xludf.DUMMYFUNCTION("""COMPUTED_VALUE"""),"Арзамасцева Виктория")</f>
        <v>Арзамасцева Виктория</v>
      </c>
      <c r="E29" s="33">
        <f ca="1">IFERROR(__xludf.DUMMYFUNCTION("""COMPUTED_VALUE"""),44)</f>
        <v>44</v>
      </c>
      <c r="F29" s="33" t="str">
        <f ca="1">IFERROR(__xludf.DUMMYFUNCTION("""COMPUTED_VALUE"""),"Ж")</f>
        <v>Ж</v>
      </c>
      <c r="G29" s="33" t="str">
        <f ca="1">IFERROR(__xludf.DUMMYFUNCTION("""COMPUTED_VALUE"""),"Арзамасцева")</f>
        <v>Арзамасцева</v>
      </c>
      <c r="H29" s="33" t="str">
        <f ca="1">IFERROR(__xludf.DUMMYFUNCTION("""COMPUTED_VALUE"""),"Виктория")</f>
        <v>Виктория</v>
      </c>
      <c r="I29" s="33" t="str">
        <f ca="1">IFERROR(__xludf.DUMMYFUNCTION("""COMPUTED_VALUE"""),"")</f>
        <v/>
      </c>
      <c r="J29" s="33" t="str">
        <f ca="1">IFERROR(__xludf.DUMMYFUNCTION("""COMPUTED_VALUE"""),"40-49")</f>
        <v>40-49</v>
      </c>
      <c r="K29" s="33" t="str">
        <f ca="1">IFERROR(__xludf.DUMMYFUNCTION("""COMPUTED_VALUE"""),"")</f>
        <v/>
      </c>
      <c r="L29" s="33" t="str">
        <f ca="1">IFERROR(__xludf.DUMMYFUNCTION("""COMPUTED_VALUE"""),"")</f>
        <v/>
      </c>
    </row>
    <row r="30" spans="1:12" ht="13.2" x14ac:dyDescent="0.25">
      <c r="A30" s="32">
        <f ca="1">IFERROR(__xludf.DUMMYFUNCTION("""COMPUTED_VALUE"""),43373)</f>
        <v>43373</v>
      </c>
      <c r="B30" s="33">
        <f ca="1">IFERROR(__xludf.DUMMYFUNCTION("""COMPUTED_VALUE"""),21)</f>
        <v>21</v>
      </c>
      <c r="C30" s="35">
        <f ca="1">IFERROR(__xludf.DUMMYFUNCTION("""COMPUTED_VALUE"""),0.0856666666666666)</f>
        <v>8.5666666666666599E-2</v>
      </c>
      <c r="D30" s="34" t="str">
        <f ca="1">IFERROR(__xludf.DUMMYFUNCTION("""COMPUTED_VALUE"""),"Шаронова Татьяна")</f>
        <v>Шаронова Татьяна</v>
      </c>
      <c r="E30" s="33">
        <f ca="1">IFERROR(__xludf.DUMMYFUNCTION("""COMPUTED_VALUE"""),29)</f>
        <v>29</v>
      </c>
      <c r="F30" s="33" t="str">
        <f ca="1">IFERROR(__xludf.DUMMYFUNCTION("""COMPUTED_VALUE"""),"Ж")</f>
        <v>Ж</v>
      </c>
      <c r="G30" s="33" t="str">
        <f ca="1">IFERROR(__xludf.DUMMYFUNCTION("""COMPUTED_VALUE"""),"Шаронова")</f>
        <v>Шаронова</v>
      </c>
      <c r="H30" s="33" t="str">
        <f ca="1">IFERROR(__xludf.DUMMYFUNCTION("""COMPUTED_VALUE"""),"Татьяна")</f>
        <v>Татьяна</v>
      </c>
      <c r="I30" s="33" t="str">
        <f ca="1">IFERROR(__xludf.DUMMYFUNCTION("""COMPUTED_VALUE"""),"")</f>
        <v/>
      </c>
      <c r="J30" s="33" t="str">
        <f ca="1">IFERROR(__xludf.DUMMYFUNCTION("""COMPUTED_VALUE"""),"18-29")</f>
        <v>18-29</v>
      </c>
      <c r="K30" s="33" t="str">
        <f ca="1">IFERROR(__xludf.DUMMYFUNCTION("""COMPUTED_VALUE"""),"")</f>
        <v/>
      </c>
      <c r="L30" s="33" t="str">
        <f ca="1">IFERROR(__xludf.DUMMYFUNCTION("""COMPUTED_VALUE"""),"")</f>
        <v/>
      </c>
    </row>
    <row r="31" spans="1:12" ht="13.2" x14ac:dyDescent="0.25">
      <c r="A31" s="32">
        <f ca="1">IFERROR(__xludf.DUMMYFUNCTION("""COMPUTED_VALUE"""),43373)</f>
        <v>43373</v>
      </c>
      <c r="B31" s="33">
        <f ca="1">IFERROR(__xludf.DUMMYFUNCTION("""COMPUTED_VALUE"""),21)</f>
        <v>21</v>
      </c>
      <c r="C31" s="35">
        <f ca="1">IFERROR(__xludf.DUMMYFUNCTION("""COMPUTED_VALUE"""),0.0872824074074074)</f>
        <v>8.7282407407407406E-2</v>
      </c>
      <c r="D31" s="34" t="str">
        <f ca="1">IFERROR(__xludf.DUMMYFUNCTION("""COMPUTED_VALUE"""),"Дмитриева Мария")</f>
        <v>Дмитриева Мария</v>
      </c>
      <c r="E31" s="33">
        <f ca="1">IFERROR(__xludf.DUMMYFUNCTION("""COMPUTED_VALUE"""),26)</f>
        <v>26</v>
      </c>
      <c r="F31" s="33" t="str">
        <f ca="1">IFERROR(__xludf.DUMMYFUNCTION("""COMPUTED_VALUE"""),"Ж")</f>
        <v>Ж</v>
      </c>
      <c r="G31" s="33" t="str">
        <f ca="1">IFERROR(__xludf.DUMMYFUNCTION("""COMPUTED_VALUE"""),"Дмитриева")</f>
        <v>Дмитриева</v>
      </c>
      <c r="H31" s="33" t="str">
        <f ca="1">IFERROR(__xludf.DUMMYFUNCTION("""COMPUTED_VALUE"""),"Мария")</f>
        <v>Мария</v>
      </c>
      <c r="I31" s="33" t="str">
        <f ca="1">IFERROR(__xludf.DUMMYFUNCTION("""COMPUTED_VALUE"""),"")</f>
        <v/>
      </c>
      <c r="J31" s="33" t="str">
        <f ca="1">IFERROR(__xludf.DUMMYFUNCTION("""COMPUTED_VALUE"""),"18-29")</f>
        <v>18-29</v>
      </c>
      <c r="K31" s="33" t="str">
        <f ca="1">IFERROR(__xludf.DUMMYFUNCTION("""COMPUTED_VALUE"""),"")</f>
        <v/>
      </c>
      <c r="L31" s="33" t="str">
        <f ca="1">IFERROR(__xludf.DUMMYFUNCTION("""COMPUTED_VALUE"""),"")</f>
        <v/>
      </c>
    </row>
    <row r="32" spans="1:12" ht="13.2" x14ac:dyDescent="0.25">
      <c r="A32" s="32">
        <f ca="1">IFERROR(__xludf.DUMMYFUNCTION("""COMPUTED_VALUE"""),43373)</f>
        <v>43373</v>
      </c>
      <c r="B32" s="33">
        <f ca="1">IFERROR(__xludf.DUMMYFUNCTION("""COMPUTED_VALUE"""),21)</f>
        <v>21</v>
      </c>
      <c r="C32" s="35">
        <f ca="1">IFERROR(__xludf.DUMMYFUNCTION("""COMPUTED_VALUE"""),0.0596689814814814)</f>
        <v>5.9668981481481399E-2</v>
      </c>
      <c r="D32" s="34" t="str">
        <f ca="1">IFERROR(__xludf.DUMMYFUNCTION("""COMPUTED_VALUE"""),"Родниковский Дмитрий")</f>
        <v>Родниковский Дмитрий</v>
      </c>
      <c r="E32" s="33">
        <f ca="1">IFERROR(__xludf.DUMMYFUNCTION("""COMPUTED_VALUE"""),32)</f>
        <v>32</v>
      </c>
      <c r="F32" s="33" t="str">
        <f ca="1">IFERROR(__xludf.DUMMYFUNCTION("""COMPUTED_VALUE"""),"М")</f>
        <v>М</v>
      </c>
      <c r="G32" s="33" t="str">
        <f ca="1">IFERROR(__xludf.DUMMYFUNCTION("""COMPUTED_VALUE"""),"Родниковский")</f>
        <v>Родниковский</v>
      </c>
      <c r="H32" s="33" t="str">
        <f ca="1">IFERROR(__xludf.DUMMYFUNCTION("""COMPUTED_VALUE"""),"Дмитрий")</f>
        <v>Дмитрий</v>
      </c>
      <c r="I32" s="33" t="str">
        <f ca="1">IFERROR(__xludf.DUMMYFUNCTION("""COMPUTED_VALUE"""),"")</f>
        <v/>
      </c>
      <c r="J32" s="33" t="str">
        <f ca="1">IFERROR(__xludf.DUMMYFUNCTION("""COMPUTED_VALUE"""),"30-39")</f>
        <v>30-39</v>
      </c>
      <c r="K32" s="33" t="str">
        <f ca="1">IFERROR(__xludf.DUMMYFUNCTION("""COMPUTED_VALUE"""),"")</f>
        <v/>
      </c>
      <c r="L32" s="33" t="str">
        <f ca="1">IFERROR(__xludf.DUMMYFUNCTION("""COMPUTED_VALUE"""),"")</f>
        <v/>
      </c>
    </row>
    <row r="33" spans="1:12" ht="13.2" x14ac:dyDescent="0.25">
      <c r="A33" s="32">
        <f ca="1">IFERROR(__xludf.DUMMYFUNCTION("""COMPUTED_VALUE"""),43373)</f>
        <v>43373</v>
      </c>
      <c r="B33" s="33">
        <f ca="1">IFERROR(__xludf.DUMMYFUNCTION("""COMPUTED_VALUE"""),21)</f>
        <v>21</v>
      </c>
      <c r="C33" s="35">
        <f ca="1">IFERROR(__xludf.DUMMYFUNCTION("""COMPUTED_VALUE"""),0.0604942129629629)</f>
        <v>6.0494212962962902E-2</v>
      </c>
      <c r="D33" s="34" t="str">
        <f ca="1">IFERROR(__xludf.DUMMYFUNCTION("""COMPUTED_VALUE"""),"Сачек Степан")</f>
        <v>Сачек Степан</v>
      </c>
      <c r="E33" s="33" t="str">
        <f ca="1">IFERROR(__xludf.DUMMYFUNCTION("""COMPUTED_VALUE"""),"")</f>
        <v/>
      </c>
      <c r="F33" s="33" t="str">
        <f ca="1">IFERROR(__xludf.DUMMYFUNCTION("""COMPUTED_VALUE"""),"М")</f>
        <v>М</v>
      </c>
      <c r="G33" s="33" t="str">
        <f ca="1">IFERROR(__xludf.DUMMYFUNCTION("""COMPUTED_VALUE"""),"Сачек")</f>
        <v>Сачек</v>
      </c>
      <c r="H33" s="33" t="str">
        <f ca="1">IFERROR(__xludf.DUMMYFUNCTION("""COMPUTED_VALUE"""),"Степан")</f>
        <v>Степан</v>
      </c>
      <c r="I33" s="33" t="str">
        <f ca="1">IFERROR(__xludf.DUMMYFUNCTION("""COMPUTED_VALUE"""),"")</f>
        <v/>
      </c>
      <c r="J33" s="33" t="str">
        <f ca="1">IFERROR(__xludf.DUMMYFUNCTION("""COMPUTED_VALUE"""),"")</f>
        <v/>
      </c>
      <c r="K33" s="33" t="str">
        <f ca="1">IFERROR(__xludf.DUMMYFUNCTION("""COMPUTED_VALUE"""),"")</f>
        <v/>
      </c>
      <c r="L33" s="33" t="str">
        <f ca="1">IFERROR(__xludf.DUMMYFUNCTION("""COMPUTED_VALUE"""),"")</f>
        <v/>
      </c>
    </row>
    <row r="34" spans="1:12" ht="13.2" x14ac:dyDescent="0.25">
      <c r="A34" s="32">
        <f ca="1">IFERROR(__xludf.DUMMYFUNCTION("""COMPUTED_VALUE"""),43373)</f>
        <v>43373</v>
      </c>
      <c r="B34" s="33">
        <f ca="1">IFERROR(__xludf.DUMMYFUNCTION("""COMPUTED_VALUE"""),21)</f>
        <v>21</v>
      </c>
      <c r="C34" s="35">
        <f ca="1">IFERROR(__xludf.DUMMYFUNCTION("""COMPUTED_VALUE"""),0.0628935185185185)</f>
        <v>6.2893518518518501E-2</v>
      </c>
      <c r="D34" s="34" t="str">
        <f ca="1">IFERROR(__xludf.DUMMYFUNCTION("""COMPUTED_VALUE"""),"Назарян Армен")</f>
        <v>Назарян Армен</v>
      </c>
      <c r="E34" s="33">
        <f ca="1">IFERROR(__xludf.DUMMYFUNCTION("""COMPUTED_VALUE"""),37)</f>
        <v>37</v>
      </c>
      <c r="F34" s="33" t="str">
        <f ca="1">IFERROR(__xludf.DUMMYFUNCTION("""COMPUTED_VALUE"""),"М")</f>
        <v>М</v>
      </c>
      <c r="G34" s="33" t="str">
        <f ca="1">IFERROR(__xludf.DUMMYFUNCTION("""COMPUTED_VALUE"""),"Назарян")</f>
        <v>Назарян</v>
      </c>
      <c r="H34" s="33" t="str">
        <f ca="1">IFERROR(__xludf.DUMMYFUNCTION("""COMPUTED_VALUE"""),"Армен")</f>
        <v>Армен</v>
      </c>
      <c r="I34" s="33" t="str">
        <f ca="1">IFERROR(__xludf.DUMMYFUNCTION("""COMPUTED_VALUE"""),"")</f>
        <v/>
      </c>
      <c r="J34" s="33" t="str">
        <f ca="1">IFERROR(__xludf.DUMMYFUNCTION("""COMPUTED_VALUE"""),"30-39")</f>
        <v>30-39</v>
      </c>
      <c r="K34" s="33" t="str">
        <f ca="1">IFERROR(__xludf.DUMMYFUNCTION("""COMPUTED_VALUE"""),"")</f>
        <v/>
      </c>
      <c r="L34" s="33" t="str">
        <f ca="1">IFERROR(__xludf.DUMMYFUNCTION("""COMPUTED_VALUE"""),"")</f>
        <v/>
      </c>
    </row>
    <row r="35" spans="1:12" ht="13.2" x14ac:dyDescent="0.25">
      <c r="A35" s="32">
        <f ca="1">IFERROR(__xludf.DUMMYFUNCTION("""COMPUTED_VALUE"""),43373)</f>
        <v>43373</v>
      </c>
      <c r="B35" s="33">
        <f ca="1">IFERROR(__xludf.DUMMYFUNCTION("""COMPUTED_VALUE"""),21)</f>
        <v>21</v>
      </c>
      <c r="C35" s="35">
        <f ca="1">IFERROR(__xludf.DUMMYFUNCTION("""COMPUTED_VALUE"""),0.0647939814814814)</f>
        <v>6.4793981481481397E-2</v>
      </c>
      <c r="D35" s="34" t="str">
        <f ca="1">IFERROR(__xludf.DUMMYFUNCTION("""COMPUTED_VALUE"""),"Рублев Андрей")</f>
        <v>Рублев Андрей</v>
      </c>
      <c r="E35" s="33">
        <f ca="1">IFERROR(__xludf.DUMMYFUNCTION("""COMPUTED_VALUE"""),42)</f>
        <v>42</v>
      </c>
      <c r="F35" s="33" t="str">
        <f ca="1">IFERROR(__xludf.DUMMYFUNCTION("""COMPUTED_VALUE"""),"М")</f>
        <v>М</v>
      </c>
      <c r="G35" s="33" t="str">
        <f ca="1">IFERROR(__xludf.DUMMYFUNCTION("""COMPUTED_VALUE"""),"Рублев")</f>
        <v>Рублев</v>
      </c>
      <c r="H35" s="33" t="str">
        <f ca="1">IFERROR(__xludf.DUMMYFUNCTION("""COMPUTED_VALUE"""),"Андрей")</f>
        <v>Андрей</v>
      </c>
      <c r="I35" s="33" t="str">
        <f ca="1">IFERROR(__xludf.DUMMYFUNCTION("""COMPUTED_VALUE"""),"")</f>
        <v/>
      </c>
      <c r="J35" s="33" t="str">
        <f ca="1">IFERROR(__xludf.DUMMYFUNCTION("""COMPUTED_VALUE"""),"40-49")</f>
        <v>40-49</v>
      </c>
      <c r="K35" s="33" t="str">
        <f ca="1">IFERROR(__xludf.DUMMYFUNCTION("""COMPUTED_VALUE"""),"")</f>
        <v/>
      </c>
      <c r="L35" s="33" t="str">
        <f ca="1">IFERROR(__xludf.DUMMYFUNCTION("""COMPUTED_VALUE"""),"")</f>
        <v/>
      </c>
    </row>
    <row r="36" spans="1:12" ht="13.2" x14ac:dyDescent="0.25">
      <c r="A36" s="32">
        <f ca="1">IFERROR(__xludf.DUMMYFUNCTION("""COMPUTED_VALUE"""),43373)</f>
        <v>43373</v>
      </c>
      <c r="B36" s="33">
        <f ca="1">IFERROR(__xludf.DUMMYFUNCTION("""COMPUTED_VALUE"""),21)</f>
        <v>21</v>
      </c>
      <c r="C36" s="35">
        <f ca="1">IFERROR(__xludf.DUMMYFUNCTION("""COMPUTED_VALUE"""),0.0658738425925925)</f>
        <v>6.5873842592592505E-2</v>
      </c>
      <c r="D36" s="34" t="str">
        <f ca="1">IFERROR(__xludf.DUMMYFUNCTION("""COMPUTED_VALUE"""),"Барняков Станислав")</f>
        <v>Барняков Станислав</v>
      </c>
      <c r="E36" s="33">
        <f ca="1">IFERROR(__xludf.DUMMYFUNCTION("""COMPUTED_VALUE"""),24)</f>
        <v>24</v>
      </c>
      <c r="F36" s="33" t="str">
        <f ca="1">IFERROR(__xludf.DUMMYFUNCTION("""COMPUTED_VALUE"""),"М")</f>
        <v>М</v>
      </c>
      <c r="G36" s="33" t="str">
        <f ca="1">IFERROR(__xludf.DUMMYFUNCTION("""COMPUTED_VALUE"""),"Барняков")</f>
        <v>Барняков</v>
      </c>
      <c r="H36" s="33" t="str">
        <f ca="1">IFERROR(__xludf.DUMMYFUNCTION("""COMPUTED_VALUE"""),"Станислав")</f>
        <v>Станислав</v>
      </c>
      <c r="I36" s="33" t="str">
        <f ca="1">IFERROR(__xludf.DUMMYFUNCTION("""COMPUTED_VALUE"""),"")</f>
        <v/>
      </c>
      <c r="J36" s="33" t="str">
        <f ca="1">IFERROR(__xludf.DUMMYFUNCTION("""COMPUTED_VALUE"""),"18-29")</f>
        <v>18-29</v>
      </c>
      <c r="K36" s="33" t="str">
        <f ca="1">IFERROR(__xludf.DUMMYFUNCTION("""COMPUTED_VALUE"""),"")</f>
        <v/>
      </c>
      <c r="L36" s="33" t="str">
        <f ca="1">IFERROR(__xludf.DUMMYFUNCTION("""COMPUTED_VALUE"""),"")</f>
        <v/>
      </c>
    </row>
    <row r="37" spans="1:12" ht="13.2" x14ac:dyDescent="0.25">
      <c r="A37" s="32">
        <f ca="1">IFERROR(__xludf.DUMMYFUNCTION("""COMPUTED_VALUE"""),43373)</f>
        <v>43373</v>
      </c>
      <c r="B37" s="33">
        <f ca="1">IFERROR(__xludf.DUMMYFUNCTION("""COMPUTED_VALUE"""),21)</f>
        <v>21</v>
      </c>
      <c r="C37" s="35">
        <f ca="1">IFERROR(__xludf.DUMMYFUNCTION("""COMPUTED_VALUE"""),0.0679756944444444)</f>
        <v>6.7975694444444401E-2</v>
      </c>
      <c r="D37" s="34" t="str">
        <f ca="1">IFERROR(__xludf.DUMMYFUNCTION("""COMPUTED_VALUE"""),"Федин Анатолий")</f>
        <v>Федин Анатолий</v>
      </c>
      <c r="E37" s="33">
        <f ca="1">IFERROR(__xludf.DUMMYFUNCTION("""COMPUTED_VALUE"""),36)</f>
        <v>36</v>
      </c>
      <c r="F37" s="33" t="str">
        <f ca="1">IFERROR(__xludf.DUMMYFUNCTION("""COMPUTED_VALUE"""),"М")</f>
        <v>М</v>
      </c>
      <c r="G37" s="33" t="str">
        <f ca="1">IFERROR(__xludf.DUMMYFUNCTION("""COMPUTED_VALUE"""),"Федин")</f>
        <v>Федин</v>
      </c>
      <c r="H37" s="33" t="str">
        <f ca="1">IFERROR(__xludf.DUMMYFUNCTION("""COMPUTED_VALUE"""),"Анатолий")</f>
        <v>Анатолий</v>
      </c>
      <c r="I37" s="33" t="str">
        <f ca="1">IFERROR(__xludf.DUMMYFUNCTION("""COMPUTED_VALUE"""),"")</f>
        <v/>
      </c>
      <c r="J37" s="33" t="str">
        <f ca="1">IFERROR(__xludf.DUMMYFUNCTION("""COMPUTED_VALUE"""),"30-39")</f>
        <v>30-39</v>
      </c>
      <c r="K37" s="33" t="str">
        <f ca="1">IFERROR(__xludf.DUMMYFUNCTION("""COMPUTED_VALUE"""),"")</f>
        <v/>
      </c>
      <c r="L37" s="33" t="str">
        <f ca="1">IFERROR(__xludf.DUMMYFUNCTION("""COMPUTED_VALUE"""),"")</f>
        <v/>
      </c>
    </row>
    <row r="38" spans="1:12" ht="13.2" x14ac:dyDescent="0.25">
      <c r="A38" s="32">
        <f ca="1">IFERROR(__xludf.DUMMYFUNCTION("""COMPUTED_VALUE"""),43373)</f>
        <v>43373</v>
      </c>
      <c r="B38" s="33">
        <f ca="1">IFERROR(__xludf.DUMMYFUNCTION("""COMPUTED_VALUE"""),21)</f>
        <v>21</v>
      </c>
      <c r="C38" s="35">
        <f ca="1">IFERROR(__xludf.DUMMYFUNCTION("""COMPUTED_VALUE"""),0.0726157407407407)</f>
        <v>7.2615740740740703E-2</v>
      </c>
      <c r="D38" s="34" t="str">
        <f ca="1">IFERROR(__xludf.DUMMYFUNCTION("""COMPUTED_VALUE"""),"Алабердеев Камиль")</f>
        <v>Алабердеев Камиль</v>
      </c>
      <c r="E38" s="33">
        <f ca="1">IFERROR(__xludf.DUMMYFUNCTION("""COMPUTED_VALUE"""),26)</f>
        <v>26</v>
      </c>
      <c r="F38" s="33" t="str">
        <f ca="1">IFERROR(__xludf.DUMMYFUNCTION("""COMPUTED_VALUE"""),"М")</f>
        <v>М</v>
      </c>
      <c r="G38" s="33" t="str">
        <f ca="1">IFERROR(__xludf.DUMMYFUNCTION("""COMPUTED_VALUE"""),"Алабердеев")</f>
        <v>Алабердеев</v>
      </c>
      <c r="H38" s="33" t="str">
        <f ca="1">IFERROR(__xludf.DUMMYFUNCTION("""COMPUTED_VALUE"""),"Камиль")</f>
        <v>Камиль</v>
      </c>
      <c r="I38" s="33" t="str">
        <f ca="1">IFERROR(__xludf.DUMMYFUNCTION("""COMPUTED_VALUE"""),"")</f>
        <v/>
      </c>
      <c r="J38" s="33" t="str">
        <f ca="1">IFERROR(__xludf.DUMMYFUNCTION("""COMPUTED_VALUE"""),"18-29")</f>
        <v>18-29</v>
      </c>
      <c r="K38" s="33" t="str">
        <f ca="1">IFERROR(__xludf.DUMMYFUNCTION("""COMPUTED_VALUE"""),"")</f>
        <v/>
      </c>
      <c r="L38" s="33" t="str">
        <f ca="1">IFERROR(__xludf.DUMMYFUNCTION("""COMPUTED_VALUE"""),"")</f>
        <v/>
      </c>
    </row>
    <row r="39" spans="1:12" ht="13.2" x14ac:dyDescent="0.25">
      <c r="A39" s="32">
        <f ca="1">IFERROR(__xludf.DUMMYFUNCTION("""COMPUTED_VALUE"""),43373)</f>
        <v>43373</v>
      </c>
      <c r="B39" s="33">
        <f ca="1">IFERROR(__xludf.DUMMYFUNCTION("""COMPUTED_VALUE"""),21)</f>
        <v>21</v>
      </c>
      <c r="C39" s="35">
        <f ca="1">IFERROR(__xludf.DUMMYFUNCTION("""COMPUTED_VALUE"""),0.0734201388888888)</f>
        <v>7.3420138888888806E-2</v>
      </c>
      <c r="D39" s="34" t="str">
        <f ca="1">IFERROR(__xludf.DUMMYFUNCTION("""COMPUTED_VALUE"""),"Лобанов Олег")</f>
        <v>Лобанов Олег</v>
      </c>
      <c r="E39" s="33">
        <f ca="1">IFERROR(__xludf.DUMMYFUNCTION("""COMPUTED_VALUE"""),38)</f>
        <v>38</v>
      </c>
      <c r="F39" s="33" t="str">
        <f ca="1">IFERROR(__xludf.DUMMYFUNCTION("""COMPUTED_VALUE"""),"М")</f>
        <v>М</v>
      </c>
      <c r="G39" s="33" t="str">
        <f ca="1">IFERROR(__xludf.DUMMYFUNCTION("""COMPUTED_VALUE"""),"Лобанов")</f>
        <v>Лобанов</v>
      </c>
      <c r="H39" s="33" t="str">
        <f ca="1">IFERROR(__xludf.DUMMYFUNCTION("""COMPUTED_VALUE"""),"Олег")</f>
        <v>Олег</v>
      </c>
      <c r="I39" s="33" t="str">
        <f ca="1">IFERROR(__xludf.DUMMYFUNCTION("""COMPUTED_VALUE"""),"")</f>
        <v/>
      </c>
      <c r="J39" s="33" t="str">
        <f ca="1">IFERROR(__xludf.DUMMYFUNCTION("""COMPUTED_VALUE"""),"30-39")</f>
        <v>30-39</v>
      </c>
      <c r="K39" s="33" t="str">
        <f ca="1">IFERROR(__xludf.DUMMYFUNCTION("""COMPUTED_VALUE"""),"")</f>
        <v/>
      </c>
      <c r="L39" s="33" t="str">
        <f ca="1">IFERROR(__xludf.DUMMYFUNCTION("""COMPUTED_VALUE"""),"")</f>
        <v/>
      </c>
    </row>
    <row r="40" spans="1:12" ht="13.2" x14ac:dyDescent="0.25">
      <c r="A40" s="32">
        <f ca="1">IFERROR(__xludf.DUMMYFUNCTION("""COMPUTED_VALUE"""),43373)</f>
        <v>43373</v>
      </c>
      <c r="B40" s="33">
        <f ca="1">IFERROR(__xludf.DUMMYFUNCTION("""COMPUTED_VALUE"""),21)</f>
        <v>21</v>
      </c>
      <c r="C40" s="35">
        <f ca="1">IFERROR(__xludf.DUMMYFUNCTION("""COMPUTED_VALUE"""),0.0734293981481481)</f>
        <v>7.3429398148148098E-2</v>
      </c>
      <c r="D40" s="34" t="str">
        <f ca="1">IFERROR(__xludf.DUMMYFUNCTION("""COMPUTED_VALUE"""),"Катаков Дмитрий")</f>
        <v>Катаков Дмитрий</v>
      </c>
      <c r="E40" s="33">
        <f ca="1">IFERROR(__xludf.DUMMYFUNCTION("""COMPUTED_VALUE"""),36)</f>
        <v>36</v>
      </c>
      <c r="F40" s="33" t="str">
        <f ca="1">IFERROR(__xludf.DUMMYFUNCTION("""COMPUTED_VALUE"""),"М")</f>
        <v>М</v>
      </c>
      <c r="G40" s="33" t="str">
        <f ca="1">IFERROR(__xludf.DUMMYFUNCTION("""COMPUTED_VALUE"""),"Катаков")</f>
        <v>Катаков</v>
      </c>
      <c r="H40" s="33" t="str">
        <f ca="1">IFERROR(__xludf.DUMMYFUNCTION("""COMPUTED_VALUE"""),"Дмитрий")</f>
        <v>Дмитрий</v>
      </c>
      <c r="I40" s="33" t="str">
        <f ca="1">IFERROR(__xludf.DUMMYFUNCTION("""COMPUTED_VALUE"""),"")</f>
        <v/>
      </c>
      <c r="J40" s="33" t="str">
        <f ca="1">IFERROR(__xludf.DUMMYFUNCTION("""COMPUTED_VALUE"""),"30-39")</f>
        <v>30-39</v>
      </c>
      <c r="K40" s="33" t="str">
        <f ca="1">IFERROR(__xludf.DUMMYFUNCTION("""COMPUTED_VALUE"""),"")</f>
        <v/>
      </c>
      <c r="L40" s="33" t="str">
        <f ca="1">IFERROR(__xludf.DUMMYFUNCTION("""COMPUTED_VALUE"""),"")</f>
        <v/>
      </c>
    </row>
    <row r="41" spans="1:12" ht="13.2" x14ac:dyDescent="0.25">
      <c r="A41" s="32">
        <f ca="1">IFERROR(__xludf.DUMMYFUNCTION("""COMPUTED_VALUE"""),43373)</f>
        <v>43373</v>
      </c>
      <c r="B41" s="33">
        <f ca="1">IFERROR(__xludf.DUMMYFUNCTION("""COMPUTED_VALUE"""),21)</f>
        <v>21</v>
      </c>
      <c r="C41" s="35">
        <f ca="1">IFERROR(__xludf.DUMMYFUNCTION("""COMPUTED_VALUE"""),0.0743680555555555)</f>
        <v>7.4368055555555507E-2</v>
      </c>
      <c r="D41" s="34" t="str">
        <f ca="1">IFERROR(__xludf.DUMMYFUNCTION("""COMPUTED_VALUE"""),"Волков Антон")</f>
        <v>Волков Антон</v>
      </c>
      <c r="E41" s="33">
        <f ca="1">IFERROR(__xludf.DUMMYFUNCTION("""COMPUTED_VALUE"""),33)</f>
        <v>33</v>
      </c>
      <c r="F41" s="33" t="str">
        <f ca="1">IFERROR(__xludf.DUMMYFUNCTION("""COMPUTED_VALUE"""),"М")</f>
        <v>М</v>
      </c>
      <c r="G41" s="33" t="str">
        <f ca="1">IFERROR(__xludf.DUMMYFUNCTION("""COMPUTED_VALUE"""),"Волков")</f>
        <v>Волков</v>
      </c>
      <c r="H41" s="33" t="str">
        <f ca="1">IFERROR(__xludf.DUMMYFUNCTION("""COMPUTED_VALUE"""),"Антон")</f>
        <v>Антон</v>
      </c>
      <c r="I41" s="33" t="str">
        <f ca="1">IFERROR(__xludf.DUMMYFUNCTION("""COMPUTED_VALUE"""),"")</f>
        <v/>
      </c>
      <c r="J41" s="33" t="str">
        <f ca="1">IFERROR(__xludf.DUMMYFUNCTION("""COMPUTED_VALUE"""),"30-39")</f>
        <v>30-39</v>
      </c>
      <c r="K41" s="33" t="str">
        <f ca="1">IFERROR(__xludf.DUMMYFUNCTION("""COMPUTED_VALUE"""),"")</f>
        <v/>
      </c>
      <c r="L41" s="33" t="str">
        <f ca="1">IFERROR(__xludf.DUMMYFUNCTION("""COMPUTED_VALUE"""),"")</f>
        <v/>
      </c>
    </row>
    <row r="42" spans="1:12" ht="13.2" x14ac:dyDescent="0.25">
      <c r="A42" s="32">
        <f ca="1">IFERROR(__xludf.DUMMYFUNCTION("""COMPUTED_VALUE"""),43373)</f>
        <v>43373</v>
      </c>
      <c r="B42" s="33">
        <f ca="1">IFERROR(__xludf.DUMMYFUNCTION("""COMPUTED_VALUE"""),21)</f>
        <v>21</v>
      </c>
      <c r="C42" s="35">
        <f ca="1">IFERROR(__xludf.DUMMYFUNCTION("""COMPUTED_VALUE"""),0.0753009259259259)</f>
        <v>7.5300925925925896E-2</v>
      </c>
      <c r="D42" s="34" t="str">
        <f ca="1">IFERROR(__xludf.DUMMYFUNCTION("""COMPUTED_VALUE"""),"Миронов Игорь")</f>
        <v>Миронов Игорь</v>
      </c>
      <c r="E42" s="33">
        <f ca="1">IFERROR(__xludf.DUMMYFUNCTION("""COMPUTED_VALUE"""),56)</f>
        <v>56</v>
      </c>
      <c r="F42" s="33" t="str">
        <f ca="1">IFERROR(__xludf.DUMMYFUNCTION("""COMPUTED_VALUE"""),"М")</f>
        <v>М</v>
      </c>
      <c r="G42" s="33" t="str">
        <f ca="1">IFERROR(__xludf.DUMMYFUNCTION("""COMPUTED_VALUE"""),"Миронов")</f>
        <v>Миронов</v>
      </c>
      <c r="H42" s="33" t="str">
        <f ca="1">IFERROR(__xludf.DUMMYFUNCTION("""COMPUTED_VALUE"""),"Игорь")</f>
        <v>Игорь</v>
      </c>
      <c r="I42" s="33" t="str">
        <f ca="1">IFERROR(__xludf.DUMMYFUNCTION("""COMPUTED_VALUE"""),"")</f>
        <v/>
      </c>
      <c r="J42" s="33" t="str">
        <f ca="1">IFERROR(__xludf.DUMMYFUNCTION("""COMPUTED_VALUE"""),"50-59")</f>
        <v>50-59</v>
      </c>
      <c r="K42" s="33" t="str">
        <f ca="1">IFERROR(__xludf.DUMMYFUNCTION("""COMPUTED_VALUE"""),"")</f>
        <v/>
      </c>
      <c r="L42" s="33" t="str">
        <f ca="1">IFERROR(__xludf.DUMMYFUNCTION("""COMPUTED_VALUE"""),"")</f>
        <v/>
      </c>
    </row>
    <row r="43" spans="1:12" ht="13.2" x14ac:dyDescent="0.25">
      <c r="A43" s="32">
        <f ca="1">IFERROR(__xludf.DUMMYFUNCTION("""COMPUTED_VALUE"""),43373)</f>
        <v>43373</v>
      </c>
      <c r="B43" s="33">
        <f ca="1">IFERROR(__xludf.DUMMYFUNCTION("""COMPUTED_VALUE"""),21)</f>
        <v>21</v>
      </c>
      <c r="C43" s="35">
        <f ca="1">IFERROR(__xludf.DUMMYFUNCTION("""COMPUTED_VALUE"""),0.0754918981481481)</f>
        <v>7.5491898148148107E-2</v>
      </c>
      <c r="D43" s="34" t="str">
        <f ca="1">IFERROR(__xludf.DUMMYFUNCTION("""COMPUTED_VALUE"""),"Поздняк Сергей")</f>
        <v>Поздняк Сергей</v>
      </c>
      <c r="E43" s="33">
        <f ca="1">IFERROR(__xludf.DUMMYFUNCTION("""COMPUTED_VALUE"""),38)</f>
        <v>38</v>
      </c>
      <c r="F43" s="33" t="str">
        <f ca="1">IFERROR(__xludf.DUMMYFUNCTION("""COMPUTED_VALUE"""),"М")</f>
        <v>М</v>
      </c>
      <c r="G43" s="33" t="str">
        <f ca="1">IFERROR(__xludf.DUMMYFUNCTION("""COMPUTED_VALUE"""),"Поздняк")</f>
        <v>Поздняк</v>
      </c>
      <c r="H43" s="33" t="str">
        <f ca="1">IFERROR(__xludf.DUMMYFUNCTION("""COMPUTED_VALUE"""),"Сергей")</f>
        <v>Сергей</v>
      </c>
      <c r="I43" s="33" t="str">
        <f ca="1">IFERROR(__xludf.DUMMYFUNCTION("""COMPUTED_VALUE"""),"")</f>
        <v/>
      </c>
      <c r="J43" s="33" t="str">
        <f ca="1">IFERROR(__xludf.DUMMYFUNCTION("""COMPUTED_VALUE"""),"30-39")</f>
        <v>30-39</v>
      </c>
      <c r="K43" s="33" t="str">
        <f ca="1">IFERROR(__xludf.DUMMYFUNCTION("""COMPUTED_VALUE"""),"")</f>
        <v/>
      </c>
      <c r="L43" s="33" t="str">
        <f ca="1">IFERROR(__xludf.DUMMYFUNCTION("""COMPUTED_VALUE"""),"")</f>
        <v/>
      </c>
    </row>
    <row r="44" spans="1:12" ht="13.2" x14ac:dyDescent="0.25">
      <c r="A44" s="32">
        <f ca="1">IFERROR(__xludf.DUMMYFUNCTION("""COMPUTED_VALUE"""),43373)</f>
        <v>43373</v>
      </c>
      <c r="B44" s="33">
        <f ca="1">IFERROR(__xludf.DUMMYFUNCTION("""COMPUTED_VALUE"""),21)</f>
        <v>21</v>
      </c>
      <c r="C44" s="35">
        <f ca="1">IFERROR(__xludf.DUMMYFUNCTION("""COMPUTED_VALUE"""),0.0898518518518518)</f>
        <v>8.9851851851851794E-2</v>
      </c>
      <c r="D44" s="34" t="str">
        <f ca="1">IFERROR(__xludf.DUMMYFUNCTION("""COMPUTED_VALUE"""),"Тимонов Владимир")</f>
        <v>Тимонов Владимир</v>
      </c>
      <c r="E44" s="33">
        <f ca="1">IFERROR(__xludf.DUMMYFUNCTION("""COMPUTED_VALUE"""),30)</f>
        <v>30</v>
      </c>
      <c r="F44" s="33" t="str">
        <f ca="1">IFERROR(__xludf.DUMMYFUNCTION("""COMPUTED_VALUE"""),"М")</f>
        <v>М</v>
      </c>
      <c r="G44" s="33" t="str">
        <f ca="1">IFERROR(__xludf.DUMMYFUNCTION("""COMPUTED_VALUE"""),"Тимонов")</f>
        <v>Тимонов</v>
      </c>
      <c r="H44" s="33" t="str">
        <f ca="1">IFERROR(__xludf.DUMMYFUNCTION("""COMPUTED_VALUE"""),"Владимир")</f>
        <v>Владимир</v>
      </c>
      <c r="I44" s="33" t="str">
        <f ca="1">IFERROR(__xludf.DUMMYFUNCTION("""COMPUTED_VALUE"""),"")</f>
        <v/>
      </c>
      <c r="J44" s="33" t="str">
        <f ca="1">IFERROR(__xludf.DUMMYFUNCTION("""COMPUTED_VALUE"""),"30-39")</f>
        <v>30-39</v>
      </c>
      <c r="K44" s="33" t="str">
        <f ca="1">IFERROR(__xludf.DUMMYFUNCTION("""COMPUTED_VALUE"""),"")</f>
        <v/>
      </c>
      <c r="L44" s="33" t="str">
        <f ca="1">IFERROR(__xludf.DUMMYFUNCTION("""COMPUTED_VALUE"""),"")</f>
        <v/>
      </c>
    </row>
    <row r="45" spans="1:12" ht="13.2" x14ac:dyDescent="0.25">
      <c r="A45" s="32">
        <f ca="1">IFERROR(__xludf.DUMMYFUNCTION("""COMPUTED_VALUE"""),43373)</f>
        <v>43373</v>
      </c>
      <c r="B45" s="33">
        <f ca="1">IFERROR(__xludf.DUMMYFUNCTION("""COMPUTED_VALUE"""),3)</f>
        <v>3</v>
      </c>
      <c r="C45" s="35">
        <f ca="1">IFERROR(__xludf.DUMMYFUNCTION("""COMPUTED_VALUE"""),0.00846412037037037)</f>
        <v>8.4641203703703701E-3</v>
      </c>
      <c r="D45" s="34" t="str">
        <f ca="1">IFERROR(__xludf.DUMMYFUNCTION("""COMPUTED_VALUE"""),"Филатова Кира")</f>
        <v>Филатова Кира</v>
      </c>
      <c r="E45" s="33">
        <f ca="1">IFERROR(__xludf.DUMMYFUNCTION("""COMPUTED_VALUE"""),12)</f>
        <v>12</v>
      </c>
      <c r="F45" s="33" t="str">
        <f ca="1">IFERROR(__xludf.DUMMYFUNCTION("""COMPUTED_VALUE"""),"Ж")</f>
        <v>Ж</v>
      </c>
      <c r="G45" s="33" t="str">
        <f ca="1">IFERROR(__xludf.DUMMYFUNCTION("""COMPUTED_VALUE"""),"Филатова")</f>
        <v>Филатова</v>
      </c>
      <c r="H45" s="33" t="str">
        <f ca="1">IFERROR(__xludf.DUMMYFUNCTION("""COMPUTED_VALUE"""),"Кира")</f>
        <v>Кира</v>
      </c>
      <c r="I45" s="33" t="str">
        <f ca="1">IFERROR(__xludf.DUMMYFUNCTION("""COMPUTED_VALUE"""),"")</f>
        <v/>
      </c>
      <c r="J45" s="33" t="str">
        <f ca="1">IFERROR(__xludf.DUMMYFUNCTION("""COMPUTED_VALUE"""),"11-12")</f>
        <v>11-12</v>
      </c>
      <c r="K45" s="33" t="str">
        <f ca="1">IFERROR(__xludf.DUMMYFUNCTION("""COMPUTED_VALUE"""),"")</f>
        <v/>
      </c>
      <c r="L45" s="33" t="str">
        <f ca="1">IFERROR(__xludf.DUMMYFUNCTION("""COMPUTED_VALUE"""),"")</f>
        <v/>
      </c>
    </row>
    <row r="46" spans="1:12" ht="13.2" x14ac:dyDescent="0.25">
      <c r="A46" s="32">
        <f ca="1">IFERROR(__xludf.DUMMYFUNCTION("""COMPUTED_VALUE"""),43373)</f>
        <v>43373</v>
      </c>
      <c r="B46" s="33">
        <f ca="1">IFERROR(__xludf.DUMMYFUNCTION("""COMPUTED_VALUE"""),3)</f>
        <v>3</v>
      </c>
      <c r="C46" s="35">
        <f ca="1">IFERROR(__xludf.DUMMYFUNCTION("""COMPUTED_VALUE"""),0.00852083333333333)</f>
        <v>8.5208333333333299E-3</v>
      </c>
      <c r="D46" s="34" t="str">
        <f ca="1">IFERROR(__xludf.DUMMYFUNCTION("""COMPUTED_VALUE"""),"Желебовская Дана")</f>
        <v>Желебовская Дана</v>
      </c>
      <c r="E46" s="33">
        <f ca="1">IFERROR(__xludf.DUMMYFUNCTION("""COMPUTED_VALUE"""),13)</f>
        <v>13</v>
      </c>
      <c r="F46" s="33" t="str">
        <f ca="1">IFERROR(__xludf.DUMMYFUNCTION("""COMPUTED_VALUE"""),"Ж")</f>
        <v>Ж</v>
      </c>
      <c r="G46" s="33" t="str">
        <f ca="1">IFERROR(__xludf.DUMMYFUNCTION("""COMPUTED_VALUE"""),"Желебовская")</f>
        <v>Желебовская</v>
      </c>
      <c r="H46" s="33" t="str">
        <f ca="1">IFERROR(__xludf.DUMMYFUNCTION("""COMPUTED_VALUE"""),"Дана")</f>
        <v>Дана</v>
      </c>
      <c r="I46" s="33" t="str">
        <f ca="1">IFERROR(__xludf.DUMMYFUNCTION("""COMPUTED_VALUE"""),"")</f>
        <v/>
      </c>
      <c r="J46" s="33" t="str">
        <f ca="1">IFERROR(__xludf.DUMMYFUNCTION("""COMPUTED_VALUE"""),"13-15")</f>
        <v>13-15</v>
      </c>
      <c r="K46" s="33" t="str">
        <f ca="1">IFERROR(__xludf.DUMMYFUNCTION("""COMPUTED_VALUE"""),"")</f>
        <v/>
      </c>
      <c r="L46" s="33" t="str">
        <f ca="1">IFERROR(__xludf.DUMMYFUNCTION("""COMPUTED_VALUE"""),"")</f>
        <v/>
      </c>
    </row>
    <row r="47" spans="1:12" ht="13.2" x14ac:dyDescent="0.25">
      <c r="A47" s="32">
        <f ca="1">IFERROR(__xludf.DUMMYFUNCTION("""COMPUTED_VALUE"""),43373)</f>
        <v>43373</v>
      </c>
      <c r="B47" s="33">
        <f ca="1">IFERROR(__xludf.DUMMYFUNCTION("""COMPUTED_VALUE"""),3)</f>
        <v>3</v>
      </c>
      <c r="C47" s="35">
        <f ca="1">IFERROR(__xludf.DUMMYFUNCTION("""COMPUTED_VALUE"""),0.00908564814814814)</f>
        <v>9.0856481481481396E-3</v>
      </c>
      <c r="D47" s="34" t="str">
        <f ca="1">IFERROR(__xludf.DUMMYFUNCTION("""COMPUTED_VALUE"""),"Паршина Полина")</f>
        <v>Паршина Полина</v>
      </c>
      <c r="E47" s="33">
        <f ca="1">IFERROR(__xludf.DUMMYFUNCTION("""COMPUTED_VALUE"""),11)</f>
        <v>11</v>
      </c>
      <c r="F47" s="33" t="str">
        <f ca="1">IFERROR(__xludf.DUMMYFUNCTION("""COMPUTED_VALUE"""),"Ж")</f>
        <v>Ж</v>
      </c>
      <c r="G47" s="33" t="str">
        <f ca="1">IFERROR(__xludf.DUMMYFUNCTION("""COMPUTED_VALUE"""),"Паршина")</f>
        <v>Паршина</v>
      </c>
      <c r="H47" s="33" t="str">
        <f ca="1">IFERROR(__xludf.DUMMYFUNCTION("""COMPUTED_VALUE"""),"Полина")</f>
        <v>Полина</v>
      </c>
      <c r="I47" s="33" t="str">
        <f ca="1">IFERROR(__xludf.DUMMYFUNCTION("""COMPUTED_VALUE"""),"")</f>
        <v/>
      </c>
      <c r="J47" s="33" t="str">
        <f ca="1">IFERROR(__xludf.DUMMYFUNCTION("""COMPUTED_VALUE"""),"11-12")</f>
        <v>11-12</v>
      </c>
      <c r="K47" s="33" t="str">
        <f ca="1">IFERROR(__xludf.DUMMYFUNCTION("""COMPUTED_VALUE"""),"")</f>
        <v/>
      </c>
      <c r="L47" s="33" t="str">
        <f ca="1">IFERROR(__xludf.DUMMYFUNCTION("""COMPUTED_VALUE"""),"")</f>
        <v/>
      </c>
    </row>
    <row r="48" spans="1:12" ht="13.2" x14ac:dyDescent="0.25">
      <c r="A48" s="32">
        <f ca="1">IFERROR(__xludf.DUMMYFUNCTION("""COMPUTED_VALUE"""),43373)</f>
        <v>43373</v>
      </c>
      <c r="B48" s="33">
        <f ca="1">IFERROR(__xludf.DUMMYFUNCTION("""COMPUTED_VALUE"""),3)</f>
        <v>3</v>
      </c>
      <c r="C48" s="35">
        <f ca="1">IFERROR(__xludf.DUMMYFUNCTION("""COMPUTED_VALUE"""),0.00946180555555555)</f>
        <v>9.4618055555555497E-3</v>
      </c>
      <c r="D48" s="34" t="str">
        <f ca="1">IFERROR(__xludf.DUMMYFUNCTION("""COMPUTED_VALUE"""),"Дурсенева Ангелина")</f>
        <v>Дурсенева Ангелина</v>
      </c>
      <c r="E48" s="33">
        <f ca="1">IFERROR(__xludf.DUMMYFUNCTION("""COMPUTED_VALUE"""),10)</f>
        <v>10</v>
      </c>
      <c r="F48" s="33" t="str">
        <f ca="1">IFERROR(__xludf.DUMMYFUNCTION("""COMPUTED_VALUE"""),"Ж")</f>
        <v>Ж</v>
      </c>
      <c r="G48" s="33" t="str">
        <f ca="1">IFERROR(__xludf.DUMMYFUNCTION("""COMPUTED_VALUE"""),"Дурсенева")</f>
        <v>Дурсенева</v>
      </c>
      <c r="H48" s="33" t="str">
        <f ca="1">IFERROR(__xludf.DUMMYFUNCTION("""COMPUTED_VALUE"""),"Ангелина")</f>
        <v>Ангелина</v>
      </c>
      <c r="I48" s="33" t="str">
        <f ca="1">IFERROR(__xludf.DUMMYFUNCTION("""COMPUTED_VALUE"""),"")</f>
        <v/>
      </c>
      <c r="J48" s="33" t="str">
        <f ca="1">IFERROR(__xludf.DUMMYFUNCTION("""COMPUTED_VALUE"""),"9-10")</f>
        <v>9-10</v>
      </c>
      <c r="K48" s="33" t="str">
        <f ca="1">IFERROR(__xludf.DUMMYFUNCTION("""COMPUTED_VALUE"""),"")</f>
        <v/>
      </c>
      <c r="L48" s="33" t="str">
        <f ca="1">IFERROR(__xludf.DUMMYFUNCTION("""COMPUTED_VALUE"""),"")</f>
        <v/>
      </c>
    </row>
    <row r="49" spans="1:12" ht="13.2" x14ac:dyDescent="0.25">
      <c r="A49" s="32">
        <f ca="1">IFERROR(__xludf.DUMMYFUNCTION("""COMPUTED_VALUE"""),43373)</f>
        <v>43373</v>
      </c>
      <c r="B49" s="33">
        <f ca="1">IFERROR(__xludf.DUMMYFUNCTION("""COMPUTED_VALUE"""),3)</f>
        <v>3</v>
      </c>
      <c r="C49" s="35">
        <f ca="1">IFERROR(__xludf.DUMMYFUNCTION("""COMPUTED_VALUE"""),0.00993287037037036)</f>
        <v>9.9328703703703593E-3</v>
      </c>
      <c r="D49" s="34" t="str">
        <f ca="1">IFERROR(__xludf.DUMMYFUNCTION("""COMPUTED_VALUE"""),"Кленова Екатерина")</f>
        <v>Кленова Екатерина</v>
      </c>
      <c r="E49" s="33">
        <f ca="1">IFERROR(__xludf.DUMMYFUNCTION("""COMPUTED_VALUE"""),12)</f>
        <v>12</v>
      </c>
      <c r="F49" s="33" t="str">
        <f ca="1">IFERROR(__xludf.DUMMYFUNCTION("""COMPUTED_VALUE"""),"Ж")</f>
        <v>Ж</v>
      </c>
      <c r="G49" s="33" t="str">
        <f ca="1">IFERROR(__xludf.DUMMYFUNCTION("""COMPUTED_VALUE"""),"Кленова")</f>
        <v>Кленова</v>
      </c>
      <c r="H49" s="33" t="str">
        <f ca="1">IFERROR(__xludf.DUMMYFUNCTION("""COMPUTED_VALUE"""),"Екатерина")</f>
        <v>Екатерина</v>
      </c>
      <c r="I49" s="33" t="str">
        <f ca="1">IFERROR(__xludf.DUMMYFUNCTION("""COMPUTED_VALUE"""),"")</f>
        <v/>
      </c>
      <c r="J49" s="33" t="str">
        <f ca="1">IFERROR(__xludf.DUMMYFUNCTION("""COMPUTED_VALUE"""),"11-12")</f>
        <v>11-12</v>
      </c>
      <c r="K49" s="33" t="str">
        <f ca="1">IFERROR(__xludf.DUMMYFUNCTION("""COMPUTED_VALUE"""),"")</f>
        <v/>
      </c>
      <c r="L49" s="33" t="str">
        <f ca="1">IFERROR(__xludf.DUMMYFUNCTION("""COMPUTED_VALUE"""),"")</f>
        <v/>
      </c>
    </row>
    <row r="50" spans="1:12" ht="13.2" x14ac:dyDescent="0.25">
      <c r="A50" s="32">
        <f ca="1">IFERROR(__xludf.DUMMYFUNCTION("""COMPUTED_VALUE"""),43373)</f>
        <v>43373</v>
      </c>
      <c r="B50" s="33">
        <f ca="1">IFERROR(__xludf.DUMMYFUNCTION("""COMPUTED_VALUE"""),3)</f>
        <v>3</v>
      </c>
      <c r="C50" s="35">
        <f ca="1">IFERROR(__xludf.DUMMYFUNCTION("""COMPUTED_VALUE"""),0.0100810185185185)</f>
        <v>1.00810185185185E-2</v>
      </c>
      <c r="D50" s="34" t="str">
        <f ca="1">IFERROR(__xludf.DUMMYFUNCTION("""COMPUTED_VALUE"""),"Русанова Диана")</f>
        <v>Русанова Диана</v>
      </c>
      <c r="E50" s="33">
        <f ca="1">IFERROR(__xludf.DUMMYFUNCTION("""COMPUTED_VALUE"""),9)</f>
        <v>9</v>
      </c>
      <c r="F50" s="33" t="str">
        <f ca="1">IFERROR(__xludf.DUMMYFUNCTION("""COMPUTED_VALUE"""),"Ж")</f>
        <v>Ж</v>
      </c>
      <c r="G50" s="33" t="str">
        <f ca="1">IFERROR(__xludf.DUMMYFUNCTION("""COMPUTED_VALUE"""),"Русанова")</f>
        <v>Русанова</v>
      </c>
      <c r="H50" s="33" t="str">
        <f ca="1">IFERROR(__xludf.DUMMYFUNCTION("""COMPUTED_VALUE"""),"Диана")</f>
        <v>Диана</v>
      </c>
      <c r="I50" s="33" t="str">
        <f ca="1">IFERROR(__xludf.DUMMYFUNCTION("""COMPUTED_VALUE"""),"")</f>
        <v/>
      </c>
      <c r="J50" s="33" t="str">
        <f ca="1">IFERROR(__xludf.DUMMYFUNCTION("""COMPUTED_VALUE"""),"9-10")</f>
        <v>9-10</v>
      </c>
      <c r="K50" s="33" t="str">
        <f ca="1">IFERROR(__xludf.DUMMYFUNCTION("""COMPUTED_VALUE"""),"")</f>
        <v/>
      </c>
      <c r="L50" s="33" t="str">
        <f ca="1">IFERROR(__xludf.DUMMYFUNCTION("""COMPUTED_VALUE"""),"")</f>
        <v/>
      </c>
    </row>
    <row r="51" spans="1:12" ht="13.2" x14ac:dyDescent="0.25">
      <c r="A51" s="32">
        <f ca="1">IFERROR(__xludf.DUMMYFUNCTION("""COMPUTED_VALUE"""),43373)</f>
        <v>43373</v>
      </c>
      <c r="B51" s="33">
        <f ca="1">IFERROR(__xludf.DUMMYFUNCTION("""COMPUTED_VALUE"""),3)</f>
        <v>3</v>
      </c>
      <c r="C51" s="35">
        <f ca="1">IFERROR(__xludf.DUMMYFUNCTION("""COMPUTED_VALUE"""),0.0104560185185185)</f>
        <v>1.04560185185185E-2</v>
      </c>
      <c r="D51" s="34" t="str">
        <f ca="1">IFERROR(__xludf.DUMMYFUNCTION("""COMPUTED_VALUE"""),"Кузьмина Мария")</f>
        <v>Кузьмина Мария</v>
      </c>
      <c r="E51" s="33">
        <f ca="1">IFERROR(__xludf.DUMMYFUNCTION("""COMPUTED_VALUE"""),28)</f>
        <v>28</v>
      </c>
      <c r="F51" s="33" t="str">
        <f ca="1">IFERROR(__xludf.DUMMYFUNCTION("""COMPUTED_VALUE"""),"Ж")</f>
        <v>Ж</v>
      </c>
      <c r="G51" s="33" t="str">
        <f ca="1">IFERROR(__xludf.DUMMYFUNCTION("""COMPUTED_VALUE"""),"Кузьмина")</f>
        <v>Кузьмина</v>
      </c>
      <c r="H51" s="33" t="str">
        <f ca="1">IFERROR(__xludf.DUMMYFUNCTION("""COMPUTED_VALUE"""),"Мария")</f>
        <v>Мария</v>
      </c>
      <c r="I51" s="33" t="str">
        <f ca="1">IFERROR(__xludf.DUMMYFUNCTION("""COMPUTED_VALUE"""),"")</f>
        <v/>
      </c>
      <c r="J51" s="33" t="str">
        <f ca="1">IFERROR(__xludf.DUMMYFUNCTION("""COMPUTED_VALUE"""),"18-29")</f>
        <v>18-29</v>
      </c>
      <c r="K51" s="33" t="str">
        <f ca="1">IFERROR(__xludf.DUMMYFUNCTION("""COMPUTED_VALUE"""),"")</f>
        <v/>
      </c>
      <c r="L51" s="33" t="str">
        <f ca="1">IFERROR(__xludf.DUMMYFUNCTION("""COMPUTED_VALUE"""),"")</f>
        <v/>
      </c>
    </row>
    <row r="52" spans="1:12" ht="13.2" x14ac:dyDescent="0.25">
      <c r="A52" s="32">
        <f ca="1">IFERROR(__xludf.DUMMYFUNCTION("""COMPUTED_VALUE"""),43373)</f>
        <v>43373</v>
      </c>
      <c r="B52" s="33">
        <f ca="1">IFERROR(__xludf.DUMMYFUNCTION("""COMPUTED_VALUE"""),3)</f>
        <v>3</v>
      </c>
      <c r="C52" s="35">
        <f ca="1">IFERROR(__xludf.DUMMYFUNCTION("""COMPUTED_VALUE"""),0.0106805555555555)</f>
        <v>1.06805555555555E-2</v>
      </c>
      <c r="D52" s="34" t="str">
        <f ca="1">IFERROR(__xludf.DUMMYFUNCTION("""COMPUTED_VALUE"""),"Пичугина Анастасия")</f>
        <v>Пичугина Анастасия</v>
      </c>
      <c r="E52" s="33">
        <f ca="1">IFERROR(__xludf.DUMMYFUNCTION("""COMPUTED_VALUE"""),13)</f>
        <v>13</v>
      </c>
      <c r="F52" s="33" t="str">
        <f ca="1">IFERROR(__xludf.DUMMYFUNCTION("""COMPUTED_VALUE"""),"Ж")</f>
        <v>Ж</v>
      </c>
      <c r="G52" s="33" t="str">
        <f ca="1">IFERROR(__xludf.DUMMYFUNCTION("""COMPUTED_VALUE"""),"Пичугина")</f>
        <v>Пичугина</v>
      </c>
      <c r="H52" s="33" t="str">
        <f ca="1">IFERROR(__xludf.DUMMYFUNCTION("""COMPUTED_VALUE"""),"Анастасия")</f>
        <v>Анастасия</v>
      </c>
      <c r="I52" s="33" t="str">
        <f ca="1">IFERROR(__xludf.DUMMYFUNCTION("""COMPUTED_VALUE"""),"")</f>
        <v/>
      </c>
      <c r="J52" s="33" t="str">
        <f ca="1">IFERROR(__xludf.DUMMYFUNCTION("""COMPUTED_VALUE"""),"13-15")</f>
        <v>13-15</v>
      </c>
      <c r="K52" s="33" t="str">
        <f ca="1">IFERROR(__xludf.DUMMYFUNCTION("""COMPUTED_VALUE"""),"")</f>
        <v/>
      </c>
      <c r="L52" s="33" t="str">
        <f ca="1">IFERROR(__xludf.DUMMYFUNCTION("""COMPUTED_VALUE"""),"")</f>
        <v/>
      </c>
    </row>
    <row r="53" spans="1:12" ht="13.2" x14ac:dyDescent="0.25">
      <c r="A53" s="32">
        <f ca="1">IFERROR(__xludf.DUMMYFUNCTION("""COMPUTED_VALUE"""),43373)</f>
        <v>43373</v>
      </c>
      <c r="B53" s="33">
        <f ca="1">IFERROR(__xludf.DUMMYFUNCTION("""COMPUTED_VALUE"""),3)</f>
        <v>3</v>
      </c>
      <c r="C53" s="35">
        <f ca="1">IFERROR(__xludf.DUMMYFUNCTION("""COMPUTED_VALUE"""),0.0107476851851851)</f>
        <v>1.07476851851851E-2</v>
      </c>
      <c r="D53" s="34" t="str">
        <f ca="1">IFERROR(__xludf.DUMMYFUNCTION("""COMPUTED_VALUE"""),"Юзеева Елена")</f>
        <v>Юзеева Елена</v>
      </c>
      <c r="E53" s="33">
        <f ca="1">IFERROR(__xludf.DUMMYFUNCTION("""COMPUTED_VALUE"""),35)</f>
        <v>35</v>
      </c>
      <c r="F53" s="33" t="str">
        <f ca="1">IFERROR(__xludf.DUMMYFUNCTION("""COMPUTED_VALUE"""),"Ж")</f>
        <v>Ж</v>
      </c>
      <c r="G53" s="33" t="str">
        <f ca="1">IFERROR(__xludf.DUMMYFUNCTION("""COMPUTED_VALUE"""),"Юзеева")</f>
        <v>Юзеева</v>
      </c>
      <c r="H53" s="33" t="str">
        <f ca="1">IFERROR(__xludf.DUMMYFUNCTION("""COMPUTED_VALUE"""),"Елена")</f>
        <v>Елена</v>
      </c>
      <c r="I53" s="33" t="str">
        <f ca="1">IFERROR(__xludf.DUMMYFUNCTION("""COMPUTED_VALUE"""),"")</f>
        <v/>
      </c>
      <c r="J53" s="33" t="str">
        <f ca="1">IFERROR(__xludf.DUMMYFUNCTION("""COMPUTED_VALUE"""),"30-39")</f>
        <v>30-39</v>
      </c>
      <c r="K53" s="33" t="str">
        <f ca="1">IFERROR(__xludf.DUMMYFUNCTION("""COMPUTED_VALUE"""),"")</f>
        <v/>
      </c>
      <c r="L53" s="33" t="str">
        <f ca="1">IFERROR(__xludf.DUMMYFUNCTION("""COMPUTED_VALUE"""),"")</f>
        <v/>
      </c>
    </row>
    <row r="54" spans="1:12" ht="13.2" x14ac:dyDescent="0.25">
      <c r="A54" s="32">
        <f ca="1">IFERROR(__xludf.DUMMYFUNCTION("""COMPUTED_VALUE"""),43373)</f>
        <v>43373</v>
      </c>
      <c r="B54" s="33">
        <f ca="1">IFERROR(__xludf.DUMMYFUNCTION("""COMPUTED_VALUE"""),3)</f>
        <v>3</v>
      </c>
      <c r="C54" s="35">
        <f ca="1">IFERROR(__xludf.DUMMYFUNCTION("""COMPUTED_VALUE"""),0.0112731481481481)</f>
        <v>1.12731481481481E-2</v>
      </c>
      <c r="D54" s="34" t="str">
        <f ca="1">IFERROR(__xludf.DUMMYFUNCTION("""COMPUTED_VALUE"""),"Дедерчук Ирина")</f>
        <v>Дедерчук Ирина</v>
      </c>
      <c r="E54" s="33">
        <f ca="1">IFERROR(__xludf.DUMMYFUNCTION("""COMPUTED_VALUE"""),14)</f>
        <v>14</v>
      </c>
      <c r="F54" s="33" t="str">
        <f ca="1">IFERROR(__xludf.DUMMYFUNCTION("""COMPUTED_VALUE"""),"Ж")</f>
        <v>Ж</v>
      </c>
      <c r="G54" s="33" t="str">
        <f ca="1">IFERROR(__xludf.DUMMYFUNCTION("""COMPUTED_VALUE"""),"Дедерчук")</f>
        <v>Дедерчук</v>
      </c>
      <c r="H54" s="33" t="str">
        <f ca="1">IFERROR(__xludf.DUMMYFUNCTION("""COMPUTED_VALUE"""),"Ирина")</f>
        <v>Ирина</v>
      </c>
      <c r="I54" s="33" t="str">
        <f ca="1">IFERROR(__xludf.DUMMYFUNCTION("""COMPUTED_VALUE"""),"")</f>
        <v/>
      </c>
      <c r="J54" s="33" t="str">
        <f ca="1">IFERROR(__xludf.DUMMYFUNCTION("""COMPUTED_VALUE"""),"13-15")</f>
        <v>13-15</v>
      </c>
      <c r="K54" s="33" t="str">
        <f ca="1">IFERROR(__xludf.DUMMYFUNCTION("""COMPUTED_VALUE"""),"")</f>
        <v/>
      </c>
      <c r="L54" s="33" t="str">
        <f ca="1">IFERROR(__xludf.DUMMYFUNCTION("""COMPUTED_VALUE"""),"")</f>
        <v/>
      </c>
    </row>
    <row r="55" spans="1:12" ht="13.2" x14ac:dyDescent="0.25">
      <c r="A55" s="32">
        <f ca="1">IFERROR(__xludf.DUMMYFUNCTION("""COMPUTED_VALUE"""),43373)</f>
        <v>43373</v>
      </c>
      <c r="B55" s="33">
        <f ca="1">IFERROR(__xludf.DUMMYFUNCTION("""COMPUTED_VALUE"""),3)</f>
        <v>3</v>
      </c>
      <c r="C55" s="35">
        <f ca="1">IFERROR(__xludf.DUMMYFUNCTION("""COMPUTED_VALUE"""),0.0114965277777777)</f>
        <v>1.1496527777777699E-2</v>
      </c>
      <c r="D55" s="34" t="str">
        <f ca="1">IFERROR(__xludf.DUMMYFUNCTION("""COMPUTED_VALUE"""),"Ракова Элина")</f>
        <v>Ракова Элина</v>
      </c>
      <c r="E55" s="33">
        <f ca="1">IFERROR(__xludf.DUMMYFUNCTION("""COMPUTED_VALUE"""),9)</f>
        <v>9</v>
      </c>
      <c r="F55" s="33" t="str">
        <f ca="1">IFERROR(__xludf.DUMMYFUNCTION("""COMPUTED_VALUE"""),"Ж")</f>
        <v>Ж</v>
      </c>
      <c r="G55" s="33" t="str">
        <f ca="1">IFERROR(__xludf.DUMMYFUNCTION("""COMPUTED_VALUE"""),"Ракова")</f>
        <v>Ракова</v>
      </c>
      <c r="H55" s="33" t="str">
        <f ca="1">IFERROR(__xludf.DUMMYFUNCTION("""COMPUTED_VALUE"""),"Элина")</f>
        <v>Элина</v>
      </c>
      <c r="I55" s="33" t="str">
        <f ca="1">IFERROR(__xludf.DUMMYFUNCTION("""COMPUTED_VALUE"""),"")</f>
        <v/>
      </c>
      <c r="J55" s="33" t="str">
        <f ca="1">IFERROR(__xludf.DUMMYFUNCTION("""COMPUTED_VALUE"""),"9-10")</f>
        <v>9-10</v>
      </c>
      <c r="K55" s="33" t="str">
        <f ca="1">IFERROR(__xludf.DUMMYFUNCTION("""COMPUTED_VALUE"""),"")</f>
        <v/>
      </c>
      <c r="L55" s="33" t="str">
        <f ca="1">IFERROR(__xludf.DUMMYFUNCTION("""COMPUTED_VALUE"""),"")</f>
        <v/>
      </c>
    </row>
    <row r="56" spans="1:12" ht="13.2" x14ac:dyDescent="0.25">
      <c r="A56" s="32">
        <f ca="1">IFERROR(__xludf.DUMMYFUNCTION("""COMPUTED_VALUE"""),43373)</f>
        <v>43373</v>
      </c>
      <c r="B56" s="33">
        <f ca="1">IFERROR(__xludf.DUMMYFUNCTION("""COMPUTED_VALUE"""),3)</f>
        <v>3</v>
      </c>
      <c r="C56" s="35">
        <f ca="1">IFERROR(__xludf.DUMMYFUNCTION("""COMPUTED_VALUE"""),0.0140011574074074)</f>
        <v>1.40011574074074E-2</v>
      </c>
      <c r="D56" s="34" t="str">
        <f ca="1">IFERROR(__xludf.DUMMYFUNCTION("""COMPUTED_VALUE"""),"Панина Виктория")</f>
        <v>Панина Виктория</v>
      </c>
      <c r="E56" s="33">
        <f ca="1">IFERROR(__xludf.DUMMYFUNCTION("""COMPUTED_VALUE"""),30)</f>
        <v>30</v>
      </c>
      <c r="F56" s="33" t="str">
        <f ca="1">IFERROR(__xludf.DUMMYFUNCTION("""COMPUTED_VALUE"""),"Ж")</f>
        <v>Ж</v>
      </c>
      <c r="G56" s="33" t="str">
        <f ca="1">IFERROR(__xludf.DUMMYFUNCTION("""COMPUTED_VALUE"""),"Панина")</f>
        <v>Панина</v>
      </c>
      <c r="H56" s="33" t="str">
        <f ca="1">IFERROR(__xludf.DUMMYFUNCTION("""COMPUTED_VALUE"""),"Виктория")</f>
        <v>Виктория</v>
      </c>
      <c r="I56" s="33" t="str">
        <f ca="1">IFERROR(__xludf.DUMMYFUNCTION("""COMPUTED_VALUE"""),"")</f>
        <v/>
      </c>
      <c r="J56" s="33" t="str">
        <f ca="1">IFERROR(__xludf.DUMMYFUNCTION("""COMPUTED_VALUE"""),"30-39")</f>
        <v>30-39</v>
      </c>
      <c r="K56" s="33" t="str">
        <f ca="1">IFERROR(__xludf.DUMMYFUNCTION("""COMPUTED_VALUE"""),"")</f>
        <v/>
      </c>
      <c r="L56" s="33" t="str">
        <f ca="1">IFERROR(__xludf.DUMMYFUNCTION("""COMPUTED_VALUE"""),"")</f>
        <v/>
      </c>
    </row>
    <row r="57" spans="1:12" ht="13.2" x14ac:dyDescent="0.25">
      <c r="A57" s="32">
        <f ca="1">IFERROR(__xludf.DUMMYFUNCTION("""COMPUTED_VALUE"""),43373)</f>
        <v>43373</v>
      </c>
      <c r="B57" s="33">
        <f ca="1">IFERROR(__xludf.DUMMYFUNCTION("""COMPUTED_VALUE"""),3)</f>
        <v>3</v>
      </c>
      <c r="C57" s="35">
        <f ca="1">IFERROR(__xludf.DUMMYFUNCTION("""COMPUTED_VALUE"""),0.0163391203703703)</f>
        <v>1.6339120370370299E-2</v>
      </c>
      <c r="D57" s="34" t="str">
        <f ca="1">IFERROR(__xludf.DUMMYFUNCTION("""COMPUTED_VALUE"""),"Соколова Кристина")</f>
        <v>Соколова Кристина</v>
      </c>
      <c r="E57" s="33">
        <f ca="1">IFERROR(__xludf.DUMMYFUNCTION("""COMPUTED_VALUE"""),17)</f>
        <v>17</v>
      </c>
      <c r="F57" s="33" t="str">
        <f ca="1">IFERROR(__xludf.DUMMYFUNCTION("""COMPUTED_VALUE"""),"Ж")</f>
        <v>Ж</v>
      </c>
      <c r="G57" s="33" t="str">
        <f ca="1">IFERROR(__xludf.DUMMYFUNCTION("""COMPUTED_VALUE"""),"Соколова")</f>
        <v>Соколова</v>
      </c>
      <c r="H57" s="33" t="str">
        <f ca="1">IFERROR(__xludf.DUMMYFUNCTION("""COMPUTED_VALUE"""),"Кристина")</f>
        <v>Кристина</v>
      </c>
      <c r="I57" s="33" t="str">
        <f ca="1">IFERROR(__xludf.DUMMYFUNCTION("""COMPUTED_VALUE"""),"")</f>
        <v/>
      </c>
      <c r="J57" s="33" t="str">
        <f ca="1">IFERROR(__xludf.DUMMYFUNCTION("""COMPUTED_VALUE"""),"16-17")</f>
        <v>16-17</v>
      </c>
      <c r="K57" s="33" t="str">
        <f ca="1">IFERROR(__xludf.DUMMYFUNCTION("""COMPUTED_VALUE"""),"")</f>
        <v/>
      </c>
      <c r="L57" s="33" t="str">
        <f ca="1">IFERROR(__xludf.DUMMYFUNCTION("""COMPUTED_VALUE"""),"")</f>
        <v/>
      </c>
    </row>
    <row r="58" spans="1:12" ht="13.2" x14ac:dyDescent="0.25">
      <c r="A58" s="32">
        <f ca="1">IFERROR(__xludf.DUMMYFUNCTION("""COMPUTED_VALUE"""),43373)</f>
        <v>43373</v>
      </c>
      <c r="B58" s="33">
        <f ca="1">IFERROR(__xludf.DUMMYFUNCTION("""COMPUTED_VALUE"""),3)</f>
        <v>3</v>
      </c>
      <c r="C58" s="35">
        <f ca="1">IFERROR(__xludf.DUMMYFUNCTION("""COMPUTED_VALUE"""),0.0252465277777777)</f>
        <v>2.5246527777777701E-2</v>
      </c>
      <c r="D58" s="34" t="str">
        <f ca="1">IFERROR(__xludf.DUMMYFUNCTION("""COMPUTED_VALUE"""),"Виноградова Ольга")</f>
        <v>Виноградова Ольга</v>
      </c>
      <c r="E58" s="33">
        <f ca="1">IFERROR(__xludf.DUMMYFUNCTION("""COMPUTED_VALUE"""),33)</f>
        <v>33</v>
      </c>
      <c r="F58" s="33" t="str">
        <f ca="1">IFERROR(__xludf.DUMMYFUNCTION("""COMPUTED_VALUE"""),"Ж")</f>
        <v>Ж</v>
      </c>
      <c r="G58" s="33" t="str">
        <f ca="1">IFERROR(__xludf.DUMMYFUNCTION("""COMPUTED_VALUE"""),"Виноградова")</f>
        <v>Виноградова</v>
      </c>
      <c r="H58" s="33" t="str">
        <f ca="1">IFERROR(__xludf.DUMMYFUNCTION("""COMPUTED_VALUE"""),"Ольга")</f>
        <v>Ольга</v>
      </c>
      <c r="I58" s="33" t="str">
        <f ca="1">IFERROR(__xludf.DUMMYFUNCTION("""COMPUTED_VALUE"""),"")</f>
        <v/>
      </c>
      <c r="J58" s="33" t="str">
        <f ca="1">IFERROR(__xludf.DUMMYFUNCTION("""COMPUTED_VALUE"""),"30-39")</f>
        <v>30-39</v>
      </c>
      <c r="K58" s="33" t="str">
        <f ca="1">IFERROR(__xludf.DUMMYFUNCTION("""COMPUTED_VALUE"""),"")</f>
        <v/>
      </c>
      <c r="L58" s="33" t="str">
        <f ca="1">IFERROR(__xludf.DUMMYFUNCTION("""COMPUTED_VALUE"""),"")</f>
        <v/>
      </c>
    </row>
    <row r="59" spans="1:12" ht="13.2" x14ac:dyDescent="0.25">
      <c r="A59" s="32">
        <f ca="1">IFERROR(__xludf.DUMMYFUNCTION("""COMPUTED_VALUE"""),43373)</f>
        <v>43373</v>
      </c>
      <c r="B59" s="33">
        <f ca="1">IFERROR(__xludf.DUMMYFUNCTION("""COMPUTED_VALUE"""),3)</f>
        <v>3</v>
      </c>
      <c r="C59" s="35">
        <f ca="1">IFERROR(__xludf.DUMMYFUNCTION("""COMPUTED_VALUE"""),0.00729398148148147)</f>
        <v>7.2939814814814699E-3</v>
      </c>
      <c r="D59" s="34" t="str">
        <f ca="1">IFERROR(__xludf.DUMMYFUNCTION("""COMPUTED_VALUE"""),"Шамгуллин Арсений")</f>
        <v>Шамгуллин Арсений</v>
      </c>
      <c r="E59" s="33">
        <f ca="1">IFERROR(__xludf.DUMMYFUNCTION("""COMPUTED_VALUE"""),33)</f>
        <v>33</v>
      </c>
      <c r="F59" s="33" t="str">
        <f ca="1">IFERROR(__xludf.DUMMYFUNCTION("""COMPUTED_VALUE"""),"М")</f>
        <v>М</v>
      </c>
      <c r="G59" s="33" t="str">
        <f ca="1">IFERROR(__xludf.DUMMYFUNCTION("""COMPUTED_VALUE"""),"Шамгуллин")</f>
        <v>Шамгуллин</v>
      </c>
      <c r="H59" s="33" t="str">
        <f ca="1">IFERROR(__xludf.DUMMYFUNCTION("""COMPUTED_VALUE"""),"Арсений")</f>
        <v>Арсений</v>
      </c>
      <c r="I59" s="33" t="str">
        <f ca="1">IFERROR(__xludf.DUMMYFUNCTION("""COMPUTED_VALUE"""),"")</f>
        <v/>
      </c>
      <c r="J59" s="33" t="str">
        <f ca="1">IFERROR(__xludf.DUMMYFUNCTION("""COMPUTED_VALUE"""),"30-39")</f>
        <v>30-39</v>
      </c>
      <c r="K59" s="33" t="str">
        <f ca="1">IFERROR(__xludf.DUMMYFUNCTION("""COMPUTED_VALUE"""),"")</f>
        <v/>
      </c>
      <c r="L59" s="33" t="str">
        <f ca="1">IFERROR(__xludf.DUMMYFUNCTION("""COMPUTED_VALUE"""),"")</f>
        <v/>
      </c>
    </row>
    <row r="60" spans="1:12" ht="13.2" x14ac:dyDescent="0.25">
      <c r="A60" s="32">
        <f ca="1">IFERROR(__xludf.DUMMYFUNCTION("""COMPUTED_VALUE"""),43373)</f>
        <v>43373</v>
      </c>
      <c r="B60" s="33">
        <f ca="1">IFERROR(__xludf.DUMMYFUNCTION("""COMPUTED_VALUE"""),3)</f>
        <v>3</v>
      </c>
      <c r="C60" s="35">
        <f ca="1">IFERROR(__xludf.DUMMYFUNCTION("""COMPUTED_VALUE"""),0.00732638888888888)</f>
        <v>7.3263888888888797E-3</v>
      </c>
      <c r="D60" s="34" t="str">
        <f ca="1">IFERROR(__xludf.DUMMYFUNCTION("""COMPUTED_VALUE"""),"Назаренко Алексей")</f>
        <v>Назаренко Алексей</v>
      </c>
      <c r="E60" s="33">
        <f ca="1">IFERROR(__xludf.DUMMYFUNCTION("""COMPUTED_VALUE"""),24)</f>
        <v>24</v>
      </c>
      <c r="F60" s="33" t="str">
        <f ca="1">IFERROR(__xludf.DUMMYFUNCTION("""COMPUTED_VALUE"""),"М")</f>
        <v>М</v>
      </c>
      <c r="G60" s="33" t="str">
        <f ca="1">IFERROR(__xludf.DUMMYFUNCTION("""COMPUTED_VALUE"""),"Назаренко")</f>
        <v>Назаренко</v>
      </c>
      <c r="H60" s="33" t="str">
        <f ca="1">IFERROR(__xludf.DUMMYFUNCTION("""COMPUTED_VALUE"""),"Алексей")</f>
        <v>Алексей</v>
      </c>
      <c r="I60" s="33" t="str">
        <f ca="1">IFERROR(__xludf.DUMMYFUNCTION("""COMPUTED_VALUE"""),"")</f>
        <v/>
      </c>
      <c r="J60" s="33" t="str">
        <f ca="1">IFERROR(__xludf.DUMMYFUNCTION("""COMPUTED_VALUE"""),"18-29")</f>
        <v>18-29</v>
      </c>
      <c r="K60" s="33" t="str">
        <f ca="1">IFERROR(__xludf.DUMMYFUNCTION("""COMPUTED_VALUE"""),"")</f>
        <v/>
      </c>
      <c r="L60" s="33" t="str">
        <f ca="1">IFERROR(__xludf.DUMMYFUNCTION("""COMPUTED_VALUE"""),"")</f>
        <v/>
      </c>
    </row>
    <row r="61" spans="1:12" ht="13.2" x14ac:dyDescent="0.25">
      <c r="A61" s="32">
        <f ca="1">IFERROR(__xludf.DUMMYFUNCTION("""COMPUTED_VALUE"""),43373)</f>
        <v>43373</v>
      </c>
      <c r="B61" s="33">
        <f ca="1">IFERROR(__xludf.DUMMYFUNCTION("""COMPUTED_VALUE"""),3)</f>
        <v>3</v>
      </c>
      <c r="C61" s="35">
        <f ca="1">IFERROR(__xludf.DUMMYFUNCTION("""COMPUTED_VALUE"""),0.00761689814814815)</f>
        <v>7.6168981481481504E-3</v>
      </c>
      <c r="D61" s="34" t="str">
        <f ca="1">IFERROR(__xludf.DUMMYFUNCTION("""COMPUTED_VALUE"""),"Королев Евгений")</f>
        <v>Королев Евгений</v>
      </c>
      <c r="E61" s="33">
        <f ca="1">IFERROR(__xludf.DUMMYFUNCTION("""COMPUTED_VALUE"""),27)</f>
        <v>27</v>
      </c>
      <c r="F61" s="33" t="str">
        <f ca="1">IFERROR(__xludf.DUMMYFUNCTION("""COMPUTED_VALUE"""),"М")</f>
        <v>М</v>
      </c>
      <c r="G61" s="33" t="str">
        <f ca="1">IFERROR(__xludf.DUMMYFUNCTION("""COMPUTED_VALUE"""),"Королев")</f>
        <v>Королев</v>
      </c>
      <c r="H61" s="33" t="str">
        <f ca="1">IFERROR(__xludf.DUMMYFUNCTION("""COMPUTED_VALUE"""),"Евгений")</f>
        <v>Евгений</v>
      </c>
      <c r="I61" s="33" t="str">
        <f ca="1">IFERROR(__xludf.DUMMYFUNCTION("""COMPUTED_VALUE"""),"")</f>
        <v/>
      </c>
      <c r="J61" s="33" t="str">
        <f ca="1">IFERROR(__xludf.DUMMYFUNCTION("""COMPUTED_VALUE"""),"18-29")</f>
        <v>18-29</v>
      </c>
      <c r="K61" s="33" t="str">
        <f ca="1">IFERROR(__xludf.DUMMYFUNCTION("""COMPUTED_VALUE"""),"")</f>
        <v/>
      </c>
      <c r="L61" s="33" t="str">
        <f ca="1">IFERROR(__xludf.DUMMYFUNCTION("""COMPUTED_VALUE"""),"")</f>
        <v/>
      </c>
    </row>
    <row r="62" spans="1:12" ht="13.2" x14ac:dyDescent="0.25">
      <c r="A62" s="32">
        <f ca="1">IFERROR(__xludf.DUMMYFUNCTION("""COMPUTED_VALUE"""),43373)</f>
        <v>43373</v>
      </c>
      <c r="B62" s="33">
        <f ca="1">IFERROR(__xludf.DUMMYFUNCTION("""COMPUTED_VALUE"""),3)</f>
        <v>3</v>
      </c>
      <c r="C62" s="35">
        <f ca="1">IFERROR(__xludf.DUMMYFUNCTION("""COMPUTED_VALUE"""),0.00839930555555555)</f>
        <v>8.3993055555555505E-3</v>
      </c>
      <c r="D62" s="34" t="str">
        <f ca="1">IFERROR(__xludf.DUMMYFUNCTION("""COMPUTED_VALUE"""),"Туманов Захар")</f>
        <v>Туманов Захар</v>
      </c>
      <c r="E62" s="33">
        <f ca="1">IFERROR(__xludf.DUMMYFUNCTION("""COMPUTED_VALUE"""),13)</f>
        <v>13</v>
      </c>
      <c r="F62" s="33" t="str">
        <f ca="1">IFERROR(__xludf.DUMMYFUNCTION("""COMPUTED_VALUE"""),"М")</f>
        <v>М</v>
      </c>
      <c r="G62" s="33" t="str">
        <f ca="1">IFERROR(__xludf.DUMMYFUNCTION("""COMPUTED_VALUE"""),"Туманов")</f>
        <v>Туманов</v>
      </c>
      <c r="H62" s="33" t="str">
        <f ca="1">IFERROR(__xludf.DUMMYFUNCTION("""COMPUTED_VALUE"""),"Захар")</f>
        <v>Захар</v>
      </c>
      <c r="I62" s="33" t="str">
        <f ca="1">IFERROR(__xludf.DUMMYFUNCTION("""COMPUTED_VALUE"""),"")</f>
        <v/>
      </c>
      <c r="J62" s="33" t="str">
        <f ca="1">IFERROR(__xludf.DUMMYFUNCTION("""COMPUTED_VALUE"""),"13-15")</f>
        <v>13-15</v>
      </c>
      <c r="K62" s="33" t="str">
        <f ca="1">IFERROR(__xludf.DUMMYFUNCTION("""COMPUTED_VALUE"""),"")</f>
        <v/>
      </c>
      <c r="L62" s="33" t="str">
        <f ca="1">IFERROR(__xludf.DUMMYFUNCTION("""COMPUTED_VALUE"""),"")</f>
        <v/>
      </c>
    </row>
    <row r="63" spans="1:12" ht="13.2" x14ac:dyDescent="0.25">
      <c r="A63" s="32">
        <f ca="1">IFERROR(__xludf.DUMMYFUNCTION("""COMPUTED_VALUE"""),43373)</f>
        <v>43373</v>
      </c>
      <c r="B63" s="33">
        <f ca="1">IFERROR(__xludf.DUMMYFUNCTION("""COMPUTED_VALUE"""),3)</f>
        <v>3</v>
      </c>
      <c r="C63" s="35">
        <f ca="1">IFERROR(__xludf.DUMMYFUNCTION("""COMPUTED_VALUE"""),0.00924421296296296)</f>
        <v>9.2442129629629593E-3</v>
      </c>
      <c r="D63" s="34" t="str">
        <f ca="1">IFERROR(__xludf.DUMMYFUNCTION("""COMPUTED_VALUE"""),"Головин Егор")</f>
        <v>Головин Егор</v>
      </c>
      <c r="E63" s="33">
        <f ca="1">IFERROR(__xludf.DUMMYFUNCTION("""COMPUTED_VALUE"""),9)</f>
        <v>9</v>
      </c>
      <c r="F63" s="33" t="str">
        <f ca="1">IFERROR(__xludf.DUMMYFUNCTION("""COMPUTED_VALUE"""),"М")</f>
        <v>М</v>
      </c>
      <c r="G63" s="33" t="str">
        <f ca="1">IFERROR(__xludf.DUMMYFUNCTION("""COMPUTED_VALUE"""),"Головин")</f>
        <v>Головин</v>
      </c>
      <c r="H63" s="33" t="str">
        <f ca="1">IFERROR(__xludf.DUMMYFUNCTION("""COMPUTED_VALUE"""),"Егор")</f>
        <v>Егор</v>
      </c>
      <c r="I63" s="33" t="str">
        <f ca="1">IFERROR(__xludf.DUMMYFUNCTION("""COMPUTED_VALUE"""),"")</f>
        <v/>
      </c>
      <c r="J63" s="33" t="str">
        <f ca="1">IFERROR(__xludf.DUMMYFUNCTION("""COMPUTED_VALUE"""),"9-10")</f>
        <v>9-10</v>
      </c>
      <c r="K63" s="33" t="str">
        <f ca="1">IFERROR(__xludf.DUMMYFUNCTION("""COMPUTED_VALUE"""),"")</f>
        <v/>
      </c>
      <c r="L63" s="33" t="str">
        <f ca="1">IFERROR(__xludf.DUMMYFUNCTION("""COMPUTED_VALUE"""),"")</f>
        <v/>
      </c>
    </row>
    <row r="64" spans="1:12" ht="13.2" x14ac:dyDescent="0.25">
      <c r="A64" s="32">
        <f ca="1">IFERROR(__xludf.DUMMYFUNCTION("""COMPUTED_VALUE"""),43373)</f>
        <v>43373</v>
      </c>
      <c r="B64" s="33">
        <f ca="1">IFERROR(__xludf.DUMMYFUNCTION("""COMPUTED_VALUE"""),3)</f>
        <v>3</v>
      </c>
      <c r="C64" s="35">
        <f ca="1">IFERROR(__xludf.DUMMYFUNCTION("""COMPUTED_VALUE"""),0.00997453703703703)</f>
        <v>9.97453703703703E-3</v>
      </c>
      <c r="D64" s="34" t="str">
        <f ca="1">IFERROR(__xludf.DUMMYFUNCTION("""COMPUTED_VALUE"""),"Клепинин Данил")</f>
        <v>Клепинин Данил</v>
      </c>
      <c r="E64" s="33">
        <f ca="1">IFERROR(__xludf.DUMMYFUNCTION("""COMPUTED_VALUE"""),9)</f>
        <v>9</v>
      </c>
      <c r="F64" s="33" t="str">
        <f ca="1">IFERROR(__xludf.DUMMYFUNCTION("""COMPUTED_VALUE"""),"М")</f>
        <v>М</v>
      </c>
      <c r="G64" s="33" t="str">
        <f ca="1">IFERROR(__xludf.DUMMYFUNCTION("""COMPUTED_VALUE"""),"Клепинин")</f>
        <v>Клепинин</v>
      </c>
      <c r="H64" s="33" t="str">
        <f ca="1">IFERROR(__xludf.DUMMYFUNCTION("""COMPUTED_VALUE"""),"Данил")</f>
        <v>Данил</v>
      </c>
      <c r="I64" s="33" t="str">
        <f ca="1">IFERROR(__xludf.DUMMYFUNCTION("""COMPUTED_VALUE"""),"")</f>
        <v/>
      </c>
      <c r="J64" s="33" t="str">
        <f ca="1">IFERROR(__xludf.DUMMYFUNCTION("""COMPUTED_VALUE"""),"9-10")</f>
        <v>9-10</v>
      </c>
      <c r="K64" s="33" t="str">
        <f ca="1">IFERROR(__xludf.DUMMYFUNCTION("""COMPUTED_VALUE"""),"")</f>
        <v/>
      </c>
      <c r="L64" s="33" t="str">
        <f ca="1">IFERROR(__xludf.DUMMYFUNCTION("""COMPUTED_VALUE"""),"")</f>
        <v/>
      </c>
    </row>
    <row r="65" spans="1:12" ht="13.2" x14ac:dyDescent="0.25">
      <c r="A65" s="32">
        <f ca="1">IFERROR(__xludf.DUMMYFUNCTION("""COMPUTED_VALUE"""),43373)</f>
        <v>43373</v>
      </c>
      <c r="B65" s="33">
        <f ca="1">IFERROR(__xludf.DUMMYFUNCTION("""COMPUTED_VALUE"""),3)</f>
        <v>3</v>
      </c>
      <c r="C65" s="35">
        <f ca="1">IFERROR(__xludf.DUMMYFUNCTION("""COMPUTED_VALUE"""),0.0111400462962962)</f>
        <v>1.11400462962962E-2</v>
      </c>
      <c r="D65" s="34" t="str">
        <f ca="1">IFERROR(__xludf.DUMMYFUNCTION("""COMPUTED_VALUE"""),"Lindemann Alexander")</f>
        <v>Lindemann Alexander</v>
      </c>
      <c r="E65" s="33">
        <f ca="1">IFERROR(__xludf.DUMMYFUNCTION("""COMPUTED_VALUE"""),28)</f>
        <v>28</v>
      </c>
      <c r="F65" s="33" t="str">
        <f ca="1">IFERROR(__xludf.DUMMYFUNCTION("""COMPUTED_VALUE"""),"М")</f>
        <v>М</v>
      </c>
      <c r="G65" s="33" t="str">
        <f ca="1">IFERROR(__xludf.DUMMYFUNCTION("""COMPUTED_VALUE"""),"Lindemann")</f>
        <v>Lindemann</v>
      </c>
      <c r="H65" s="33" t="str">
        <f ca="1">IFERROR(__xludf.DUMMYFUNCTION("""COMPUTED_VALUE"""),"Alexander")</f>
        <v>Alexander</v>
      </c>
      <c r="I65" s="33" t="str">
        <f ca="1">IFERROR(__xludf.DUMMYFUNCTION("""COMPUTED_VALUE"""),"")</f>
        <v/>
      </c>
      <c r="J65" s="33" t="str">
        <f ca="1">IFERROR(__xludf.DUMMYFUNCTION("""COMPUTED_VALUE"""),"18-29")</f>
        <v>18-29</v>
      </c>
      <c r="K65" s="33" t="str">
        <f ca="1">IFERROR(__xludf.DUMMYFUNCTION("""COMPUTED_VALUE"""),"")</f>
        <v/>
      </c>
      <c r="L65" s="33" t="str">
        <f ca="1">IFERROR(__xludf.DUMMYFUNCTION("""COMPUTED_VALUE"""),"")</f>
        <v/>
      </c>
    </row>
    <row r="66" spans="1:12" ht="13.2" x14ac:dyDescent="0.25">
      <c r="A66" s="32">
        <f ca="1">IFERROR(__xludf.DUMMYFUNCTION("""COMPUTED_VALUE"""),43373)</f>
        <v>43373</v>
      </c>
      <c r="B66" s="33">
        <f ca="1">IFERROR(__xludf.DUMMYFUNCTION("""COMPUTED_VALUE"""),3)</f>
        <v>3</v>
      </c>
      <c r="C66" s="35">
        <f ca="1">IFERROR(__xludf.DUMMYFUNCTION("""COMPUTED_VALUE"""),0.0125358796296296)</f>
        <v>1.25358796296296E-2</v>
      </c>
      <c r="D66" s="34" t="str">
        <f ca="1">IFERROR(__xludf.DUMMYFUNCTION("""COMPUTED_VALUE"""),"Шулятьев Алексей")</f>
        <v>Шулятьев Алексей</v>
      </c>
      <c r="E66" s="33">
        <f ca="1">IFERROR(__xludf.DUMMYFUNCTION("""COMPUTED_VALUE"""),70)</f>
        <v>70</v>
      </c>
      <c r="F66" s="33" t="str">
        <f ca="1">IFERROR(__xludf.DUMMYFUNCTION("""COMPUTED_VALUE"""),"М")</f>
        <v>М</v>
      </c>
      <c r="G66" s="33" t="str">
        <f ca="1">IFERROR(__xludf.DUMMYFUNCTION("""COMPUTED_VALUE"""),"Шулятьев")</f>
        <v>Шулятьев</v>
      </c>
      <c r="H66" s="33" t="str">
        <f ca="1">IFERROR(__xludf.DUMMYFUNCTION("""COMPUTED_VALUE"""),"Алексей")</f>
        <v>Алексей</v>
      </c>
      <c r="I66" s="33" t="str">
        <f ca="1">IFERROR(__xludf.DUMMYFUNCTION("""COMPUTED_VALUE"""),"")</f>
        <v/>
      </c>
      <c r="J66" s="33" t="str">
        <f ca="1">IFERROR(__xludf.DUMMYFUNCTION("""COMPUTED_VALUE"""),"70+")</f>
        <v>70+</v>
      </c>
      <c r="K66" s="33" t="str">
        <f ca="1">IFERROR(__xludf.DUMMYFUNCTION("""COMPUTED_VALUE"""),"")</f>
        <v/>
      </c>
      <c r="L66" s="33" t="str">
        <f ca="1">IFERROR(__xludf.DUMMYFUNCTION("""COMPUTED_VALUE"""),"")</f>
        <v/>
      </c>
    </row>
    <row r="67" spans="1:12" ht="13.2" x14ac:dyDescent="0.25">
      <c r="A67" s="32">
        <f ca="1">IFERROR(__xludf.DUMMYFUNCTION("""COMPUTED_VALUE"""),43373)</f>
        <v>43373</v>
      </c>
      <c r="B67" s="33">
        <f ca="1">IFERROR(__xludf.DUMMYFUNCTION("""COMPUTED_VALUE"""),3)</f>
        <v>3</v>
      </c>
      <c r="C67" s="35">
        <f ca="1">IFERROR(__xludf.DUMMYFUNCTION("""COMPUTED_VALUE"""),0.0126655092592592)</f>
        <v>1.2665509259259199E-2</v>
      </c>
      <c r="D67" s="34" t="str">
        <f ca="1">IFERROR(__xludf.DUMMYFUNCTION("""COMPUTED_VALUE"""),"Шайдука Артём")</f>
        <v>Шайдука Артём</v>
      </c>
      <c r="E67" s="33">
        <f ca="1">IFERROR(__xludf.DUMMYFUNCTION("""COMPUTED_VALUE"""),10)</f>
        <v>10</v>
      </c>
      <c r="F67" s="33" t="str">
        <f ca="1">IFERROR(__xludf.DUMMYFUNCTION("""COMPUTED_VALUE"""),"М")</f>
        <v>М</v>
      </c>
      <c r="G67" s="33" t="str">
        <f ca="1">IFERROR(__xludf.DUMMYFUNCTION("""COMPUTED_VALUE"""),"Шайдука")</f>
        <v>Шайдука</v>
      </c>
      <c r="H67" s="33" t="str">
        <f ca="1">IFERROR(__xludf.DUMMYFUNCTION("""COMPUTED_VALUE"""),"Артём")</f>
        <v>Артём</v>
      </c>
      <c r="I67" s="33" t="str">
        <f ca="1">IFERROR(__xludf.DUMMYFUNCTION("""COMPUTED_VALUE"""),"")</f>
        <v/>
      </c>
      <c r="J67" s="33" t="str">
        <f ca="1">IFERROR(__xludf.DUMMYFUNCTION("""COMPUTED_VALUE"""),"9-10")</f>
        <v>9-10</v>
      </c>
      <c r="K67" s="33" t="str">
        <f ca="1">IFERROR(__xludf.DUMMYFUNCTION("""COMPUTED_VALUE"""),"")</f>
        <v/>
      </c>
      <c r="L67" s="33" t="str">
        <f ca="1">IFERROR(__xludf.DUMMYFUNCTION("""COMPUTED_VALUE"""),"")</f>
        <v/>
      </c>
    </row>
    <row r="68" spans="1:12" ht="13.2" x14ac:dyDescent="0.25">
      <c r="A68" s="32">
        <f ca="1">IFERROR(__xludf.DUMMYFUNCTION("""COMPUTED_VALUE"""),43373)</f>
        <v>43373</v>
      </c>
      <c r="B68" s="33">
        <f ca="1">IFERROR(__xludf.DUMMYFUNCTION("""COMPUTED_VALUE"""),3)</f>
        <v>3</v>
      </c>
      <c r="C68" s="35">
        <f ca="1">IFERROR(__xludf.DUMMYFUNCTION("""COMPUTED_VALUE"""),0.0128981481481481)</f>
        <v>1.28981481481481E-2</v>
      </c>
      <c r="D68" s="34" t="str">
        <f ca="1">IFERROR(__xludf.DUMMYFUNCTION("""COMPUTED_VALUE"""),"Голдаев Матвей")</f>
        <v>Голдаев Матвей</v>
      </c>
      <c r="E68" s="33">
        <f ca="1">IFERROR(__xludf.DUMMYFUNCTION("""COMPUTED_VALUE"""),11)</f>
        <v>11</v>
      </c>
      <c r="F68" s="33" t="str">
        <f ca="1">IFERROR(__xludf.DUMMYFUNCTION("""COMPUTED_VALUE"""),"М")</f>
        <v>М</v>
      </c>
      <c r="G68" s="33" t="str">
        <f ca="1">IFERROR(__xludf.DUMMYFUNCTION("""COMPUTED_VALUE"""),"Голдаев")</f>
        <v>Голдаев</v>
      </c>
      <c r="H68" s="33" t="str">
        <f ca="1">IFERROR(__xludf.DUMMYFUNCTION("""COMPUTED_VALUE"""),"Матвей")</f>
        <v>Матвей</v>
      </c>
      <c r="I68" s="33" t="str">
        <f ca="1">IFERROR(__xludf.DUMMYFUNCTION("""COMPUTED_VALUE"""),"")</f>
        <v/>
      </c>
      <c r="J68" s="33" t="str">
        <f ca="1">IFERROR(__xludf.DUMMYFUNCTION("""COMPUTED_VALUE"""),"11-12")</f>
        <v>11-12</v>
      </c>
      <c r="K68" s="33" t="str">
        <f ca="1">IFERROR(__xludf.DUMMYFUNCTION("""COMPUTED_VALUE"""),"")</f>
        <v/>
      </c>
      <c r="L68" s="33" t="str">
        <f ca="1">IFERROR(__xludf.DUMMYFUNCTION("""COMPUTED_VALUE"""),"")</f>
        <v/>
      </c>
    </row>
    <row r="69" spans="1:12" ht="13.2" x14ac:dyDescent="0.25">
      <c r="A69" s="32">
        <f ca="1">IFERROR(__xludf.DUMMYFUNCTION("""COMPUTED_VALUE"""),43373)</f>
        <v>43373</v>
      </c>
      <c r="B69" s="33">
        <f ca="1">IFERROR(__xludf.DUMMYFUNCTION("""COMPUTED_VALUE"""),3)</f>
        <v>3</v>
      </c>
      <c r="C69" s="35">
        <f ca="1">IFERROR(__xludf.DUMMYFUNCTION("""COMPUTED_VALUE"""),0.0132627314814814)</f>
        <v>1.32627314814814E-2</v>
      </c>
      <c r="D69" s="34" t="str">
        <f ca="1">IFERROR(__xludf.DUMMYFUNCTION("""COMPUTED_VALUE"""),"Кулинич Владимир")</f>
        <v>Кулинич Владимир</v>
      </c>
      <c r="E69" s="33">
        <f ca="1">IFERROR(__xludf.DUMMYFUNCTION("""COMPUTED_VALUE"""),9)</f>
        <v>9</v>
      </c>
      <c r="F69" s="33" t="str">
        <f ca="1">IFERROR(__xludf.DUMMYFUNCTION("""COMPUTED_VALUE"""),"М")</f>
        <v>М</v>
      </c>
      <c r="G69" s="33" t="str">
        <f ca="1">IFERROR(__xludf.DUMMYFUNCTION("""COMPUTED_VALUE"""),"Кулинич")</f>
        <v>Кулинич</v>
      </c>
      <c r="H69" s="33" t="str">
        <f ca="1">IFERROR(__xludf.DUMMYFUNCTION("""COMPUTED_VALUE"""),"Владимир")</f>
        <v>Владимир</v>
      </c>
      <c r="I69" s="33" t="str">
        <f ca="1">IFERROR(__xludf.DUMMYFUNCTION("""COMPUTED_VALUE"""),"")</f>
        <v/>
      </c>
      <c r="J69" s="33" t="str">
        <f ca="1">IFERROR(__xludf.DUMMYFUNCTION("""COMPUTED_VALUE"""),"9-10")</f>
        <v>9-10</v>
      </c>
      <c r="K69" s="33" t="str">
        <f ca="1">IFERROR(__xludf.DUMMYFUNCTION("""COMPUTED_VALUE"""),"")</f>
        <v/>
      </c>
      <c r="L69" s="33" t="str">
        <f ca="1">IFERROR(__xludf.DUMMYFUNCTION("""COMPUTED_VALUE"""),"")</f>
        <v/>
      </c>
    </row>
    <row r="70" spans="1:12" ht="13.2" x14ac:dyDescent="0.25">
      <c r="A70" s="32">
        <f ca="1">IFERROR(__xludf.DUMMYFUNCTION("""COMPUTED_VALUE"""),43373)</f>
        <v>43373</v>
      </c>
      <c r="B70" s="33">
        <f ca="1">IFERROR(__xludf.DUMMYFUNCTION("""COMPUTED_VALUE"""),3)</f>
        <v>3</v>
      </c>
      <c r="C70" s="35">
        <f ca="1">IFERROR(__xludf.DUMMYFUNCTION("""COMPUTED_VALUE"""),0.014136574074074)</f>
        <v>1.4136574074073999E-2</v>
      </c>
      <c r="D70" s="34" t="str">
        <f ca="1">IFERROR(__xludf.DUMMYFUNCTION("""COMPUTED_VALUE"""),"Газиев Аскар")</f>
        <v>Газиев Аскар</v>
      </c>
      <c r="E70" s="33">
        <f ca="1">IFERROR(__xludf.DUMMYFUNCTION("""COMPUTED_VALUE"""),8)</f>
        <v>8</v>
      </c>
      <c r="F70" s="33" t="str">
        <f ca="1">IFERROR(__xludf.DUMMYFUNCTION("""COMPUTED_VALUE"""),"М")</f>
        <v>М</v>
      </c>
      <c r="G70" s="33" t="str">
        <f ca="1">IFERROR(__xludf.DUMMYFUNCTION("""COMPUTED_VALUE"""),"Газиев")</f>
        <v>Газиев</v>
      </c>
      <c r="H70" s="33" t="str">
        <f ca="1">IFERROR(__xludf.DUMMYFUNCTION("""COMPUTED_VALUE"""),"Аскар")</f>
        <v>Аскар</v>
      </c>
      <c r="I70" s="33" t="str">
        <f ca="1">IFERROR(__xludf.DUMMYFUNCTION("""COMPUTED_VALUE"""),"")</f>
        <v/>
      </c>
      <c r="J70" s="33" t="str">
        <f ca="1">IFERROR(__xludf.DUMMYFUNCTION("""COMPUTED_VALUE"""),"6-8")</f>
        <v>6-8</v>
      </c>
      <c r="K70" s="33" t="str">
        <f ca="1">IFERROR(__xludf.DUMMYFUNCTION("""COMPUTED_VALUE"""),"")</f>
        <v/>
      </c>
      <c r="L70" s="33" t="str">
        <f ca="1">IFERROR(__xludf.DUMMYFUNCTION("""COMPUTED_VALUE"""),"")</f>
        <v/>
      </c>
    </row>
    <row r="71" spans="1:12" ht="13.2" x14ac:dyDescent="0.25">
      <c r="A71" s="32">
        <f ca="1">IFERROR(__xludf.DUMMYFUNCTION("""COMPUTED_VALUE"""),43373)</f>
        <v>43373</v>
      </c>
      <c r="B71" s="33">
        <f ca="1">IFERROR(__xludf.DUMMYFUNCTION("""COMPUTED_VALUE"""),3)</f>
        <v>3</v>
      </c>
      <c r="C71" s="35">
        <f ca="1">IFERROR(__xludf.DUMMYFUNCTION("""COMPUTED_VALUE"""),0.016355324074074)</f>
        <v>1.6355324074074001E-2</v>
      </c>
      <c r="D71" s="34" t="str">
        <f ca="1">IFERROR(__xludf.DUMMYFUNCTION("""COMPUTED_VALUE"""),"Груздь Дмитрий")</f>
        <v>Груздь Дмитрий</v>
      </c>
      <c r="E71" s="33" t="str">
        <f ca="1">IFERROR(__xludf.DUMMYFUNCTION("""COMPUTED_VALUE"""),"")</f>
        <v/>
      </c>
      <c r="F71" s="33" t="str">
        <f ca="1">IFERROR(__xludf.DUMMYFUNCTION("""COMPUTED_VALUE"""),"М")</f>
        <v>М</v>
      </c>
      <c r="G71" s="33" t="str">
        <f ca="1">IFERROR(__xludf.DUMMYFUNCTION("""COMPUTED_VALUE"""),"Груздь")</f>
        <v>Груздь</v>
      </c>
      <c r="H71" s="33" t="str">
        <f ca="1">IFERROR(__xludf.DUMMYFUNCTION("""COMPUTED_VALUE"""),"Дмитрий")</f>
        <v>Дмитрий</v>
      </c>
      <c r="I71" s="33" t="str">
        <f ca="1">IFERROR(__xludf.DUMMYFUNCTION("""COMPUTED_VALUE"""),"")</f>
        <v/>
      </c>
      <c r="J71" s="33" t="str">
        <f ca="1">IFERROR(__xludf.DUMMYFUNCTION("""COMPUTED_VALUE"""),"")</f>
        <v/>
      </c>
      <c r="K71" s="33" t="str">
        <f ca="1">IFERROR(__xludf.DUMMYFUNCTION("""COMPUTED_VALUE"""),"")</f>
        <v/>
      </c>
      <c r="L71" s="33" t="str">
        <f ca="1">IFERROR(__xludf.DUMMYFUNCTION("""COMPUTED_VALUE"""),"")</f>
        <v/>
      </c>
    </row>
    <row r="72" spans="1:12" ht="13.2" x14ac:dyDescent="0.25">
      <c r="A72" s="32">
        <f ca="1">IFERROR(__xludf.DUMMYFUNCTION("""COMPUTED_VALUE"""),43373)</f>
        <v>43373</v>
      </c>
      <c r="B72" s="33">
        <f ca="1">IFERROR(__xludf.DUMMYFUNCTION("""COMPUTED_VALUE"""),5)</f>
        <v>5</v>
      </c>
      <c r="C72" s="35">
        <f ca="1">IFERROR(__xludf.DUMMYFUNCTION("""COMPUTED_VALUE"""),0.0143888888888888)</f>
        <v>1.43888888888888E-2</v>
      </c>
      <c r="D72" s="34" t="str">
        <f ca="1">IFERROR(__xludf.DUMMYFUNCTION("""COMPUTED_VALUE"""),"Иванова Ольга")</f>
        <v>Иванова Ольга</v>
      </c>
      <c r="E72" s="33">
        <f ca="1">IFERROR(__xludf.DUMMYFUNCTION("""COMPUTED_VALUE"""),24)</f>
        <v>24</v>
      </c>
      <c r="F72" s="33" t="str">
        <f ca="1">IFERROR(__xludf.DUMMYFUNCTION("""COMPUTED_VALUE"""),"Ж")</f>
        <v>Ж</v>
      </c>
      <c r="G72" s="33" t="str">
        <f ca="1">IFERROR(__xludf.DUMMYFUNCTION("""COMPUTED_VALUE"""),"Иванова")</f>
        <v>Иванова</v>
      </c>
      <c r="H72" s="33" t="str">
        <f ca="1">IFERROR(__xludf.DUMMYFUNCTION("""COMPUTED_VALUE"""),"Ольга")</f>
        <v>Ольга</v>
      </c>
      <c r="I72" s="33" t="str">
        <f ca="1">IFERROR(__xludf.DUMMYFUNCTION("""COMPUTED_VALUE"""),"")</f>
        <v/>
      </c>
      <c r="J72" s="33" t="str">
        <f ca="1">IFERROR(__xludf.DUMMYFUNCTION("""COMPUTED_VALUE"""),"18-29")</f>
        <v>18-29</v>
      </c>
      <c r="K72" s="33" t="str">
        <f ca="1">IFERROR(__xludf.DUMMYFUNCTION("""COMPUTED_VALUE"""),"")</f>
        <v/>
      </c>
      <c r="L72" s="33" t="str">
        <f ca="1">IFERROR(__xludf.DUMMYFUNCTION("""COMPUTED_VALUE"""),"")</f>
        <v/>
      </c>
    </row>
    <row r="73" spans="1:12" ht="13.2" x14ac:dyDescent="0.25">
      <c r="A73" s="32">
        <f ca="1">IFERROR(__xludf.DUMMYFUNCTION("""COMPUTED_VALUE"""),43373)</f>
        <v>43373</v>
      </c>
      <c r="B73" s="33">
        <f ca="1">IFERROR(__xludf.DUMMYFUNCTION("""COMPUTED_VALUE"""),5)</f>
        <v>5</v>
      </c>
      <c r="C73" s="35">
        <f ca="1">IFERROR(__xludf.DUMMYFUNCTION("""COMPUTED_VALUE"""),0.0154050925925925)</f>
        <v>1.54050925925925E-2</v>
      </c>
      <c r="D73" s="34" t="str">
        <f ca="1">IFERROR(__xludf.DUMMYFUNCTION("""COMPUTED_VALUE"""),"Смирнова Ирина")</f>
        <v>Смирнова Ирина</v>
      </c>
      <c r="E73" s="33">
        <f ca="1">IFERROR(__xludf.DUMMYFUNCTION("""COMPUTED_VALUE"""),34)</f>
        <v>34</v>
      </c>
      <c r="F73" s="33" t="str">
        <f ca="1">IFERROR(__xludf.DUMMYFUNCTION("""COMPUTED_VALUE"""),"Ж")</f>
        <v>Ж</v>
      </c>
      <c r="G73" s="33" t="str">
        <f ca="1">IFERROR(__xludf.DUMMYFUNCTION("""COMPUTED_VALUE"""),"Смирнова")</f>
        <v>Смирнова</v>
      </c>
      <c r="H73" s="33" t="str">
        <f ca="1">IFERROR(__xludf.DUMMYFUNCTION("""COMPUTED_VALUE"""),"Ирина")</f>
        <v>Ирина</v>
      </c>
      <c r="I73" s="33" t="str">
        <f ca="1">IFERROR(__xludf.DUMMYFUNCTION("""COMPUTED_VALUE"""),"")</f>
        <v/>
      </c>
      <c r="J73" s="33" t="str">
        <f ca="1">IFERROR(__xludf.DUMMYFUNCTION("""COMPUTED_VALUE"""),"30-39")</f>
        <v>30-39</v>
      </c>
      <c r="K73" s="33" t="str">
        <f ca="1">IFERROR(__xludf.DUMMYFUNCTION("""COMPUTED_VALUE"""),"")</f>
        <v/>
      </c>
      <c r="L73" s="33" t="str">
        <f ca="1">IFERROR(__xludf.DUMMYFUNCTION("""COMPUTED_VALUE"""),"")</f>
        <v/>
      </c>
    </row>
    <row r="74" spans="1:12" ht="13.2" x14ac:dyDescent="0.25">
      <c r="A74" s="32">
        <f ca="1">IFERROR(__xludf.DUMMYFUNCTION("""COMPUTED_VALUE"""),43373)</f>
        <v>43373</v>
      </c>
      <c r="B74" s="33">
        <f ca="1">IFERROR(__xludf.DUMMYFUNCTION("""COMPUTED_VALUE"""),5)</f>
        <v>5</v>
      </c>
      <c r="C74" s="35">
        <f ca="1">IFERROR(__xludf.DUMMYFUNCTION("""COMPUTED_VALUE"""),0.0183159722222222)</f>
        <v>1.8315972222222199E-2</v>
      </c>
      <c r="D74" s="34" t="str">
        <f ca="1">IFERROR(__xludf.DUMMYFUNCTION("""COMPUTED_VALUE"""),"Лизункина Марина")</f>
        <v>Лизункина Марина</v>
      </c>
      <c r="E74" s="33">
        <f ca="1">IFERROR(__xludf.DUMMYFUNCTION("""COMPUTED_VALUE"""),30)</f>
        <v>30</v>
      </c>
      <c r="F74" s="33" t="str">
        <f ca="1">IFERROR(__xludf.DUMMYFUNCTION("""COMPUTED_VALUE"""),"Ж")</f>
        <v>Ж</v>
      </c>
      <c r="G74" s="33" t="str">
        <f ca="1">IFERROR(__xludf.DUMMYFUNCTION("""COMPUTED_VALUE"""),"Лизункина")</f>
        <v>Лизункина</v>
      </c>
      <c r="H74" s="33" t="str">
        <f ca="1">IFERROR(__xludf.DUMMYFUNCTION("""COMPUTED_VALUE"""),"Марина")</f>
        <v>Марина</v>
      </c>
      <c r="I74" s="33" t="str">
        <f ca="1">IFERROR(__xludf.DUMMYFUNCTION("""COMPUTED_VALUE"""),"")</f>
        <v/>
      </c>
      <c r="J74" s="33" t="str">
        <f ca="1">IFERROR(__xludf.DUMMYFUNCTION("""COMPUTED_VALUE"""),"30-39")</f>
        <v>30-39</v>
      </c>
      <c r="K74" s="33" t="str">
        <f ca="1">IFERROR(__xludf.DUMMYFUNCTION("""COMPUTED_VALUE"""),"")</f>
        <v/>
      </c>
      <c r="L74" s="33" t="str">
        <f ca="1">IFERROR(__xludf.DUMMYFUNCTION("""COMPUTED_VALUE"""),"")</f>
        <v/>
      </c>
    </row>
    <row r="75" spans="1:12" ht="13.2" x14ac:dyDescent="0.25">
      <c r="A75" s="32">
        <f ca="1">IFERROR(__xludf.DUMMYFUNCTION("""COMPUTED_VALUE"""),43373)</f>
        <v>43373</v>
      </c>
      <c r="B75" s="33">
        <f ca="1">IFERROR(__xludf.DUMMYFUNCTION("""COMPUTED_VALUE"""),5)</f>
        <v>5</v>
      </c>
      <c r="C75" s="35">
        <f ca="1">IFERROR(__xludf.DUMMYFUNCTION("""COMPUTED_VALUE"""),0.0200277777777777)</f>
        <v>2.00277777777777E-2</v>
      </c>
      <c r="D75" s="34" t="str">
        <f ca="1">IFERROR(__xludf.DUMMYFUNCTION("""COMPUTED_VALUE"""),"Иванова Мария")</f>
        <v>Иванова Мария</v>
      </c>
      <c r="E75" s="33">
        <f ca="1">IFERROR(__xludf.DUMMYFUNCTION("""COMPUTED_VALUE"""),28)</f>
        <v>28</v>
      </c>
      <c r="F75" s="33" t="str">
        <f ca="1">IFERROR(__xludf.DUMMYFUNCTION("""COMPUTED_VALUE"""),"Ж")</f>
        <v>Ж</v>
      </c>
      <c r="G75" s="33" t="str">
        <f ca="1">IFERROR(__xludf.DUMMYFUNCTION("""COMPUTED_VALUE"""),"Иванова")</f>
        <v>Иванова</v>
      </c>
      <c r="H75" s="33" t="str">
        <f ca="1">IFERROR(__xludf.DUMMYFUNCTION("""COMPUTED_VALUE"""),"Мария")</f>
        <v>Мария</v>
      </c>
      <c r="I75" s="33" t="str">
        <f ca="1">IFERROR(__xludf.DUMMYFUNCTION("""COMPUTED_VALUE"""),"")</f>
        <v/>
      </c>
      <c r="J75" s="33" t="str">
        <f ca="1">IFERROR(__xludf.DUMMYFUNCTION("""COMPUTED_VALUE"""),"18-29")</f>
        <v>18-29</v>
      </c>
      <c r="K75" s="33" t="str">
        <f ca="1">IFERROR(__xludf.DUMMYFUNCTION("""COMPUTED_VALUE"""),"")</f>
        <v/>
      </c>
      <c r="L75" s="33" t="str">
        <f ca="1">IFERROR(__xludf.DUMMYFUNCTION("""COMPUTED_VALUE"""),"")</f>
        <v/>
      </c>
    </row>
    <row r="76" spans="1:12" ht="13.2" x14ac:dyDescent="0.25">
      <c r="A76" s="32">
        <f ca="1">IFERROR(__xludf.DUMMYFUNCTION("""COMPUTED_VALUE"""),43373)</f>
        <v>43373</v>
      </c>
      <c r="B76" s="33">
        <f ca="1">IFERROR(__xludf.DUMMYFUNCTION("""COMPUTED_VALUE"""),5)</f>
        <v>5</v>
      </c>
      <c r="C76" s="35">
        <f ca="1">IFERROR(__xludf.DUMMYFUNCTION("""COMPUTED_VALUE"""),0.0206724537037037)</f>
        <v>2.06724537037037E-2</v>
      </c>
      <c r="D76" s="34" t="str">
        <f ca="1">IFERROR(__xludf.DUMMYFUNCTION("""COMPUTED_VALUE"""),"Ищенко Галина")</f>
        <v>Ищенко Галина</v>
      </c>
      <c r="E76" s="33">
        <f ca="1">IFERROR(__xludf.DUMMYFUNCTION("""COMPUTED_VALUE"""),54)</f>
        <v>54</v>
      </c>
      <c r="F76" s="33" t="str">
        <f ca="1">IFERROR(__xludf.DUMMYFUNCTION("""COMPUTED_VALUE"""),"Ж")</f>
        <v>Ж</v>
      </c>
      <c r="G76" s="33" t="str">
        <f ca="1">IFERROR(__xludf.DUMMYFUNCTION("""COMPUTED_VALUE"""),"Ищенко")</f>
        <v>Ищенко</v>
      </c>
      <c r="H76" s="33" t="str">
        <f ca="1">IFERROR(__xludf.DUMMYFUNCTION("""COMPUTED_VALUE"""),"Галина")</f>
        <v>Галина</v>
      </c>
      <c r="I76" s="33" t="str">
        <f ca="1">IFERROR(__xludf.DUMMYFUNCTION("""COMPUTED_VALUE"""),"")</f>
        <v/>
      </c>
      <c r="J76" s="33" t="str">
        <f ca="1">IFERROR(__xludf.DUMMYFUNCTION("""COMPUTED_VALUE"""),"50-59")</f>
        <v>50-59</v>
      </c>
      <c r="K76" s="33" t="str">
        <f ca="1">IFERROR(__xludf.DUMMYFUNCTION("""COMPUTED_VALUE"""),"")</f>
        <v/>
      </c>
      <c r="L76" s="33" t="str">
        <f ca="1">IFERROR(__xludf.DUMMYFUNCTION("""COMPUTED_VALUE"""),"")</f>
        <v/>
      </c>
    </row>
    <row r="77" spans="1:12" ht="13.2" x14ac:dyDescent="0.25">
      <c r="A77" s="32">
        <f ca="1">IFERROR(__xludf.DUMMYFUNCTION("""COMPUTED_VALUE"""),43373)</f>
        <v>43373</v>
      </c>
      <c r="B77" s="33">
        <f ca="1">IFERROR(__xludf.DUMMYFUNCTION("""COMPUTED_VALUE"""),5)</f>
        <v>5</v>
      </c>
      <c r="C77" s="35">
        <f ca="1">IFERROR(__xludf.DUMMYFUNCTION("""COMPUTED_VALUE"""),0.0209687499999999)</f>
        <v>2.0968749999999901E-2</v>
      </c>
      <c r="D77" s="34" t="str">
        <f ca="1">IFERROR(__xludf.DUMMYFUNCTION("""COMPUTED_VALUE"""),"Азарова Полина")</f>
        <v>Азарова Полина</v>
      </c>
      <c r="E77" s="33">
        <f ca="1">IFERROR(__xludf.DUMMYFUNCTION("""COMPUTED_VALUE"""),33)</f>
        <v>33</v>
      </c>
      <c r="F77" s="33" t="str">
        <f ca="1">IFERROR(__xludf.DUMMYFUNCTION("""COMPUTED_VALUE"""),"Ж")</f>
        <v>Ж</v>
      </c>
      <c r="G77" s="33" t="str">
        <f ca="1">IFERROR(__xludf.DUMMYFUNCTION("""COMPUTED_VALUE"""),"Азарова")</f>
        <v>Азарова</v>
      </c>
      <c r="H77" s="33" t="str">
        <f ca="1">IFERROR(__xludf.DUMMYFUNCTION("""COMPUTED_VALUE"""),"Полина")</f>
        <v>Полина</v>
      </c>
      <c r="I77" s="33" t="str">
        <f ca="1">IFERROR(__xludf.DUMMYFUNCTION("""COMPUTED_VALUE"""),"")</f>
        <v/>
      </c>
      <c r="J77" s="33" t="str">
        <f ca="1">IFERROR(__xludf.DUMMYFUNCTION("""COMPUTED_VALUE"""),"30-39")</f>
        <v>30-39</v>
      </c>
      <c r="K77" s="33" t="str">
        <f ca="1">IFERROR(__xludf.DUMMYFUNCTION("""COMPUTED_VALUE"""),"")</f>
        <v/>
      </c>
      <c r="L77" s="33" t="str">
        <f ca="1">IFERROR(__xludf.DUMMYFUNCTION("""COMPUTED_VALUE"""),"")</f>
        <v/>
      </c>
    </row>
    <row r="78" spans="1:12" ht="13.2" x14ac:dyDescent="0.25">
      <c r="A78" s="32">
        <f ca="1">IFERROR(__xludf.DUMMYFUNCTION("""COMPUTED_VALUE"""),43373)</f>
        <v>43373</v>
      </c>
      <c r="B78" s="33">
        <f ca="1">IFERROR(__xludf.DUMMYFUNCTION("""COMPUTED_VALUE"""),5)</f>
        <v>5</v>
      </c>
      <c r="C78" s="35">
        <f ca="1">IFERROR(__xludf.DUMMYFUNCTION("""COMPUTED_VALUE"""),0.0213206018518518)</f>
        <v>2.1320601851851799E-2</v>
      </c>
      <c r="D78" s="34" t="str">
        <f ca="1">IFERROR(__xludf.DUMMYFUNCTION("""COMPUTED_VALUE"""),"Барзыкина Екатерина")</f>
        <v>Барзыкина Екатерина</v>
      </c>
      <c r="E78" s="33">
        <f ca="1">IFERROR(__xludf.DUMMYFUNCTION("""COMPUTED_VALUE"""),17)</f>
        <v>17</v>
      </c>
      <c r="F78" s="33" t="str">
        <f ca="1">IFERROR(__xludf.DUMMYFUNCTION("""COMPUTED_VALUE"""),"Ж")</f>
        <v>Ж</v>
      </c>
      <c r="G78" s="33" t="str">
        <f ca="1">IFERROR(__xludf.DUMMYFUNCTION("""COMPUTED_VALUE"""),"Барзыкина")</f>
        <v>Барзыкина</v>
      </c>
      <c r="H78" s="33" t="str">
        <f ca="1">IFERROR(__xludf.DUMMYFUNCTION("""COMPUTED_VALUE"""),"Екатерина")</f>
        <v>Екатерина</v>
      </c>
      <c r="I78" s="33" t="str">
        <f ca="1">IFERROR(__xludf.DUMMYFUNCTION("""COMPUTED_VALUE"""),"")</f>
        <v/>
      </c>
      <c r="J78" s="33" t="str">
        <f ca="1">IFERROR(__xludf.DUMMYFUNCTION("""COMPUTED_VALUE"""),"16-17")</f>
        <v>16-17</v>
      </c>
      <c r="K78" s="33" t="str">
        <f ca="1">IFERROR(__xludf.DUMMYFUNCTION("""COMPUTED_VALUE"""),"")</f>
        <v/>
      </c>
      <c r="L78" s="33" t="str">
        <f ca="1">IFERROR(__xludf.DUMMYFUNCTION("""COMPUTED_VALUE"""),"")</f>
        <v/>
      </c>
    </row>
    <row r="79" spans="1:12" ht="13.2" x14ac:dyDescent="0.25">
      <c r="A79" s="32">
        <f ca="1">IFERROR(__xludf.DUMMYFUNCTION("""COMPUTED_VALUE"""),43373)</f>
        <v>43373</v>
      </c>
      <c r="B79" s="33">
        <f ca="1">IFERROR(__xludf.DUMMYFUNCTION("""COMPUTED_VALUE"""),5)</f>
        <v>5</v>
      </c>
      <c r="C79" s="35">
        <f ca="1">IFERROR(__xludf.DUMMYFUNCTION("""COMPUTED_VALUE"""),0.0216041666666666)</f>
        <v>2.1604166666666601E-2</v>
      </c>
      <c r="D79" s="34" t="str">
        <f ca="1">IFERROR(__xludf.DUMMYFUNCTION("""COMPUTED_VALUE"""),"Сидорцева Татьяна")</f>
        <v>Сидорцева Татьяна</v>
      </c>
      <c r="E79" s="33">
        <f ca="1">IFERROR(__xludf.DUMMYFUNCTION("""COMPUTED_VALUE"""),27)</f>
        <v>27</v>
      </c>
      <c r="F79" s="33" t="str">
        <f ca="1">IFERROR(__xludf.DUMMYFUNCTION("""COMPUTED_VALUE"""),"Ж")</f>
        <v>Ж</v>
      </c>
      <c r="G79" s="33" t="str">
        <f ca="1">IFERROR(__xludf.DUMMYFUNCTION("""COMPUTED_VALUE"""),"Сидорцева")</f>
        <v>Сидорцева</v>
      </c>
      <c r="H79" s="33" t="str">
        <f ca="1">IFERROR(__xludf.DUMMYFUNCTION("""COMPUTED_VALUE"""),"Татьяна")</f>
        <v>Татьяна</v>
      </c>
      <c r="I79" s="33" t="str">
        <f ca="1">IFERROR(__xludf.DUMMYFUNCTION("""COMPUTED_VALUE"""),"")</f>
        <v/>
      </c>
      <c r="J79" s="33" t="str">
        <f ca="1">IFERROR(__xludf.DUMMYFUNCTION("""COMPUTED_VALUE"""),"18-29")</f>
        <v>18-29</v>
      </c>
      <c r="K79" s="33" t="str">
        <f ca="1">IFERROR(__xludf.DUMMYFUNCTION("""COMPUTED_VALUE"""),"")</f>
        <v/>
      </c>
      <c r="L79" s="33" t="str">
        <f ca="1">IFERROR(__xludf.DUMMYFUNCTION("""COMPUTED_VALUE"""),"")</f>
        <v/>
      </c>
    </row>
    <row r="80" spans="1:12" ht="13.2" x14ac:dyDescent="0.25">
      <c r="A80" s="32">
        <f ca="1">IFERROR(__xludf.DUMMYFUNCTION("""COMPUTED_VALUE"""),43373)</f>
        <v>43373</v>
      </c>
      <c r="B80" s="33">
        <f ca="1">IFERROR(__xludf.DUMMYFUNCTION("""COMPUTED_VALUE"""),5)</f>
        <v>5</v>
      </c>
      <c r="C80" s="35">
        <f ca="1">IFERROR(__xludf.DUMMYFUNCTION("""COMPUTED_VALUE"""),0.0256608796296296)</f>
        <v>2.5660879629629599E-2</v>
      </c>
      <c r="D80" s="34" t="str">
        <f ca="1">IFERROR(__xludf.DUMMYFUNCTION("""COMPUTED_VALUE"""),"Кондратьева Виктория")</f>
        <v>Кондратьева Виктория</v>
      </c>
      <c r="E80" s="33">
        <f ca="1">IFERROR(__xludf.DUMMYFUNCTION("""COMPUTED_VALUE"""),42)</f>
        <v>42</v>
      </c>
      <c r="F80" s="33" t="str">
        <f ca="1">IFERROR(__xludf.DUMMYFUNCTION("""COMPUTED_VALUE"""),"Ж")</f>
        <v>Ж</v>
      </c>
      <c r="G80" s="33" t="str">
        <f ca="1">IFERROR(__xludf.DUMMYFUNCTION("""COMPUTED_VALUE"""),"Кондратьева")</f>
        <v>Кондратьева</v>
      </c>
      <c r="H80" s="33" t="str">
        <f ca="1">IFERROR(__xludf.DUMMYFUNCTION("""COMPUTED_VALUE"""),"Виктория")</f>
        <v>Виктория</v>
      </c>
      <c r="I80" s="33" t="str">
        <f ca="1">IFERROR(__xludf.DUMMYFUNCTION("""COMPUTED_VALUE"""),"")</f>
        <v/>
      </c>
      <c r="J80" s="33" t="str">
        <f ca="1">IFERROR(__xludf.DUMMYFUNCTION("""COMPUTED_VALUE"""),"40-49")</f>
        <v>40-49</v>
      </c>
      <c r="K80" s="33" t="str">
        <f ca="1">IFERROR(__xludf.DUMMYFUNCTION("""COMPUTED_VALUE"""),"")</f>
        <v/>
      </c>
      <c r="L80" s="33" t="str">
        <f ca="1">IFERROR(__xludf.DUMMYFUNCTION("""COMPUTED_VALUE"""),"")</f>
        <v/>
      </c>
    </row>
    <row r="81" spans="1:12" ht="13.2" x14ac:dyDescent="0.25">
      <c r="A81" s="32">
        <f ca="1">IFERROR(__xludf.DUMMYFUNCTION("""COMPUTED_VALUE"""),43373)</f>
        <v>43373</v>
      </c>
      <c r="B81" s="33">
        <f ca="1">IFERROR(__xludf.DUMMYFUNCTION("""COMPUTED_VALUE"""),5)</f>
        <v>5</v>
      </c>
      <c r="C81" s="35">
        <f ca="1">IFERROR(__xludf.DUMMYFUNCTION("""COMPUTED_VALUE"""),0.0146782407407407)</f>
        <v>1.46782407407407E-2</v>
      </c>
      <c r="D81" s="34" t="str">
        <f ca="1">IFERROR(__xludf.DUMMYFUNCTION("""COMPUTED_VALUE"""),"Липский Роман")</f>
        <v>Липский Роман</v>
      </c>
      <c r="E81" s="33">
        <f ca="1">IFERROR(__xludf.DUMMYFUNCTION("""COMPUTED_VALUE"""),40)</f>
        <v>40</v>
      </c>
      <c r="F81" s="33" t="str">
        <f ca="1">IFERROR(__xludf.DUMMYFUNCTION("""COMPUTED_VALUE"""),"М")</f>
        <v>М</v>
      </c>
      <c r="G81" s="33" t="str">
        <f ca="1">IFERROR(__xludf.DUMMYFUNCTION("""COMPUTED_VALUE"""),"Липский")</f>
        <v>Липский</v>
      </c>
      <c r="H81" s="33" t="str">
        <f ca="1">IFERROR(__xludf.DUMMYFUNCTION("""COMPUTED_VALUE"""),"Роман")</f>
        <v>Роман</v>
      </c>
      <c r="I81" s="33" t="str">
        <f ca="1">IFERROR(__xludf.DUMMYFUNCTION("""COMPUTED_VALUE"""),"")</f>
        <v/>
      </c>
      <c r="J81" s="33" t="str">
        <f ca="1">IFERROR(__xludf.DUMMYFUNCTION("""COMPUTED_VALUE"""),"40-49")</f>
        <v>40-49</v>
      </c>
      <c r="K81" s="33" t="str">
        <f ca="1">IFERROR(__xludf.DUMMYFUNCTION("""COMPUTED_VALUE"""),"")</f>
        <v/>
      </c>
      <c r="L81" s="33" t="str">
        <f ca="1">IFERROR(__xludf.DUMMYFUNCTION("""COMPUTED_VALUE"""),"")</f>
        <v/>
      </c>
    </row>
    <row r="82" spans="1:12" ht="13.2" x14ac:dyDescent="0.25">
      <c r="A82" s="32">
        <f ca="1">IFERROR(__xludf.DUMMYFUNCTION("""COMPUTED_VALUE"""),43373)</f>
        <v>43373</v>
      </c>
      <c r="B82" s="33">
        <f ca="1">IFERROR(__xludf.DUMMYFUNCTION("""COMPUTED_VALUE"""),5)</f>
        <v>5</v>
      </c>
      <c r="C82" s="35">
        <f ca="1">IFERROR(__xludf.DUMMYFUNCTION("""COMPUTED_VALUE"""),0.0155150462962962)</f>
        <v>1.55150462962962E-2</v>
      </c>
      <c r="D82" s="34" t="str">
        <f ca="1">IFERROR(__xludf.DUMMYFUNCTION("""COMPUTED_VALUE"""),"Грызунов Александр")</f>
        <v>Грызунов Александр</v>
      </c>
      <c r="E82" s="33">
        <f ca="1">IFERROR(__xludf.DUMMYFUNCTION("""COMPUTED_VALUE"""),41)</f>
        <v>41</v>
      </c>
      <c r="F82" s="33" t="str">
        <f ca="1">IFERROR(__xludf.DUMMYFUNCTION("""COMPUTED_VALUE"""),"М")</f>
        <v>М</v>
      </c>
      <c r="G82" s="33" t="str">
        <f ca="1">IFERROR(__xludf.DUMMYFUNCTION("""COMPUTED_VALUE"""),"Грызунов")</f>
        <v>Грызунов</v>
      </c>
      <c r="H82" s="33" t="str">
        <f ca="1">IFERROR(__xludf.DUMMYFUNCTION("""COMPUTED_VALUE"""),"Александр")</f>
        <v>Александр</v>
      </c>
      <c r="I82" s="33" t="str">
        <f ca="1">IFERROR(__xludf.DUMMYFUNCTION("""COMPUTED_VALUE"""),"")</f>
        <v/>
      </c>
      <c r="J82" s="33" t="str">
        <f ca="1">IFERROR(__xludf.DUMMYFUNCTION("""COMPUTED_VALUE"""),"40-49")</f>
        <v>40-49</v>
      </c>
      <c r="K82" s="33" t="str">
        <f ca="1">IFERROR(__xludf.DUMMYFUNCTION("""COMPUTED_VALUE"""),"")</f>
        <v/>
      </c>
      <c r="L82" s="33" t="str">
        <f ca="1">IFERROR(__xludf.DUMMYFUNCTION("""COMPUTED_VALUE"""),"")</f>
        <v/>
      </c>
    </row>
    <row r="83" spans="1:12" ht="13.2" x14ac:dyDescent="0.25">
      <c r="A83" s="32">
        <f ca="1">IFERROR(__xludf.DUMMYFUNCTION("""COMPUTED_VALUE"""),43373)</f>
        <v>43373</v>
      </c>
      <c r="B83" s="33">
        <f ca="1">IFERROR(__xludf.DUMMYFUNCTION("""COMPUTED_VALUE"""),5)</f>
        <v>5</v>
      </c>
      <c r="C83" s="35">
        <f ca="1">IFERROR(__xludf.DUMMYFUNCTION("""COMPUTED_VALUE"""),0.0183368055555555)</f>
        <v>1.8336805555555499E-2</v>
      </c>
      <c r="D83" s="34" t="str">
        <f ca="1">IFERROR(__xludf.DUMMYFUNCTION("""COMPUTED_VALUE"""),"Петров Олег")</f>
        <v>Петров Олег</v>
      </c>
      <c r="E83" s="33">
        <f ca="1">IFERROR(__xludf.DUMMYFUNCTION("""COMPUTED_VALUE"""),51)</f>
        <v>51</v>
      </c>
      <c r="F83" s="33" t="str">
        <f ca="1">IFERROR(__xludf.DUMMYFUNCTION("""COMPUTED_VALUE"""),"М")</f>
        <v>М</v>
      </c>
      <c r="G83" s="33" t="str">
        <f ca="1">IFERROR(__xludf.DUMMYFUNCTION("""COMPUTED_VALUE"""),"Петров")</f>
        <v>Петров</v>
      </c>
      <c r="H83" s="33" t="str">
        <f ca="1">IFERROR(__xludf.DUMMYFUNCTION("""COMPUTED_VALUE"""),"Олег")</f>
        <v>Олег</v>
      </c>
      <c r="I83" s="33" t="str">
        <f ca="1">IFERROR(__xludf.DUMMYFUNCTION("""COMPUTED_VALUE"""),"")</f>
        <v/>
      </c>
      <c r="J83" s="33" t="str">
        <f ca="1">IFERROR(__xludf.DUMMYFUNCTION("""COMPUTED_VALUE"""),"50-59")</f>
        <v>50-59</v>
      </c>
      <c r="K83" s="33" t="str">
        <f ca="1">IFERROR(__xludf.DUMMYFUNCTION("""COMPUTED_VALUE"""),"")</f>
        <v/>
      </c>
      <c r="L83" s="33" t="str">
        <f ca="1">IFERROR(__xludf.DUMMYFUNCTION("""COMPUTED_VALUE"""),"")</f>
        <v/>
      </c>
    </row>
    <row r="84" spans="1:12" ht="13.2" x14ac:dyDescent="0.25">
      <c r="A84" s="32">
        <f ca="1">IFERROR(__xludf.DUMMYFUNCTION("""COMPUTED_VALUE"""),43373)</f>
        <v>43373</v>
      </c>
      <c r="B84" s="33" t="str">
        <f ca="1">IFERROR(__xludf.DUMMYFUNCTION("""COMPUTED_VALUE"""),"#N/A")</f>
        <v>#N/A</v>
      </c>
      <c r="C84" s="35" t="str">
        <f ca="1">IFERROR(__xludf.DUMMYFUNCTION("""COMPUTED_VALUE"""),"")</f>
        <v/>
      </c>
      <c r="D84" s="34" t="str">
        <f ca="1">IFERROR(__xludf.DUMMYFUNCTION("""COMPUTED_VALUE"""),"")</f>
        <v/>
      </c>
      <c r="E84" s="33" t="str">
        <f ca="1">IFERROR(__xludf.DUMMYFUNCTION("""COMPUTED_VALUE"""),"")</f>
        <v/>
      </c>
      <c r="F84" s="33" t="str">
        <f ca="1">IFERROR(__xludf.DUMMYFUNCTION("""COMPUTED_VALUE"""),"")</f>
        <v/>
      </c>
      <c r="G84" s="33" t="str">
        <f ca="1">IFERROR(__xludf.DUMMYFUNCTION("""COMPUTED_VALUE"""),"#VALUE!")</f>
        <v>#VALUE!</v>
      </c>
      <c r="H84" s="33" t="str">
        <f ca="1">IFERROR(__xludf.DUMMYFUNCTION("""COMPUTED_VALUE"""),"")</f>
        <v/>
      </c>
      <c r="I84" s="33" t="str">
        <f ca="1">IFERROR(__xludf.DUMMYFUNCTION("""COMPUTED_VALUE"""),"")</f>
        <v/>
      </c>
      <c r="J84" s="33" t="str">
        <f ca="1">IFERROR(__xludf.DUMMYFUNCTION("""COMPUTED_VALUE"""),"")</f>
        <v/>
      </c>
      <c r="K84" s="33" t="str">
        <f ca="1">IFERROR(__xludf.DUMMYFUNCTION("""COMPUTED_VALUE"""),"")</f>
        <v/>
      </c>
      <c r="L84" s="33" t="str">
        <f ca="1">IFERROR(__xludf.DUMMYFUNCTION("""COMPUTED_VALUE"""),"")</f>
        <v/>
      </c>
    </row>
    <row r="85" spans="1:12" ht="13.2" x14ac:dyDescent="0.25">
      <c r="A85" s="32">
        <f ca="1">IFERROR(__xludf.DUMMYFUNCTION("""COMPUTED_VALUE"""),43373)</f>
        <v>43373</v>
      </c>
      <c r="B85" s="33" t="str">
        <f ca="1">IFERROR(__xludf.DUMMYFUNCTION("""COMPUTED_VALUE"""),"#N/A")</f>
        <v>#N/A</v>
      </c>
      <c r="C85" s="33" t="str">
        <f ca="1">IFERROR(__xludf.DUMMYFUNCTION("""COMPUTED_VALUE"""),"")</f>
        <v/>
      </c>
      <c r="D85" s="34" t="str">
        <f ca="1">IFERROR(__xludf.DUMMYFUNCTION("""COMPUTED_VALUE"""),"")</f>
        <v/>
      </c>
      <c r="E85" s="33" t="str">
        <f ca="1">IFERROR(__xludf.DUMMYFUNCTION("""COMPUTED_VALUE"""),"")</f>
        <v/>
      </c>
      <c r="F85" s="33" t="str">
        <f ca="1">IFERROR(__xludf.DUMMYFUNCTION("""COMPUTED_VALUE"""),"")</f>
        <v/>
      </c>
      <c r="G85" s="33" t="str">
        <f ca="1">IFERROR(__xludf.DUMMYFUNCTION("""COMPUTED_VALUE"""),"#VALUE!")</f>
        <v>#VALUE!</v>
      </c>
      <c r="H85" s="33" t="str">
        <f ca="1">IFERROR(__xludf.DUMMYFUNCTION("""COMPUTED_VALUE"""),"")</f>
        <v/>
      </c>
      <c r="I85" s="33" t="str">
        <f ca="1">IFERROR(__xludf.DUMMYFUNCTION("""COMPUTED_VALUE"""),"")</f>
        <v/>
      </c>
      <c r="J85" s="33" t="str">
        <f ca="1">IFERROR(__xludf.DUMMYFUNCTION("""COMPUTED_VALUE"""),"")</f>
        <v/>
      </c>
      <c r="K85" s="33" t="str">
        <f ca="1">IFERROR(__xludf.DUMMYFUNCTION("""COMPUTED_VALUE"""),"")</f>
        <v/>
      </c>
      <c r="L85" s="33" t="str">
        <f ca="1">IFERROR(__xludf.DUMMYFUNCTION("""COMPUTED_VALUE"""),"")</f>
        <v/>
      </c>
    </row>
    <row r="86" spans="1:12" ht="13.2" x14ac:dyDescent="0.25">
      <c r="A86" s="32">
        <f ca="1">IFERROR(__xludf.DUMMYFUNCTION("""COMPUTED_VALUE"""),43373)</f>
        <v>43373</v>
      </c>
      <c r="B86" s="33" t="str">
        <f ca="1">IFERROR(__xludf.DUMMYFUNCTION("""COMPUTED_VALUE"""),"#N/A")</f>
        <v>#N/A</v>
      </c>
      <c r="C86" s="33" t="str">
        <f ca="1">IFERROR(__xludf.DUMMYFUNCTION("""COMPUTED_VALUE"""),"")</f>
        <v/>
      </c>
      <c r="D86" s="34" t="str">
        <f ca="1">IFERROR(__xludf.DUMMYFUNCTION("""COMPUTED_VALUE"""),"")</f>
        <v/>
      </c>
      <c r="E86" s="33" t="str">
        <f ca="1">IFERROR(__xludf.DUMMYFUNCTION("""COMPUTED_VALUE"""),"")</f>
        <v/>
      </c>
      <c r="F86" s="33" t="str">
        <f ca="1">IFERROR(__xludf.DUMMYFUNCTION("""COMPUTED_VALUE"""),"")</f>
        <v/>
      </c>
      <c r="G86" s="33" t="str">
        <f ca="1">IFERROR(__xludf.DUMMYFUNCTION("""COMPUTED_VALUE"""),"#VALUE!")</f>
        <v>#VALUE!</v>
      </c>
      <c r="H86" s="33" t="str">
        <f ca="1">IFERROR(__xludf.DUMMYFUNCTION("""COMPUTED_VALUE"""),"")</f>
        <v/>
      </c>
      <c r="I86" s="33" t="str">
        <f ca="1">IFERROR(__xludf.DUMMYFUNCTION("""COMPUTED_VALUE"""),"")</f>
        <v/>
      </c>
      <c r="J86" s="33" t="str">
        <f ca="1">IFERROR(__xludf.DUMMYFUNCTION("""COMPUTED_VALUE"""),"")</f>
        <v/>
      </c>
      <c r="K86" s="33" t="str">
        <f ca="1">IFERROR(__xludf.DUMMYFUNCTION("""COMPUTED_VALUE"""),"")</f>
        <v/>
      </c>
      <c r="L86" s="33" t="str">
        <f ca="1">IFERROR(__xludf.DUMMYFUNCTION("""COMPUTED_VALUE"""),"")</f>
        <v/>
      </c>
    </row>
    <row r="87" spans="1:12" ht="13.2" x14ac:dyDescent="0.25">
      <c r="A87" s="32">
        <f ca="1">IFERROR(__xludf.DUMMYFUNCTION("""COMPUTED_VALUE"""),43373)</f>
        <v>43373</v>
      </c>
      <c r="B87" s="33" t="str">
        <f ca="1">IFERROR(__xludf.DUMMYFUNCTION("""COMPUTED_VALUE"""),"#N/A")</f>
        <v>#N/A</v>
      </c>
      <c r="C87" s="33" t="str">
        <f ca="1">IFERROR(__xludf.DUMMYFUNCTION("""COMPUTED_VALUE"""),"")</f>
        <v/>
      </c>
      <c r="D87" s="34" t="str">
        <f ca="1">IFERROR(__xludf.DUMMYFUNCTION("""COMPUTED_VALUE"""),"")</f>
        <v/>
      </c>
      <c r="E87" s="33" t="str">
        <f ca="1">IFERROR(__xludf.DUMMYFUNCTION("""COMPUTED_VALUE"""),"")</f>
        <v/>
      </c>
      <c r="F87" s="33" t="str">
        <f ca="1">IFERROR(__xludf.DUMMYFUNCTION("""COMPUTED_VALUE"""),"")</f>
        <v/>
      </c>
      <c r="G87" s="33" t="str">
        <f ca="1">IFERROR(__xludf.DUMMYFUNCTION("""COMPUTED_VALUE"""),"#VALUE!")</f>
        <v>#VALUE!</v>
      </c>
      <c r="H87" s="33" t="str">
        <f ca="1">IFERROR(__xludf.DUMMYFUNCTION("""COMPUTED_VALUE"""),"")</f>
        <v/>
      </c>
      <c r="I87" s="33" t="str">
        <f ca="1">IFERROR(__xludf.DUMMYFUNCTION("""COMPUTED_VALUE"""),"")</f>
        <v/>
      </c>
      <c r="J87" s="33" t="str">
        <f ca="1">IFERROR(__xludf.DUMMYFUNCTION("""COMPUTED_VALUE"""),"")</f>
        <v/>
      </c>
      <c r="K87" s="33" t="str">
        <f ca="1">IFERROR(__xludf.DUMMYFUNCTION("""COMPUTED_VALUE"""),"")</f>
        <v/>
      </c>
      <c r="L87" s="33" t="str">
        <f ca="1">IFERROR(__xludf.DUMMYFUNCTION("""COMPUTED_VALUE"""),"")</f>
        <v/>
      </c>
    </row>
    <row r="88" spans="1:12" ht="13.2" x14ac:dyDescent="0.25">
      <c r="A88" s="32">
        <f ca="1">IFERROR(__xludf.DUMMYFUNCTION("""COMPUTED_VALUE"""),43373)</f>
        <v>43373</v>
      </c>
      <c r="B88" s="33" t="str">
        <f ca="1">IFERROR(__xludf.DUMMYFUNCTION("""COMPUTED_VALUE"""),"#N/A")</f>
        <v>#N/A</v>
      </c>
      <c r="C88" s="33" t="str">
        <f ca="1">IFERROR(__xludf.DUMMYFUNCTION("""COMPUTED_VALUE"""),"")</f>
        <v/>
      </c>
      <c r="D88" s="34" t="str">
        <f ca="1">IFERROR(__xludf.DUMMYFUNCTION("""COMPUTED_VALUE"""),"")</f>
        <v/>
      </c>
      <c r="E88" s="33" t="str">
        <f ca="1">IFERROR(__xludf.DUMMYFUNCTION("""COMPUTED_VALUE"""),"")</f>
        <v/>
      </c>
      <c r="F88" s="33" t="str">
        <f ca="1">IFERROR(__xludf.DUMMYFUNCTION("""COMPUTED_VALUE"""),"")</f>
        <v/>
      </c>
      <c r="G88" s="33" t="str">
        <f ca="1">IFERROR(__xludf.DUMMYFUNCTION("""COMPUTED_VALUE"""),"#VALUE!")</f>
        <v>#VALUE!</v>
      </c>
      <c r="H88" s="33" t="str">
        <f ca="1">IFERROR(__xludf.DUMMYFUNCTION("""COMPUTED_VALUE"""),"")</f>
        <v/>
      </c>
      <c r="I88" s="33" t="str">
        <f ca="1">IFERROR(__xludf.DUMMYFUNCTION("""COMPUTED_VALUE"""),"")</f>
        <v/>
      </c>
      <c r="J88" s="33" t="str">
        <f ca="1">IFERROR(__xludf.DUMMYFUNCTION("""COMPUTED_VALUE"""),"")</f>
        <v/>
      </c>
      <c r="K88" s="33" t="str">
        <f ca="1">IFERROR(__xludf.DUMMYFUNCTION("""COMPUTED_VALUE"""),"")</f>
        <v/>
      </c>
      <c r="L88" s="33" t="str">
        <f ca="1">IFERROR(__xludf.DUMMYFUNCTION("""COMPUTED_VALUE"""),"")</f>
        <v/>
      </c>
    </row>
    <row r="89" spans="1:12" ht="13.2" x14ac:dyDescent="0.25">
      <c r="A89" s="32">
        <f ca="1">IFERROR(__xludf.DUMMYFUNCTION("""COMPUTED_VALUE"""),43373)</f>
        <v>43373</v>
      </c>
      <c r="B89" s="33" t="str">
        <f ca="1">IFERROR(__xludf.DUMMYFUNCTION("""COMPUTED_VALUE"""),"#N/A")</f>
        <v>#N/A</v>
      </c>
      <c r="C89" s="33" t="str">
        <f ca="1">IFERROR(__xludf.DUMMYFUNCTION("""COMPUTED_VALUE"""),"")</f>
        <v/>
      </c>
      <c r="D89" s="34" t="str">
        <f ca="1">IFERROR(__xludf.DUMMYFUNCTION("""COMPUTED_VALUE"""),"")</f>
        <v/>
      </c>
      <c r="E89" s="33" t="str">
        <f ca="1">IFERROR(__xludf.DUMMYFUNCTION("""COMPUTED_VALUE"""),"")</f>
        <v/>
      </c>
      <c r="F89" s="33" t="str">
        <f ca="1">IFERROR(__xludf.DUMMYFUNCTION("""COMPUTED_VALUE"""),"")</f>
        <v/>
      </c>
      <c r="G89" s="33" t="str">
        <f ca="1">IFERROR(__xludf.DUMMYFUNCTION("""COMPUTED_VALUE"""),"#VALUE!")</f>
        <v>#VALUE!</v>
      </c>
      <c r="H89" s="33" t="str">
        <f ca="1">IFERROR(__xludf.DUMMYFUNCTION("""COMPUTED_VALUE"""),"")</f>
        <v/>
      </c>
      <c r="I89" s="33" t="str">
        <f ca="1">IFERROR(__xludf.DUMMYFUNCTION("""COMPUTED_VALUE"""),"")</f>
        <v/>
      </c>
      <c r="J89" s="33" t="str">
        <f ca="1">IFERROR(__xludf.DUMMYFUNCTION("""COMPUTED_VALUE"""),"")</f>
        <v/>
      </c>
      <c r="K89" s="33" t="str">
        <f ca="1">IFERROR(__xludf.DUMMYFUNCTION("""COMPUTED_VALUE"""),"")</f>
        <v/>
      </c>
      <c r="L89" s="33" t="str">
        <f ca="1">IFERROR(__xludf.DUMMYFUNCTION("""COMPUTED_VALUE"""),"")</f>
        <v/>
      </c>
    </row>
    <row r="90" spans="1:12" ht="13.2" x14ac:dyDescent="0.25">
      <c r="A90" s="32">
        <f ca="1">IFERROR(__xludf.DUMMYFUNCTION("""COMPUTED_VALUE"""),43373)</f>
        <v>43373</v>
      </c>
      <c r="B90" s="33" t="str">
        <f ca="1">IFERROR(__xludf.DUMMYFUNCTION("""COMPUTED_VALUE"""),"#N/A")</f>
        <v>#N/A</v>
      </c>
      <c r="C90" s="33" t="str">
        <f ca="1">IFERROR(__xludf.DUMMYFUNCTION("""COMPUTED_VALUE"""),"")</f>
        <v/>
      </c>
      <c r="D90" s="34" t="str">
        <f ca="1">IFERROR(__xludf.DUMMYFUNCTION("""COMPUTED_VALUE"""),"")</f>
        <v/>
      </c>
      <c r="E90" s="33" t="str">
        <f ca="1">IFERROR(__xludf.DUMMYFUNCTION("""COMPUTED_VALUE"""),"")</f>
        <v/>
      </c>
      <c r="F90" s="33" t="str">
        <f ca="1">IFERROR(__xludf.DUMMYFUNCTION("""COMPUTED_VALUE"""),"")</f>
        <v/>
      </c>
      <c r="G90" s="33" t="str">
        <f ca="1">IFERROR(__xludf.DUMMYFUNCTION("""COMPUTED_VALUE"""),"#VALUE!")</f>
        <v>#VALUE!</v>
      </c>
      <c r="H90" s="33" t="str">
        <f ca="1">IFERROR(__xludf.DUMMYFUNCTION("""COMPUTED_VALUE"""),"")</f>
        <v/>
      </c>
      <c r="I90" s="33" t="str">
        <f ca="1">IFERROR(__xludf.DUMMYFUNCTION("""COMPUTED_VALUE"""),"")</f>
        <v/>
      </c>
      <c r="J90" s="33" t="str">
        <f ca="1">IFERROR(__xludf.DUMMYFUNCTION("""COMPUTED_VALUE"""),"")</f>
        <v/>
      </c>
      <c r="K90" s="33" t="str">
        <f ca="1">IFERROR(__xludf.DUMMYFUNCTION("""COMPUTED_VALUE"""),"")</f>
        <v/>
      </c>
      <c r="L90" s="33" t="str">
        <f ca="1">IFERROR(__xludf.DUMMYFUNCTION("""COMPUTED_VALUE"""),"")</f>
        <v/>
      </c>
    </row>
    <row r="91" spans="1:12" ht="13.2" x14ac:dyDescent="0.25">
      <c r="A91" s="32">
        <f ca="1">IFERROR(__xludf.DUMMYFUNCTION("""COMPUTED_VALUE"""),43373)</f>
        <v>43373</v>
      </c>
      <c r="B91" s="33" t="str">
        <f ca="1">IFERROR(__xludf.DUMMYFUNCTION("""COMPUTED_VALUE"""),"#N/A")</f>
        <v>#N/A</v>
      </c>
      <c r="C91" s="33" t="str">
        <f ca="1">IFERROR(__xludf.DUMMYFUNCTION("""COMPUTED_VALUE"""),"")</f>
        <v/>
      </c>
      <c r="D91" s="34" t="str">
        <f ca="1">IFERROR(__xludf.DUMMYFUNCTION("""COMPUTED_VALUE"""),"")</f>
        <v/>
      </c>
      <c r="E91" s="33" t="str">
        <f ca="1">IFERROR(__xludf.DUMMYFUNCTION("""COMPUTED_VALUE"""),"")</f>
        <v/>
      </c>
      <c r="F91" s="33" t="str">
        <f ca="1">IFERROR(__xludf.DUMMYFUNCTION("""COMPUTED_VALUE"""),"")</f>
        <v/>
      </c>
      <c r="G91" s="33" t="str">
        <f ca="1">IFERROR(__xludf.DUMMYFUNCTION("""COMPUTED_VALUE"""),"#VALUE!")</f>
        <v>#VALUE!</v>
      </c>
      <c r="H91" s="33" t="str">
        <f ca="1">IFERROR(__xludf.DUMMYFUNCTION("""COMPUTED_VALUE"""),"")</f>
        <v/>
      </c>
      <c r="I91" s="33" t="str">
        <f ca="1">IFERROR(__xludf.DUMMYFUNCTION("""COMPUTED_VALUE"""),"")</f>
        <v/>
      </c>
      <c r="J91" s="33" t="str">
        <f ca="1">IFERROR(__xludf.DUMMYFUNCTION("""COMPUTED_VALUE"""),"")</f>
        <v/>
      </c>
      <c r="K91" s="33" t="str">
        <f ca="1">IFERROR(__xludf.DUMMYFUNCTION("""COMPUTED_VALUE"""),"")</f>
        <v/>
      </c>
      <c r="L91" s="33" t="str">
        <f ca="1">IFERROR(__xludf.DUMMYFUNCTION("""COMPUTED_VALUE"""),"")</f>
        <v/>
      </c>
    </row>
    <row r="92" spans="1:12" ht="13.2" x14ac:dyDescent="0.25">
      <c r="A92" s="32">
        <f ca="1">IFERROR(__xludf.DUMMYFUNCTION("""COMPUTED_VALUE"""),43373)</f>
        <v>43373</v>
      </c>
      <c r="B92" s="33" t="str">
        <f ca="1">IFERROR(__xludf.DUMMYFUNCTION("""COMPUTED_VALUE"""),"#N/A")</f>
        <v>#N/A</v>
      </c>
      <c r="C92" s="33" t="str">
        <f ca="1">IFERROR(__xludf.DUMMYFUNCTION("""COMPUTED_VALUE"""),"")</f>
        <v/>
      </c>
      <c r="D92" s="34" t="str">
        <f ca="1">IFERROR(__xludf.DUMMYFUNCTION("""COMPUTED_VALUE"""),"")</f>
        <v/>
      </c>
      <c r="E92" s="33" t="str">
        <f ca="1">IFERROR(__xludf.DUMMYFUNCTION("""COMPUTED_VALUE"""),"")</f>
        <v/>
      </c>
      <c r="F92" s="33" t="str">
        <f ca="1">IFERROR(__xludf.DUMMYFUNCTION("""COMPUTED_VALUE"""),"")</f>
        <v/>
      </c>
      <c r="G92" s="33" t="str">
        <f ca="1">IFERROR(__xludf.DUMMYFUNCTION("""COMPUTED_VALUE"""),"#VALUE!")</f>
        <v>#VALUE!</v>
      </c>
      <c r="H92" s="33" t="str">
        <f ca="1">IFERROR(__xludf.DUMMYFUNCTION("""COMPUTED_VALUE"""),"")</f>
        <v/>
      </c>
      <c r="I92" s="33" t="str">
        <f ca="1">IFERROR(__xludf.DUMMYFUNCTION("""COMPUTED_VALUE"""),"")</f>
        <v/>
      </c>
      <c r="J92" s="33" t="str">
        <f ca="1">IFERROR(__xludf.DUMMYFUNCTION("""COMPUTED_VALUE"""),"")</f>
        <v/>
      </c>
      <c r="K92" s="33" t="str">
        <f ca="1">IFERROR(__xludf.DUMMYFUNCTION("""COMPUTED_VALUE"""),"")</f>
        <v/>
      </c>
      <c r="L92" s="33" t="str">
        <f ca="1">IFERROR(__xludf.DUMMYFUNCTION("""COMPUTED_VALUE"""),"")</f>
        <v/>
      </c>
    </row>
    <row r="93" spans="1:12" ht="13.2" x14ac:dyDescent="0.25">
      <c r="A93" s="32">
        <f ca="1">IFERROR(__xludf.DUMMYFUNCTION("""COMPUTED_VALUE"""),43373)</f>
        <v>43373</v>
      </c>
      <c r="B93" s="33" t="str">
        <f ca="1">IFERROR(__xludf.DUMMYFUNCTION("""COMPUTED_VALUE"""),"#N/A")</f>
        <v>#N/A</v>
      </c>
      <c r="C93" s="33" t="str">
        <f ca="1">IFERROR(__xludf.DUMMYFUNCTION("""COMPUTED_VALUE"""),"")</f>
        <v/>
      </c>
      <c r="D93" s="34" t="str">
        <f ca="1">IFERROR(__xludf.DUMMYFUNCTION("""COMPUTED_VALUE"""),"")</f>
        <v/>
      </c>
      <c r="E93" s="33" t="str">
        <f ca="1">IFERROR(__xludf.DUMMYFUNCTION("""COMPUTED_VALUE"""),"")</f>
        <v/>
      </c>
      <c r="F93" s="33" t="str">
        <f ca="1">IFERROR(__xludf.DUMMYFUNCTION("""COMPUTED_VALUE"""),"")</f>
        <v/>
      </c>
      <c r="G93" s="33" t="str">
        <f ca="1">IFERROR(__xludf.DUMMYFUNCTION("""COMPUTED_VALUE"""),"#VALUE!")</f>
        <v>#VALUE!</v>
      </c>
      <c r="H93" s="33" t="str">
        <f ca="1">IFERROR(__xludf.DUMMYFUNCTION("""COMPUTED_VALUE"""),"")</f>
        <v/>
      </c>
      <c r="I93" s="33" t="str">
        <f ca="1">IFERROR(__xludf.DUMMYFUNCTION("""COMPUTED_VALUE"""),"")</f>
        <v/>
      </c>
      <c r="J93" s="33" t="str">
        <f ca="1">IFERROR(__xludf.DUMMYFUNCTION("""COMPUTED_VALUE"""),"")</f>
        <v/>
      </c>
      <c r="K93" s="33" t="str">
        <f ca="1">IFERROR(__xludf.DUMMYFUNCTION("""COMPUTED_VALUE"""),"")</f>
        <v/>
      </c>
      <c r="L93" s="33" t="str">
        <f ca="1">IFERROR(__xludf.DUMMYFUNCTION("""COMPUTED_VALUE"""),"")</f>
        <v/>
      </c>
    </row>
    <row r="94" spans="1:12" ht="13.2" x14ac:dyDescent="0.25">
      <c r="A94" s="32">
        <f ca="1">IFERROR(__xludf.DUMMYFUNCTION("""COMPUTED_VALUE"""),43373)</f>
        <v>43373</v>
      </c>
      <c r="B94" s="33" t="str">
        <f ca="1">IFERROR(__xludf.DUMMYFUNCTION("""COMPUTED_VALUE"""),"#N/A")</f>
        <v>#N/A</v>
      </c>
      <c r="C94" s="33" t="str">
        <f ca="1">IFERROR(__xludf.DUMMYFUNCTION("""COMPUTED_VALUE"""),"")</f>
        <v/>
      </c>
      <c r="D94" s="34" t="str">
        <f ca="1">IFERROR(__xludf.DUMMYFUNCTION("""COMPUTED_VALUE"""),"")</f>
        <v/>
      </c>
      <c r="E94" s="33" t="str">
        <f ca="1">IFERROR(__xludf.DUMMYFUNCTION("""COMPUTED_VALUE"""),"")</f>
        <v/>
      </c>
      <c r="F94" s="33" t="str">
        <f ca="1">IFERROR(__xludf.DUMMYFUNCTION("""COMPUTED_VALUE"""),"")</f>
        <v/>
      </c>
      <c r="G94" s="33" t="str">
        <f ca="1">IFERROR(__xludf.DUMMYFUNCTION("""COMPUTED_VALUE"""),"#VALUE!")</f>
        <v>#VALUE!</v>
      </c>
      <c r="H94" s="33" t="str">
        <f ca="1">IFERROR(__xludf.DUMMYFUNCTION("""COMPUTED_VALUE"""),"")</f>
        <v/>
      </c>
      <c r="I94" s="33" t="str">
        <f ca="1">IFERROR(__xludf.DUMMYFUNCTION("""COMPUTED_VALUE"""),"")</f>
        <v/>
      </c>
      <c r="J94" s="33" t="str">
        <f ca="1">IFERROR(__xludf.DUMMYFUNCTION("""COMPUTED_VALUE"""),"")</f>
        <v/>
      </c>
      <c r="K94" s="33" t="str">
        <f ca="1">IFERROR(__xludf.DUMMYFUNCTION("""COMPUTED_VALUE"""),"")</f>
        <v/>
      </c>
      <c r="L94" s="33" t="str">
        <f ca="1">IFERROR(__xludf.DUMMYFUNCTION("""COMPUTED_VALUE"""),"")</f>
        <v/>
      </c>
    </row>
    <row r="95" spans="1:12" ht="13.2" x14ac:dyDescent="0.25">
      <c r="A95" s="32">
        <f ca="1">IFERROR(__xludf.DUMMYFUNCTION("""COMPUTED_VALUE"""),43373)</f>
        <v>43373</v>
      </c>
      <c r="B95" s="33" t="str">
        <f ca="1">IFERROR(__xludf.DUMMYFUNCTION("""COMPUTED_VALUE"""),"#N/A")</f>
        <v>#N/A</v>
      </c>
      <c r="C95" s="33" t="str">
        <f ca="1">IFERROR(__xludf.DUMMYFUNCTION("""COMPUTED_VALUE"""),"")</f>
        <v/>
      </c>
      <c r="D95" s="34" t="str">
        <f ca="1">IFERROR(__xludf.DUMMYFUNCTION("""COMPUTED_VALUE"""),"")</f>
        <v/>
      </c>
      <c r="E95" s="33" t="str">
        <f ca="1">IFERROR(__xludf.DUMMYFUNCTION("""COMPUTED_VALUE"""),"")</f>
        <v/>
      </c>
      <c r="F95" s="33" t="str">
        <f ca="1">IFERROR(__xludf.DUMMYFUNCTION("""COMPUTED_VALUE"""),"")</f>
        <v/>
      </c>
      <c r="G95" s="33" t="str">
        <f ca="1">IFERROR(__xludf.DUMMYFUNCTION("""COMPUTED_VALUE"""),"#VALUE!")</f>
        <v>#VALUE!</v>
      </c>
      <c r="H95" s="33" t="str">
        <f ca="1">IFERROR(__xludf.DUMMYFUNCTION("""COMPUTED_VALUE"""),"")</f>
        <v/>
      </c>
      <c r="I95" s="33" t="str">
        <f ca="1">IFERROR(__xludf.DUMMYFUNCTION("""COMPUTED_VALUE"""),"")</f>
        <v/>
      </c>
      <c r="J95" s="33" t="str">
        <f ca="1">IFERROR(__xludf.DUMMYFUNCTION("""COMPUTED_VALUE"""),"")</f>
        <v/>
      </c>
      <c r="K95" s="33" t="str">
        <f ca="1">IFERROR(__xludf.DUMMYFUNCTION("""COMPUTED_VALUE"""),"")</f>
        <v/>
      </c>
      <c r="L95" s="33" t="str">
        <f ca="1">IFERROR(__xludf.DUMMYFUNCTION("""COMPUTED_VALUE"""),"")</f>
        <v/>
      </c>
    </row>
    <row r="96" spans="1:12" ht="13.2" x14ac:dyDescent="0.25">
      <c r="A96" s="32">
        <f ca="1">IFERROR(__xludf.DUMMYFUNCTION("""COMPUTED_VALUE"""),43373)</f>
        <v>43373</v>
      </c>
      <c r="B96" s="33" t="str">
        <f ca="1">IFERROR(__xludf.DUMMYFUNCTION("""COMPUTED_VALUE"""),"#N/A")</f>
        <v>#N/A</v>
      </c>
      <c r="C96" s="33" t="str">
        <f ca="1">IFERROR(__xludf.DUMMYFUNCTION("""COMPUTED_VALUE"""),"")</f>
        <v/>
      </c>
      <c r="D96" s="34" t="str">
        <f ca="1">IFERROR(__xludf.DUMMYFUNCTION("""COMPUTED_VALUE"""),"")</f>
        <v/>
      </c>
      <c r="E96" s="33" t="str">
        <f ca="1">IFERROR(__xludf.DUMMYFUNCTION("""COMPUTED_VALUE"""),"")</f>
        <v/>
      </c>
      <c r="F96" s="33" t="str">
        <f ca="1">IFERROR(__xludf.DUMMYFUNCTION("""COMPUTED_VALUE"""),"")</f>
        <v/>
      </c>
      <c r="G96" s="33" t="str">
        <f ca="1">IFERROR(__xludf.DUMMYFUNCTION("""COMPUTED_VALUE"""),"#VALUE!")</f>
        <v>#VALUE!</v>
      </c>
      <c r="H96" s="33" t="str">
        <f ca="1">IFERROR(__xludf.DUMMYFUNCTION("""COMPUTED_VALUE"""),"")</f>
        <v/>
      </c>
      <c r="I96" s="33" t="str">
        <f ca="1">IFERROR(__xludf.DUMMYFUNCTION("""COMPUTED_VALUE"""),"")</f>
        <v/>
      </c>
      <c r="J96" s="33" t="str">
        <f ca="1">IFERROR(__xludf.DUMMYFUNCTION("""COMPUTED_VALUE"""),"")</f>
        <v/>
      </c>
      <c r="K96" s="33" t="str">
        <f ca="1">IFERROR(__xludf.DUMMYFUNCTION("""COMPUTED_VALUE"""),"")</f>
        <v/>
      </c>
      <c r="L96" s="33" t="str">
        <f ca="1">IFERROR(__xludf.DUMMYFUNCTION("""COMPUTED_VALUE"""),"")</f>
        <v/>
      </c>
    </row>
    <row r="97" spans="1:12" ht="13.2" x14ac:dyDescent="0.25">
      <c r="A97" s="32">
        <f ca="1">IFERROR(__xludf.DUMMYFUNCTION("""COMPUTED_VALUE"""),43373)</f>
        <v>43373</v>
      </c>
      <c r="B97" s="33" t="str">
        <f ca="1">IFERROR(__xludf.DUMMYFUNCTION("""COMPUTED_VALUE"""),"#N/A")</f>
        <v>#N/A</v>
      </c>
      <c r="C97" s="33" t="str">
        <f ca="1">IFERROR(__xludf.DUMMYFUNCTION("""COMPUTED_VALUE"""),"")</f>
        <v/>
      </c>
      <c r="D97" s="34" t="str">
        <f ca="1">IFERROR(__xludf.DUMMYFUNCTION("""COMPUTED_VALUE"""),"")</f>
        <v/>
      </c>
      <c r="E97" s="33" t="str">
        <f ca="1">IFERROR(__xludf.DUMMYFUNCTION("""COMPUTED_VALUE"""),"")</f>
        <v/>
      </c>
      <c r="F97" s="33" t="str">
        <f ca="1">IFERROR(__xludf.DUMMYFUNCTION("""COMPUTED_VALUE"""),"")</f>
        <v/>
      </c>
      <c r="G97" s="33" t="str">
        <f ca="1">IFERROR(__xludf.DUMMYFUNCTION("""COMPUTED_VALUE"""),"#VALUE!")</f>
        <v>#VALUE!</v>
      </c>
      <c r="H97" s="33" t="str">
        <f ca="1">IFERROR(__xludf.DUMMYFUNCTION("""COMPUTED_VALUE"""),"")</f>
        <v/>
      </c>
      <c r="I97" s="33" t="str">
        <f ca="1">IFERROR(__xludf.DUMMYFUNCTION("""COMPUTED_VALUE"""),"")</f>
        <v/>
      </c>
      <c r="J97" s="33" t="str">
        <f ca="1">IFERROR(__xludf.DUMMYFUNCTION("""COMPUTED_VALUE"""),"")</f>
        <v/>
      </c>
      <c r="K97" s="33" t="str">
        <f ca="1">IFERROR(__xludf.DUMMYFUNCTION("""COMPUTED_VALUE"""),"")</f>
        <v/>
      </c>
      <c r="L97" s="33" t="str">
        <f ca="1">IFERROR(__xludf.DUMMYFUNCTION("""COMPUTED_VALUE"""),"")</f>
        <v/>
      </c>
    </row>
    <row r="98" spans="1:12" ht="13.2" x14ac:dyDescent="0.25">
      <c r="A98" s="32">
        <f ca="1">IFERROR(__xludf.DUMMYFUNCTION("""COMPUTED_VALUE"""),43373)</f>
        <v>43373</v>
      </c>
      <c r="B98" s="33" t="str">
        <f ca="1">IFERROR(__xludf.DUMMYFUNCTION("""COMPUTED_VALUE"""),"#N/A")</f>
        <v>#N/A</v>
      </c>
      <c r="C98" s="33" t="str">
        <f ca="1">IFERROR(__xludf.DUMMYFUNCTION("""COMPUTED_VALUE"""),"")</f>
        <v/>
      </c>
      <c r="D98" s="34" t="str">
        <f ca="1">IFERROR(__xludf.DUMMYFUNCTION("""COMPUTED_VALUE"""),"")</f>
        <v/>
      </c>
      <c r="E98" s="33" t="str">
        <f ca="1">IFERROR(__xludf.DUMMYFUNCTION("""COMPUTED_VALUE"""),"")</f>
        <v/>
      </c>
      <c r="F98" s="33" t="str">
        <f ca="1">IFERROR(__xludf.DUMMYFUNCTION("""COMPUTED_VALUE"""),"")</f>
        <v/>
      </c>
      <c r="G98" s="33" t="str">
        <f ca="1">IFERROR(__xludf.DUMMYFUNCTION("""COMPUTED_VALUE"""),"#VALUE!")</f>
        <v>#VALUE!</v>
      </c>
      <c r="H98" s="33" t="str">
        <f ca="1">IFERROR(__xludf.DUMMYFUNCTION("""COMPUTED_VALUE"""),"")</f>
        <v/>
      </c>
      <c r="I98" s="33" t="str">
        <f ca="1">IFERROR(__xludf.DUMMYFUNCTION("""COMPUTED_VALUE"""),"")</f>
        <v/>
      </c>
      <c r="J98" s="33" t="str">
        <f ca="1">IFERROR(__xludf.DUMMYFUNCTION("""COMPUTED_VALUE"""),"")</f>
        <v/>
      </c>
      <c r="K98" s="33" t="str">
        <f ca="1">IFERROR(__xludf.DUMMYFUNCTION("""COMPUTED_VALUE"""),"")</f>
        <v/>
      </c>
      <c r="L98" s="33" t="str">
        <f ca="1">IFERROR(__xludf.DUMMYFUNCTION("""COMPUTED_VALUE"""),"")</f>
        <v/>
      </c>
    </row>
    <row r="99" spans="1:12" ht="13.2" x14ac:dyDescent="0.25">
      <c r="A99" s="32">
        <f ca="1">IFERROR(__xludf.DUMMYFUNCTION("""COMPUTED_VALUE"""),43373)</f>
        <v>43373</v>
      </c>
      <c r="B99" s="33" t="str">
        <f ca="1">IFERROR(__xludf.DUMMYFUNCTION("""COMPUTED_VALUE"""),"#N/A")</f>
        <v>#N/A</v>
      </c>
      <c r="C99" s="33" t="str">
        <f ca="1">IFERROR(__xludf.DUMMYFUNCTION("""COMPUTED_VALUE"""),"")</f>
        <v/>
      </c>
      <c r="D99" s="34" t="str">
        <f ca="1">IFERROR(__xludf.DUMMYFUNCTION("""COMPUTED_VALUE"""),"")</f>
        <v/>
      </c>
      <c r="E99" s="33" t="str">
        <f ca="1">IFERROR(__xludf.DUMMYFUNCTION("""COMPUTED_VALUE"""),"")</f>
        <v/>
      </c>
      <c r="F99" s="33" t="str">
        <f ca="1">IFERROR(__xludf.DUMMYFUNCTION("""COMPUTED_VALUE"""),"")</f>
        <v/>
      </c>
      <c r="G99" s="33" t="str">
        <f ca="1">IFERROR(__xludf.DUMMYFUNCTION("""COMPUTED_VALUE"""),"#VALUE!")</f>
        <v>#VALUE!</v>
      </c>
      <c r="H99" s="33" t="str">
        <f ca="1">IFERROR(__xludf.DUMMYFUNCTION("""COMPUTED_VALUE"""),"")</f>
        <v/>
      </c>
      <c r="I99" s="33" t="str">
        <f ca="1">IFERROR(__xludf.DUMMYFUNCTION("""COMPUTED_VALUE"""),"")</f>
        <v/>
      </c>
      <c r="J99" s="33" t="str">
        <f ca="1">IFERROR(__xludf.DUMMYFUNCTION("""COMPUTED_VALUE"""),"")</f>
        <v/>
      </c>
      <c r="K99" s="33" t="str">
        <f ca="1">IFERROR(__xludf.DUMMYFUNCTION("""COMPUTED_VALUE"""),"")</f>
        <v/>
      </c>
      <c r="L99" s="33" t="str">
        <f ca="1">IFERROR(__xludf.DUMMYFUNCTION("""COMPUTED_VALUE"""),"")</f>
        <v/>
      </c>
    </row>
    <row r="100" spans="1:12" ht="13.2" x14ac:dyDescent="0.25">
      <c r="A100" s="32">
        <f ca="1">IFERROR(__xludf.DUMMYFUNCTION("""COMPUTED_VALUE"""),43373)</f>
        <v>43373</v>
      </c>
      <c r="B100" s="33" t="str">
        <f ca="1">IFERROR(__xludf.DUMMYFUNCTION("""COMPUTED_VALUE"""),"#N/A")</f>
        <v>#N/A</v>
      </c>
      <c r="C100" s="33" t="str">
        <f ca="1">IFERROR(__xludf.DUMMYFUNCTION("""COMPUTED_VALUE"""),"")</f>
        <v/>
      </c>
      <c r="D100" s="34" t="str">
        <f ca="1">IFERROR(__xludf.DUMMYFUNCTION("""COMPUTED_VALUE"""),"")</f>
        <v/>
      </c>
      <c r="E100" s="33" t="str">
        <f ca="1">IFERROR(__xludf.DUMMYFUNCTION("""COMPUTED_VALUE"""),"")</f>
        <v/>
      </c>
      <c r="F100" s="33" t="str">
        <f ca="1">IFERROR(__xludf.DUMMYFUNCTION("""COMPUTED_VALUE"""),"")</f>
        <v/>
      </c>
      <c r="G100" s="33" t="str">
        <f ca="1">IFERROR(__xludf.DUMMYFUNCTION("""COMPUTED_VALUE"""),"#VALUE!")</f>
        <v>#VALUE!</v>
      </c>
      <c r="H100" s="33" t="str">
        <f ca="1">IFERROR(__xludf.DUMMYFUNCTION("""COMPUTED_VALUE"""),"")</f>
        <v/>
      </c>
      <c r="I100" s="33" t="str">
        <f ca="1">IFERROR(__xludf.DUMMYFUNCTION("""COMPUTED_VALUE"""),"")</f>
        <v/>
      </c>
      <c r="J100" s="33" t="str">
        <f ca="1">IFERROR(__xludf.DUMMYFUNCTION("""COMPUTED_VALUE"""),"")</f>
        <v/>
      </c>
      <c r="K100" s="33" t="str">
        <f ca="1">IFERROR(__xludf.DUMMYFUNCTION("""COMPUTED_VALUE"""),"")</f>
        <v/>
      </c>
      <c r="L100" s="33" t="str">
        <f ca="1">IFERROR(__xludf.DUMMYFUNCTION("""COMPUTED_VALUE"""),"")</f>
        <v/>
      </c>
    </row>
    <row r="101" spans="1:12" ht="13.2" x14ac:dyDescent="0.25">
      <c r="A101" s="32">
        <f ca="1">IFERROR(__xludf.DUMMYFUNCTION("""COMPUTED_VALUE"""),43373)</f>
        <v>43373</v>
      </c>
      <c r="B101" s="33" t="str">
        <f ca="1">IFERROR(__xludf.DUMMYFUNCTION("""COMPUTED_VALUE"""),"#N/A")</f>
        <v>#N/A</v>
      </c>
      <c r="C101" s="33" t="str">
        <f ca="1">IFERROR(__xludf.DUMMYFUNCTION("""COMPUTED_VALUE"""),"")</f>
        <v/>
      </c>
      <c r="D101" s="34" t="str">
        <f ca="1">IFERROR(__xludf.DUMMYFUNCTION("""COMPUTED_VALUE"""),"")</f>
        <v/>
      </c>
      <c r="E101" s="33" t="str">
        <f ca="1">IFERROR(__xludf.DUMMYFUNCTION("""COMPUTED_VALUE"""),"")</f>
        <v/>
      </c>
      <c r="F101" s="33" t="str">
        <f ca="1">IFERROR(__xludf.DUMMYFUNCTION("""COMPUTED_VALUE"""),"")</f>
        <v/>
      </c>
      <c r="G101" s="33" t="str">
        <f ca="1">IFERROR(__xludf.DUMMYFUNCTION("""COMPUTED_VALUE"""),"#VALUE!")</f>
        <v>#VALUE!</v>
      </c>
      <c r="H101" s="33" t="str">
        <f ca="1">IFERROR(__xludf.DUMMYFUNCTION("""COMPUTED_VALUE"""),"")</f>
        <v/>
      </c>
      <c r="I101" s="33" t="str">
        <f ca="1">IFERROR(__xludf.DUMMYFUNCTION("""COMPUTED_VALUE"""),"")</f>
        <v/>
      </c>
      <c r="J101" s="33" t="str">
        <f ca="1">IFERROR(__xludf.DUMMYFUNCTION("""COMPUTED_VALUE"""),"")</f>
        <v/>
      </c>
      <c r="K101" s="33" t="str">
        <f ca="1">IFERROR(__xludf.DUMMYFUNCTION("""COMPUTED_VALUE"""),"")</f>
        <v/>
      </c>
      <c r="L101" s="33" t="str">
        <f ca="1">IFERROR(__xludf.DUMMYFUNCTION("""COMPUTED_VALUE"""),"")</f>
        <v/>
      </c>
    </row>
    <row r="102" spans="1:12" ht="13.2" x14ac:dyDescent="0.25">
      <c r="A102" s="32">
        <f ca="1">IFERROR(__xludf.DUMMYFUNCTION("""COMPUTED_VALUE"""),43373)</f>
        <v>43373</v>
      </c>
      <c r="B102" s="33" t="str">
        <f ca="1">IFERROR(__xludf.DUMMYFUNCTION("""COMPUTED_VALUE"""),"#N/A")</f>
        <v>#N/A</v>
      </c>
      <c r="C102" s="33" t="str">
        <f ca="1">IFERROR(__xludf.DUMMYFUNCTION("""COMPUTED_VALUE"""),"")</f>
        <v/>
      </c>
      <c r="D102" s="34" t="str">
        <f ca="1">IFERROR(__xludf.DUMMYFUNCTION("""COMPUTED_VALUE"""),"")</f>
        <v/>
      </c>
      <c r="E102" s="33" t="str">
        <f ca="1">IFERROR(__xludf.DUMMYFUNCTION("""COMPUTED_VALUE"""),"")</f>
        <v/>
      </c>
      <c r="F102" s="33" t="str">
        <f ca="1">IFERROR(__xludf.DUMMYFUNCTION("""COMPUTED_VALUE"""),"")</f>
        <v/>
      </c>
      <c r="G102" s="33" t="str">
        <f ca="1">IFERROR(__xludf.DUMMYFUNCTION("""COMPUTED_VALUE"""),"#VALUE!")</f>
        <v>#VALUE!</v>
      </c>
      <c r="H102" s="33" t="str">
        <f ca="1">IFERROR(__xludf.DUMMYFUNCTION("""COMPUTED_VALUE"""),"")</f>
        <v/>
      </c>
      <c r="I102" s="33" t="str">
        <f ca="1">IFERROR(__xludf.DUMMYFUNCTION("""COMPUTED_VALUE"""),"")</f>
        <v/>
      </c>
      <c r="J102" s="33" t="str">
        <f ca="1">IFERROR(__xludf.DUMMYFUNCTION("""COMPUTED_VALUE"""),"")</f>
        <v/>
      </c>
      <c r="K102" s="33" t="str">
        <f ca="1">IFERROR(__xludf.DUMMYFUNCTION("""COMPUTED_VALUE"""),"")</f>
        <v/>
      </c>
      <c r="L102" s="33" t="str">
        <f ca="1">IFERROR(__xludf.DUMMYFUNCTION("""COMPUTED_VALUE"""),"")</f>
        <v/>
      </c>
    </row>
    <row r="103" spans="1:12" ht="13.2" x14ac:dyDescent="0.25">
      <c r="A103" s="32">
        <f ca="1">IFERROR(__xludf.DUMMYFUNCTION("""COMPUTED_VALUE"""),43373)</f>
        <v>43373</v>
      </c>
      <c r="B103" s="33" t="str">
        <f ca="1">IFERROR(__xludf.DUMMYFUNCTION("""COMPUTED_VALUE"""),"#N/A")</f>
        <v>#N/A</v>
      </c>
      <c r="C103" s="33" t="str">
        <f ca="1">IFERROR(__xludf.DUMMYFUNCTION("""COMPUTED_VALUE"""),"")</f>
        <v/>
      </c>
      <c r="D103" s="34" t="str">
        <f ca="1">IFERROR(__xludf.DUMMYFUNCTION("""COMPUTED_VALUE"""),"")</f>
        <v/>
      </c>
      <c r="E103" s="33" t="str">
        <f ca="1">IFERROR(__xludf.DUMMYFUNCTION("""COMPUTED_VALUE"""),"")</f>
        <v/>
      </c>
      <c r="F103" s="33" t="str">
        <f ca="1">IFERROR(__xludf.DUMMYFUNCTION("""COMPUTED_VALUE"""),"")</f>
        <v/>
      </c>
      <c r="G103" s="33" t="str">
        <f ca="1">IFERROR(__xludf.DUMMYFUNCTION("""COMPUTED_VALUE"""),"#VALUE!")</f>
        <v>#VALUE!</v>
      </c>
      <c r="H103" s="33" t="str">
        <f ca="1">IFERROR(__xludf.DUMMYFUNCTION("""COMPUTED_VALUE"""),"")</f>
        <v/>
      </c>
      <c r="I103" s="33" t="str">
        <f ca="1">IFERROR(__xludf.DUMMYFUNCTION("""COMPUTED_VALUE"""),"")</f>
        <v/>
      </c>
      <c r="J103" s="33" t="str">
        <f ca="1">IFERROR(__xludf.DUMMYFUNCTION("""COMPUTED_VALUE"""),"")</f>
        <v/>
      </c>
      <c r="K103" s="33" t="str">
        <f ca="1">IFERROR(__xludf.DUMMYFUNCTION("""COMPUTED_VALUE"""),"")</f>
        <v/>
      </c>
      <c r="L103" s="33" t="str">
        <f ca="1">IFERROR(__xludf.DUMMYFUNCTION("""COMPUTED_VALUE"""),"")</f>
        <v/>
      </c>
    </row>
    <row r="104" spans="1:12" ht="13.2" x14ac:dyDescent="0.25">
      <c r="A104" s="32">
        <f ca="1">IFERROR(__xludf.DUMMYFUNCTION("""COMPUTED_VALUE"""),43373)</f>
        <v>43373</v>
      </c>
      <c r="B104" s="33" t="str">
        <f ca="1">IFERROR(__xludf.DUMMYFUNCTION("""COMPUTED_VALUE"""),"#N/A")</f>
        <v>#N/A</v>
      </c>
      <c r="C104" s="33" t="str">
        <f ca="1">IFERROR(__xludf.DUMMYFUNCTION("""COMPUTED_VALUE"""),"")</f>
        <v/>
      </c>
      <c r="D104" s="34" t="str">
        <f ca="1">IFERROR(__xludf.DUMMYFUNCTION("""COMPUTED_VALUE"""),"")</f>
        <v/>
      </c>
      <c r="E104" s="33" t="str">
        <f ca="1">IFERROR(__xludf.DUMMYFUNCTION("""COMPUTED_VALUE"""),"")</f>
        <v/>
      </c>
      <c r="F104" s="33" t="str">
        <f ca="1">IFERROR(__xludf.DUMMYFUNCTION("""COMPUTED_VALUE"""),"")</f>
        <v/>
      </c>
      <c r="G104" s="33" t="str">
        <f ca="1">IFERROR(__xludf.DUMMYFUNCTION("""COMPUTED_VALUE"""),"#VALUE!")</f>
        <v>#VALUE!</v>
      </c>
      <c r="H104" s="33" t="str">
        <f ca="1">IFERROR(__xludf.DUMMYFUNCTION("""COMPUTED_VALUE"""),"")</f>
        <v/>
      </c>
      <c r="I104" s="33" t="str">
        <f ca="1">IFERROR(__xludf.DUMMYFUNCTION("""COMPUTED_VALUE"""),"")</f>
        <v/>
      </c>
      <c r="J104" s="33" t="str">
        <f ca="1">IFERROR(__xludf.DUMMYFUNCTION("""COMPUTED_VALUE"""),"")</f>
        <v/>
      </c>
      <c r="K104" s="33" t="str">
        <f ca="1">IFERROR(__xludf.DUMMYFUNCTION("""COMPUTED_VALUE"""),"")</f>
        <v/>
      </c>
      <c r="L104" s="33" t="str">
        <f ca="1">IFERROR(__xludf.DUMMYFUNCTION("""COMPUTED_VALUE"""),"")</f>
        <v/>
      </c>
    </row>
    <row r="105" spans="1:12" ht="13.2" x14ac:dyDescent="0.25">
      <c r="A105" s="32">
        <f ca="1">IFERROR(__xludf.DUMMYFUNCTION("""COMPUTED_VALUE"""),43373)</f>
        <v>43373</v>
      </c>
      <c r="B105" s="33" t="str">
        <f ca="1">IFERROR(__xludf.DUMMYFUNCTION("""COMPUTED_VALUE"""),"#N/A")</f>
        <v>#N/A</v>
      </c>
      <c r="C105" s="33" t="str">
        <f ca="1">IFERROR(__xludf.DUMMYFUNCTION("""COMPUTED_VALUE"""),"")</f>
        <v/>
      </c>
      <c r="D105" s="34" t="str">
        <f ca="1">IFERROR(__xludf.DUMMYFUNCTION("""COMPUTED_VALUE"""),"")</f>
        <v/>
      </c>
      <c r="E105" s="33" t="str">
        <f ca="1">IFERROR(__xludf.DUMMYFUNCTION("""COMPUTED_VALUE"""),"")</f>
        <v/>
      </c>
      <c r="F105" s="33" t="str">
        <f ca="1">IFERROR(__xludf.DUMMYFUNCTION("""COMPUTED_VALUE"""),"")</f>
        <v/>
      </c>
      <c r="G105" s="33" t="str">
        <f ca="1">IFERROR(__xludf.DUMMYFUNCTION("""COMPUTED_VALUE"""),"#VALUE!")</f>
        <v>#VALUE!</v>
      </c>
      <c r="H105" s="33" t="str">
        <f ca="1">IFERROR(__xludf.DUMMYFUNCTION("""COMPUTED_VALUE"""),"")</f>
        <v/>
      </c>
      <c r="I105" s="33" t="str">
        <f ca="1">IFERROR(__xludf.DUMMYFUNCTION("""COMPUTED_VALUE"""),"")</f>
        <v/>
      </c>
      <c r="J105" s="33" t="str">
        <f ca="1">IFERROR(__xludf.DUMMYFUNCTION("""COMPUTED_VALUE"""),"")</f>
        <v/>
      </c>
      <c r="K105" s="33" t="str">
        <f ca="1">IFERROR(__xludf.DUMMYFUNCTION("""COMPUTED_VALUE"""),"")</f>
        <v/>
      </c>
      <c r="L105" s="33" t="str">
        <f ca="1">IFERROR(__xludf.DUMMYFUNCTION("""COMPUTED_VALUE"""),"")</f>
        <v/>
      </c>
    </row>
    <row r="106" spans="1:12" ht="13.2" x14ac:dyDescent="0.25">
      <c r="A106" s="32">
        <f ca="1">IFERROR(__xludf.DUMMYFUNCTION("""COMPUTED_VALUE"""),43373)</f>
        <v>43373</v>
      </c>
      <c r="B106" s="33" t="str">
        <f ca="1">IFERROR(__xludf.DUMMYFUNCTION("""COMPUTED_VALUE"""),"#N/A")</f>
        <v>#N/A</v>
      </c>
      <c r="C106" s="33" t="str">
        <f ca="1">IFERROR(__xludf.DUMMYFUNCTION("""COMPUTED_VALUE"""),"")</f>
        <v/>
      </c>
      <c r="D106" s="34" t="str">
        <f ca="1">IFERROR(__xludf.DUMMYFUNCTION("""COMPUTED_VALUE"""),"")</f>
        <v/>
      </c>
      <c r="E106" s="33" t="str">
        <f ca="1">IFERROR(__xludf.DUMMYFUNCTION("""COMPUTED_VALUE"""),"")</f>
        <v/>
      </c>
      <c r="F106" s="33" t="str">
        <f ca="1">IFERROR(__xludf.DUMMYFUNCTION("""COMPUTED_VALUE"""),"")</f>
        <v/>
      </c>
      <c r="G106" s="33" t="str">
        <f ca="1">IFERROR(__xludf.DUMMYFUNCTION("""COMPUTED_VALUE"""),"#VALUE!")</f>
        <v>#VALUE!</v>
      </c>
      <c r="H106" s="33" t="str">
        <f ca="1">IFERROR(__xludf.DUMMYFUNCTION("""COMPUTED_VALUE"""),"")</f>
        <v/>
      </c>
      <c r="I106" s="33" t="str">
        <f ca="1">IFERROR(__xludf.DUMMYFUNCTION("""COMPUTED_VALUE"""),"")</f>
        <v/>
      </c>
      <c r="J106" s="33" t="str">
        <f ca="1">IFERROR(__xludf.DUMMYFUNCTION("""COMPUTED_VALUE"""),"")</f>
        <v/>
      </c>
      <c r="K106" s="33" t="str">
        <f ca="1">IFERROR(__xludf.DUMMYFUNCTION("""COMPUTED_VALUE"""),"")</f>
        <v/>
      </c>
      <c r="L106" s="33" t="str">
        <f ca="1">IFERROR(__xludf.DUMMYFUNCTION("""COMPUTED_VALUE"""),"")</f>
        <v/>
      </c>
    </row>
    <row r="107" spans="1:12" ht="13.2" x14ac:dyDescent="0.25">
      <c r="A107" s="32">
        <f ca="1">IFERROR(__xludf.DUMMYFUNCTION("""COMPUTED_VALUE"""),43373)</f>
        <v>43373</v>
      </c>
      <c r="B107" s="33" t="str">
        <f ca="1">IFERROR(__xludf.DUMMYFUNCTION("""COMPUTED_VALUE"""),"#N/A")</f>
        <v>#N/A</v>
      </c>
      <c r="C107" s="33" t="str">
        <f ca="1">IFERROR(__xludf.DUMMYFUNCTION("""COMPUTED_VALUE"""),"")</f>
        <v/>
      </c>
      <c r="D107" s="34" t="str">
        <f ca="1">IFERROR(__xludf.DUMMYFUNCTION("""COMPUTED_VALUE"""),"")</f>
        <v/>
      </c>
      <c r="E107" s="33" t="str">
        <f ca="1">IFERROR(__xludf.DUMMYFUNCTION("""COMPUTED_VALUE"""),"")</f>
        <v/>
      </c>
      <c r="F107" s="33" t="str">
        <f ca="1">IFERROR(__xludf.DUMMYFUNCTION("""COMPUTED_VALUE"""),"")</f>
        <v/>
      </c>
      <c r="G107" s="33" t="str">
        <f ca="1">IFERROR(__xludf.DUMMYFUNCTION("""COMPUTED_VALUE"""),"#VALUE!")</f>
        <v>#VALUE!</v>
      </c>
      <c r="H107" s="33" t="str">
        <f ca="1">IFERROR(__xludf.DUMMYFUNCTION("""COMPUTED_VALUE"""),"")</f>
        <v/>
      </c>
      <c r="I107" s="33" t="str">
        <f ca="1">IFERROR(__xludf.DUMMYFUNCTION("""COMPUTED_VALUE"""),"")</f>
        <v/>
      </c>
      <c r="J107" s="33" t="str">
        <f ca="1">IFERROR(__xludf.DUMMYFUNCTION("""COMPUTED_VALUE"""),"")</f>
        <v/>
      </c>
      <c r="K107" s="33" t="str">
        <f ca="1">IFERROR(__xludf.DUMMYFUNCTION("""COMPUTED_VALUE"""),"")</f>
        <v/>
      </c>
      <c r="L107" s="33" t="str">
        <f ca="1">IFERROR(__xludf.DUMMYFUNCTION("""COMPUTED_VALUE"""),"")</f>
        <v/>
      </c>
    </row>
    <row r="108" spans="1:12" ht="13.2" x14ac:dyDescent="0.25">
      <c r="A108" s="32">
        <f ca="1">IFERROR(__xludf.DUMMYFUNCTION("""COMPUTED_VALUE"""),43373)</f>
        <v>43373</v>
      </c>
      <c r="B108" s="33" t="str">
        <f ca="1">IFERROR(__xludf.DUMMYFUNCTION("""COMPUTED_VALUE"""),"#N/A")</f>
        <v>#N/A</v>
      </c>
      <c r="C108" s="33" t="str">
        <f ca="1">IFERROR(__xludf.DUMMYFUNCTION("""COMPUTED_VALUE"""),"")</f>
        <v/>
      </c>
      <c r="D108" s="34" t="str">
        <f ca="1">IFERROR(__xludf.DUMMYFUNCTION("""COMPUTED_VALUE"""),"")</f>
        <v/>
      </c>
      <c r="E108" s="33" t="str">
        <f ca="1">IFERROR(__xludf.DUMMYFUNCTION("""COMPUTED_VALUE"""),"")</f>
        <v/>
      </c>
      <c r="F108" s="33" t="str">
        <f ca="1">IFERROR(__xludf.DUMMYFUNCTION("""COMPUTED_VALUE"""),"")</f>
        <v/>
      </c>
      <c r="G108" s="33" t="str">
        <f ca="1">IFERROR(__xludf.DUMMYFUNCTION("""COMPUTED_VALUE"""),"#VALUE!")</f>
        <v>#VALUE!</v>
      </c>
      <c r="H108" s="33" t="str">
        <f ca="1">IFERROR(__xludf.DUMMYFUNCTION("""COMPUTED_VALUE"""),"")</f>
        <v/>
      </c>
      <c r="I108" s="33" t="str">
        <f ca="1">IFERROR(__xludf.DUMMYFUNCTION("""COMPUTED_VALUE"""),"")</f>
        <v/>
      </c>
      <c r="J108" s="33" t="str">
        <f ca="1">IFERROR(__xludf.DUMMYFUNCTION("""COMPUTED_VALUE"""),"")</f>
        <v/>
      </c>
      <c r="K108" s="33" t="str">
        <f ca="1">IFERROR(__xludf.DUMMYFUNCTION("""COMPUTED_VALUE"""),"")</f>
        <v/>
      </c>
      <c r="L108" s="33" t="str">
        <f ca="1">IFERROR(__xludf.DUMMYFUNCTION("""COMPUTED_VALUE"""),"")</f>
        <v/>
      </c>
    </row>
    <row r="109" spans="1:12" ht="13.2" x14ac:dyDescent="0.25">
      <c r="A109" s="32">
        <f ca="1">IFERROR(__xludf.DUMMYFUNCTION("""COMPUTED_VALUE"""),43373)</f>
        <v>43373</v>
      </c>
      <c r="B109" s="33" t="str">
        <f ca="1">IFERROR(__xludf.DUMMYFUNCTION("""COMPUTED_VALUE"""),"#N/A")</f>
        <v>#N/A</v>
      </c>
      <c r="C109" s="33" t="str">
        <f ca="1">IFERROR(__xludf.DUMMYFUNCTION("""COMPUTED_VALUE"""),"")</f>
        <v/>
      </c>
      <c r="D109" s="34" t="str">
        <f ca="1">IFERROR(__xludf.DUMMYFUNCTION("""COMPUTED_VALUE"""),"")</f>
        <v/>
      </c>
      <c r="E109" s="33" t="str">
        <f ca="1">IFERROR(__xludf.DUMMYFUNCTION("""COMPUTED_VALUE"""),"")</f>
        <v/>
      </c>
      <c r="F109" s="33" t="str">
        <f ca="1">IFERROR(__xludf.DUMMYFUNCTION("""COMPUTED_VALUE"""),"")</f>
        <v/>
      </c>
      <c r="G109" s="33" t="str">
        <f ca="1">IFERROR(__xludf.DUMMYFUNCTION("""COMPUTED_VALUE"""),"#VALUE!")</f>
        <v>#VALUE!</v>
      </c>
      <c r="H109" s="33" t="str">
        <f ca="1">IFERROR(__xludf.DUMMYFUNCTION("""COMPUTED_VALUE"""),"")</f>
        <v/>
      </c>
      <c r="I109" s="33" t="str">
        <f ca="1">IFERROR(__xludf.DUMMYFUNCTION("""COMPUTED_VALUE"""),"")</f>
        <v/>
      </c>
      <c r="J109" s="33" t="str">
        <f ca="1">IFERROR(__xludf.DUMMYFUNCTION("""COMPUTED_VALUE"""),"")</f>
        <v/>
      </c>
      <c r="K109" s="33" t="str">
        <f ca="1">IFERROR(__xludf.DUMMYFUNCTION("""COMPUTED_VALUE"""),"")</f>
        <v/>
      </c>
      <c r="L109" s="33" t="str">
        <f ca="1">IFERROR(__xludf.DUMMYFUNCTION("""COMPUTED_VALUE"""),"")</f>
        <v/>
      </c>
    </row>
    <row r="110" spans="1:12" ht="13.2" x14ac:dyDescent="0.25">
      <c r="A110" s="32">
        <f ca="1">IFERROR(__xludf.DUMMYFUNCTION("""COMPUTED_VALUE"""),43373)</f>
        <v>43373</v>
      </c>
      <c r="B110" s="33" t="str">
        <f ca="1">IFERROR(__xludf.DUMMYFUNCTION("""COMPUTED_VALUE"""),"#N/A")</f>
        <v>#N/A</v>
      </c>
      <c r="C110" s="33" t="str">
        <f ca="1">IFERROR(__xludf.DUMMYFUNCTION("""COMPUTED_VALUE"""),"")</f>
        <v/>
      </c>
      <c r="D110" s="34" t="str">
        <f ca="1">IFERROR(__xludf.DUMMYFUNCTION("""COMPUTED_VALUE"""),"")</f>
        <v/>
      </c>
      <c r="E110" s="33" t="str">
        <f ca="1">IFERROR(__xludf.DUMMYFUNCTION("""COMPUTED_VALUE"""),"")</f>
        <v/>
      </c>
      <c r="F110" s="33" t="str">
        <f ca="1">IFERROR(__xludf.DUMMYFUNCTION("""COMPUTED_VALUE"""),"")</f>
        <v/>
      </c>
      <c r="G110" s="33" t="str">
        <f ca="1">IFERROR(__xludf.DUMMYFUNCTION("""COMPUTED_VALUE"""),"#VALUE!")</f>
        <v>#VALUE!</v>
      </c>
      <c r="H110" s="33" t="str">
        <f ca="1">IFERROR(__xludf.DUMMYFUNCTION("""COMPUTED_VALUE"""),"")</f>
        <v/>
      </c>
      <c r="I110" s="33" t="str">
        <f ca="1">IFERROR(__xludf.DUMMYFUNCTION("""COMPUTED_VALUE"""),"")</f>
        <v/>
      </c>
      <c r="J110" s="33" t="str">
        <f ca="1">IFERROR(__xludf.DUMMYFUNCTION("""COMPUTED_VALUE"""),"")</f>
        <v/>
      </c>
      <c r="K110" s="33" t="str">
        <f ca="1">IFERROR(__xludf.DUMMYFUNCTION("""COMPUTED_VALUE"""),"")</f>
        <v/>
      </c>
      <c r="L110" s="33" t="str">
        <f ca="1">IFERROR(__xludf.DUMMYFUNCTION("""COMPUTED_VALUE"""),"")</f>
        <v/>
      </c>
    </row>
    <row r="111" spans="1:12" ht="13.2" x14ac:dyDescent="0.25">
      <c r="A111" s="32">
        <f ca="1">IFERROR(__xludf.DUMMYFUNCTION("""COMPUTED_VALUE"""),43373)</f>
        <v>43373</v>
      </c>
      <c r="B111" s="33" t="str">
        <f ca="1">IFERROR(__xludf.DUMMYFUNCTION("""COMPUTED_VALUE"""),"#N/A")</f>
        <v>#N/A</v>
      </c>
      <c r="C111" s="33" t="str">
        <f ca="1">IFERROR(__xludf.DUMMYFUNCTION("""COMPUTED_VALUE"""),"")</f>
        <v/>
      </c>
      <c r="D111" s="34" t="str">
        <f ca="1">IFERROR(__xludf.DUMMYFUNCTION("""COMPUTED_VALUE"""),"")</f>
        <v/>
      </c>
      <c r="E111" s="33" t="str">
        <f ca="1">IFERROR(__xludf.DUMMYFUNCTION("""COMPUTED_VALUE"""),"")</f>
        <v/>
      </c>
      <c r="F111" s="33" t="str">
        <f ca="1">IFERROR(__xludf.DUMMYFUNCTION("""COMPUTED_VALUE"""),"")</f>
        <v/>
      </c>
      <c r="G111" s="33" t="str">
        <f ca="1">IFERROR(__xludf.DUMMYFUNCTION("""COMPUTED_VALUE"""),"#VALUE!")</f>
        <v>#VALUE!</v>
      </c>
      <c r="H111" s="33" t="str">
        <f ca="1">IFERROR(__xludf.DUMMYFUNCTION("""COMPUTED_VALUE"""),"")</f>
        <v/>
      </c>
      <c r="I111" s="33" t="str">
        <f ca="1">IFERROR(__xludf.DUMMYFUNCTION("""COMPUTED_VALUE"""),"")</f>
        <v/>
      </c>
      <c r="J111" s="33" t="str">
        <f ca="1">IFERROR(__xludf.DUMMYFUNCTION("""COMPUTED_VALUE"""),"")</f>
        <v/>
      </c>
      <c r="K111" s="33" t="str">
        <f ca="1">IFERROR(__xludf.DUMMYFUNCTION("""COMPUTED_VALUE"""),"")</f>
        <v/>
      </c>
      <c r="L111" s="33" t="str">
        <f ca="1">IFERROR(__xludf.DUMMYFUNCTION("""COMPUTED_VALUE"""),"")</f>
        <v/>
      </c>
    </row>
    <row r="112" spans="1:12" ht="13.2" x14ac:dyDescent="0.25">
      <c r="A112" s="32">
        <f ca="1">IFERROR(__xludf.DUMMYFUNCTION("""COMPUTED_VALUE"""),43373)</f>
        <v>43373</v>
      </c>
      <c r="B112" s="33" t="str">
        <f ca="1">IFERROR(__xludf.DUMMYFUNCTION("""COMPUTED_VALUE"""),"#N/A")</f>
        <v>#N/A</v>
      </c>
      <c r="C112" s="35" t="str">
        <f ca="1">IFERROR(__xludf.DUMMYFUNCTION("""COMPUTED_VALUE"""),"")</f>
        <v/>
      </c>
      <c r="D112" s="34" t="str">
        <f ca="1">IFERROR(__xludf.DUMMYFUNCTION("""COMPUTED_VALUE"""),"")</f>
        <v/>
      </c>
      <c r="E112" s="33" t="str">
        <f ca="1">IFERROR(__xludf.DUMMYFUNCTION("""COMPUTED_VALUE"""),"")</f>
        <v/>
      </c>
      <c r="F112" s="33" t="str">
        <f ca="1">IFERROR(__xludf.DUMMYFUNCTION("""COMPUTED_VALUE"""),"")</f>
        <v/>
      </c>
      <c r="G112" s="33" t="str">
        <f ca="1">IFERROR(__xludf.DUMMYFUNCTION("""COMPUTED_VALUE"""),"#VALUE!")</f>
        <v>#VALUE!</v>
      </c>
      <c r="H112" s="33" t="str">
        <f ca="1">IFERROR(__xludf.DUMMYFUNCTION("""COMPUTED_VALUE"""),"")</f>
        <v/>
      </c>
      <c r="I112" s="33" t="str">
        <f ca="1">IFERROR(__xludf.DUMMYFUNCTION("""COMPUTED_VALUE"""),"")</f>
        <v/>
      </c>
      <c r="J112" s="33" t="str">
        <f ca="1">IFERROR(__xludf.DUMMYFUNCTION("""COMPUTED_VALUE"""),"")</f>
        <v/>
      </c>
      <c r="K112" s="33" t="str">
        <f ca="1">IFERROR(__xludf.DUMMYFUNCTION("""COMPUTED_VALUE"""),"")</f>
        <v/>
      </c>
      <c r="L112" s="33" t="str">
        <f ca="1">IFERROR(__xludf.DUMMYFUNCTION("""COMPUTED_VALUE"""),"")</f>
        <v/>
      </c>
    </row>
    <row r="113" spans="1:12" ht="13.2" x14ac:dyDescent="0.25">
      <c r="A113" s="32">
        <f ca="1">IFERROR(__xludf.DUMMYFUNCTION("""COMPUTED_VALUE"""),43373)</f>
        <v>43373</v>
      </c>
      <c r="B113" s="33" t="str">
        <f ca="1">IFERROR(__xludf.DUMMYFUNCTION("""COMPUTED_VALUE"""),"#N/A")</f>
        <v>#N/A</v>
      </c>
      <c r="C113" s="35" t="str">
        <f ca="1">IFERROR(__xludf.DUMMYFUNCTION("""COMPUTED_VALUE"""),"")</f>
        <v/>
      </c>
      <c r="D113" s="34" t="str">
        <f ca="1">IFERROR(__xludf.DUMMYFUNCTION("""COMPUTED_VALUE"""),"")</f>
        <v/>
      </c>
      <c r="E113" s="33" t="str">
        <f ca="1">IFERROR(__xludf.DUMMYFUNCTION("""COMPUTED_VALUE"""),"")</f>
        <v/>
      </c>
      <c r="F113" s="33" t="str">
        <f ca="1">IFERROR(__xludf.DUMMYFUNCTION("""COMPUTED_VALUE"""),"")</f>
        <v/>
      </c>
      <c r="G113" s="33" t="str">
        <f ca="1">IFERROR(__xludf.DUMMYFUNCTION("""COMPUTED_VALUE"""),"#VALUE!")</f>
        <v>#VALUE!</v>
      </c>
      <c r="H113" s="33" t="str">
        <f ca="1">IFERROR(__xludf.DUMMYFUNCTION("""COMPUTED_VALUE"""),"")</f>
        <v/>
      </c>
      <c r="I113" s="33" t="str">
        <f ca="1">IFERROR(__xludf.DUMMYFUNCTION("""COMPUTED_VALUE"""),"")</f>
        <v/>
      </c>
      <c r="J113" s="33" t="str">
        <f ca="1">IFERROR(__xludf.DUMMYFUNCTION("""COMPUTED_VALUE"""),"")</f>
        <v/>
      </c>
      <c r="K113" s="33" t="str">
        <f ca="1">IFERROR(__xludf.DUMMYFUNCTION("""COMPUTED_VALUE"""),"")</f>
        <v/>
      </c>
      <c r="L113" s="33" t="str">
        <f ca="1">IFERROR(__xludf.DUMMYFUNCTION("""COMPUTED_VALUE"""),"")</f>
        <v/>
      </c>
    </row>
    <row r="114" spans="1:12" ht="13.2" x14ac:dyDescent="0.25">
      <c r="A114" s="32">
        <f ca="1">IFERROR(__xludf.DUMMYFUNCTION("""COMPUTED_VALUE"""),43373)</f>
        <v>43373</v>
      </c>
      <c r="B114" s="33" t="str">
        <f ca="1">IFERROR(__xludf.DUMMYFUNCTION("""COMPUTED_VALUE"""),"#N/A")</f>
        <v>#N/A</v>
      </c>
      <c r="C114" s="35" t="str">
        <f ca="1">IFERROR(__xludf.DUMMYFUNCTION("""COMPUTED_VALUE"""),"")</f>
        <v/>
      </c>
      <c r="D114" s="34" t="str">
        <f ca="1">IFERROR(__xludf.DUMMYFUNCTION("""COMPUTED_VALUE"""),"")</f>
        <v/>
      </c>
      <c r="E114" s="33" t="str">
        <f ca="1">IFERROR(__xludf.DUMMYFUNCTION("""COMPUTED_VALUE"""),"")</f>
        <v/>
      </c>
      <c r="F114" s="33" t="str">
        <f ca="1">IFERROR(__xludf.DUMMYFUNCTION("""COMPUTED_VALUE"""),"")</f>
        <v/>
      </c>
      <c r="G114" s="33" t="str">
        <f ca="1">IFERROR(__xludf.DUMMYFUNCTION("""COMPUTED_VALUE"""),"#VALUE!")</f>
        <v>#VALUE!</v>
      </c>
      <c r="H114" s="33" t="str">
        <f ca="1">IFERROR(__xludf.DUMMYFUNCTION("""COMPUTED_VALUE"""),"")</f>
        <v/>
      </c>
      <c r="I114" s="33" t="str">
        <f ca="1">IFERROR(__xludf.DUMMYFUNCTION("""COMPUTED_VALUE"""),"")</f>
        <v/>
      </c>
      <c r="J114" s="33" t="str">
        <f ca="1">IFERROR(__xludf.DUMMYFUNCTION("""COMPUTED_VALUE"""),"")</f>
        <v/>
      </c>
      <c r="K114" s="33" t="str">
        <f ca="1">IFERROR(__xludf.DUMMYFUNCTION("""COMPUTED_VALUE"""),"")</f>
        <v/>
      </c>
      <c r="L114" s="33" t="str">
        <f ca="1">IFERROR(__xludf.DUMMYFUNCTION("""COMPUTED_VALUE"""),"")</f>
        <v/>
      </c>
    </row>
    <row r="115" spans="1:12" ht="13.2" x14ac:dyDescent="0.25">
      <c r="A115" s="32">
        <f ca="1">IFERROR(__xludf.DUMMYFUNCTION("""COMPUTED_VALUE"""),43373)</f>
        <v>43373</v>
      </c>
      <c r="B115" s="33" t="str">
        <f ca="1">IFERROR(__xludf.DUMMYFUNCTION("""COMPUTED_VALUE"""),"#N/A")</f>
        <v>#N/A</v>
      </c>
      <c r="C115" s="35" t="str">
        <f ca="1">IFERROR(__xludf.DUMMYFUNCTION("""COMPUTED_VALUE"""),"")</f>
        <v/>
      </c>
      <c r="D115" s="34" t="str">
        <f ca="1">IFERROR(__xludf.DUMMYFUNCTION("""COMPUTED_VALUE"""),"")</f>
        <v/>
      </c>
      <c r="E115" s="33" t="str">
        <f ca="1">IFERROR(__xludf.DUMMYFUNCTION("""COMPUTED_VALUE"""),"")</f>
        <v/>
      </c>
      <c r="F115" s="33" t="str">
        <f ca="1">IFERROR(__xludf.DUMMYFUNCTION("""COMPUTED_VALUE"""),"")</f>
        <v/>
      </c>
      <c r="G115" s="33" t="str">
        <f ca="1">IFERROR(__xludf.DUMMYFUNCTION("""COMPUTED_VALUE"""),"#VALUE!")</f>
        <v>#VALUE!</v>
      </c>
      <c r="H115" s="33" t="str">
        <f ca="1">IFERROR(__xludf.DUMMYFUNCTION("""COMPUTED_VALUE"""),"")</f>
        <v/>
      </c>
      <c r="I115" s="33" t="str">
        <f ca="1">IFERROR(__xludf.DUMMYFUNCTION("""COMPUTED_VALUE"""),"")</f>
        <v/>
      </c>
      <c r="J115" s="33" t="str">
        <f ca="1">IFERROR(__xludf.DUMMYFUNCTION("""COMPUTED_VALUE"""),"")</f>
        <v/>
      </c>
      <c r="K115" s="33" t="str">
        <f ca="1">IFERROR(__xludf.DUMMYFUNCTION("""COMPUTED_VALUE"""),"")</f>
        <v/>
      </c>
      <c r="L115" s="33" t="str">
        <f ca="1">IFERROR(__xludf.DUMMYFUNCTION("""COMPUTED_VALUE"""),"")</f>
        <v/>
      </c>
    </row>
    <row r="116" spans="1:12" ht="13.2" x14ac:dyDescent="0.25">
      <c r="A116" s="32">
        <f ca="1">IFERROR(__xludf.DUMMYFUNCTION("""COMPUTED_VALUE"""),43373)</f>
        <v>43373</v>
      </c>
      <c r="B116" s="33" t="str">
        <f ca="1">IFERROR(__xludf.DUMMYFUNCTION("""COMPUTED_VALUE"""),"#N/A")</f>
        <v>#N/A</v>
      </c>
      <c r="C116" s="35" t="str">
        <f ca="1">IFERROR(__xludf.DUMMYFUNCTION("""COMPUTED_VALUE"""),"")</f>
        <v/>
      </c>
      <c r="D116" s="34" t="str">
        <f ca="1">IFERROR(__xludf.DUMMYFUNCTION("""COMPUTED_VALUE"""),"")</f>
        <v/>
      </c>
      <c r="E116" s="33" t="str">
        <f ca="1">IFERROR(__xludf.DUMMYFUNCTION("""COMPUTED_VALUE"""),"")</f>
        <v/>
      </c>
      <c r="F116" s="33" t="str">
        <f ca="1">IFERROR(__xludf.DUMMYFUNCTION("""COMPUTED_VALUE"""),"")</f>
        <v/>
      </c>
      <c r="G116" s="33" t="str">
        <f ca="1">IFERROR(__xludf.DUMMYFUNCTION("""COMPUTED_VALUE"""),"#VALUE!")</f>
        <v>#VALUE!</v>
      </c>
      <c r="H116" s="33" t="str">
        <f ca="1">IFERROR(__xludf.DUMMYFUNCTION("""COMPUTED_VALUE"""),"")</f>
        <v/>
      </c>
      <c r="I116" s="33" t="str">
        <f ca="1">IFERROR(__xludf.DUMMYFUNCTION("""COMPUTED_VALUE"""),"")</f>
        <v/>
      </c>
      <c r="J116" s="33" t="str">
        <f ca="1">IFERROR(__xludf.DUMMYFUNCTION("""COMPUTED_VALUE"""),"")</f>
        <v/>
      </c>
      <c r="K116" s="33" t="str">
        <f ca="1">IFERROR(__xludf.DUMMYFUNCTION("""COMPUTED_VALUE"""),"")</f>
        <v/>
      </c>
      <c r="L116" s="33" t="str">
        <f ca="1">IFERROR(__xludf.DUMMYFUNCTION("""COMPUTED_VALUE"""),"")</f>
        <v/>
      </c>
    </row>
    <row r="117" spans="1:12" ht="13.2" x14ac:dyDescent="0.25">
      <c r="A117" s="32">
        <f ca="1">IFERROR(__xludf.DUMMYFUNCTION("""COMPUTED_VALUE"""),43373)</f>
        <v>43373</v>
      </c>
      <c r="B117" s="33" t="str">
        <f ca="1">IFERROR(__xludf.DUMMYFUNCTION("""COMPUTED_VALUE"""),"#N/A")</f>
        <v>#N/A</v>
      </c>
      <c r="C117" s="35" t="str">
        <f ca="1">IFERROR(__xludf.DUMMYFUNCTION("""COMPUTED_VALUE"""),"")</f>
        <v/>
      </c>
      <c r="D117" s="34" t="str">
        <f ca="1">IFERROR(__xludf.DUMMYFUNCTION("""COMPUTED_VALUE"""),"")</f>
        <v/>
      </c>
      <c r="E117" s="33" t="str">
        <f ca="1">IFERROR(__xludf.DUMMYFUNCTION("""COMPUTED_VALUE"""),"")</f>
        <v/>
      </c>
      <c r="F117" s="33" t="str">
        <f ca="1">IFERROR(__xludf.DUMMYFUNCTION("""COMPUTED_VALUE"""),"")</f>
        <v/>
      </c>
      <c r="G117" s="33" t="str">
        <f ca="1">IFERROR(__xludf.DUMMYFUNCTION("""COMPUTED_VALUE"""),"#VALUE!")</f>
        <v>#VALUE!</v>
      </c>
      <c r="H117" s="33" t="str">
        <f ca="1">IFERROR(__xludf.DUMMYFUNCTION("""COMPUTED_VALUE"""),"")</f>
        <v/>
      </c>
      <c r="I117" s="33" t="str">
        <f ca="1">IFERROR(__xludf.DUMMYFUNCTION("""COMPUTED_VALUE"""),"")</f>
        <v/>
      </c>
      <c r="J117" s="33" t="str">
        <f ca="1">IFERROR(__xludf.DUMMYFUNCTION("""COMPUTED_VALUE"""),"")</f>
        <v/>
      </c>
      <c r="K117" s="33" t="str">
        <f ca="1">IFERROR(__xludf.DUMMYFUNCTION("""COMPUTED_VALUE"""),"")</f>
        <v/>
      </c>
      <c r="L117" s="33" t="str">
        <f ca="1">IFERROR(__xludf.DUMMYFUNCTION("""COMPUTED_VALUE"""),"")</f>
        <v/>
      </c>
    </row>
    <row r="118" spans="1:12" ht="13.2" x14ac:dyDescent="0.25">
      <c r="A118" s="32">
        <f ca="1">IFERROR(__xludf.DUMMYFUNCTION("""COMPUTED_VALUE"""),43373)</f>
        <v>43373</v>
      </c>
      <c r="B118" s="33" t="str">
        <f ca="1">IFERROR(__xludf.DUMMYFUNCTION("""COMPUTED_VALUE"""),"#N/A")</f>
        <v>#N/A</v>
      </c>
      <c r="C118" s="35" t="str">
        <f ca="1">IFERROR(__xludf.DUMMYFUNCTION("""COMPUTED_VALUE"""),"")</f>
        <v/>
      </c>
      <c r="D118" s="34" t="str">
        <f ca="1">IFERROR(__xludf.DUMMYFUNCTION("""COMPUTED_VALUE"""),"")</f>
        <v/>
      </c>
      <c r="E118" s="33" t="str">
        <f ca="1">IFERROR(__xludf.DUMMYFUNCTION("""COMPUTED_VALUE"""),"")</f>
        <v/>
      </c>
      <c r="F118" s="33" t="str">
        <f ca="1">IFERROR(__xludf.DUMMYFUNCTION("""COMPUTED_VALUE"""),"")</f>
        <v/>
      </c>
      <c r="G118" s="33" t="str">
        <f ca="1">IFERROR(__xludf.DUMMYFUNCTION("""COMPUTED_VALUE"""),"#VALUE!")</f>
        <v>#VALUE!</v>
      </c>
      <c r="H118" s="33" t="str">
        <f ca="1">IFERROR(__xludf.DUMMYFUNCTION("""COMPUTED_VALUE"""),"")</f>
        <v/>
      </c>
      <c r="I118" s="33" t="str">
        <f ca="1">IFERROR(__xludf.DUMMYFUNCTION("""COMPUTED_VALUE"""),"")</f>
        <v/>
      </c>
      <c r="J118" s="33" t="str">
        <f ca="1">IFERROR(__xludf.DUMMYFUNCTION("""COMPUTED_VALUE"""),"")</f>
        <v/>
      </c>
      <c r="K118" s="33" t="str">
        <f ca="1">IFERROR(__xludf.DUMMYFUNCTION("""COMPUTED_VALUE"""),"")</f>
        <v/>
      </c>
      <c r="L118" s="33" t="str">
        <f ca="1">IFERROR(__xludf.DUMMYFUNCTION("""COMPUTED_VALUE"""),"")</f>
        <v/>
      </c>
    </row>
    <row r="119" spans="1:12" ht="13.2" x14ac:dyDescent="0.25">
      <c r="A119" s="32">
        <f ca="1">IFERROR(__xludf.DUMMYFUNCTION("""COMPUTED_VALUE"""),43373)</f>
        <v>43373</v>
      </c>
      <c r="B119" s="33" t="str">
        <f ca="1">IFERROR(__xludf.DUMMYFUNCTION("""COMPUTED_VALUE"""),"#N/A")</f>
        <v>#N/A</v>
      </c>
      <c r="C119" s="35" t="str">
        <f ca="1">IFERROR(__xludf.DUMMYFUNCTION("""COMPUTED_VALUE"""),"")</f>
        <v/>
      </c>
      <c r="D119" s="34" t="str">
        <f ca="1">IFERROR(__xludf.DUMMYFUNCTION("""COMPUTED_VALUE"""),"")</f>
        <v/>
      </c>
      <c r="E119" s="33" t="str">
        <f ca="1">IFERROR(__xludf.DUMMYFUNCTION("""COMPUTED_VALUE"""),"")</f>
        <v/>
      </c>
      <c r="F119" s="33" t="str">
        <f ca="1">IFERROR(__xludf.DUMMYFUNCTION("""COMPUTED_VALUE"""),"")</f>
        <v/>
      </c>
      <c r="G119" s="33" t="str">
        <f ca="1">IFERROR(__xludf.DUMMYFUNCTION("""COMPUTED_VALUE"""),"#VALUE!")</f>
        <v>#VALUE!</v>
      </c>
      <c r="H119" s="33" t="str">
        <f ca="1">IFERROR(__xludf.DUMMYFUNCTION("""COMPUTED_VALUE"""),"")</f>
        <v/>
      </c>
      <c r="I119" s="33" t="str">
        <f ca="1">IFERROR(__xludf.DUMMYFUNCTION("""COMPUTED_VALUE"""),"")</f>
        <v/>
      </c>
      <c r="J119" s="33" t="str">
        <f ca="1">IFERROR(__xludf.DUMMYFUNCTION("""COMPUTED_VALUE"""),"")</f>
        <v/>
      </c>
      <c r="K119" s="33" t="str">
        <f ca="1">IFERROR(__xludf.DUMMYFUNCTION("""COMPUTED_VALUE"""),"")</f>
        <v/>
      </c>
      <c r="L119" s="33" t="str">
        <f ca="1">IFERROR(__xludf.DUMMYFUNCTION("""COMPUTED_VALUE"""),"")</f>
        <v/>
      </c>
    </row>
    <row r="120" spans="1:12" ht="13.2" x14ac:dyDescent="0.25">
      <c r="A120" s="32">
        <f ca="1">IFERROR(__xludf.DUMMYFUNCTION("""COMPUTED_VALUE"""),43373)</f>
        <v>43373</v>
      </c>
      <c r="B120" s="33" t="str">
        <f ca="1">IFERROR(__xludf.DUMMYFUNCTION("""COMPUTED_VALUE"""),"#N/A")</f>
        <v>#N/A</v>
      </c>
      <c r="C120" s="35" t="str">
        <f ca="1">IFERROR(__xludf.DUMMYFUNCTION("""COMPUTED_VALUE"""),"")</f>
        <v/>
      </c>
      <c r="D120" s="34" t="str">
        <f ca="1">IFERROR(__xludf.DUMMYFUNCTION("""COMPUTED_VALUE"""),"")</f>
        <v/>
      </c>
      <c r="E120" s="33" t="str">
        <f ca="1">IFERROR(__xludf.DUMMYFUNCTION("""COMPUTED_VALUE"""),"")</f>
        <v/>
      </c>
      <c r="F120" s="33" t="str">
        <f ca="1">IFERROR(__xludf.DUMMYFUNCTION("""COMPUTED_VALUE"""),"")</f>
        <v/>
      </c>
      <c r="G120" s="33" t="str">
        <f ca="1">IFERROR(__xludf.DUMMYFUNCTION("""COMPUTED_VALUE"""),"#VALUE!")</f>
        <v>#VALUE!</v>
      </c>
      <c r="H120" s="33" t="str">
        <f ca="1">IFERROR(__xludf.DUMMYFUNCTION("""COMPUTED_VALUE"""),"")</f>
        <v/>
      </c>
      <c r="I120" s="33" t="str">
        <f ca="1">IFERROR(__xludf.DUMMYFUNCTION("""COMPUTED_VALUE"""),"")</f>
        <v/>
      </c>
      <c r="J120" s="33" t="str">
        <f ca="1">IFERROR(__xludf.DUMMYFUNCTION("""COMPUTED_VALUE"""),"")</f>
        <v/>
      </c>
      <c r="K120" s="33" t="str">
        <f ca="1">IFERROR(__xludf.DUMMYFUNCTION("""COMPUTED_VALUE"""),"")</f>
        <v/>
      </c>
      <c r="L120" s="33" t="str">
        <f ca="1">IFERROR(__xludf.DUMMYFUNCTION("""COMPUTED_VALUE"""),"")</f>
        <v/>
      </c>
    </row>
    <row r="121" spans="1:12" ht="13.2" x14ac:dyDescent="0.25">
      <c r="A121" s="32">
        <f ca="1">IFERROR(__xludf.DUMMYFUNCTION("""COMPUTED_VALUE"""),43373)</f>
        <v>43373</v>
      </c>
      <c r="B121" s="33" t="str">
        <f ca="1">IFERROR(__xludf.DUMMYFUNCTION("""COMPUTED_VALUE"""),"#N/A")</f>
        <v>#N/A</v>
      </c>
      <c r="C121" s="35" t="str">
        <f ca="1">IFERROR(__xludf.DUMMYFUNCTION("""COMPUTED_VALUE"""),"")</f>
        <v/>
      </c>
      <c r="D121" s="34" t="str">
        <f ca="1">IFERROR(__xludf.DUMMYFUNCTION("""COMPUTED_VALUE"""),"")</f>
        <v/>
      </c>
      <c r="E121" s="33" t="str">
        <f ca="1">IFERROR(__xludf.DUMMYFUNCTION("""COMPUTED_VALUE"""),"")</f>
        <v/>
      </c>
      <c r="F121" s="33" t="str">
        <f ca="1">IFERROR(__xludf.DUMMYFUNCTION("""COMPUTED_VALUE"""),"")</f>
        <v/>
      </c>
      <c r="G121" s="33" t="str">
        <f ca="1">IFERROR(__xludf.DUMMYFUNCTION("""COMPUTED_VALUE"""),"#VALUE!")</f>
        <v>#VALUE!</v>
      </c>
      <c r="H121" s="33" t="str">
        <f ca="1">IFERROR(__xludf.DUMMYFUNCTION("""COMPUTED_VALUE"""),"")</f>
        <v/>
      </c>
      <c r="I121" s="33" t="str">
        <f ca="1">IFERROR(__xludf.DUMMYFUNCTION("""COMPUTED_VALUE"""),"")</f>
        <v/>
      </c>
      <c r="J121" s="33" t="str">
        <f ca="1">IFERROR(__xludf.DUMMYFUNCTION("""COMPUTED_VALUE"""),"")</f>
        <v/>
      </c>
      <c r="K121" s="33" t="str">
        <f ca="1">IFERROR(__xludf.DUMMYFUNCTION("""COMPUTED_VALUE"""),"")</f>
        <v/>
      </c>
      <c r="L121" s="33" t="str">
        <f ca="1">IFERROR(__xludf.DUMMYFUNCTION("""COMPUTED_VALUE"""),"")</f>
        <v/>
      </c>
    </row>
    <row r="122" spans="1:12" ht="13.2" x14ac:dyDescent="0.25">
      <c r="A122" s="32">
        <f ca="1">IFERROR(__xludf.DUMMYFUNCTION("""COMPUTED_VALUE"""),43373)</f>
        <v>43373</v>
      </c>
      <c r="B122" s="33" t="str">
        <f ca="1">IFERROR(__xludf.DUMMYFUNCTION("""COMPUTED_VALUE"""),"#N/A")</f>
        <v>#N/A</v>
      </c>
      <c r="C122" s="35" t="str">
        <f ca="1">IFERROR(__xludf.DUMMYFUNCTION("""COMPUTED_VALUE"""),"")</f>
        <v/>
      </c>
      <c r="D122" s="34" t="str">
        <f ca="1">IFERROR(__xludf.DUMMYFUNCTION("""COMPUTED_VALUE"""),"")</f>
        <v/>
      </c>
      <c r="E122" s="33" t="str">
        <f ca="1">IFERROR(__xludf.DUMMYFUNCTION("""COMPUTED_VALUE"""),"")</f>
        <v/>
      </c>
      <c r="F122" s="33" t="str">
        <f ca="1">IFERROR(__xludf.DUMMYFUNCTION("""COMPUTED_VALUE"""),"")</f>
        <v/>
      </c>
      <c r="G122" s="33" t="str">
        <f ca="1">IFERROR(__xludf.DUMMYFUNCTION("""COMPUTED_VALUE"""),"#VALUE!")</f>
        <v>#VALUE!</v>
      </c>
      <c r="H122" s="33" t="str">
        <f ca="1">IFERROR(__xludf.DUMMYFUNCTION("""COMPUTED_VALUE"""),"")</f>
        <v/>
      </c>
      <c r="I122" s="33" t="str">
        <f ca="1">IFERROR(__xludf.DUMMYFUNCTION("""COMPUTED_VALUE"""),"")</f>
        <v/>
      </c>
      <c r="J122" s="33" t="str">
        <f ca="1">IFERROR(__xludf.DUMMYFUNCTION("""COMPUTED_VALUE"""),"")</f>
        <v/>
      </c>
      <c r="K122" s="33" t="str">
        <f ca="1">IFERROR(__xludf.DUMMYFUNCTION("""COMPUTED_VALUE"""),"")</f>
        <v/>
      </c>
      <c r="L122" s="33" t="str">
        <f ca="1">IFERROR(__xludf.DUMMYFUNCTION("""COMPUTED_VALUE"""),"")</f>
        <v/>
      </c>
    </row>
    <row r="123" spans="1:12" ht="13.2" x14ac:dyDescent="0.25">
      <c r="A123" s="32">
        <f ca="1">IFERROR(__xludf.DUMMYFUNCTION("""COMPUTED_VALUE"""),43373)</f>
        <v>43373</v>
      </c>
      <c r="B123" s="33" t="str">
        <f ca="1">IFERROR(__xludf.DUMMYFUNCTION("""COMPUTED_VALUE"""),"#N/A")</f>
        <v>#N/A</v>
      </c>
      <c r="C123" s="35" t="str">
        <f ca="1">IFERROR(__xludf.DUMMYFUNCTION("""COMPUTED_VALUE"""),"")</f>
        <v/>
      </c>
      <c r="D123" s="34" t="str">
        <f ca="1">IFERROR(__xludf.DUMMYFUNCTION("""COMPUTED_VALUE"""),"")</f>
        <v/>
      </c>
      <c r="E123" s="33" t="str">
        <f ca="1">IFERROR(__xludf.DUMMYFUNCTION("""COMPUTED_VALUE"""),"")</f>
        <v/>
      </c>
      <c r="F123" s="33" t="str">
        <f ca="1">IFERROR(__xludf.DUMMYFUNCTION("""COMPUTED_VALUE"""),"")</f>
        <v/>
      </c>
      <c r="G123" s="33" t="str">
        <f ca="1">IFERROR(__xludf.DUMMYFUNCTION("""COMPUTED_VALUE"""),"#VALUE!")</f>
        <v>#VALUE!</v>
      </c>
      <c r="H123" s="33" t="str">
        <f ca="1">IFERROR(__xludf.DUMMYFUNCTION("""COMPUTED_VALUE"""),"")</f>
        <v/>
      </c>
      <c r="I123" s="33" t="str">
        <f ca="1">IFERROR(__xludf.DUMMYFUNCTION("""COMPUTED_VALUE"""),"")</f>
        <v/>
      </c>
      <c r="J123" s="33" t="str">
        <f ca="1">IFERROR(__xludf.DUMMYFUNCTION("""COMPUTED_VALUE"""),"")</f>
        <v/>
      </c>
      <c r="K123" s="33" t="str">
        <f ca="1">IFERROR(__xludf.DUMMYFUNCTION("""COMPUTED_VALUE"""),"")</f>
        <v/>
      </c>
      <c r="L123" s="33" t="str">
        <f ca="1">IFERROR(__xludf.DUMMYFUNCTION("""COMPUTED_VALUE"""),"")</f>
        <v/>
      </c>
    </row>
    <row r="124" spans="1:12" ht="13.2" x14ac:dyDescent="0.25">
      <c r="A124" s="32">
        <f ca="1">IFERROR(__xludf.DUMMYFUNCTION("""COMPUTED_VALUE"""),43373)</f>
        <v>43373</v>
      </c>
      <c r="B124" s="33" t="str">
        <f ca="1">IFERROR(__xludf.DUMMYFUNCTION("""COMPUTED_VALUE"""),"#N/A")</f>
        <v>#N/A</v>
      </c>
      <c r="C124" s="35" t="str">
        <f ca="1">IFERROR(__xludf.DUMMYFUNCTION("""COMPUTED_VALUE"""),"")</f>
        <v/>
      </c>
      <c r="D124" s="34" t="str">
        <f ca="1">IFERROR(__xludf.DUMMYFUNCTION("""COMPUTED_VALUE"""),"")</f>
        <v/>
      </c>
      <c r="E124" s="33" t="str">
        <f ca="1">IFERROR(__xludf.DUMMYFUNCTION("""COMPUTED_VALUE"""),"")</f>
        <v/>
      </c>
      <c r="F124" s="33" t="str">
        <f ca="1">IFERROR(__xludf.DUMMYFUNCTION("""COMPUTED_VALUE"""),"")</f>
        <v/>
      </c>
      <c r="G124" s="33" t="str">
        <f ca="1">IFERROR(__xludf.DUMMYFUNCTION("""COMPUTED_VALUE"""),"#VALUE!")</f>
        <v>#VALUE!</v>
      </c>
      <c r="H124" s="33" t="str">
        <f ca="1">IFERROR(__xludf.DUMMYFUNCTION("""COMPUTED_VALUE"""),"")</f>
        <v/>
      </c>
      <c r="I124" s="33" t="str">
        <f ca="1">IFERROR(__xludf.DUMMYFUNCTION("""COMPUTED_VALUE"""),"")</f>
        <v/>
      </c>
      <c r="J124" s="33" t="str">
        <f ca="1">IFERROR(__xludf.DUMMYFUNCTION("""COMPUTED_VALUE"""),"")</f>
        <v/>
      </c>
      <c r="K124" s="33" t="str">
        <f ca="1">IFERROR(__xludf.DUMMYFUNCTION("""COMPUTED_VALUE"""),"")</f>
        <v/>
      </c>
      <c r="L124" s="33" t="str">
        <f ca="1">IFERROR(__xludf.DUMMYFUNCTION("""COMPUTED_VALUE"""),"")</f>
        <v/>
      </c>
    </row>
    <row r="125" spans="1:12" ht="13.2" x14ac:dyDescent="0.25">
      <c r="A125" s="32">
        <f ca="1">IFERROR(__xludf.DUMMYFUNCTION("""COMPUTED_VALUE"""),43373)</f>
        <v>43373</v>
      </c>
      <c r="B125" s="33" t="str">
        <f ca="1">IFERROR(__xludf.DUMMYFUNCTION("""COMPUTED_VALUE"""),"#N/A")</f>
        <v>#N/A</v>
      </c>
      <c r="C125" s="35" t="str">
        <f ca="1">IFERROR(__xludf.DUMMYFUNCTION("""COMPUTED_VALUE"""),"")</f>
        <v/>
      </c>
      <c r="D125" s="34" t="str">
        <f ca="1">IFERROR(__xludf.DUMMYFUNCTION("""COMPUTED_VALUE"""),"")</f>
        <v/>
      </c>
      <c r="E125" s="33" t="str">
        <f ca="1">IFERROR(__xludf.DUMMYFUNCTION("""COMPUTED_VALUE"""),"")</f>
        <v/>
      </c>
      <c r="F125" s="33" t="str">
        <f ca="1">IFERROR(__xludf.DUMMYFUNCTION("""COMPUTED_VALUE"""),"")</f>
        <v/>
      </c>
      <c r="G125" s="33" t="str">
        <f ca="1">IFERROR(__xludf.DUMMYFUNCTION("""COMPUTED_VALUE"""),"#VALUE!")</f>
        <v>#VALUE!</v>
      </c>
      <c r="H125" s="33" t="str">
        <f ca="1">IFERROR(__xludf.DUMMYFUNCTION("""COMPUTED_VALUE"""),"")</f>
        <v/>
      </c>
      <c r="I125" s="33" t="str">
        <f ca="1">IFERROR(__xludf.DUMMYFUNCTION("""COMPUTED_VALUE"""),"")</f>
        <v/>
      </c>
      <c r="J125" s="33" t="str">
        <f ca="1">IFERROR(__xludf.DUMMYFUNCTION("""COMPUTED_VALUE"""),"")</f>
        <v/>
      </c>
      <c r="K125" s="33" t="str">
        <f ca="1">IFERROR(__xludf.DUMMYFUNCTION("""COMPUTED_VALUE"""),"")</f>
        <v/>
      </c>
      <c r="L125" s="33" t="str">
        <f ca="1">IFERROR(__xludf.DUMMYFUNCTION("""COMPUTED_VALUE"""),"")</f>
        <v/>
      </c>
    </row>
    <row r="126" spans="1:12" ht="13.2" x14ac:dyDescent="0.25">
      <c r="A126" s="32">
        <f ca="1">IFERROR(__xludf.DUMMYFUNCTION("""COMPUTED_VALUE"""),43373)</f>
        <v>43373</v>
      </c>
      <c r="B126" s="33" t="str">
        <f ca="1">IFERROR(__xludf.DUMMYFUNCTION("""COMPUTED_VALUE"""),"#N/A")</f>
        <v>#N/A</v>
      </c>
      <c r="C126" s="35" t="str">
        <f ca="1">IFERROR(__xludf.DUMMYFUNCTION("""COMPUTED_VALUE"""),"")</f>
        <v/>
      </c>
      <c r="D126" s="34" t="str">
        <f ca="1">IFERROR(__xludf.DUMMYFUNCTION("""COMPUTED_VALUE"""),"")</f>
        <v/>
      </c>
      <c r="E126" s="33" t="str">
        <f ca="1">IFERROR(__xludf.DUMMYFUNCTION("""COMPUTED_VALUE"""),"")</f>
        <v/>
      </c>
      <c r="F126" s="33" t="str">
        <f ca="1">IFERROR(__xludf.DUMMYFUNCTION("""COMPUTED_VALUE"""),"")</f>
        <v/>
      </c>
      <c r="G126" s="33" t="str">
        <f ca="1">IFERROR(__xludf.DUMMYFUNCTION("""COMPUTED_VALUE"""),"#VALUE!")</f>
        <v>#VALUE!</v>
      </c>
      <c r="H126" s="33" t="str">
        <f ca="1">IFERROR(__xludf.DUMMYFUNCTION("""COMPUTED_VALUE"""),"")</f>
        <v/>
      </c>
      <c r="I126" s="33" t="str">
        <f ca="1">IFERROR(__xludf.DUMMYFUNCTION("""COMPUTED_VALUE"""),"")</f>
        <v/>
      </c>
      <c r="J126" s="33" t="str">
        <f ca="1">IFERROR(__xludf.DUMMYFUNCTION("""COMPUTED_VALUE"""),"")</f>
        <v/>
      </c>
      <c r="K126" s="33" t="str">
        <f ca="1">IFERROR(__xludf.DUMMYFUNCTION("""COMPUTED_VALUE"""),"")</f>
        <v/>
      </c>
      <c r="L126" s="33" t="str">
        <f ca="1">IFERROR(__xludf.DUMMYFUNCTION("""COMPUTED_VALUE"""),"")</f>
        <v/>
      </c>
    </row>
    <row r="127" spans="1:12" ht="13.2" x14ac:dyDescent="0.25">
      <c r="A127" s="32">
        <f ca="1">IFERROR(__xludf.DUMMYFUNCTION("""COMPUTED_VALUE"""),43373)</f>
        <v>43373</v>
      </c>
      <c r="B127" s="33" t="str">
        <f ca="1">IFERROR(__xludf.DUMMYFUNCTION("""COMPUTED_VALUE"""),"#N/A")</f>
        <v>#N/A</v>
      </c>
      <c r="C127" s="35" t="str">
        <f ca="1">IFERROR(__xludf.DUMMYFUNCTION("""COMPUTED_VALUE"""),"")</f>
        <v/>
      </c>
      <c r="D127" s="34" t="str">
        <f ca="1">IFERROR(__xludf.DUMMYFUNCTION("""COMPUTED_VALUE"""),"")</f>
        <v/>
      </c>
      <c r="E127" s="33" t="str">
        <f ca="1">IFERROR(__xludf.DUMMYFUNCTION("""COMPUTED_VALUE"""),"")</f>
        <v/>
      </c>
      <c r="F127" s="33" t="str">
        <f ca="1">IFERROR(__xludf.DUMMYFUNCTION("""COMPUTED_VALUE"""),"")</f>
        <v/>
      </c>
      <c r="G127" s="33" t="str">
        <f ca="1">IFERROR(__xludf.DUMMYFUNCTION("""COMPUTED_VALUE"""),"#VALUE!")</f>
        <v>#VALUE!</v>
      </c>
      <c r="H127" s="33" t="str">
        <f ca="1">IFERROR(__xludf.DUMMYFUNCTION("""COMPUTED_VALUE"""),"")</f>
        <v/>
      </c>
      <c r="I127" s="33" t="str">
        <f ca="1">IFERROR(__xludf.DUMMYFUNCTION("""COMPUTED_VALUE"""),"")</f>
        <v/>
      </c>
      <c r="J127" s="33" t="str">
        <f ca="1">IFERROR(__xludf.DUMMYFUNCTION("""COMPUTED_VALUE"""),"")</f>
        <v/>
      </c>
      <c r="K127" s="33" t="str">
        <f ca="1">IFERROR(__xludf.DUMMYFUNCTION("""COMPUTED_VALUE"""),"")</f>
        <v/>
      </c>
      <c r="L127" s="33" t="str">
        <f ca="1">IFERROR(__xludf.DUMMYFUNCTION("""COMPUTED_VALUE"""),"")</f>
        <v/>
      </c>
    </row>
    <row r="128" spans="1:12" ht="13.2" x14ac:dyDescent="0.25">
      <c r="A128" s="32">
        <f ca="1">IFERROR(__xludf.DUMMYFUNCTION("""COMPUTED_VALUE"""),43373)</f>
        <v>43373</v>
      </c>
      <c r="B128" s="33" t="str">
        <f ca="1">IFERROR(__xludf.DUMMYFUNCTION("""COMPUTED_VALUE"""),"#N/A")</f>
        <v>#N/A</v>
      </c>
      <c r="C128" s="35" t="str">
        <f ca="1">IFERROR(__xludf.DUMMYFUNCTION("""COMPUTED_VALUE"""),"")</f>
        <v/>
      </c>
      <c r="D128" s="34" t="str">
        <f ca="1">IFERROR(__xludf.DUMMYFUNCTION("""COMPUTED_VALUE"""),"")</f>
        <v/>
      </c>
      <c r="E128" s="33" t="str">
        <f ca="1">IFERROR(__xludf.DUMMYFUNCTION("""COMPUTED_VALUE"""),"")</f>
        <v/>
      </c>
      <c r="F128" s="33" t="str">
        <f ca="1">IFERROR(__xludf.DUMMYFUNCTION("""COMPUTED_VALUE"""),"")</f>
        <v/>
      </c>
      <c r="G128" s="33" t="str">
        <f ca="1">IFERROR(__xludf.DUMMYFUNCTION("""COMPUTED_VALUE"""),"#VALUE!")</f>
        <v>#VALUE!</v>
      </c>
      <c r="H128" s="33" t="str">
        <f ca="1">IFERROR(__xludf.DUMMYFUNCTION("""COMPUTED_VALUE"""),"")</f>
        <v/>
      </c>
      <c r="I128" s="33" t="str">
        <f ca="1">IFERROR(__xludf.DUMMYFUNCTION("""COMPUTED_VALUE"""),"")</f>
        <v/>
      </c>
      <c r="J128" s="33" t="str">
        <f ca="1">IFERROR(__xludf.DUMMYFUNCTION("""COMPUTED_VALUE"""),"")</f>
        <v/>
      </c>
      <c r="K128" s="33" t="str">
        <f ca="1">IFERROR(__xludf.DUMMYFUNCTION("""COMPUTED_VALUE"""),"")</f>
        <v/>
      </c>
      <c r="L128" s="33" t="str">
        <f ca="1">IFERROR(__xludf.DUMMYFUNCTION("""COMPUTED_VALUE"""),"")</f>
        <v/>
      </c>
    </row>
    <row r="129" spans="1:12" ht="13.2" x14ac:dyDescent="0.25">
      <c r="A129" s="32">
        <f ca="1">IFERROR(__xludf.DUMMYFUNCTION("""COMPUTED_VALUE"""),43373)</f>
        <v>43373</v>
      </c>
      <c r="B129" s="33" t="str">
        <f ca="1">IFERROR(__xludf.DUMMYFUNCTION("""COMPUTED_VALUE"""),"#N/A")</f>
        <v>#N/A</v>
      </c>
      <c r="C129" s="35" t="str">
        <f ca="1">IFERROR(__xludf.DUMMYFUNCTION("""COMPUTED_VALUE"""),"")</f>
        <v/>
      </c>
      <c r="D129" s="34" t="str">
        <f ca="1">IFERROR(__xludf.DUMMYFUNCTION("""COMPUTED_VALUE"""),"")</f>
        <v/>
      </c>
      <c r="E129" s="33" t="str">
        <f ca="1">IFERROR(__xludf.DUMMYFUNCTION("""COMPUTED_VALUE"""),"")</f>
        <v/>
      </c>
      <c r="F129" s="33" t="str">
        <f ca="1">IFERROR(__xludf.DUMMYFUNCTION("""COMPUTED_VALUE"""),"")</f>
        <v/>
      </c>
      <c r="G129" s="33" t="str">
        <f ca="1">IFERROR(__xludf.DUMMYFUNCTION("""COMPUTED_VALUE"""),"#VALUE!")</f>
        <v>#VALUE!</v>
      </c>
      <c r="H129" s="33" t="str">
        <f ca="1">IFERROR(__xludf.DUMMYFUNCTION("""COMPUTED_VALUE"""),"")</f>
        <v/>
      </c>
      <c r="I129" s="33" t="str">
        <f ca="1">IFERROR(__xludf.DUMMYFUNCTION("""COMPUTED_VALUE"""),"")</f>
        <v/>
      </c>
      <c r="J129" s="33" t="str">
        <f ca="1">IFERROR(__xludf.DUMMYFUNCTION("""COMPUTED_VALUE"""),"")</f>
        <v/>
      </c>
      <c r="K129" s="33" t="str">
        <f ca="1">IFERROR(__xludf.DUMMYFUNCTION("""COMPUTED_VALUE"""),"")</f>
        <v/>
      </c>
      <c r="L129" s="33" t="str">
        <f ca="1">IFERROR(__xludf.DUMMYFUNCTION("""COMPUTED_VALUE"""),"")</f>
        <v/>
      </c>
    </row>
    <row r="130" spans="1:12" ht="13.2" x14ac:dyDescent="0.25">
      <c r="A130" s="32">
        <f ca="1">IFERROR(__xludf.DUMMYFUNCTION("""COMPUTED_VALUE"""),43373)</f>
        <v>43373</v>
      </c>
      <c r="B130" s="33" t="str">
        <f ca="1">IFERROR(__xludf.DUMMYFUNCTION("""COMPUTED_VALUE"""),"#N/A")</f>
        <v>#N/A</v>
      </c>
      <c r="C130" s="35" t="str">
        <f ca="1">IFERROR(__xludf.DUMMYFUNCTION("""COMPUTED_VALUE"""),"")</f>
        <v/>
      </c>
      <c r="D130" s="34" t="str">
        <f ca="1">IFERROR(__xludf.DUMMYFUNCTION("""COMPUTED_VALUE"""),"")</f>
        <v/>
      </c>
      <c r="E130" s="33" t="str">
        <f ca="1">IFERROR(__xludf.DUMMYFUNCTION("""COMPUTED_VALUE"""),"")</f>
        <v/>
      </c>
      <c r="F130" s="33" t="str">
        <f ca="1">IFERROR(__xludf.DUMMYFUNCTION("""COMPUTED_VALUE"""),"")</f>
        <v/>
      </c>
      <c r="G130" s="33" t="str">
        <f ca="1">IFERROR(__xludf.DUMMYFUNCTION("""COMPUTED_VALUE"""),"#VALUE!")</f>
        <v>#VALUE!</v>
      </c>
      <c r="H130" s="33" t="str">
        <f ca="1">IFERROR(__xludf.DUMMYFUNCTION("""COMPUTED_VALUE"""),"")</f>
        <v/>
      </c>
      <c r="I130" s="33" t="str">
        <f ca="1">IFERROR(__xludf.DUMMYFUNCTION("""COMPUTED_VALUE"""),"")</f>
        <v/>
      </c>
      <c r="J130" s="33" t="str">
        <f ca="1">IFERROR(__xludf.DUMMYFUNCTION("""COMPUTED_VALUE"""),"")</f>
        <v/>
      </c>
      <c r="K130" s="33" t="str">
        <f ca="1">IFERROR(__xludf.DUMMYFUNCTION("""COMPUTED_VALUE"""),"")</f>
        <v/>
      </c>
      <c r="L130" s="33" t="str">
        <f ca="1">IFERROR(__xludf.DUMMYFUNCTION("""COMPUTED_VALUE"""),"")</f>
        <v/>
      </c>
    </row>
    <row r="131" spans="1:12" ht="13.2" x14ac:dyDescent="0.25">
      <c r="A131" s="32">
        <f ca="1">IFERROR(__xludf.DUMMYFUNCTION("""COMPUTED_VALUE"""),43373)</f>
        <v>43373</v>
      </c>
      <c r="B131" s="33" t="str">
        <f ca="1">IFERROR(__xludf.DUMMYFUNCTION("""COMPUTED_VALUE"""),"#N/A")</f>
        <v>#N/A</v>
      </c>
      <c r="C131" s="35" t="str">
        <f ca="1">IFERROR(__xludf.DUMMYFUNCTION("""COMPUTED_VALUE"""),"")</f>
        <v/>
      </c>
      <c r="D131" s="34" t="str">
        <f ca="1">IFERROR(__xludf.DUMMYFUNCTION("""COMPUTED_VALUE"""),"")</f>
        <v/>
      </c>
      <c r="E131" s="33" t="str">
        <f ca="1">IFERROR(__xludf.DUMMYFUNCTION("""COMPUTED_VALUE"""),"")</f>
        <v/>
      </c>
      <c r="F131" s="33" t="str">
        <f ca="1">IFERROR(__xludf.DUMMYFUNCTION("""COMPUTED_VALUE"""),"")</f>
        <v/>
      </c>
      <c r="G131" s="33" t="str">
        <f ca="1">IFERROR(__xludf.DUMMYFUNCTION("""COMPUTED_VALUE"""),"#VALUE!")</f>
        <v>#VALUE!</v>
      </c>
      <c r="H131" s="33" t="str">
        <f ca="1">IFERROR(__xludf.DUMMYFUNCTION("""COMPUTED_VALUE"""),"")</f>
        <v/>
      </c>
      <c r="I131" s="33" t="str">
        <f ca="1">IFERROR(__xludf.DUMMYFUNCTION("""COMPUTED_VALUE"""),"")</f>
        <v/>
      </c>
      <c r="J131" s="33" t="str">
        <f ca="1">IFERROR(__xludf.DUMMYFUNCTION("""COMPUTED_VALUE"""),"")</f>
        <v/>
      </c>
      <c r="K131" s="33" t="str">
        <f ca="1">IFERROR(__xludf.DUMMYFUNCTION("""COMPUTED_VALUE"""),"")</f>
        <v/>
      </c>
      <c r="L131" s="33" t="str">
        <f ca="1">IFERROR(__xludf.DUMMYFUNCTION("""COMPUTED_VALUE"""),"")</f>
        <v/>
      </c>
    </row>
    <row r="132" spans="1:12" ht="13.2" x14ac:dyDescent="0.25">
      <c r="A132" s="32">
        <f ca="1">IFERROR(__xludf.DUMMYFUNCTION("""COMPUTED_VALUE"""),43373)</f>
        <v>43373</v>
      </c>
      <c r="B132" s="33" t="str">
        <f ca="1">IFERROR(__xludf.DUMMYFUNCTION("""COMPUTED_VALUE"""),"#N/A")</f>
        <v>#N/A</v>
      </c>
      <c r="C132" s="35" t="str">
        <f ca="1">IFERROR(__xludf.DUMMYFUNCTION("""COMPUTED_VALUE"""),"")</f>
        <v/>
      </c>
      <c r="D132" s="34" t="str">
        <f ca="1">IFERROR(__xludf.DUMMYFUNCTION("""COMPUTED_VALUE"""),"")</f>
        <v/>
      </c>
      <c r="E132" s="33" t="str">
        <f ca="1">IFERROR(__xludf.DUMMYFUNCTION("""COMPUTED_VALUE"""),"")</f>
        <v/>
      </c>
      <c r="F132" s="33" t="str">
        <f ca="1">IFERROR(__xludf.DUMMYFUNCTION("""COMPUTED_VALUE"""),"")</f>
        <v/>
      </c>
      <c r="G132" s="33" t="str">
        <f ca="1">IFERROR(__xludf.DUMMYFUNCTION("""COMPUTED_VALUE"""),"#VALUE!")</f>
        <v>#VALUE!</v>
      </c>
      <c r="H132" s="33" t="str">
        <f ca="1">IFERROR(__xludf.DUMMYFUNCTION("""COMPUTED_VALUE"""),"")</f>
        <v/>
      </c>
      <c r="I132" s="33" t="str">
        <f ca="1">IFERROR(__xludf.DUMMYFUNCTION("""COMPUTED_VALUE"""),"")</f>
        <v/>
      </c>
      <c r="J132" s="33" t="str">
        <f ca="1">IFERROR(__xludf.DUMMYFUNCTION("""COMPUTED_VALUE"""),"")</f>
        <v/>
      </c>
      <c r="K132" s="33" t="str">
        <f ca="1">IFERROR(__xludf.DUMMYFUNCTION("""COMPUTED_VALUE"""),"")</f>
        <v/>
      </c>
      <c r="L132" s="33" t="str">
        <f ca="1">IFERROR(__xludf.DUMMYFUNCTION("""COMPUTED_VALUE"""),"")</f>
        <v/>
      </c>
    </row>
    <row r="133" spans="1:12" ht="13.2" x14ac:dyDescent="0.25">
      <c r="A133" s="32">
        <f ca="1">IFERROR(__xludf.DUMMYFUNCTION("""COMPUTED_VALUE"""),43373)</f>
        <v>43373</v>
      </c>
      <c r="B133" s="33" t="str">
        <f ca="1">IFERROR(__xludf.DUMMYFUNCTION("""COMPUTED_VALUE"""),"#N/A")</f>
        <v>#N/A</v>
      </c>
      <c r="C133" s="35" t="str">
        <f ca="1">IFERROR(__xludf.DUMMYFUNCTION("""COMPUTED_VALUE"""),"")</f>
        <v/>
      </c>
      <c r="D133" s="34" t="str">
        <f ca="1">IFERROR(__xludf.DUMMYFUNCTION("""COMPUTED_VALUE"""),"")</f>
        <v/>
      </c>
      <c r="E133" s="33" t="str">
        <f ca="1">IFERROR(__xludf.DUMMYFUNCTION("""COMPUTED_VALUE"""),"")</f>
        <v/>
      </c>
      <c r="F133" s="33" t="str">
        <f ca="1">IFERROR(__xludf.DUMMYFUNCTION("""COMPUTED_VALUE"""),"")</f>
        <v/>
      </c>
      <c r="G133" s="33" t="str">
        <f ca="1">IFERROR(__xludf.DUMMYFUNCTION("""COMPUTED_VALUE"""),"#VALUE!")</f>
        <v>#VALUE!</v>
      </c>
      <c r="H133" s="33" t="str">
        <f ca="1">IFERROR(__xludf.DUMMYFUNCTION("""COMPUTED_VALUE"""),"")</f>
        <v/>
      </c>
      <c r="I133" s="33" t="str">
        <f ca="1">IFERROR(__xludf.DUMMYFUNCTION("""COMPUTED_VALUE"""),"")</f>
        <v/>
      </c>
      <c r="J133" s="33" t="str">
        <f ca="1">IFERROR(__xludf.DUMMYFUNCTION("""COMPUTED_VALUE"""),"")</f>
        <v/>
      </c>
      <c r="K133" s="33" t="str">
        <f ca="1">IFERROR(__xludf.DUMMYFUNCTION("""COMPUTED_VALUE"""),"")</f>
        <v/>
      </c>
      <c r="L133" s="33" t="str">
        <f ca="1">IFERROR(__xludf.DUMMYFUNCTION("""COMPUTED_VALUE"""),"")</f>
        <v/>
      </c>
    </row>
    <row r="134" spans="1:12" ht="13.2" x14ac:dyDescent="0.25">
      <c r="A134" s="32">
        <f ca="1">IFERROR(__xludf.DUMMYFUNCTION("""COMPUTED_VALUE"""),43373)</f>
        <v>43373</v>
      </c>
      <c r="B134" s="33" t="str">
        <f ca="1">IFERROR(__xludf.DUMMYFUNCTION("""COMPUTED_VALUE"""),"#N/A")</f>
        <v>#N/A</v>
      </c>
      <c r="C134" s="35" t="str">
        <f ca="1">IFERROR(__xludf.DUMMYFUNCTION("""COMPUTED_VALUE"""),"")</f>
        <v/>
      </c>
      <c r="D134" s="34" t="str">
        <f ca="1">IFERROR(__xludf.DUMMYFUNCTION("""COMPUTED_VALUE"""),"")</f>
        <v/>
      </c>
      <c r="E134" s="33" t="str">
        <f ca="1">IFERROR(__xludf.DUMMYFUNCTION("""COMPUTED_VALUE"""),"")</f>
        <v/>
      </c>
      <c r="F134" s="33" t="str">
        <f ca="1">IFERROR(__xludf.DUMMYFUNCTION("""COMPUTED_VALUE"""),"")</f>
        <v/>
      </c>
      <c r="G134" s="33" t="str">
        <f ca="1">IFERROR(__xludf.DUMMYFUNCTION("""COMPUTED_VALUE"""),"#VALUE!")</f>
        <v>#VALUE!</v>
      </c>
      <c r="H134" s="33" t="str">
        <f ca="1">IFERROR(__xludf.DUMMYFUNCTION("""COMPUTED_VALUE"""),"")</f>
        <v/>
      </c>
      <c r="I134" s="33" t="str">
        <f ca="1">IFERROR(__xludf.DUMMYFUNCTION("""COMPUTED_VALUE"""),"")</f>
        <v/>
      </c>
      <c r="J134" s="33" t="str">
        <f ca="1">IFERROR(__xludf.DUMMYFUNCTION("""COMPUTED_VALUE"""),"")</f>
        <v/>
      </c>
      <c r="K134" s="33" t="str">
        <f ca="1">IFERROR(__xludf.DUMMYFUNCTION("""COMPUTED_VALUE"""),"")</f>
        <v/>
      </c>
      <c r="L134" s="33" t="str">
        <f ca="1">IFERROR(__xludf.DUMMYFUNCTION("""COMPUTED_VALUE"""),"")</f>
        <v/>
      </c>
    </row>
    <row r="135" spans="1:12" ht="13.2" x14ac:dyDescent="0.25">
      <c r="A135" s="32">
        <f ca="1">IFERROR(__xludf.DUMMYFUNCTION("""COMPUTED_VALUE"""),43373)</f>
        <v>43373</v>
      </c>
      <c r="B135" s="33" t="str">
        <f ca="1">IFERROR(__xludf.DUMMYFUNCTION("""COMPUTED_VALUE"""),"#N/A")</f>
        <v>#N/A</v>
      </c>
      <c r="C135" s="35" t="str">
        <f ca="1">IFERROR(__xludf.DUMMYFUNCTION("""COMPUTED_VALUE"""),"")</f>
        <v/>
      </c>
      <c r="D135" s="34" t="str">
        <f ca="1">IFERROR(__xludf.DUMMYFUNCTION("""COMPUTED_VALUE"""),"")</f>
        <v/>
      </c>
      <c r="E135" s="33" t="str">
        <f ca="1">IFERROR(__xludf.DUMMYFUNCTION("""COMPUTED_VALUE"""),"")</f>
        <v/>
      </c>
      <c r="F135" s="33" t="str">
        <f ca="1">IFERROR(__xludf.DUMMYFUNCTION("""COMPUTED_VALUE"""),"")</f>
        <v/>
      </c>
      <c r="G135" s="33" t="str">
        <f ca="1">IFERROR(__xludf.DUMMYFUNCTION("""COMPUTED_VALUE"""),"#VALUE!")</f>
        <v>#VALUE!</v>
      </c>
      <c r="H135" s="33" t="str">
        <f ca="1">IFERROR(__xludf.DUMMYFUNCTION("""COMPUTED_VALUE"""),"")</f>
        <v/>
      </c>
      <c r="I135" s="33" t="str">
        <f ca="1">IFERROR(__xludf.DUMMYFUNCTION("""COMPUTED_VALUE"""),"")</f>
        <v/>
      </c>
      <c r="J135" s="33" t="str">
        <f ca="1">IFERROR(__xludf.DUMMYFUNCTION("""COMPUTED_VALUE"""),"")</f>
        <v/>
      </c>
      <c r="K135" s="33" t="str">
        <f ca="1">IFERROR(__xludf.DUMMYFUNCTION("""COMPUTED_VALUE"""),"")</f>
        <v/>
      </c>
      <c r="L135" s="33" t="str">
        <f ca="1">IFERROR(__xludf.DUMMYFUNCTION("""COMPUTED_VALUE"""),"")</f>
        <v/>
      </c>
    </row>
    <row r="136" spans="1:12" ht="13.2" x14ac:dyDescent="0.25">
      <c r="A136" s="32">
        <f ca="1">IFERROR(__xludf.DUMMYFUNCTION("""COMPUTED_VALUE"""),43373)</f>
        <v>43373</v>
      </c>
      <c r="B136" s="33" t="str">
        <f ca="1">IFERROR(__xludf.DUMMYFUNCTION("""COMPUTED_VALUE"""),"#N/A")</f>
        <v>#N/A</v>
      </c>
      <c r="C136" s="35" t="str">
        <f ca="1">IFERROR(__xludf.DUMMYFUNCTION("""COMPUTED_VALUE"""),"")</f>
        <v/>
      </c>
      <c r="D136" s="34" t="str">
        <f ca="1">IFERROR(__xludf.DUMMYFUNCTION("""COMPUTED_VALUE"""),"")</f>
        <v/>
      </c>
      <c r="E136" s="33" t="str">
        <f ca="1">IFERROR(__xludf.DUMMYFUNCTION("""COMPUTED_VALUE"""),"")</f>
        <v/>
      </c>
      <c r="F136" s="33" t="str">
        <f ca="1">IFERROR(__xludf.DUMMYFUNCTION("""COMPUTED_VALUE"""),"")</f>
        <v/>
      </c>
      <c r="G136" s="33" t="str">
        <f ca="1">IFERROR(__xludf.DUMMYFUNCTION("""COMPUTED_VALUE"""),"#VALUE!")</f>
        <v>#VALUE!</v>
      </c>
      <c r="H136" s="33" t="str">
        <f ca="1">IFERROR(__xludf.DUMMYFUNCTION("""COMPUTED_VALUE"""),"")</f>
        <v/>
      </c>
      <c r="I136" s="33" t="str">
        <f ca="1">IFERROR(__xludf.DUMMYFUNCTION("""COMPUTED_VALUE"""),"")</f>
        <v/>
      </c>
      <c r="J136" s="33" t="str">
        <f ca="1">IFERROR(__xludf.DUMMYFUNCTION("""COMPUTED_VALUE"""),"")</f>
        <v/>
      </c>
      <c r="K136" s="33" t="str">
        <f ca="1">IFERROR(__xludf.DUMMYFUNCTION("""COMPUTED_VALUE"""),"")</f>
        <v/>
      </c>
      <c r="L136" s="33" t="str">
        <f ca="1">IFERROR(__xludf.DUMMYFUNCTION("""COMPUTED_VALUE"""),"")</f>
        <v/>
      </c>
    </row>
    <row r="137" spans="1:12" ht="13.2" x14ac:dyDescent="0.25">
      <c r="A137" s="32">
        <f ca="1">IFERROR(__xludf.DUMMYFUNCTION("""COMPUTED_VALUE"""),43373)</f>
        <v>43373</v>
      </c>
      <c r="B137" s="33" t="str">
        <f ca="1">IFERROR(__xludf.DUMMYFUNCTION("""COMPUTED_VALUE"""),"#N/A")</f>
        <v>#N/A</v>
      </c>
      <c r="C137" s="35" t="str">
        <f ca="1">IFERROR(__xludf.DUMMYFUNCTION("""COMPUTED_VALUE"""),"")</f>
        <v/>
      </c>
      <c r="D137" s="34" t="str">
        <f ca="1">IFERROR(__xludf.DUMMYFUNCTION("""COMPUTED_VALUE"""),"")</f>
        <v/>
      </c>
      <c r="E137" s="33" t="str">
        <f ca="1">IFERROR(__xludf.DUMMYFUNCTION("""COMPUTED_VALUE"""),"")</f>
        <v/>
      </c>
      <c r="F137" s="33" t="str">
        <f ca="1">IFERROR(__xludf.DUMMYFUNCTION("""COMPUTED_VALUE"""),"")</f>
        <v/>
      </c>
      <c r="G137" s="33" t="str">
        <f ca="1">IFERROR(__xludf.DUMMYFUNCTION("""COMPUTED_VALUE"""),"#VALUE!")</f>
        <v>#VALUE!</v>
      </c>
      <c r="H137" s="33" t="str">
        <f ca="1">IFERROR(__xludf.DUMMYFUNCTION("""COMPUTED_VALUE"""),"")</f>
        <v/>
      </c>
      <c r="I137" s="33" t="str">
        <f ca="1">IFERROR(__xludf.DUMMYFUNCTION("""COMPUTED_VALUE"""),"")</f>
        <v/>
      </c>
      <c r="J137" s="33" t="str">
        <f ca="1">IFERROR(__xludf.DUMMYFUNCTION("""COMPUTED_VALUE"""),"")</f>
        <v/>
      </c>
      <c r="K137" s="33" t="str">
        <f ca="1">IFERROR(__xludf.DUMMYFUNCTION("""COMPUTED_VALUE"""),"")</f>
        <v/>
      </c>
      <c r="L137" s="33" t="str">
        <f ca="1">IFERROR(__xludf.DUMMYFUNCTION("""COMPUTED_VALUE"""),"")</f>
        <v/>
      </c>
    </row>
    <row r="138" spans="1:12" ht="13.2" x14ac:dyDescent="0.25">
      <c r="A138" s="32">
        <f ca="1">IFERROR(__xludf.DUMMYFUNCTION("""COMPUTED_VALUE"""),43373)</f>
        <v>43373</v>
      </c>
      <c r="B138" s="33" t="str">
        <f ca="1">IFERROR(__xludf.DUMMYFUNCTION("""COMPUTED_VALUE"""),"#N/A")</f>
        <v>#N/A</v>
      </c>
      <c r="C138" s="35" t="str">
        <f ca="1">IFERROR(__xludf.DUMMYFUNCTION("""COMPUTED_VALUE"""),"")</f>
        <v/>
      </c>
      <c r="D138" s="34" t="str">
        <f ca="1">IFERROR(__xludf.DUMMYFUNCTION("""COMPUTED_VALUE"""),"")</f>
        <v/>
      </c>
      <c r="E138" s="33" t="str">
        <f ca="1">IFERROR(__xludf.DUMMYFUNCTION("""COMPUTED_VALUE"""),"")</f>
        <v/>
      </c>
      <c r="F138" s="33" t="str">
        <f ca="1">IFERROR(__xludf.DUMMYFUNCTION("""COMPUTED_VALUE"""),"")</f>
        <v/>
      </c>
      <c r="G138" s="33" t="str">
        <f ca="1">IFERROR(__xludf.DUMMYFUNCTION("""COMPUTED_VALUE"""),"#VALUE!")</f>
        <v>#VALUE!</v>
      </c>
      <c r="H138" s="33" t="str">
        <f ca="1">IFERROR(__xludf.DUMMYFUNCTION("""COMPUTED_VALUE"""),"")</f>
        <v/>
      </c>
      <c r="I138" s="33" t="str">
        <f ca="1">IFERROR(__xludf.DUMMYFUNCTION("""COMPUTED_VALUE"""),"")</f>
        <v/>
      </c>
      <c r="J138" s="33" t="str">
        <f ca="1">IFERROR(__xludf.DUMMYFUNCTION("""COMPUTED_VALUE"""),"")</f>
        <v/>
      </c>
      <c r="K138" s="33" t="str">
        <f ca="1">IFERROR(__xludf.DUMMYFUNCTION("""COMPUTED_VALUE"""),"")</f>
        <v/>
      </c>
      <c r="L138" s="33" t="str">
        <f ca="1">IFERROR(__xludf.DUMMYFUNCTION("""COMPUTED_VALUE"""),"")</f>
        <v/>
      </c>
    </row>
    <row r="139" spans="1:12" ht="13.2" x14ac:dyDescent="0.25">
      <c r="A139" s="32">
        <f ca="1">IFERROR(__xludf.DUMMYFUNCTION("""COMPUTED_VALUE"""),43373)</f>
        <v>43373</v>
      </c>
      <c r="B139" s="33" t="str">
        <f ca="1">IFERROR(__xludf.DUMMYFUNCTION("""COMPUTED_VALUE"""),"#N/A")</f>
        <v>#N/A</v>
      </c>
      <c r="C139" s="35" t="str">
        <f ca="1">IFERROR(__xludf.DUMMYFUNCTION("""COMPUTED_VALUE"""),"")</f>
        <v/>
      </c>
      <c r="D139" s="34" t="str">
        <f ca="1">IFERROR(__xludf.DUMMYFUNCTION("""COMPUTED_VALUE"""),"")</f>
        <v/>
      </c>
      <c r="E139" s="33" t="str">
        <f ca="1">IFERROR(__xludf.DUMMYFUNCTION("""COMPUTED_VALUE"""),"")</f>
        <v/>
      </c>
      <c r="F139" s="33" t="str">
        <f ca="1">IFERROR(__xludf.DUMMYFUNCTION("""COMPUTED_VALUE"""),"")</f>
        <v/>
      </c>
      <c r="G139" s="33" t="str">
        <f ca="1">IFERROR(__xludf.DUMMYFUNCTION("""COMPUTED_VALUE"""),"#VALUE!")</f>
        <v>#VALUE!</v>
      </c>
      <c r="H139" s="33" t="str">
        <f ca="1">IFERROR(__xludf.DUMMYFUNCTION("""COMPUTED_VALUE"""),"")</f>
        <v/>
      </c>
      <c r="I139" s="33" t="str">
        <f ca="1">IFERROR(__xludf.DUMMYFUNCTION("""COMPUTED_VALUE"""),"")</f>
        <v/>
      </c>
      <c r="J139" s="33" t="str">
        <f ca="1">IFERROR(__xludf.DUMMYFUNCTION("""COMPUTED_VALUE"""),"")</f>
        <v/>
      </c>
      <c r="K139" s="33" t="str">
        <f ca="1">IFERROR(__xludf.DUMMYFUNCTION("""COMPUTED_VALUE"""),"")</f>
        <v/>
      </c>
      <c r="L139" s="33" t="str">
        <f ca="1">IFERROR(__xludf.DUMMYFUNCTION("""COMPUTED_VALUE"""),"")</f>
        <v/>
      </c>
    </row>
    <row r="140" spans="1:12" ht="13.2" x14ac:dyDescent="0.25">
      <c r="A140" s="32">
        <f ca="1">IFERROR(__xludf.DUMMYFUNCTION("""COMPUTED_VALUE"""),43373)</f>
        <v>43373</v>
      </c>
      <c r="B140" s="33" t="str">
        <f ca="1">IFERROR(__xludf.DUMMYFUNCTION("""COMPUTED_VALUE"""),"#N/A")</f>
        <v>#N/A</v>
      </c>
      <c r="C140" s="35" t="str">
        <f ca="1">IFERROR(__xludf.DUMMYFUNCTION("""COMPUTED_VALUE"""),"")</f>
        <v/>
      </c>
      <c r="D140" s="34" t="str">
        <f ca="1">IFERROR(__xludf.DUMMYFUNCTION("""COMPUTED_VALUE"""),"")</f>
        <v/>
      </c>
      <c r="E140" s="33" t="str">
        <f ca="1">IFERROR(__xludf.DUMMYFUNCTION("""COMPUTED_VALUE"""),"")</f>
        <v/>
      </c>
      <c r="F140" s="33" t="str">
        <f ca="1">IFERROR(__xludf.DUMMYFUNCTION("""COMPUTED_VALUE"""),"")</f>
        <v/>
      </c>
      <c r="G140" s="33" t="str">
        <f ca="1">IFERROR(__xludf.DUMMYFUNCTION("""COMPUTED_VALUE"""),"#VALUE!")</f>
        <v>#VALUE!</v>
      </c>
      <c r="H140" s="33" t="str">
        <f ca="1">IFERROR(__xludf.DUMMYFUNCTION("""COMPUTED_VALUE"""),"")</f>
        <v/>
      </c>
      <c r="I140" s="33" t="str">
        <f ca="1">IFERROR(__xludf.DUMMYFUNCTION("""COMPUTED_VALUE"""),"")</f>
        <v/>
      </c>
      <c r="J140" s="33" t="str">
        <f ca="1">IFERROR(__xludf.DUMMYFUNCTION("""COMPUTED_VALUE"""),"")</f>
        <v/>
      </c>
      <c r="K140" s="33" t="str">
        <f ca="1">IFERROR(__xludf.DUMMYFUNCTION("""COMPUTED_VALUE"""),"")</f>
        <v/>
      </c>
      <c r="L140" s="33" t="str">
        <f ca="1">IFERROR(__xludf.DUMMYFUNCTION("""COMPUTED_VALUE"""),"")</f>
        <v/>
      </c>
    </row>
    <row r="141" spans="1:12" ht="13.2" x14ac:dyDescent="0.25">
      <c r="A141" s="32">
        <f ca="1">IFERROR(__xludf.DUMMYFUNCTION("""COMPUTED_VALUE"""),43373)</f>
        <v>43373</v>
      </c>
      <c r="B141" s="33" t="str">
        <f ca="1">IFERROR(__xludf.DUMMYFUNCTION("""COMPUTED_VALUE"""),"#N/A")</f>
        <v>#N/A</v>
      </c>
      <c r="C141" s="35" t="str">
        <f ca="1">IFERROR(__xludf.DUMMYFUNCTION("""COMPUTED_VALUE"""),"")</f>
        <v/>
      </c>
      <c r="D141" s="34" t="str">
        <f ca="1">IFERROR(__xludf.DUMMYFUNCTION("""COMPUTED_VALUE"""),"")</f>
        <v/>
      </c>
      <c r="E141" s="33" t="str">
        <f ca="1">IFERROR(__xludf.DUMMYFUNCTION("""COMPUTED_VALUE"""),"")</f>
        <v/>
      </c>
      <c r="F141" s="33" t="str">
        <f ca="1">IFERROR(__xludf.DUMMYFUNCTION("""COMPUTED_VALUE"""),"")</f>
        <v/>
      </c>
      <c r="G141" s="33" t="str">
        <f ca="1">IFERROR(__xludf.DUMMYFUNCTION("""COMPUTED_VALUE"""),"#VALUE!")</f>
        <v>#VALUE!</v>
      </c>
      <c r="H141" s="33" t="str">
        <f ca="1">IFERROR(__xludf.DUMMYFUNCTION("""COMPUTED_VALUE"""),"")</f>
        <v/>
      </c>
      <c r="I141" s="33" t="str">
        <f ca="1">IFERROR(__xludf.DUMMYFUNCTION("""COMPUTED_VALUE"""),"")</f>
        <v/>
      </c>
      <c r="J141" s="33" t="str">
        <f ca="1">IFERROR(__xludf.DUMMYFUNCTION("""COMPUTED_VALUE"""),"")</f>
        <v/>
      </c>
      <c r="K141" s="33" t="str">
        <f ca="1">IFERROR(__xludf.DUMMYFUNCTION("""COMPUTED_VALUE"""),"")</f>
        <v/>
      </c>
      <c r="L141" s="33" t="str">
        <f ca="1">IFERROR(__xludf.DUMMYFUNCTION("""COMPUTED_VALUE"""),"")</f>
        <v/>
      </c>
    </row>
    <row r="142" spans="1:12" ht="13.2" x14ac:dyDescent="0.25">
      <c r="A142" s="32">
        <f ca="1">IFERROR(__xludf.DUMMYFUNCTION("""COMPUTED_VALUE"""),43373)</f>
        <v>43373</v>
      </c>
      <c r="B142" s="33" t="str">
        <f ca="1">IFERROR(__xludf.DUMMYFUNCTION("""COMPUTED_VALUE"""),"#N/A")</f>
        <v>#N/A</v>
      </c>
      <c r="C142" s="35" t="str">
        <f ca="1">IFERROR(__xludf.DUMMYFUNCTION("""COMPUTED_VALUE"""),"")</f>
        <v/>
      </c>
      <c r="D142" s="34" t="str">
        <f ca="1">IFERROR(__xludf.DUMMYFUNCTION("""COMPUTED_VALUE"""),"")</f>
        <v/>
      </c>
      <c r="E142" s="33" t="str">
        <f ca="1">IFERROR(__xludf.DUMMYFUNCTION("""COMPUTED_VALUE"""),"")</f>
        <v/>
      </c>
      <c r="F142" s="33" t="str">
        <f ca="1">IFERROR(__xludf.DUMMYFUNCTION("""COMPUTED_VALUE"""),"")</f>
        <v/>
      </c>
      <c r="G142" s="33" t="str">
        <f ca="1">IFERROR(__xludf.DUMMYFUNCTION("""COMPUTED_VALUE"""),"#VALUE!")</f>
        <v>#VALUE!</v>
      </c>
      <c r="H142" s="33" t="str">
        <f ca="1">IFERROR(__xludf.DUMMYFUNCTION("""COMPUTED_VALUE"""),"")</f>
        <v/>
      </c>
      <c r="I142" s="33" t="str">
        <f ca="1">IFERROR(__xludf.DUMMYFUNCTION("""COMPUTED_VALUE"""),"")</f>
        <v/>
      </c>
      <c r="J142" s="33" t="str">
        <f ca="1">IFERROR(__xludf.DUMMYFUNCTION("""COMPUTED_VALUE"""),"")</f>
        <v/>
      </c>
      <c r="K142" s="33" t="str">
        <f ca="1">IFERROR(__xludf.DUMMYFUNCTION("""COMPUTED_VALUE"""),"")</f>
        <v/>
      </c>
      <c r="L142" s="33" t="str">
        <f ca="1">IFERROR(__xludf.DUMMYFUNCTION("""COMPUTED_VALUE"""),"")</f>
        <v/>
      </c>
    </row>
    <row r="143" spans="1:12" ht="13.2" x14ac:dyDescent="0.25">
      <c r="A143" s="32">
        <f ca="1">IFERROR(__xludf.DUMMYFUNCTION("""COMPUTED_VALUE"""),43373)</f>
        <v>43373</v>
      </c>
      <c r="B143" s="33" t="str">
        <f ca="1">IFERROR(__xludf.DUMMYFUNCTION("""COMPUTED_VALUE"""),"#N/A")</f>
        <v>#N/A</v>
      </c>
      <c r="C143" s="35" t="str">
        <f ca="1">IFERROR(__xludf.DUMMYFUNCTION("""COMPUTED_VALUE"""),"")</f>
        <v/>
      </c>
      <c r="D143" s="34" t="str">
        <f ca="1">IFERROR(__xludf.DUMMYFUNCTION("""COMPUTED_VALUE"""),"")</f>
        <v/>
      </c>
      <c r="E143" s="33" t="str">
        <f ca="1">IFERROR(__xludf.DUMMYFUNCTION("""COMPUTED_VALUE"""),"")</f>
        <v/>
      </c>
      <c r="F143" s="33" t="str">
        <f ca="1">IFERROR(__xludf.DUMMYFUNCTION("""COMPUTED_VALUE"""),"")</f>
        <v/>
      </c>
      <c r="G143" s="33" t="str">
        <f ca="1">IFERROR(__xludf.DUMMYFUNCTION("""COMPUTED_VALUE"""),"#VALUE!")</f>
        <v>#VALUE!</v>
      </c>
      <c r="H143" s="33" t="str">
        <f ca="1">IFERROR(__xludf.DUMMYFUNCTION("""COMPUTED_VALUE"""),"")</f>
        <v/>
      </c>
      <c r="I143" s="33" t="str">
        <f ca="1">IFERROR(__xludf.DUMMYFUNCTION("""COMPUTED_VALUE"""),"")</f>
        <v/>
      </c>
      <c r="J143" s="33" t="str">
        <f ca="1">IFERROR(__xludf.DUMMYFUNCTION("""COMPUTED_VALUE"""),"")</f>
        <v/>
      </c>
      <c r="K143" s="33" t="str">
        <f ca="1">IFERROR(__xludf.DUMMYFUNCTION("""COMPUTED_VALUE"""),"")</f>
        <v/>
      </c>
      <c r="L143" s="33" t="str">
        <f ca="1">IFERROR(__xludf.DUMMYFUNCTION("""COMPUTED_VALUE"""),"")</f>
        <v/>
      </c>
    </row>
    <row r="144" spans="1:12" ht="13.2" x14ac:dyDescent="0.25">
      <c r="A144" s="32">
        <f ca="1">IFERROR(__xludf.DUMMYFUNCTION("""COMPUTED_VALUE"""),43373)</f>
        <v>43373</v>
      </c>
      <c r="B144" s="33" t="str">
        <f ca="1">IFERROR(__xludf.DUMMYFUNCTION("""COMPUTED_VALUE"""),"#N/A")</f>
        <v>#N/A</v>
      </c>
      <c r="C144" s="35" t="str">
        <f ca="1">IFERROR(__xludf.DUMMYFUNCTION("""COMPUTED_VALUE"""),"")</f>
        <v/>
      </c>
      <c r="D144" s="34" t="str">
        <f ca="1">IFERROR(__xludf.DUMMYFUNCTION("""COMPUTED_VALUE"""),"")</f>
        <v/>
      </c>
      <c r="E144" s="33" t="str">
        <f ca="1">IFERROR(__xludf.DUMMYFUNCTION("""COMPUTED_VALUE"""),"")</f>
        <v/>
      </c>
      <c r="F144" s="33" t="str">
        <f ca="1">IFERROR(__xludf.DUMMYFUNCTION("""COMPUTED_VALUE"""),"")</f>
        <v/>
      </c>
      <c r="G144" s="33" t="str">
        <f ca="1">IFERROR(__xludf.DUMMYFUNCTION("""COMPUTED_VALUE"""),"#VALUE!")</f>
        <v>#VALUE!</v>
      </c>
      <c r="H144" s="33" t="str">
        <f ca="1">IFERROR(__xludf.DUMMYFUNCTION("""COMPUTED_VALUE"""),"")</f>
        <v/>
      </c>
      <c r="I144" s="33" t="str">
        <f ca="1">IFERROR(__xludf.DUMMYFUNCTION("""COMPUTED_VALUE"""),"")</f>
        <v/>
      </c>
      <c r="J144" s="33" t="str">
        <f ca="1">IFERROR(__xludf.DUMMYFUNCTION("""COMPUTED_VALUE"""),"")</f>
        <v/>
      </c>
      <c r="K144" s="33" t="str">
        <f ca="1">IFERROR(__xludf.DUMMYFUNCTION("""COMPUTED_VALUE"""),"")</f>
        <v/>
      </c>
      <c r="L144" s="33" t="str">
        <f ca="1">IFERROR(__xludf.DUMMYFUNCTION("""COMPUTED_VALUE"""),"")</f>
        <v/>
      </c>
    </row>
    <row r="145" spans="1:12" ht="13.2" x14ac:dyDescent="0.25">
      <c r="A145" s="32">
        <f ca="1">IFERROR(__xludf.DUMMYFUNCTION("""COMPUTED_VALUE"""),43373)</f>
        <v>43373</v>
      </c>
      <c r="B145" s="33" t="str">
        <f ca="1">IFERROR(__xludf.DUMMYFUNCTION("""COMPUTED_VALUE"""),"#N/A")</f>
        <v>#N/A</v>
      </c>
      <c r="C145" s="35" t="str">
        <f ca="1">IFERROR(__xludf.DUMMYFUNCTION("""COMPUTED_VALUE"""),"")</f>
        <v/>
      </c>
      <c r="D145" s="34" t="str">
        <f ca="1">IFERROR(__xludf.DUMMYFUNCTION("""COMPUTED_VALUE"""),"")</f>
        <v/>
      </c>
      <c r="E145" s="33" t="str">
        <f ca="1">IFERROR(__xludf.DUMMYFUNCTION("""COMPUTED_VALUE"""),"")</f>
        <v/>
      </c>
      <c r="F145" s="33" t="str">
        <f ca="1">IFERROR(__xludf.DUMMYFUNCTION("""COMPUTED_VALUE"""),"")</f>
        <v/>
      </c>
      <c r="G145" s="33" t="str">
        <f ca="1">IFERROR(__xludf.DUMMYFUNCTION("""COMPUTED_VALUE"""),"#VALUE!")</f>
        <v>#VALUE!</v>
      </c>
      <c r="H145" s="33" t="str">
        <f ca="1">IFERROR(__xludf.DUMMYFUNCTION("""COMPUTED_VALUE"""),"")</f>
        <v/>
      </c>
      <c r="I145" s="33" t="str">
        <f ca="1">IFERROR(__xludf.DUMMYFUNCTION("""COMPUTED_VALUE"""),"")</f>
        <v/>
      </c>
      <c r="J145" s="33" t="str">
        <f ca="1">IFERROR(__xludf.DUMMYFUNCTION("""COMPUTED_VALUE"""),"")</f>
        <v/>
      </c>
      <c r="K145" s="33" t="str">
        <f ca="1">IFERROR(__xludf.DUMMYFUNCTION("""COMPUTED_VALUE"""),"")</f>
        <v/>
      </c>
      <c r="L145" s="33" t="str">
        <f ca="1">IFERROR(__xludf.DUMMYFUNCTION("""COMPUTED_VALUE"""),"")</f>
        <v/>
      </c>
    </row>
    <row r="146" spans="1:12" ht="13.2" x14ac:dyDescent="0.25">
      <c r="A146" s="32">
        <f ca="1">IFERROR(__xludf.DUMMYFUNCTION("""COMPUTED_VALUE"""),43373)</f>
        <v>43373</v>
      </c>
      <c r="B146" s="33" t="str">
        <f ca="1">IFERROR(__xludf.DUMMYFUNCTION("""COMPUTED_VALUE"""),"#N/A")</f>
        <v>#N/A</v>
      </c>
      <c r="C146" s="35" t="str">
        <f ca="1">IFERROR(__xludf.DUMMYFUNCTION("""COMPUTED_VALUE"""),"")</f>
        <v/>
      </c>
      <c r="D146" s="34" t="str">
        <f ca="1">IFERROR(__xludf.DUMMYFUNCTION("""COMPUTED_VALUE"""),"")</f>
        <v/>
      </c>
      <c r="E146" s="33" t="str">
        <f ca="1">IFERROR(__xludf.DUMMYFUNCTION("""COMPUTED_VALUE"""),"")</f>
        <v/>
      </c>
      <c r="F146" s="33" t="str">
        <f ca="1">IFERROR(__xludf.DUMMYFUNCTION("""COMPUTED_VALUE"""),"")</f>
        <v/>
      </c>
      <c r="G146" s="33" t="str">
        <f ca="1">IFERROR(__xludf.DUMMYFUNCTION("""COMPUTED_VALUE"""),"#VALUE!")</f>
        <v>#VALUE!</v>
      </c>
      <c r="H146" s="33" t="str">
        <f ca="1">IFERROR(__xludf.DUMMYFUNCTION("""COMPUTED_VALUE"""),"")</f>
        <v/>
      </c>
      <c r="I146" s="33" t="str">
        <f ca="1">IFERROR(__xludf.DUMMYFUNCTION("""COMPUTED_VALUE"""),"")</f>
        <v/>
      </c>
      <c r="J146" s="33" t="str">
        <f ca="1">IFERROR(__xludf.DUMMYFUNCTION("""COMPUTED_VALUE"""),"")</f>
        <v/>
      </c>
      <c r="K146" s="33" t="str">
        <f ca="1">IFERROR(__xludf.DUMMYFUNCTION("""COMPUTED_VALUE"""),"")</f>
        <v/>
      </c>
      <c r="L146" s="33" t="str">
        <f ca="1">IFERROR(__xludf.DUMMYFUNCTION("""COMPUTED_VALUE"""),"")</f>
        <v/>
      </c>
    </row>
    <row r="147" spans="1:12" ht="13.2" x14ac:dyDescent="0.25">
      <c r="A147" s="32">
        <f ca="1">IFERROR(__xludf.DUMMYFUNCTION("""COMPUTED_VALUE"""),43373)</f>
        <v>43373</v>
      </c>
      <c r="B147" s="33" t="str">
        <f ca="1">IFERROR(__xludf.DUMMYFUNCTION("""COMPUTED_VALUE"""),"#N/A")</f>
        <v>#N/A</v>
      </c>
      <c r="C147" s="35" t="str">
        <f ca="1">IFERROR(__xludf.DUMMYFUNCTION("""COMPUTED_VALUE"""),"")</f>
        <v/>
      </c>
      <c r="D147" s="34" t="str">
        <f ca="1">IFERROR(__xludf.DUMMYFUNCTION("""COMPUTED_VALUE"""),"")</f>
        <v/>
      </c>
      <c r="E147" s="33" t="str">
        <f ca="1">IFERROR(__xludf.DUMMYFUNCTION("""COMPUTED_VALUE"""),"")</f>
        <v/>
      </c>
      <c r="F147" s="33" t="str">
        <f ca="1">IFERROR(__xludf.DUMMYFUNCTION("""COMPUTED_VALUE"""),"")</f>
        <v/>
      </c>
      <c r="G147" s="33" t="str">
        <f ca="1">IFERROR(__xludf.DUMMYFUNCTION("""COMPUTED_VALUE"""),"#VALUE!")</f>
        <v>#VALUE!</v>
      </c>
      <c r="H147" s="33" t="str">
        <f ca="1">IFERROR(__xludf.DUMMYFUNCTION("""COMPUTED_VALUE"""),"")</f>
        <v/>
      </c>
      <c r="I147" s="33" t="str">
        <f ca="1">IFERROR(__xludf.DUMMYFUNCTION("""COMPUTED_VALUE"""),"")</f>
        <v/>
      </c>
      <c r="J147" s="33" t="str">
        <f ca="1">IFERROR(__xludf.DUMMYFUNCTION("""COMPUTED_VALUE"""),"")</f>
        <v/>
      </c>
      <c r="K147" s="33" t="str">
        <f ca="1">IFERROR(__xludf.DUMMYFUNCTION("""COMPUTED_VALUE"""),"")</f>
        <v/>
      </c>
      <c r="L147" s="33" t="str">
        <f ca="1">IFERROR(__xludf.DUMMYFUNCTION("""COMPUTED_VALUE"""),"")</f>
        <v/>
      </c>
    </row>
    <row r="148" spans="1:12" ht="13.2" x14ac:dyDescent="0.25">
      <c r="A148" s="32">
        <f ca="1">IFERROR(__xludf.DUMMYFUNCTION("""COMPUTED_VALUE"""),43373)</f>
        <v>43373</v>
      </c>
      <c r="B148" s="33" t="str">
        <f ca="1">IFERROR(__xludf.DUMMYFUNCTION("""COMPUTED_VALUE"""),"#N/A")</f>
        <v>#N/A</v>
      </c>
      <c r="C148" s="35" t="str">
        <f ca="1">IFERROR(__xludf.DUMMYFUNCTION("""COMPUTED_VALUE"""),"")</f>
        <v/>
      </c>
      <c r="D148" s="34" t="str">
        <f ca="1">IFERROR(__xludf.DUMMYFUNCTION("""COMPUTED_VALUE"""),"")</f>
        <v/>
      </c>
      <c r="E148" s="33" t="str">
        <f ca="1">IFERROR(__xludf.DUMMYFUNCTION("""COMPUTED_VALUE"""),"")</f>
        <v/>
      </c>
      <c r="F148" s="33" t="str">
        <f ca="1">IFERROR(__xludf.DUMMYFUNCTION("""COMPUTED_VALUE"""),"")</f>
        <v/>
      </c>
      <c r="G148" s="33" t="str">
        <f ca="1">IFERROR(__xludf.DUMMYFUNCTION("""COMPUTED_VALUE"""),"#VALUE!")</f>
        <v>#VALUE!</v>
      </c>
      <c r="H148" s="33" t="str">
        <f ca="1">IFERROR(__xludf.DUMMYFUNCTION("""COMPUTED_VALUE"""),"")</f>
        <v/>
      </c>
      <c r="I148" s="33" t="str">
        <f ca="1">IFERROR(__xludf.DUMMYFUNCTION("""COMPUTED_VALUE"""),"")</f>
        <v/>
      </c>
      <c r="J148" s="33" t="str">
        <f ca="1">IFERROR(__xludf.DUMMYFUNCTION("""COMPUTED_VALUE"""),"")</f>
        <v/>
      </c>
      <c r="K148" s="33" t="str">
        <f ca="1">IFERROR(__xludf.DUMMYFUNCTION("""COMPUTED_VALUE"""),"")</f>
        <v/>
      </c>
      <c r="L148" s="33" t="str">
        <f ca="1">IFERROR(__xludf.DUMMYFUNCTION("""COMPUTED_VALUE"""),"")</f>
        <v/>
      </c>
    </row>
    <row r="149" spans="1:12" ht="13.2" x14ac:dyDescent="0.25">
      <c r="A149" s="32">
        <f ca="1">IFERROR(__xludf.DUMMYFUNCTION("""COMPUTED_VALUE"""),43373)</f>
        <v>43373</v>
      </c>
      <c r="B149" s="33" t="str">
        <f ca="1">IFERROR(__xludf.DUMMYFUNCTION("""COMPUTED_VALUE"""),"#N/A")</f>
        <v>#N/A</v>
      </c>
      <c r="C149" s="35" t="str">
        <f ca="1">IFERROR(__xludf.DUMMYFUNCTION("""COMPUTED_VALUE"""),"")</f>
        <v/>
      </c>
      <c r="D149" s="34" t="str">
        <f ca="1">IFERROR(__xludf.DUMMYFUNCTION("""COMPUTED_VALUE"""),"")</f>
        <v/>
      </c>
      <c r="E149" s="33" t="str">
        <f ca="1">IFERROR(__xludf.DUMMYFUNCTION("""COMPUTED_VALUE"""),"")</f>
        <v/>
      </c>
      <c r="F149" s="33" t="str">
        <f ca="1">IFERROR(__xludf.DUMMYFUNCTION("""COMPUTED_VALUE"""),"")</f>
        <v/>
      </c>
      <c r="G149" s="33" t="str">
        <f ca="1">IFERROR(__xludf.DUMMYFUNCTION("""COMPUTED_VALUE"""),"#VALUE!")</f>
        <v>#VALUE!</v>
      </c>
      <c r="H149" s="33" t="str">
        <f ca="1">IFERROR(__xludf.DUMMYFUNCTION("""COMPUTED_VALUE"""),"")</f>
        <v/>
      </c>
      <c r="I149" s="33" t="str">
        <f ca="1">IFERROR(__xludf.DUMMYFUNCTION("""COMPUTED_VALUE"""),"")</f>
        <v/>
      </c>
      <c r="J149" s="33" t="str">
        <f ca="1">IFERROR(__xludf.DUMMYFUNCTION("""COMPUTED_VALUE"""),"")</f>
        <v/>
      </c>
      <c r="K149" s="33" t="str">
        <f ca="1">IFERROR(__xludf.DUMMYFUNCTION("""COMPUTED_VALUE"""),"")</f>
        <v/>
      </c>
      <c r="L149" s="33" t="str">
        <f ca="1">IFERROR(__xludf.DUMMYFUNCTION("""COMPUTED_VALUE"""),"")</f>
        <v/>
      </c>
    </row>
    <row r="150" spans="1:12" ht="13.2" x14ac:dyDescent="0.25">
      <c r="A150" s="32">
        <f ca="1">IFERROR(__xludf.DUMMYFUNCTION("""COMPUTED_VALUE"""),43373)</f>
        <v>43373</v>
      </c>
      <c r="B150" s="33" t="str">
        <f ca="1">IFERROR(__xludf.DUMMYFUNCTION("""COMPUTED_VALUE"""),"#N/A")</f>
        <v>#N/A</v>
      </c>
      <c r="C150" s="35" t="str">
        <f ca="1">IFERROR(__xludf.DUMMYFUNCTION("""COMPUTED_VALUE"""),"")</f>
        <v/>
      </c>
      <c r="D150" s="34" t="str">
        <f ca="1">IFERROR(__xludf.DUMMYFUNCTION("""COMPUTED_VALUE"""),"")</f>
        <v/>
      </c>
      <c r="E150" s="33" t="str">
        <f ca="1">IFERROR(__xludf.DUMMYFUNCTION("""COMPUTED_VALUE"""),"")</f>
        <v/>
      </c>
      <c r="F150" s="33" t="str">
        <f ca="1">IFERROR(__xludf.DUMMYFUNCTION("""COMPUTED_VALUE"""),"")</f>
        <v/>
      </c>
      <c r="G150" s="33" t="str">
        <f ca="1">IFERROR(__xludf.DUMMYFUNCTION("""COMPUTED_VALUE"""),"#VALUE!")</f>
        <v>#VALUE!</v>
      </c>
      <c r="H150" s="33" t="str">
        <f ca="1">IFERROR(__xludf.DUMMYFUNCTION("""COMPUTED_VALUE"""),"")</f>
        <v/>
      </c>
      <c r="I150" s="33" t="str">
        <f ca="1">IFERROR(__xludf.DUMMYFUNCTION("""COMPUTED_VALUE"""),"")</f>
        <v/>
      </c>
      <c r="J150" s="33" t="str">
        <f ca="1">IFERROR(__xludf.DUMMYFUNCTION("""COMPUTED_VALUE"""),"")</f>
        <v/>
      </c>
      <c r="K150" s="33" t="str">
        <f ca="1">IFERROR(__xludf.DUMMYFUNCTION("""COMPUTED_VALUE"""),"")</f>
        <v/>
      </c>
      <c r="L150" s="33" t="str">
        <f ca="1">IFERROR(__xludf.DUMMYFUNCTION("""COMPUTED_VALUE"""),"")</f>
        <v/>
      </c>
    </row>
    <row r="151" spans="1:12" ht="13.2" x14ac:dyDescent="0.25">
      <c r="A151" s="32">
        <f ca="1">IFERROR(__xludf.DUMMYFUNCTION("""COMPUTED_VALUE"""),43373)</f>
        <v>43373</v>
      </c>
      <c r="B151" s="33" t="str">
        <f ca="1">IFERROR(__xludf.DUMMYFUNCTION("""COMPUTED_VALUE"""),"#N/A")</f>
        <v>#N/A</v>
      </c>
      <c r="C151" s="35" t="str">
        <f ca="1">IFERROR(__xludf.DUMMYFUNCTION("""COMPUTED_VALUE"""),"")</f>
        <v/>
      </c>
      <c r="D151" s="34" t="str">
        <f ca="1">IFERROR(__xludf.DUMMYFUNCTION("""COMPUTED_VALUE"""),"")</f>
        <v/>
      </c>
      <c r="E151" s="33" t="str">
        <f ca="1">IFERROR(__xludf.DUMMYFUNCTION("""COMPUTED_VALUE"""),"")</f>
        <v/>
      </c>
      <c r="F151" s="33" t="str">
        <f ca="1">IFERROR(__xludf.DUMMYFUNCTION("""COMPUTED_VALUE"""),"")</f>
        <v/>
      </c>
      <c r="G151" s="33" t="str">
        <f ca="1">IFERROR(__xludf.DUMMYFUNCTION("""COMPUTED_VALUE"""),"#VALUE!")</f>
        <v>#VALUE!</v>
      </c>
      <c r="H151" s="33" t="str">
        <f ca="1">IFERROR(__xludf.DUMMYFUNCTION("""COMPUTED_VALUE"""),"")</f>
        <v/>
      </c>
      <c r="I151" s="33" t="str">
        <f ca="1">IFERROR(__xludf.DUMMYFUNCTION("""COMPUTED_VALUE"""),"")</f>
        <v/>
      </c>
      <c r="J151" s="33" t="str">
        <f ca="1">IFERROR(__xludf.DUMMYFUNCTION("""COMPUTED_VALUE"""),"")</f>
        <v/>
      </c>
      <c r="K151" s="33" t="str">
        <f ca="1">IFERROR(__xludf.DUMMYFUNCTION("""COMPUTED_VALUE"""),"")</f>
        <v/>
      </c>
      <c r="L151" s="33" t="str">
        <f ca="1">IFERROR(__xludf.DUMMYFUNCTION("""COMPUTED_VALUE"""),"")</f>
        <v/>
      </c>
    </row>
    <row r="152" spans="1:12" ht="13.2" x14ac:dyDescent="0.25">
      <c r="A152" s="32">
        <f ca="1">IFERROR(__xludf.DUMMYFUNCTION("""COMPUTED_VALUE"""),43373)</f>
        <v>43373</v>
      </c>
      <c r="B152" s="33" t="str">
        <f ca="1">IFERROR(__xludf.DUMMYFUNCTION("""COMPUTED_VALUE"""),"#N/A")</f>
        <v>#N/A</v>
      </c>
      <c r="C152" s="35" t="str">
        <f ca="1">IFERROR(__xludf.DUMMYFUNCTION("""COMPUTED_VALUE"""),"")</f>
        <v/>
      </c>
      <c r="D152" s="34" t="str">
        <f ca="1">IFERROR(__xludf.DUMMYFUNCTION("""COMPUTED_VALUE"""),"")</f>
        <v/>
      </c>
      <c r="E152" s="33" t="str">
        <f ca="1">IFERROR(__xludf.DUMMYFUNCTION("""COMPUTED_VALUE"""),"")</f>
        <v/>
      </c>
      <c r="F152" s="33" t="str">
        <f ca="1">IFERROR(__xludf.DUMMYFUNCTION("""COMPUTED_VALUE"""),"")</f>
        <v/>
      </c>
      <c r="G152" s="33" t="str">
        <f ca="1">IFERROR(__xludf.DUMMYFUNCTION("""COMPUTED_VALUE"""),"#VALUE!")</f>
        <v>#VALUE!</v>
      </c>
      <c r="H152" s="33" t="str">
        <f ca="1">IFERROR(__xludf.DUMMYFUNCTION("""COMPUTED_VALUE"""),"")</f>
        <v/>
      </c>
      <c r="I152" s="33" t="str">
        <f ca="1">IFERROR(__xludf.DUMMYFUNCTION("""COMPUTED_VALUE"""),"")</f>
        <v/>
      </c>
      <c r="J152" s="33" t="str">
        <f ca="1">IFERROR(__xludf.DUMMYFUNCTION("""COMPUTED_VALUE"""),"")</f>
        <v/>
      </c>
      <c r="K152" s="33" t="str">
        <f ca="1">IFERROR(__xludf.DUMMYFUNCTION("""COMPUTED_VALUE"""),"")</f>
        <v/>
      </c>
      <c r="L152" s="33" t="str">
        <f ca="1">IFERROR(__xludf.DUMMYFUNCTION("""COMPUTED_VALUE"""),"")</f>
        <v/>
      </c>
    </row>
    <row r="153" spans="1:12" ht="13.2" x14ac:dyDescent="0.25">
      <c r="A153" s="32">
        <f ca="1">IFERROR(__xludf.DUMMYFUNCTION("""COMPUTED_VALUE"""),43373)</f>
        <v>43373</v>
      </c>
      <c r="B153" s="33" t="str">
        <f ca="1">IFERROR(__xludf.DUMMYFUNCTION("""COMPUTED_VALUE"""),"#N/A")</f>
        <v>#N/A</v>
      </c>
      <c r="C153" s="35" t="str">
        <f ca="1">IFERROR(__xludf.DUMMYFUNCTION("""COMPUTED_VALUE"""),"")</f>
        <v/>
      </c>
      <c r="D153" s="34" t="str">
        <f ca="1">IFERROR(__xludf.DUMMYFUNCTION("""COMPUTED_VALUE"""),"")</f>
        <v/>
      </c>
      <c r="E153" s="33" t="str">
        <f ca="1">IFERROR(__xludf.DUMMYFUNCTION("""COMPUTED_VALUE"""),"")</f>
        <v/>
      </c>
      <c r="F153" s="33" t="str">
        <f ca="1">IFERROR(__xludf.DUMMYFUNCTION("""COMPUTED_VALUE"""),"")</f>
        <v/>
      </c>
      <c r="G153" s="33" t="str">
        <f ca="1">IFERROR(__xludf.DUMMYFUNCTION("""COMPUTED_VALUE"""),"#VALUE!")</f>
        <v>#VALUE!</v>
      </c>
      <c r="H153" s="33" t="str">
        <f ca="1">IFERROR(__xludf.DUMMYFUNCTION("""COMPUTED_VALUE"""),"")</f>
        <v/>
      </c>
      <c r="I153" s="33" t="str">
        <f ca="1">IFERROR(__xludf.DUMMYFUNCTION("""COMPUTED_VALUE"""),"")</f>
        <v/>
      </c>
      <c r="J153" s="33" t="str">
        <f ca="1">IFERROR(__xludf.DUMMYFUNCTION("""COMPUTED_VALUE"""),"")</f>
        <v/>
      </c>
      <c r="K153" s="33" t="str">
        <f ca="1">IFERROR(__xludf.DUMMYFUNCTION("""COMPUTED_VALUE"""),"")</f>
        <v/>
      </c>
      <c r="L153" s="33" t="str">
        <f ca="1">IFERROR(__xludf.DUMMYFUNCTION("""COMPUTED_VALUE"""),"")</f>
        <v/>
      </c>
    </row>
    <row r="154" spans="1:12" ht="13.2" x14ac:dyDescent="0.25">
      <c r="A154" s="32">
        <f ca="1">IFERROR(__xludf.DUMMYFUNCTION("""COMPUTED_VALUE"""),43373)</f>
        <v>43373</v>
      </c>
      <c r="B154" s="33" t="str">
        <f ca="1">IFERROR(__xludf.DUMMYFUNCTION("""COMPUTED_VALUE"""),"#N/A")</f>
        <v>#N/A</v>
      </c>
      <c r="C154" s="35" t="str">
        <f ca="1">IFERROR(__xludf.DUMMYFUNCTION("""COMPUTED_VALUE"""),"")</f>
        <v/>
      </c>
      <c r="D154" s="34" t="str">
        <f ca="1">IFERROR(__xludf.DUMMYFUNCTION("""COMPUTED_VALUE"""),"")</f>
        <v/>
      </c>
      <c r="E154" s="33" t="str">
        <f ca="1">IFERROR(__xludf.DUMMYFUNCTION("""COMPUTED_VALUE"""),"")</f>
        <v/>
      </c>
      <c r="F154" s="33" t="str">
        <f ca="1">IFERROR(__xludf.DUMMYFUNCTION("""COMPUTED_VALUE"""),"")</f>
        <v/>
      </c>
      <c r="G154" s="33" t="str">
        <f ca="1">IFERROR(__xludf.DUMMYFUNCTION("""COMPUTED_VALUE"""),"#VALUE!")</f>
        <v>#VALUE!</v>
      </c>
      <c r="H154" s="33" t="str">
        <f ca="1">IFERROR(__xludf.DUMMYFUNCTION("""COMPUTED_VALUE"""),"")</f>
        <v/>
      </c>
      <c r="I154" s="33" t="str">
        <f ca="1">IFERROR(__xludf.DUMMYFUNCTION("""COMPUTED_VALUE"""),"")</f>
        <v/>
      </c>
      <c r="J154" s="33" t="str">
        <f ca="1">IFERROR(__xludf.DUMMYFUNCTION("""COMPUTED_VALUE"""),"")</f>
        <v/>
      </c>
      <c r="K154" s="33" t="str">
        <f ca="1">IFERROR(__xludf.DUMMYFUNCTION("""COMPUTED_VALUE"""),"")</f>
        <v/>
      </c>
      <c r="L154" s="33" t="str">
        <f ca="1">IFERROR(__xludf.DUMMYFUNCTION("""COMPUTED_VALUE"""),"")</f>
        <v/>
      </c>
    </row>
    <row r="155" spans="1:12" ht="13.2" x14ac:dyDescent="0.25">
      <c r="A155" s="32">
        <f ca="1">IFERROR(__xludf.DUMMYFUNCTION("""COMPUTED_VALUE"""),43373)</f>
        <v>43373</v>
      </c>
      <c r="B155" s="33" t="str">
        <f ca="1">IFERROR(__xludf.DUMMYFUNCTION("""COMPUTED_VALUE"""),"#N/A")</f>
        <v>#N/A</v>
      </c>
      <c r="C155" s="35" t="str">
        <f ca="1">IFERROR(__xludf.DUMMYFUNCTION("""COMPUTED_VALUE"""),"")</f>
        <v/>
      </c>
      <c r="D155" s="34" t="str">
        <f ca="1">IFERROR(__xludf.DUMMYFUNCTION("""COMPUTED_VALUE"""),"")</f>
        <v/>
      </c>
      <c r="E155" s="33" t="str">
        <f ca="1">IFERROR(__xludf.DUMMYFUNCTION("""COMPUTED_VALUE"""),"")</f>
        <v/>
      </c>
      <c r="F155" s="33" t="str">
        <f ca="1">IFERROR(__xludf.DUMMYFUNCTION("""COMPUTED_VALUE"""),"")</f>
        <v/>
      </c>
      <c r="G155" s="33" t="str">
        <f ca="1">IFERROR(__xludf.DUMMYFUNCTION("""COMPUTED_VALUE"""),"#VALUE!")</f>
        <v>#VALUE!</v>
      </c>
      <c r="H155" s="33" t="str">
        <f ca="1">IFERROR(__xludf.DUMMYFUNCTION("""COMPUTED_VALUE"""),"")</f>
        <v/>
      </c>
      <c r="I155" s="33" t="str">
        <f ca="1">IFERROR(__xludf.DUMMYFUNCTION("""COMPUTED_VALUE"""),"")</f>
        <v/>
      </c>
      <c r="J155" s="33" t="str">
        <f ca="1">IFERROR(__xludf.DUMMYFUNCTION("""COMPUTED_VALUE"""),"")</f>
        <v/>
      </c>
      <c r="K155" s="33" t="str">
        <f ca="1">IFERROR(__xludf.DUMMYFUNCTION("""COMPUTED_VALUE"""),"")</f>
        <v/>
      </c>
      <c r="L155" s="33" t="str">
        <f ca="1">IFERROR(__xludf.DUMMYFUNCTION("""COMPUTED_VALUE"""),"")</f>
        <v/>
      </c>
    </row>
    <row r="156" spans="1:12" ht="13.2" x14ac:dyDescent="0.25">
      <c r="A156" s="32">
        <f ca="1">IFERROR(__xludf.DUMMYFUNCTION("""COMPUTED_VALUE"""),43373)</f>
        <v>43373</v>
      </c>
      <c r="B156" s="33" t="str">
        <f ca="1">IFERROR(__xludf.DUMMYFUNCTION("""COMPUTED_VALUE"""),"#N/A")</f>
        <v>#N/A</v>
      </c>
      <c r="C156" s="35" t="str">
        <f ca="1">IFERROR(__xludf.DUMMYFUNCTION("""COMPUTED_VALUE"""),"")</f>
        <v/>
      </c>
      <c r="D156" s="34" t="str">
        <f ca="1">IFERROR(__xludf.DUMMYFUNCTION("""COMPUTED_VALUE"""),"")</f>
        <v/>
      </c>
      <c r="E156" s="33" t="str">
        <f ca="1">IFERROR(__xludf.DUMMYFUNCTION("""COMPUTED_VALUE"""),"")</f>
        <v/>
      </c>
      <c r="F156" s="33" t="str">
        <f ca="1">IFERROR(__xludf.DUMMYFUNCTION("""COMPUTED_VALUE"""),"")</f>
        <v/>
      </c>
      <c r="G156" s="33" t="str">
        <f ca="1">IFERROR(__xludf.DUMMYFUNCTION("""COMPUTED_VALUE"""),"#VALUE!")</f>
        <v>#VALUE!</v>
      </c>
      <c r="H156" s="33" t="str">
        <f ca="1">IFERROR(__xludf.DUMMYFUNCTION("""COMPUTED_VALUE"""),"")</f>
        <v/>
      </c>
      <c r="I156" s="33" t="str">
        <f ca="1">IFERROR(__xludf.DUMMYFUNCTION("""COMPUTED_VALUE"""),"")</f>
        <v/>
      </c>
      <c r="J156" s="33" t="str">
        <f ca="1">IFERROR(__xludf.DUMMYFUNCTION("""COMPUTED_VALUE"""),"")</f>
        <v/>
      </c>
      <c r="K156" s="33" t="str">
        <f ca="1">IFERROR(__xludf.DUMMYFUNCTION("""COMPUTED_VALUE"""),"")</f>
        <v/>
      </c>
      <c r="L156" s="33" t="str">
        <f ca="1">IFERROR(__xludf.DUMMYFUNCTION("""COMPUTED_VALUE"""),"")</f>
        <v/>
      </c>
    </row>
    <row r="157" spans="1:12" ht="13.2" x14ac:dyDescent="0.25">
      <c r="A157" s="32">
        <f ca="1">IFERROR(__xludf.DUMMYFUNCTION("""COMPUTED_VALUE"""),43373)</f>
        <v>43373</v>
      </c>
      <c r="B157" s="33" t="str">
        <f ca="1">IFERROR(__xludf.DUMMYFUNCTION("""COMPUTED_VALUE"""),"#N/A")</f>
        <v>#N/A</v>
      </c>
      <c r="C157" s="35" t="str">
        <f ca="1">IFERROR(__xludf.DUMMYFUNCTION("""COMPUTED_VALUE"""),"")</f>
        <v/>
      </c>
      <c r="D157" s="34" t="str">
        <f ca="1">IFERROR(__xludf.DUMMYFUNCTION("""COMPUTED_VALUE"""),"")</f>
        <v/>
      </c>
      <c r="E157" s="33" t="str">
        <f ca="1">IFERROR(__xludf.DUMMYFUNCTION("""COMPUTED_VALUE"""),"")</f>
        <v/>
      </c>
      <c r="F157" s="33" t="str">
        <f ca="1">IFERROR(__xludf.DUMMYFUNCTION("""COMPUTED_VALUE"""),"")</f>
        <v/>
      </c>
      <c r="G157" s="33" t="str">
        <f ca="1">IFERROR(__xludf.DUMMYFUNCTION("""COMPUTED_VALUE"""),"#VALUE!")</f>
        <v>#VALUE!</v>
      </c>
      <c r="H157" s="33" t="str">
        <f ca="1">IFERROR(__xludf.DUMMYFUNCTION("""COMPUTED_VALUE"""),"")</f>
        <v/>
      </c>
      <c r="I157" s="33" t="str">
        <f ca="1">IFERROR(__xludf.DUMMYFUNCTION("""COMPUTED_VALUE"""),"")</f>
        <v/>
      </c>
      <c r="J157" s="33" t="str">
        <f ca="1">IFERROR(__xludf.DUMMYFUNCTION("""COMPUTED_VALUE"""),"")</f>
        <v/>
      </c>
      <c r="K157" s="33" t="str">
        <f ca="1">IFERROR(__xludf.DUMMYFUNCTION("""COMPUTED_VALUE"""),"")</f>
        <v/>
      </c>
      <c r="L157" s="33" t="str">
        <f ca="1">IFERROR(__xludf.DUMMYFUNCTION("""COMPUTED_VALUE"""),"")</f>
        <v/>
      </c>
    </row>
    <row r="158" spans="1:12" ht="13.2" x14ac:dyDescent="0.25">
      <c r="A158" s="32">
        <f ca="1">IFERROR(__xludf.DUMMYFUNCTION("""COMPUTED_VALUE"""),43373)</f>
        <v>43373</v>
      </c>
      <c r="B158" s="33" t="str">
        <f ca="1">IFERROR(__xludf.DUMMYFUNCTION("""COMPUTED_VALUE"""),"#N/A")</f>
        <v>#N/A</v>
      </c>
      <c r="C158" s="35" t="str">
        <f ca="1">IFERROR(__xludf.DUMMYFUNCTION("""COMPUTED_VALUE"""),"")</f>
        <v/>
      </c>
      <c r="D158" s="34" t="str">
        <f ca="1">IFERROR(__xludf.DUMMYFUNCTION("""COMPUTED_VALUE"""),"")</f>
        <v/>
      </c>
      <c r="E158" s="33" t="str">
        <f ca="1">IFERROR(__xludf.DUMMYFUNCTION("""COMPUTED_VALUE"""),"")</f>
        <v/>
      </c>
      <c r="F158" s="33" t="str">
        <f ca="1">IFERROR(__xludf.DUMMYFUNCTION("""COMPUTED_VALUE"""),"")</f>
        <v/>
      </c>
      <c r="G158" s="33" t="str">
        <f ca="1">IFERROR(__xludf.DUMMYFUNCTION("""COMPUTED_VALUE"""),"#VALUE!")</f>
        <v>#VALUE!</v>
      </c>
      <c r="H158" s="33" t="str">
        <f ca="1">IFERROR(__xludf.DUMMYFUNCTION("""COMPUTED_VALUE"""),"")</f>
        <v/>
      </c>
      <c r="I158" s="33" t="str">
        <f ca="1">IFERROR(__xludf.DUMMYFUNCTION("""COMPUTED_VALUE"""),"")</f>
        <v/>
      </c>
      <c r="J158" s="33" t="str">
        <f ca="1">IFERROR(__xludf.DUMMYFUNCTION("""COMPUTED_VALUE"""),"")</f>
        <v/>
      </c>
      <c r="K158" s="33" t="str">
        <f ca="1">IFERROR(__xludf.DUMMYFUNCTION("""COMPUTED_VALUE"""),"")</f>
        <v/>
      </c>
      <c r="L158" s="33" t="str">
        <f ca="1">IFERROR(__xludf.DUMMYFUNCTION("""COMPUTED_VALUE"""),"")</f>
        <v/>
      </c>
    </row>
    <row r="159" spans="1:12" ht="13.2" x14ac:dyDescent="0.25">
      <c r="A159" s="32">
        <f ca="1">IFERROR(__xludf.DUMMYFUNCTION("""COMPUTED_VALUE"""),43373)</f>
        <v>43373</v>
      </c>
      <c r="B159" s="33" t="str">
        <f ca="1">IFERROR(__xludf.DUMMYFUNCTION("""COMPUTED_VALUE"""),"#N/A")</f>
        <v>#N/A</v>
      </c>
      <c r="C159" s="35" t="str">
        <f ca="1">IFERROR(__xludf.DUMMYFUNCTION("""COMPUTED_VALUE"""),"")</f>
        <v/>
      </c>
      <c r="D159" s="34" t="str">
        <f ca="1">IFERROR(__xludf.DUMMYFUNCTION("""COMPUTED_VALUE"""),"")</f>
        <v/>
      </c>
      <c r="E159" s="33" t="str">
        <f ca="1">IFERROR(__xludf.DUMMYFUNCTION("""COMPUTED_VALUE"""),"")</f>
        <v/>
      </c>
      <c r="F159" s="33" t="str">
        <f ca="1">IFERROR(__xludf.DUMMYFUNCTION("""COMPUTED_VALUE"""),"")</f>
        <v/>
      </c>
      <c r="G159" s="33" t="str">
        <f ca="1">IFERROR(__xludf.DUMMYFUNCTION("""COMPUTED_VALUE"""),"#VALUE!")</f>
        <v>#VALUE!</v>
      </c>
      <c r="H159" s="33" t="str">
        <f ca="1">IFERROR(__xludf.DUMMYFUNCTION("""COMPUTED_VALUE"""),"")</f>
        <v/>
      </c>
      <c r="I159" s="33" t="str">
        <f ca="1">IFERROR(__xludf.DUMMYFUNCTION("""COMPUTED_VALUE"""),"")</f>
        <v/>
      </c>
      <c r="J159" s="33" t="str">
        <f ca="1">IFERROR(__xludf.DUMMYFUNCTION("""COMPUTED_VALUE"""),"")</f>
        <v/>
      </c>
      <c r="K159" s="33" t="str">
        <f ca="1">IFERROR(__xludf.DUMMYFUNCTION("""COMPUTED_VALUE"""),"")</f>
        <v/>
      </c>
      <c r="L159" s="33" t="str">
        <f ca="1">IFERROR(__xludf.DUMMYFUNCTION("""COMPUTED_VALUE"""),"")</f>
        <v/>
      </c>
    </row>
    <row r="160" spans="1:12" ht="13.2" x14ac:dyDescent="0.25">
      <c r="A160" s="32">
        <f ca="1">IFERROR(__xludf.DUMMYFUNCTION("""COMPUTED_VALUE"""),43373)</f>
        <v>43373</v>
      </c>
      <c r="B160" s="33" t="str">
        <f ca="1">IFERROR(__xludf.DUMMYFUNCTION("""COMPUTED_VALUE"""),"#N/A")</f>
        <v>#N/A</v>
      </c>
      <c r="C160" s="35" t="str">
        <f ca="1">IFERROR(__xludf.DUMMYFUNCTION("""COMPUTED_VALUE"""),"")</f>
        <v/>
      </c>
      <c r="D160" s="34" t="str">
        <f ca="1">IFERROR(__xludf.DUMMYFUNCTION("""COMPUTED_VALUE"""),"")</f>
        <v/>
      </c>
      <c r="E160" s="33" t="str">
        <f ca="1">IFERROR(__xludf.DUMMYFUNCTION("""COMPUTED_VALUE"""),"")</f>
        <v/>
      </c>
      <c r="F160" s="33" t="str">
        <f ca="1">IFERROR(__xludf.DUMMYFUNCTION("""COMPUTED_VALUE"""),"")</f>
        <v/>
      </c>
      <c r="G160" s="33" t="str">
        <f ca="1">IFERROR(__xludf.DUMMYFUNCTION("""COMPUTED_VALUE"""),"#VALUE!")</f>
        <v>#VALUE!</v>
      </c>
      <c r="H160" s="33" t="str">
        <f ca="1">IFERROR(__xludf.DUMMYFUNCTION("""COMPUTED_VALUE"""),"")</f>
        <v/>
      </c>
      <c r="I160" s="33" t="str">
        <f ca="1">IFERROR(__xludf.DUMMYFUNCTION("""COMPUTED_VALUE"""),"")</f>
        <v/>
      </c>
      <c r="J160" s="33" t="str">
        <f ca="1">IFERROR(__xludf.DUMMYFUNCTION("""COMPUTED_VALUE"""),"")</f>
        <v/>
      </c>
      <c r="K160" s="33" t="str">
        <f ca="1">IFERROR(__xludf.DUMMYFUNCTION("""COMPUTED_VALUE"""),"")</f>
        <v/>
      </c>
      <c r="L160" s="33" t="str">
        <f ca="1">IFERROR(__xludf.DUMMYFUNCTION("""COMPUTED_VALUE"""),"")</f>
        <v/>
      </c>
    </row>
    <row r="161" spans="1:12" ht="13.2" x14ac:dyDescent="0.25">
      <c r="A161" s="32">
        <f ca="1">IFERROR(__xludf.DUMMYFUNCTION("""COMPUTED_VALUE"""),43373)</f>
        <v>43373</v>
      </c>
      <c r="B161" s="33" t="str">
        <f ca="1">IFERROR(__xludf.DUMMYFUNCTION("""COMPUTED_VALUE"""),"#N/A")</f>
        <v>#N/A</v>
      </c>
      <c r="C161" s="35" t="str">
        <f ca="1">IFERROR(__xludf.DUMMYFUNCTION("""COMPUTED_VALUE"""),"")</f>
        <v/>
      </c>
      <c r="D161" s="34" t="str">
        <f ca="1">IFERROR(__xludf.DUMMYFUNCTION("""COMPUTED_VALUE"""),"")</f>
        <v/>
      </c>
      <c r="E161" s="33" t="str">
        <f ca="1">IFERROR(__xludf.DUMMYFUNCTION("""COMPUTED_VALUE"""),"")</f>
        <v/>
      </c>
      <c r="F161" s="33" t="str">
        <f ca="1">IFERROR(__xludf.DUMMYFUNCTION("""COMPUTED_VALUE"""),"")</f>
        <v/>
      </c>
      <c r="G161" s="33" t="str">
        <f ca="1">IFERROR(__xludf.DUMMYFUNCTION("""COMPUTED_VALUE"""),"#VALUE!")</f>
        <v>#VALUE!</v>
      </c>
      <c r="H161" s="33" t="str">
        <f ca="1">IFERROR(__xludf.DUMMYFUNCTION("""COMPUTED_VALUE"""),"")</f>
        <v/>
      </c>
      <c r="I161" s="33" t="str">
        <f ca="1">IFERROR(__xludf.DUMMYFUNCTION("""COMPUTED_VALUE"""),"")</f>
        <v/>
      </c>
      <c r="J161" s="33" t="str">
        <f ca="1">IFERROR(__xludf.DUMMYFUNCTION("""COMPUTED_VALUE"""),"")</f>
        <v/>
      </c>
      <c r="K161" s="33" t="str">
        <f ca="1">IFERROR(__xludf.DUMMYFUNCTION("""COMPUTED_VALUE"""),"")</f>
        <v/>
      </c>
      <c r="L161" s="33" t="str">
        <f ca="1">IFERROR(__xludf.DUMMYFUNCTION("""COMPUTED_VALUE"""),"")</f>
        <v/>
      </c>
    </row>
    <row r="162" spans="1:12" ht="13.2" x14ac:dyDescent="0.25">
      <c r="A162" s="32">
        <f ca="1">IFERROR(__xludf.DUMMYFUNCTION("""COMPUTED_VALUE"""),43373)</f>
        <v>43373</v>
      </c>
      <c r="B162" s="33" t="str">
        <f ca="1">IFERROR(__xludf.DUMMYFUNCTION("""COMPUTED_VALUE"""),"#N/A")</f>
        <v>#N/A</v>
      </c>
      <c r="C162" s="35" t="str">
        <f ca="1">IFERROR(__xludf.DUMMYFUNCTION("""COMPUTED_VALUE"""),"")</f>
        <v/>
      </c>
      <c r="D162" s="34" t="str">
        <f ca="1">IFERROR(__xludf.DUMMYFUNCTION("""COMPUTED_VALUE"""),"")</f>
        <v/>
      </c>
      <c r="E162" s="33" t="str">
        <f ca="1">IFERROR(__xludf.DUMMYFUNCTION("""COMPUTED_VALUE"""),"")</f>
        <v/>
      </c>
      <c r="F162" s="33" t="str">
        <f ca="1">IFERROR(__xludf.DUMMYFUNCTION("""COMPUTED_VALUE"""),"")</f>
        <v/>
      </c>
      <c r="G162" s="33" t="str">
        <f ca="1">IFERROR(__xludf.DUMMYFUNCTION("""COMPUTED_VALUE"""),"#VALUE!")</f>
        <v>#VALUE!</v>
      </c>
      <c r="H162" s="33" t="str">
        <f ca="1">IFERROR(__xludf.DUMMYFUNCTION("""COMPUTED_VALUE"""),"")</f>
        <v/>
      </c>
      <c r="I162" s="33" t="str">
        <f ca="1">IFERROR(__xludf.DUMMYFUNCTION("""COMPUTED_VALUE"""),"")</f>
        <v/>
      </c>
      <c r="J162" s="33" t="str">
        <f ca="1">IFERROR(__xludf.DUMMYFUNCTION("""COMPUTED_VALUE"""),"")</f>
        <v/>
      </c>
      <c r="K162" s="33" t="str">
        <f ca="1">IFERROR(__xludf.DUMMYFUNCTION("""COMPUTED_VALUE"""),"")</f>
        <v/>
      </c>
      <c r="L162" s="33" t="str">
        <f ca="1">IFERROR(__xludf.DUMMYFUNCTION("""COMPUTED_VALUE"""),"")</f>
        <v/>
      </c>
    </row>
    <row r="163" spans="1:12" ht="13.2" x14ac:dyDescent="0.25">
      <c r="A163" s="32">
        <f ca="1">IFERROR(__xludf.DUMMYFUNCTION("""COMPUTED_VALUE"""),43373)</f>
        <v>43373</v>
      </c>
      <c r="B163" s="33" t="str">
        <f ca="1">IFERROR(__xludf.DUMMYFUNCTION("""COMPUTED_VALUE"""),"#N/A")</f>
        <v>#N/A</v>
      </c>
      <c r="C163" s="35" t="str">
        <f ca="1">IFERROR(__xludf.DUMMYFUNCTION("""COMPUTED_VALUE"""),"")</f>
        <v/>
      </c>
      <c r="D163" s="34" t="str">
        <f ca="1">IFERROR(__xludf.DUMMYFUNCTION("""COMPUTED_VALUE"""),"")</f>
        <v/>
      </c>
      <c r="E163" s="33" t="str">
        <f ca="1">IFERROR(__xludf.DUMMYFUNCTION("""COMPUTED_VALUE"""),"")</f>
        <v/>
      </c>
      <c r="F163" s="33" t="str">
        <f ca="1">IFERROR(__xludf.DUMMYFUNCTION("""COMPUTED_VALUE"""),"")</f>
        <v/>
      </c>
      <c r="G163" s="33" t="str">
        <f ca="1">IFERROR(__xludf.DUMMYFUNCTION("""COMPUTED_VALUE"""),"#VALUE!")</f>
        <v>#VALUE!</v>
      </c>
      <c r="H163" s="33" t="str">
        <f ca="1">IFERROR(__xludf.DUMMYFUNCTION("""COMPUTED_VALUE"""),"")</f>
        <v/>
      </c>
      <c r="I163" s="33" t="str">
        <f ca="1">IFERROR(__xludf.DUMMYFUNCTION("""COMPUTED_VALUE"""),"")</f>
        <v/>
      </c>
      <c r="J163" s="33" t="str">
        <f ca="1">IFERROR(__xludf.DUMMYFUNCTION("""COMPUTED_VALUE"""),"")</f>
        <v/>
      </c>
      <c r="K163" s="33" t="str">
        <f ca="1">IFERROR(__xludf.DUMMYFUNCTION("""COMPUTED_VALUE"""),"")</f>
        <v/>
      </c>
      <c r="L163" s="33" t="str">
        <f ca="1">IFERROR(__xludf.DUMMYFUNCTION("""COMPUTED_VALUE"""),"")</f>
        <v/>
      </c>
    </row>
    <row r="164" spans="1:12" ht="13.2" x14ac:dyDescent="0.25">
      <c r="A164" s="32">
        <f ca="1">IFERROR(__xludf.DUMMYFUNCTION("""COMPUTED_VALUE"""),43373)</f>
        <v>43373</v>
      </c>
      <c r="B164" s="33" t="str">
        <f ca="1">IFERROR(__xludf.DUMMYFUNCTION("""COMPUTED_VALUE"""),"#N/A")</f>
        <v>#N/A</v>
      </c>
      <c r="C164" s="35" t="str">
        <f ca="1">IFERROR(__xludf.DUMMYFUNCTION("""COMPUTED_VALUE"""),"")</f>
        <v/>
      </c>
      <c r="D164" s="34" t="str">
        <f ca="1">IFERROR(__xludf.DUMMYFUNCTION("""COMPUTED_VALUE"""),"")</f>
        <v/>
      </c>
      <c r="E164" s="33" t="str">
        <f ca="1">IFERROR(__xludf.DUMMYFUNCTION("""COMPUTED_VALUE"""),"")</f>
        <v/>
      </c>
      <c r="F164" s="33" t="str">
        <f ca="1">IFERROR(__xludf.DUMMYFUNCTION("""COMPUTED_VALUE"""),"")</f>
        <v/>
      </c>
      <c r="G164" s="33" t="str">
        <f ca="1">IFERROR(__xludf.DUMMYFUNCTION("""COMPUTED_VALUE"""),"#VALUE!")</f>
        <v>#VALUE!</v>
      </c>
      <c r="H164" s="33" t="str">
        <f ca="1">IFERROR(__xludf.DUMMYFUNCTION("""COMPUTED_VALUE"""),"")</f>
        <v/>
      </c>
      <c r="I164" s="33" t="str">
        <f ca="1">IFERROR(__xludf.DUMMYFUNCTION("""COMPUTED_VALUE"""),"")</f>
        <v/>
      </c>
      <c r="J164" s="33" t="str">
        <f ca="1">IFERROR(__xludf.DUMMYFUNCTION("""COMPUTED_VALUE"""),"")</f>
        <v/>
      </c>
      <c r="K164" s="33" t="str">
        <f ca="1">IFERROR(__xludf.DUMMYFUNCTION("""COMPUTED_VALUE"""),"")</f>
        <v/>
      </c>
      <c r="L164" s="33" t="str">
        <f ca="1">IFERROR(__xludf.DUMMYFUNCTION("""COMPUTED_VALUE"""),"")</f>
        <v/>
      </c>
    </row>
    <row r="165" spans="1:12" ht="13.2" x14ac:dyDescent="0.25">
      <c r="A165" s="32">
        <f ca="1">IFERROR(__xludf.DUMMYFUNCTION("""COMPUTED_VALUE"""),43373)</f>
        <v>43373</v>
      </c>
      <c r="B165" s="33" t="str">
        <f ca="1">IFERROR(__xludf.DUMMYFUNCTION("""COMPUTED_VALUE"""),"#N/A")</f>
        <v>#N/A</v>
      </c>
      <c r="C165" s="35" t="str">
        <f ca="1">IFERROR(__xludf.DUMMYFUNCTION("""COMPUTED_VALUE"""),"")</f>
        <v/>
      </c>
      <c r="D165" s="34" t="str">
        <f ca="1">IFERROR(__xludf.DUMMYFUNCTION("""COMPUTED_VALUE"""),"")</f>
        <v/>
      </c>
      <c r="E165" s="33" t="str">
        <f ca="1">IFERROR(__xludf.DUMMYFUNCTION("""COMPUTED_VALUE"""),"")</f>
        <v/>
      </c>
      <c r="F165" s="33" t="str">
        <f ca="1">IFERROR(__xludf.DUMMYFUNCTION("""COMPUTED_VALUE"""),"")</f>
        <v/>
      </c>
      <c r="G165" s="33" t="str">
        <f ca="1">IFERROR(__xludf.DUMMYFUNCTION("""COMPUTED_VALUE"""),"#VALUE!")</f>
        <v>#VALUE!</v>
      </c>
      <c r="H165" s="33" t="str">
        <f ca="1">IFERROR(__xludf.DUMMYFUNCTION("""COMPUTED_VALUE"""),"")</f>
        <v/>
      </c>
      <c r="I165" s="33" t="str">
        <f ca="1">IFERROR(__xludf.DUMMYFUNCTION("""COMPUTED_VALUE"""),"")</f>
        <v/>
      </c>
      <c r="J165" s="33" t="str">
        <f ca="1">IFERROR(__xludf.DUMMYFUNCTION("""COMPUTED_VALUE"""),"")</f>
        <v/>
      </c>
      <c r="K165" s="33" t="str">
        <f ca="1">IFERROR(__xludf.DUMMYFUNCTION("""COMPUTED_VALUE"""),"")</f>
        <v/>
      </c>
      <c r="L165" s="33" t="str">
        <f ca="1">IFERROR(__xludf.DUMMYFUNCTION("""COMPUTED_VALUE"""),"")</f>
        <v/>
      </c>
    </row>
    <row r="166" spans="1:12" ht="13.2" x14ac:dyDescent="0.25">
      <c r="A166" s="32">
        <f ca="1">IFERROR(__xludf.DUMMYFUNCTION("""COMPUTED_VALUE"""),43373)</f>
        <v>43373</v>
      </c>
      <c r="B166" s="33" t="str">
        <f ca="1">IFERROR(__xludf.DUMMYFUNCTION("""COMPUTED_VALUE"""),"#N/A")</f>
        <v>#N/A</v>
      </c>
      <c r="C166" s="35" t="str">
        <f ca="1">IFERROR(__xludf.DUMMYFUNCTION("""COMPUTED_VALUE"""),"")</f>
        <v/>
      </c>
      <c r="D166" s="34" t="str">
        <f ca="1">IFERROR(__xludf.DUMMYFUNCTION("""COMPUTED_VALUE"""),"")</f>
        <v/>
      </c>
      <c r="E166" s="33" t="str">
        <f ca="1">IFERROR(__xludf.DUMMYFUNCTION("""COMPUTED_VALUE"""),"")</f>
        <v/>
      </c>
      <c r="F166" s="33" t="str">
        <f ca="1">IFERROR(__xludf.DUMMYFUNCTION("""COMPUTED_VALUE"""),"")</f>
        <v/>
      </c>
      <c r="G166" s="33" t="str">
        <f ca="1">IFERROR(__xludf.DUMMYFUNCTION("""COMPUTED_VALUE"""),"#VALUE!")</f>
        <v>#VALUE!</v>
      </c>
      <c r="H166" s="33" t="str">
        <f ca="1">IFERROR(__xludf.DUMMYFUNCTION("""COMPUTED_VALUE"""),"")</f>
        <v/>
      </c>
      <c r="I166" s="33" t="str">
        <f ca="1">IFERROR(__xludf.DUMMYFUNCTION("""COMPUTED_VALUE"""),"")</f>
        <v/>
      </c>
      <c r="J166" s="33" t="str">
        <f ca="1">IFERROR(__xludf.DUMMYFUNCTION("""COMPUTED_VALUE"""),"")</f>
        <v/>
      </c>
      <c r="K166" s="33" t="str">
        <f ca="1">IFERROR(__xludf.DUMMYFUNCTION("""COMPUTED_VALUE"""),"")</f>
        <v/>
      </c>
      <c r="L166" s="33" t="str">
        <f ca="1">IFERROR(__xludf.DUMMYFUNCTION("""COMPUTED_VALUE"""),"")</f>
        <v/>
      </c>
    </row>
    <row r="167" spans="1:12" ht="13.2" x14ac:dyDescent="0.25">
      <c r="A167" s="32">
        <f ca="1">IFERROR(__xludf.DUMMYFUNCTION("""COMPUTED_VALUE"""),43373)</f>
        <v>43373</v>
      </c>
      <c r="B167" s="33" t="str">
        <f ca="1">IFERROR(__xludf.DUMMYFUNCTION("""COMPUTED_VALUE"""),"#N/A")</f>
        <v>#N/A</v>
      </c>
      <c r="C167" s="35" t="str">
        <f ca="1">IFERROR(__xludf.DUMMYFUNCTION("""COMPUTED_VALUE"""),"")</f>
        <v/>
      </c>
      <c r="D167" s="34" t="str">
        <f ca="1">IFERROR(__xludf.DUMMYFUNCTION("""COMPUTED_VALUE"""),"")</f>
        <v/>
      </c>
      <c r="E167" s="33" t="str">
        <f ca="1">IFERROR(__xludf.DUMMYFUNCTION("""COMPUTED_VALUE"""),"")</f>
        <v/>
      </c>
      <c r="F167" s="33" t="str">
        <f ca="1">IFERROR(__xludf.DUMMYFUNCTION("""COMPUTED_VALUE"""),"")</f>
        <v/>
      </c>
      <c r="G167" s="33" t="str">
        <f ca="1">IFERROR(__xludf.DUMMYFUNCTION("""COMPUTED_VALUE"""),"#VALUE!")</f>
        <v>#VALUE!</v>
      </c>
      <c r="H167" s="33" t="str">
        <f ca="1">IFERROR(__xludf.DUMMYFUNCTION("""COMPUTED_VALUE"""),"")</f>
        <v/>
      </c>
      <c r="I167" s="33" t="str">
        <f ca="1">IFERROR(__xludf.DUMMYFUNCTION("""COMPUTED_VALUE"""),"")</f>
        <v/>
      </c>
      <c r="J167" s="33" t="str">
        <f ca="1">IFERROR(__xludf.DUMMYFUNCTION("""COMPUTED_VALUE"""),"")</f>
        <v/>
      </c>
      <c r="K167" s="33" t="str">
        <f ca="1">IFERROR(__xludf.DUMMYFUNCTION("""COMPUTED_VALUE"""),"")</f>
        <v/>
      </c>
      <c r="L167" s="33" t="str">
        <f ca="1">IFERROR(__xludf.DUMMYFUNCTION("""COMPUTED_VALUE"""),"")</f>
        <v/>
      </c>
    </row>
    <row r="168" spans="1:12" ht="13.2" x14ac:dyDescent="0.25">
      <c r="A168" s="32">
        <f ca="1">IFERROR(__xludf.DUMMYFUNCTION("""COMPUTED_VALUE"""),43373)</f>
        <v>43373</v>
      </c>
      <c r="B168" s="33" t="str">
        <f ca="1">IFERROR(__xludf.DUMMYFUNCTION("""COMPUTED_VALUE"""),"#N/A")</f>
        <v>#N/A</v>
      </c>
      <c r="C168" s="35" t="str">
        <f ca="1">IFERROR(__xludf.DUMMYFUNCTION("""COMPUTED_VALUE"""),"")</f>
        <v/>
      </c>
      <c r="D168" s="34" t="str">
        <f ca="1">IFERROR(__xludf.DUMMYFUNCTION("""COMPUTED_VALUE"""),"")</f>
        <v/>
      </c>
      <c r="E168" s="33" t="str">
        <f ca="1">IFERROR(__xludf.DUMMYFUNCTION("""COMPUTED_VALUE"""),"")</f>
        <v/>
      </c>
      <c r="F168" s="33" t="str">
        <f ca="1">IFERROR(__xludf.DUMMYFUNCTION("""COMPUTED_VALUE"""),"")</f>
        <v/>
      </c>
      <c r="G168" s="33" t="str">
        <f ca="1">IFERROR(__xludf.DUMMYFUNCTION("""COMPUTED_VALUE"""),"#VALUE!")</f>
        <v>#VALUE!</v>
      </c>
      <c r="H168" s="33" t="str">
        <f ca="1">IFERROR(__xludf.DUMMYFUNCTION("""COMPUTED_VALUE"""),"")</f>
        <v/>
      </c>
      <c r="I168" s="33" t="str">
        <f ca="1">IFERROR(__xludf.DUMMYFUNCTION("""COMPUTED_VALUE"""),"")</f>
        <v/>
      </c>
      <c r="J168" s="33" t="str">
        <f ca="1">IFERROR(__xludf.DUMMYFUNCTION("""COMPUTED_VALUE"""),"")</f>
        <v/>
      </c>
      <c r="K168" s="33" t="str">
        <f ca="1">IFERROR(__xludf.DUMMYFUNCTION("""COMPUTED_VALUE"""),"")</f>
        <v/>
      </c>
      <c r="L168" s="33" t="str">
        <f ca="1">IFERROR(__xludf.DUMMYFUNCTION("""COMPUTED_VALUE"""),"")</f>
        <v/>
      </c>
    </row>
    <row r="169" spans="1:12" ht="13.2" x14ac:dyDescent="0.25">
      <c r="A169" s="32">
        <f ca="1">IFERROR(__xludf.DUMMYFUNCTION("""COMPUTED_VALUE"""),43373)</f>
        <v>43373</v>
      </c>
      <c r="B169" s="33" t="str">
        <f ca="1">IFERROR(__xludf.DUMMYFUNCTION("""COMPUTED_VALUE"""),"#N/A")</f>
        <v>#N/A</v>
      </c>
      <c r="C169" s="35" t="str">
        <f ca="1">IFERROR(__xludf.DUMMYFUNCTION("""COMPUTED_VALUE"""),"")</f>
        <v/>
      </c>
      <c r="D169" s="34" t="str">
        <f ca="1">IFERROR(__xludf.DUMMYFUNCTION("""COMPUTED_VALUE"""),"")</f>
        <v/>
      </c>
      <c r="E169" s="33" t="str">
        <f ca="1">IFERROR(__xludf.DUMMYFUNCTION("""COMPUTED_VALUE"""),"")</f>
        <v/>
      </c>
      <c r="F169" s="33" t="str">
        <f ca="1">IFERROR(__xludf.DUMMYFUNCTION("""COMPUTED_VALUE"""),"")</f>
        <v/>
      </c>
      <c r="G169" s="33" t="str">
        <f ca="1">IFERROR(__xludf.DUMMYFUNCTION("""COMPUTED_VALUE"""),"#VALUE!")</f>
        <v>#VALUE!</v>
      </c>
      <c r="H169" s="33" t="str">
        <f ca="1">IFERROR(__xludf.DUMMYFUNCTION("""COMPUTED_VALUE"""),"")</f>
        <v/>
      </c>
      <c r="I169" s="33" t="str">
        <f ca="1">IFERROR(__xludf.DUMMYFUNCTION("""COMPUTED_VALUE"""),"")</f>
        <v/>
      </c>
      <c r="J169" s="33" t="str">
        <f ca="1">IFERROR(__xludf.DUMMYFUNCTION("""COMPUTED_VALUE"""),"")</f>
        <v/>
      </c>
      <c r="K169" s="33" t="str">
        <f ca="1">IFERROR(__xludf.DUMMYFUNCTION("""COMPUTED_VALUE"""),"")</f>
        <v/>
      </c>
      <c r="L169" s="33" t="str">
        <f ca="1">IFERROR(__xludf.DUMMYFUNCTION("""COMPUTED_VALUE"""),"")</f>
        <v/>
      </c>
    </row>
    <row r="170" spans="1:12" ht="13.2" x14ac:dyDescent="0.25">
      <c r="A170" s="32">
        <f ca="1">IFERROR(__xludf.DUMMYFUNCTION("""COMPUTED_VALUE"""),43373)</f>
        <v>43373</v>
      </c>
      <c r="B170" s="33" t="str">
        <f ca="1">IFERROR(__xludf.DUMMYFUNCTION("""COMPUTED_VALUE"""),"#N/A")</f>
        <v>#N/A</v>
      </c>
      <c r="C170" s="35" t="str">
        <f ca="1">IFERROR(__xludf.DUMMYFUNCTION("""COMPUTED_VALUE"""),"")</f>
        <v/>
      </c>
      <c r="D170" s="34" t="str">
        <f ca="1">IFERROR(__xludf.DUMMYFUNCTION("""COMPUTED_VALUE"""),"")</f>
        <v/>
      </c>
      <c r="E170" s="33" t="str">
        <f ca="1">IFERROR(__xludf.DUMMYFUNCTION("""COMPUTED_VALUE"""),"")</f>
        <v/>
      </c>
      <c r="F170" s="33" t="str">
        <f ca="1">IFERROR(__xludf.DUMMYFUNCTION("""COMPUTED_VALUE"""),"")</f>
        <v/>
      </c>
      <c r="G170" s="33" t="str">
        <f ca="1">IFERROR(__xludf.DUMMYFUNCTION("""COMPUTED_VALUE"""),"#VALUE!")</f>
        <v>#VALUE!</v>
      </c>
      <c r="H170" s="33" t="str">
        <f ca="1">IFERROR(__xludf.DUMMYFUNCTION("""COMPUTED_VALUE"""),"")</f>
        <v/>
      </c>
      <c r="I170" s="33" t="str">
        <f ca="1">IFERROR(__xludf.DUMMYFUNCTION("""COMPUTED_VALUE"""),"")</f>
        <v/>
      </c>
      <c r="J170" s="33" t="str">
        <f ca="1">IFERROR(__xludf.DUMMYFUNCTION("""COMPUTED_VALUE"""),"")</f>
        <v/>
      </c>
      <c r="K170" s="33" t="str">
        <f ca="1">IFERROR(__xludf.DUMMYFUNCTION("""COMPUTED_VALUE"""),"")</f>
        <v/>
      </c>
      <c r="L170" s="33" t="str">
        <f ca="1">IFERROR(__xludf.DUMMYFUNCTION("""COMPUTED_VALUE"""),"")</f>
        <v/>
      </c>
    </row>
    <row r="171" spans="1:12" ht="13.2" x14ac:dyDescent="0.25">
      <c r="A171" s="32">
        <f ca="1">IFERROR(__xludf.DUMMYFUNCTION("""COMPUTED_VALUE"""),43373)</f>
        <v>43373</v>
      </c>
      <c r="B171" s="33" t="str">
        <f ca="1">IFERROR(__xludf.DUMMYFUNCTION("""COMPUTED_VALUE"""),"#N/A")</f>
        <v>#N/A</v>
      </c>
      <c r="C171" s="35" t="str">
        <f ca="1">IFERROR(__xludf.DUMMYFUNCTION("""COMPUTED_VALUE"""),"")</f>
        <v/>
      </c>
      <c r="D171" s="34" t="str">
        <f ca="1">IFERROR(__xludf.DUMMYFUNCTION("""COMPUTED_VALUE"""),"")</f>
        <v/>
      </c>
      <c r="E171" s="33" t="str">
        <f ca="1">IFERROR(__xludf.DUMMYFUNCTION("""COMPUTED_VALUE"""),"")</f>
        <v/>
      </c>
      <c r="F171" s="33" t="str">
        <f ca="1">IFERROR(__xludf.DUMMYFUNCTION("""COMPUTED_VALUE"""),"")</f>
        <v/>
      </c>
      <c r="G171" s="33" t="str">
        <f ca="1">IFERROR(__xludf.DUMMYFUNCTION("""COMPUTED_VALUE"""),"#VALUE!")</f>
        <v>#VALUE!</v>
      </c>
      <c r="H171" s="33" t="str">
        <f ca="1">IFERROR(__xludf.DUMMYFUNCTION("""COMPUTED_VALUE"""),"")</f>
        <v/>
      </c>
      <c r="I171" s="33" t="str">
        <f ca="1">IFERROR(__xludf.DUMMYFUNCTION("""COMPUTED_VALUE"""),"")</f>
        <v/>
      </c>
      <c r="J171" s="33" t="str">
        <f ca="1">IFERROR(__xludf.DUMMYFUNCTION("""COMPUTED_VALUE"""),"")</f>
        <v/>
      </c>
      <c r="K171" s="33" t="str">
        <f ca="1">IFERROR(__xludf.DUMMYFUNCTION("""COMPUTED_VALUE"""),"")</f>
        <v/>
      </c>
      <c r="L171" s="33" t="str">
        <f ca="1">IFERROR(__xludf.DUMMYFUNCTION("""COMPUTED_VALUE"""),"")</f>
        <v/>
      </c>
    </row>
    <row r="172" spans="1:12" ht="13.2" x14ac:dyDescent="0.25">
      <c r="A172" s="32">
        <f ca="1">IFERROR(__xludf.DUMMYFUNCTION("""COMPUTED_VALUE"""),43373)</f>
        <v>43373</v>
      </c>
      <c r="B172" s="33" t="str">
        <f ca="1">IFERROR(__xludf.DUMMYFUNCTION("""COMPUTED_VALUE"""),"#N/A")</f>
        <v>#N/A</v>
      </c>
      <c r="C172" s="35" t="str">
        <f ca="1">IFERROR(__xludf.DUMMYFUNCTION("""COMPUTED_VALUE"""),"")</f>
        <v/>
      </c>
      <c r="D172" s="34" t="str">
        <f ca="1">IFERROR(__xludf.DUMMYFUNCTION("""COMPUTED_VALUE"""),"")</f>
        <v/>
      </c>
      <c r="E172" s="33" t="str">
        <f ca="1">IFERROR(__xludf.DUMMYFUNCTION("""COMPUTED_VALUE"""),"")</f>
        <v/>
      </c>
      <c r="F172" s="33" t="str">
        <f ca="1">IFERROR(__xludf.DUMMYFUNCTION("""COMPUTED_VALUE"""),"")</f>
        <v/>
      </c>
      <c r="G172" s="33" t="str">
        <f ca="1">IFERROR(__xludf.DUMMYFUNCTION("""COMPUTED_VALUE"""),"#VALUE!")</f>
        <v>#VALUE!</v>
      </c>
      <c r="H172" s="33" t="str">
        <f ca="1">IFERROR(__xludf.DUMMYFUNCTION("""COMPUTED_VALUE"""),"")</f>
        <v/>
      </c>
      <c r="I172" s="33" t="str">
        <f ca="1">IFERROR(__xludf.DUMMYFUNCTION("""COMPUTED_VALUE"""),"")</f>
        <v/>
      </c>
      <c r="J172" s="33" t="str">
        <f ca="1">IFERROR(__xludf.DUMMYFUNCTION("""COMPUTED_VALUE"""),"")</f>
        <v/>
      </c>
      <c r="K172" s="33" t="str">
        <f ca="1">IFERROR(__xludf.DUMMYFUNCTION("""COMPUTED_VALUE"""),"")</f>
        <v/>
      </c>
      <c r="L172" s="33" t="str">
        <f ca="1">IFERROR(__xludf.DUMMYFUNCTION("""COMPUTED_VALUE"""),"")</f>
        <v/>
      </c>
    </row>
    <row r="173" spans="1:12" ht="13.2" x14ac:dyDescent="0.25">
      <c r="A173" s="32">
        <f ca="1">IFERROR(__xludf.DUMMYFUNCTION("""COMPUTED_VALUE"""),43373)</f>
        <v>43373</v>
      </c>
      <c r="B173" s="33" t="str">
        <f ca="1">IFERROR(__xludf.DUMMYFUNCTION("""COMPUTED_VALUE"""),"#N/A")</f>
        <v>#N/A</v>
      </c>
      <c r="C173" s="35" t="str">
        <f ca="1">IFERROR(__xludf.DUMMYFUNCTION("""COMPUTED_VALUE"""),"")</f>
        <v/>
      </c>
      <c r="D173" s="34" t="str">
        <f ca="1">IFERROR(__xludf.DUMMYFUNCTION("""COMPUTED_VALUE"""),"")</f>
        <v/>
      </c>
      <c r="E173" s="33" t="str">
        <f ca="1">IFERROR(__xludf.DUMMYFUNCTION("""COMPUTED_VALUE"""),"")</f>
        <v/>
      </c>
      <c r="F173" s="33" t="str">
        <f ca="1">IFERROR(__xludf.DUMMYFUNCTION("""COMPUTED_VALUE"""),"")</f>
        <v/>
      </c>
      <c r="G173" s="33" t="str">
        <f ca="1">IFERROR(__xludf.DUMMYFUNCTION("""COMPUTED_VALUE"""),"#VALUE!")</f>
        <v>#VALUE!</v>
      </c>
      <c r="H173" s="33" t="str">
        <f ca="1">IFERROR(__xludf.DUMMYFUNCTION("""COMPUTED_VALUE"""),"")</f>
        <v/>
      </c>
      <c r="I173" s="33" t="str">
        <f ca="1">IFERROR(__xludf.DUMMYFUNCTION("""COMPUTED_VALUE"""),"")</f>
        <v/>
      </c>
      <c r="J173" s="33" t="str">
        <f ca="1">IFERROR(__xludf.DUMMYFUNCTION("""COMPUTED_VALUE"""),"")</f>
        <v/>
      </c>
      <c r="K173" s="33" t="str">
        <f ca="1">IFERROR(__xludf.DUMMYFUNCTION("""COMPUTED_VALUE"""),"")</f>
        <v/>
      </c>
      <c r="L173" s="33" t="str">
        <f ca="1">IFERROR(__xludf.DUMMYFUNCTION("""COMPUTED_VALUE"""),"")</f>
        <v/>
      </c>
    </row>
    <row r="174" spans="1:12" ht="13.2" x14ac:dyDescent="0.25">
      <c r="A174" s="32">
        <f ca="1">IFERROR(__xludf.DUMMYFUNCTION("""COMPUTED_VALUE"""),43373)</f>
        <v>43373</v>
      </c>
      <c r="B174" s="33" t="str">
        <f ca="1">IFERROR(__xludf.DUMMYFUNCTION("""COMPUTED_VALUE"""),"#N/A")</f>
        <v>#N/A</v>
      </c>
      <c r="C174" s="35" t="str">
        <f ca="1">IFERROR(__xludf.DUMMYFUNCTION("""COMPUTED_VALUE"""),"")</f>
        <v/>
      </c>
      <c r="D174" s="34" t="str">
        <f ca="1">IFERROR(__xludf.DUMMYFUNCTION("""COMPUTED_VALUE"""),"")</f>
        <v/>
      </c>
      <c r="E174" s="33" t="str">
        <f ca="1">IFERROR(__xludf.DUMMYFUNCTION("""COMPUTED_VALUE"""),"")</f>
        <v/>
      </c>
      <c r="F174" s="33" t="str">
        <f ca="1">IFERROR(__xludf.DUMMYFUNCTION("""COMPUTED_VALUE"""),"")</f>
        <v/>
      </c>
      <c r="G174" s="33" t="str">
        <f ca="1">IFERROR(__xludf.DUMMYFUNCTION("""COMPUTED_VALUE"""),"#VALUE!")</f>
        <v>#VALUE!</v>
      </c>
      <c r="H174" s="33" t="str">
        <f ca="1">IFERROR(__xludf.DUMMYFUNCTION("""COMPUTED_VALUE"""),"")</f>
        <v/>
      </c>
      <c r="I174" s="33" t="str">
        <f ca="1">IFERROR(__xludf.DUMMYFUNCTION("""COMPUTED_VALUE"""),"")</f>
        <v/>
      </c>
      <c r="J174" s="33" t="str">
        <f ca="1">IFERROR(__xludf.DUMMYFUNCTION("""COMPUTED_VALUE"""),"")</f>
        <v/>
      </c>
      <c r="K174" s="33" t="str">
        <f ca="1">IFERROR(__xludf.DUMMYFUNCTION("""COMPUTED_VALUE"""),"")</f>
        <v/>
      </c>
      <c r="L174" s="33" t="str">
        <f ca="1">IFERROR(__xludf.DUMMYFUNCTION("""COMPUTED_VALUE"""),"")</f>
        <v/>
      </c>
    </row>
    <row r="175" spans="1:12" ht="13.2" x14ac:dyDescent="0.25">
      <c r="A175" s="32">
        <f ca="1">IFERROR(__xludf.DUMMYFUNCTION("""COMPUTED_VALUE"""),43373)</f>
        <v>43373</v>
      </c>
      <c r="B175" s="33" t="str">
        <f ca="1">IFERROR(__xludf.DUMMYFUNCTION("""COMPUTED_VALUE"""),"#N/A")</f>
        <v>#N/A</v>
      </c>
      <c r="C175" s="35" t="str">
        <f ca="1">IFERROR(__xludf.DUMMYFUNCTION("""COMPUTED_VALUE"""),"")</f>
        <v/>
      </c>
      <c r="D175" s="34" t="str">
        <f ca="1">IFERROR(__xludf.DUMMYFUNCTION("""COMPUTED_VALUE"""),"")</f>
        <v/>
      </c>
      <c r="E175" s="33" t="str">
        <f ca="1">IFERROR(__xludf.DUMMYFUNCTION("""COMPUTED_VALUE"""),"")</f>
        <v/>
      </c>
      <c r="F175" s="33" t="str">
        <f ca="1">IFERROR(__xludf.DUMMYFUNCTION("""COMPUTED_VALUE"""),"")</f>
        <v/>
      </c>
      <c r="G175" s="33" t="str">
        <f ca="1">IFERROR(__xludf.DUMMYFUNCTION("""COMPUTED_VALUE"""),"#VALUE!")</f>
        <v>#VALUE!</v>
      </c>
      <c r="H175" s="33" t="str">
        <f ca="1">IFERROR(__xludf.DUMMYFUNCTION("""COMPUTED_VALUE"""),"")</f>
        <v/>
      </c>
      <c r="I175" s="33" t="str">
        <f ca="1">IFERROR(__xludf.DUMMYFUNCTION("""COMPUTED_VALUE"""),"")</f>
        <v/>
      </c>
      <c r="J175" s="33" t="str">
        <f ca="1">IFERROR(__xludf.DUMMYFUNCTION("""COMPUTED_VALUE"""),"")</f>
        <v/>
      </c>
      <c r="K175" s="33" t="str">
        <f ca="1">IFERROR(__xludf.DUMMYFUNCTION("""COMPUTED_VALUE"""),"")</f>
        <v/>
      </c>
      <c r="L175" s="33" t="str">
        <f ca="1">IFERROR(__xludf.DUMMYFUNCTION("""COMPUTED_VALUE"""),"")</f>
        <v/>
      </c>
    </row>
    <row r="176" spans="1:12" ht="13.2" x14ac:dyDescent="0.25">
      <c r="A176" s="32">
        <f ca="1">IFERROR(__xludf.DUMMYFUNCTION("""COMPUTED_VALUE"""),43373)</f>
        <v>43373</v>
      </c>
      <c r="B176" s="33" t="str">
        <f ca="1">IFERROR(__xludf.DUMMYFUNCTION("""COMPUTED_VALUE"""),"#N/A")</f>
        <v>#N/A</v>
      </c>
      <c r="C176" s="35" t="str">
        <f ca="1">IFERROR(__xludf.DUMMYFUNCTION("""COMPUTED_VALUE"""),"")</f>
        <v/>
      </c>
      <c r="D176" s="34" t="str">
        <f ca="1">IFERROR(__xludf.DUMMYFUNCTION("""COMPUTED_VALUE"""),"")</f>
        <v/>
      </c>
      <c r="E176" s="33" t="str">
        <f ca="1">IFERROR(__xludf.DUMMYFUNCTION("""COMPUTED_VALUE"""),"")</f>
        <v/>
      </c>
      <c r="F176" s="33" t="str">
        <f ca="1">IFERROR(__xludf.DUMMYFUNCTION("""COMPUTED_VALUE"""),"")</f>
        <v/>
      </c>
      <c r="G176" s="33" t="str">
        <f ca="1">IFERROR(__xludf.DUMMYFUNCTION("""COMPUTED_VALUE"""),"#VALUE!")</f>
        <v>#VALUE!</v>
      </c>
      <c r="H176" s="33" t="str">
        <f ca="1">IFERROR(__xludf.DUMMYFUNCTION("""COMPUTED_VALUE"""),"")</f>
        <v/>
      </c>
      <c r="I176" s="33" t="str">
        <f ca="1">IFERROR(__xludf.DUMMYFUNCTION("""COMPUTED_VALUE"""),"")</f>
        <v/>
      </c>
      <c r="J176" s="33" t="str">
        <f ca="1">IFERROR(__xludf.DUMMYFUNCTION("""COMPUTED_VALUE"""),"")</f>
        <v/>
      </c>
      <c r="K176" s="33" t="str">
        <f ca="1">IFERROR(__xludf.DUMMYFUNCTION("""COMPUTED_VALUE"""),"")</f>
        <v/>
      </c>
      <c r="L176" s="33" t="str">
        <f ca="1">IFERROR(__xludf.DUMMYFUNCTION("""COMPUTED_VALUE"""),"")</f>
        <v/>
      </c>
    </row>
    <row r="177" spans="1:12" ht="13.2" x14ac:dyDescent="0.25">
      <c r="A177" s="32">
        <f ca="1">IFERROR(__xludf.DUMMYFUNCTION("""COMPUTED_VALUE"""),43373)</f>
        <v>43373</v>
      </c>
      <c r="B177" s="33" t="str">
        <f ca="1">IFERROR(__xludf.DUMMYFUNCTION("""COMPUTED_VALUE"""),"#N/A")</f>
        <v>#N/A</v>
      </c>
      <c r="C177" s="35" t="str">
        <f ca="1">IFERROR(__xludf.DUMMYFUNCTION("""COMPUTED_VALUE"""),"")</f>
        <v/>
      </c>
      <c r="D177" s="34" t="str">
        <f ca="1">IFERROR(__xludf.DUMMYFUNCTION("""COMPUTED_VALUE"""),"")</f>
        <v/>
      </c>
      <c r="E177" s="33" t="str">
        <f ca="1">IFERROR(__xludf.DUMMYFUNCTION("""COMPUTED_VALUE"""),"")</f>
        <v/>
      </c>
      <c r="F177" s="33" t="str">
        <f ca="1">IFERROR(__xludf.DUMMYFUNCTION("""COMPUTED_VALUE"""),"")</f>
        <v/>
      </c>
      <c r="G177" s="33" t="str">
        <f ca="1">IFERROR(__xludf.DUMMYFUNCTION("""COMPUTED_VALUE"""),"#VALUE!")</f>
        <v>#VALUE!</v>
      </c>
      <c r="H177" s="33" t="str">
        <f ca="1">IFERROR(__xludf.DUMMYFUNCTION("""COMPUTED_VALUE"""),"")</f>
        <v/>
      </c>
      <c r="I177" s="33" t="str">
        <f ca="1">IFERROR(__xludf.DUMMYFUNCTION("""COMPUTED_VALUE"""),"")</f>
        <v/>
      </c>
      <c r="J177" s="33" t="str">
        <f ca="1">IFERROR(__xludf.DUMMYFUNCTION("""COMPUTED_VALUE"""),"")</f>
        <v/>
      </c>
      <c r="K177" s="33" t="str">
        <f ca="1">IFERROR(__xludf.DUMMYFUNCTION("""COMPUTED_VALUE"""),"")</f>
        <v/>
      </c>
      <c r="L177" s="33" t="str">
        <f ca="1">IFERROR(__xludf.DUMMYFUNCTION("""COMPUTED_VALUE"""),"")</f>
        <v/>
      </c>
    </row>
    <row r="178" spans="1:12" ht="13.2" x14ac:dyDescent="0.25">
      <c r="A178" s="32">
        <f ca="1">IFERROR(__xludf.DUMMYFUNCTION("""COMPUTED_VALUE"""),43373)</f>
        <v>43373</v>
      </c>
      <c r="B178" s="33" t="str">
        <f ca="1">IFERROR(__xludf.DUMMYFUNCTION("""COMPUTED_VALUE"""),"#N/A")</f>
        <v>#N/A</v>
      </c>
      <c r="C178" s="35" t="str">
        <f ca="1">IFERROR(__xludf.DUMMYFUNCTION("""COMPUTED_VALUE"""),"")</f>
        <v/>
      </c>
      <c r="D178" s="34" t="str">
        <f ca="1">IFERROR(__xludf.DUMMYFUNCTION("""COMPUTED_VALUE"""),"")</f>
        <v/>
      </c>
      <c r="E178" s="33" t="str">
        <f ca="1">IFERROR(__xludf.DUMMYFUNCTION("""COMPUTED_VALUE"""),"")</f>
        <v/>
      </c>
      <c r="F178" s="33" t="str">
        <f ca="1">IFERROR(__xludf.DUMMYFUNCTION("""COMPUTED_VALUE"""),"")</f>
        <v/>
      </c>
      <c r="G178" s="33" t="str">
        <f ca="1">IFERROR(__xludf.DUMMYFUNCTION("""COMPUTED_VALUE"""),"#VALUE!")</f>
        <v>#VALUE!</v>
      </c>
      <c r="H178" s="33" t="str">
        <f ca="1">IFERROR(__xludf.DUMMYFUNCTION("""COMPUTED_VALUE"""),"")</f>
        <v/>
      </c>
      <c r="I178" s="33" t="str">
        <f ca="1">IFERROR(__xludf.DUMMYFUNCTION("""COMPUTED_VALUE"""),"")</f>
        <v/>
      </c>
      <c r="J178" s="33" t="str">
        <f ca="1">IFERROR(__xludf.DUMMYFUNCTION("""COMPUTED_VALUE"""),"")</f>
        <v/>
      </c>
      <c r="K178" s="33" t="str">
        <f ca="1">IFERROR(__xludf.DUMMYFUNCTION("""COMPUTED_VALUE"""),"")</f>
        <v/>
      </c>
      <c r="L178" s="33" t="str">
        <f ca="1">IFERROR(__xludf.DUMMYFUNCTION("""COMPUTED_VALUE"""),"")</f>
        <v/>
      </c>
    </row>
    <row r="179" spans="1:12" ht="13.2" x14ac:dyDescent="0.25">
      <c r="A179" s="32">
        <f ca="1">IFERROR(__xludf.DUMMYFUNCTION("""COMPUTED_VALUE"""),43373)</f>
        <v>43373</v>
      </c>
      <c r="B179" s="33" t="str">
        <f ca="1">IFERROR(__xludf.DUMMYFUNCTION("""COMPUTED_VALUE"""),"#N/A")</f>
        <v>#N/A</v>
      </c>
      <c r="C179" s="35" t="str">
        <f ca="1">IFERROR(__xludf.DUMMYFUNCTION("""COMPUTED_VALUE"""),"")</f>
        <v/>
      </c>
      <c r="D179" s="34" t="str">
        <f ca="1">IFERROR(__xludf.DUMMYFUNCTION("""COMPUTED_VALUE"""),"")</f>
        <v/>
      </c>
      <c r="E179" s="33" t="str">
        <f ca="1">IFERROR(__xludf.DUMMYFUNCTION("""COMPUTED_VALUE"""),"")</f>
        <v/>
      </c>
      <c r="F179" s="33" t="str">
        <f ca="1">IFERROR(__xludf.DUMMYFUNCTION("""COMPUTED_VALUE"""),"")</f>
        <v/>
      </c>
      <c r="G179" s="33" t="str">
        <f ca="1">IFERROR(__xludf.DUMMYFUNCTION("""COMPUTED_VALUE"""),"#VALUE!")</f>
        <v>#VALUE!</v>
      </c>
      <c r="H179" s="33" t="str">
        <f ca="1">IFERROR(__xludf.DUMMYFUNCTION("""COMPUTED_VALUE"""),"")</f>
        <v/>
      </c>
      <c r="I179" s="33" t="str">
        <f ca="1">IFERROR(__xludf.DUMMYFUNCTION("""COMPUTED_VALUE"""),"")</f>
        <v/>
      </c>
      <c r="J179" s="33" t="str">
        <f ca="1">IFERROR(__xludf.DUMMYFUNCTION("""COMPUTED_VALUE"""),"")</f>
        <v/>
      </c>
      <c r="K179" s="33" t="str">
        <f ca="1">IFERROR(__xludf.DUMMYFUNCTION("""COMPUTED_VALUE"""),"")</f>
        <v/>
      </c>
      <c r="L179" s="33" t="str">
        <f ca="1">IFERROR(__xludf.DUMMYFUNCTION("""COMPUTED_VALUE"""),"")</f>
        <v/>
      </c>
    </row>
    <row r="180" spans="1:12" ht="13.2" x14ac:dyDescent="0.25">
      <c r="A180" s="32">
        <f ca="1">IFERROR(__xludf.DUMMYFUNCTION("""COMPUTED_VALUE"""),43373)</f>
        <v>43373</v>
      </c>
      <c r="B180" s="33" t="str">
        <f ca="1">IFERROR(__xludf.DUMMYFUNCTION("""COMPUTED_VALUE"""),"#N/A")</f>
        <v>#N/A</v>
      </c>
      <c r="C180" s="35" t="str">
        <f ca="1">IFERROR(__xludf.DUMMYFUNCTION("""COMPUTED_VALUE"""),"")</f>
        <v/>
      </c>
      <c r="D180" s="34" t="str">
        <f ca="1">IFERROR(__xludf.DUMMYFUNCTION("""COMPUTED_VALUE"""),"")</f>
        <v/>
      </c>
      <c r="E180" s="33" t="str">
        <f ca="1">IFERROR(__xludf.DUMMYFUNCTION("""COMPUTED_VALUE"""),"")</f>
        <v/>
      </c>
      <c r="F180" s="33" t="str">
        <f ca="1">IFERROR(__xludf.DUMMYFUNCTION("""COMPUTED_VALUE"""),"")</f>
        <v/>
      </c>
      <c r="G180" s="33" t="str">
        <f ca="1">IFERROR(__xludf.DUMMYFUNCTION("""COMPUTED_VALUE"""),"#VALUE!")</f>
        <v>#VALUE!</v>
      </c>
      <c r="H180" s="33" t="str">
        <f ca="1">IFERROR(__xludf.DUMMYFUNCTION("""COMPUTED_VALUE"""),"")</f>
        <v/>
      </c>
      <c r="I180" s="33" t="str">
        <f ca="1">IFERROR(__xludf.DUMMYFUNCTION("""COMPUTED_VALUE"""),"")</f>
        <v/>
      </c>
      <c r="J180" s="33" t="str">
        <f ca="1">IFERROR(__xludf.DUMMYFUNCTION("""COMPUTED_VALUE"""),"")</f>
        <v/>
      </c>
      <c r="K180" s="33" t="str">
        <f ca="1">IFERROR(__xludf.DUMMYFUNCTION("""COMPUTED_VALUE"""),"")</f>
        <v/>
      </c>
      <c r="L180" s="33" t="str">
        <f ca="1">IFERROR(__xludf.DUMMYFUNCTION("""COMPUTED_VALUE"""),"")</f>
        <v/>
      </c>
    </row>
    <row r="181" spans="1:12" ht="13.2" x14ac:dyDescent="0.25">
      <c r="A181" s="32">
        <f ca="1">IFERROR(__xludf.DUMMYFUNCTION("""COMPUTED_VALUE"""),43373)</f>
        <v>43373</v>
      </c>
      <c r="B181" s="33" t="str">
        <f ca="1">IFERROR(__xludf.DUMMYFUNCTION("""COMPUTED_VALUE"""),"#N/A")</f>
        <v>#N/A</v>
      </c>
      <c r="C181" s="35" t="str">
        <f ca="1">IFERROR(__xludf.DUMMYFUNCTION("""COMPUTED_VALUE"""),"")</f>
        <v/>
      </c>
      <c r="D181" s="34" t="str">
        <f ca="1">IFERROR(__xludf.DUMMYFUNCTION("""COMPUTED_VALUE"""),"")</f>
        <v/>
      </c>
      <c r="E181" s="33" t="str">
        <f ca="1">IFERROR(__xludf.DUMMYFUNCTION("""COMPUTED_VALUE"""),"")</f>
        <v/>
      </c>
      <c r="F181" s="33" t="str">
        <f ca="1">IFERROR(__xludf.DUMMYFUNCTION("""COMPUTED_VALUE"""),"")</f>
        <v/>
      </c>
      <c r="G181" s="33" t="str">
        <f ca="1">IFERROR(__xludf.DUMMYFUNCTION("""COMPUTED_VALUE"""),"#VALUE!")</f>
        <v>#VALUE!</v>
      </c>
      <c r="H181" s="33" t="str">
        <f ca="1">IFERROR(__xludf.DUMMYFUNCTION("""COMPUTED_VALUE"""),"")</f>
        <v/>
      </c>
      <c r="I181" s="33" t="str">
        <f ca="1">IFERROR(__xludf.DUMMYFUNCTION("""COMPUTED_VALUE"""),"")</f>
        <v/>
      </c>
      <c r="J181" s="33" t="str">
        <f ca="1">IFERROR(__xludf.DUMMYFUNCTION("""COMPUTED_VALUE"""),"")</f>
        <v/>
      </c>
      <c r="K181" s="33" t="str">
        <f ca="1">IFERROR(__xludf.DUMMYFUNCTION("""COMPUTED_VALUE"""),"")</f>
        <v/>
      </c>
      <c r="L181" s="33" t="str">
        <f ca="1">IFERROR(__xludf.DUMMYFUNCTION("""COMPUTED_VALUE"""),"")</f>
        <v/>
      </c>
    </row>
    <row r="182" spans="1:12" ht="13.2" x14ac:dyDescent="0.25">
      <c r="A182" s="32">
        <f ca="1">IFERROR(__xludf.DUMMYFUNCTION("""COMPUTED_VALUE"""),43373)</f>
        <v>43373</v>
      </c>
      <c r="B182" s="33" t="str">
        <f ca="1">IFERROR(__xludf.DUMMYFUNCTION("""COMPUTED_VALUE"""),"#N/A")</f>
        <v>#N/A</v>
      </c>
      <c r="C182" s="35" t="str">
        <f ca="1">IFERROR(__xludf.DUMMYFUNCTION("""COMPUTED_VALUE"""),"")</f>
        <v/>
      </c>
      <c r="D182" s="34" t="str">
        <f ca="1">IFERROR(__xludf.DUMMYFUNCTION("""COMPUTED_VALUE"""),"")</f>
        <v/>
      </c>
      <c r="E182" s="33" t="str">
        <f ca="1">IFERROR(__xludf.DUMMYFUNCTION("""COMPUTED_VALUE"""),"")</f>
        <v/>
      </c>
      <c r="F182" s="33" t="str">
        <f ca="1">IFERROR(__xludf.DUMMYFUNCTION("""COMPUTED_VALUE"""),"")</f>
        <v/>
      </c>
      <c r="G182" s="33" t="str">
        <f ca="1">IFERROR(__xludf.DUMMYFUNCTION("""COMPUTED_VALUE"""),"#VALUE!")</f>
        <v>#VALUE!</v>
      </c>
      <c r="H182" s="33" t="str">
        <f ca="1">IFERROR(__xludf.DUMMYFUNCTION("""COMPUTED_VALUE"""),"")</f>
        <v/>
      </c>
      <c r="I182" s="33" t="str">
        <f ca="1">IFERROR(__xludf.DUMMYFUNCTION("""COMPUTED_VALUE"""),"")</f>
        <v/>
      </c>
      <c r="J182" s="33" t="str">
        <f ca="1">IFERROR(__xludf.DUMMYFUNCTION("""COMPUTED_VALUE"""),"")</f>
        <v/>
      </c>
      <c r="K182" s="33" t="str">
        <f ca="1">IFERROR(__xludf.DUMMYFUNCTION("""COMPUTED_VALUE"""),"")</f>
        <v/>
      </c>
      <c r="L182" s="33" t="str">
        <f ca="1">IFERROR(__xludf.DUMMYFUNCTION("""COMPUTED_VALUE"""),"")</f>
        <v/>
      </c>
    </row>
    <row r="183" spans="1:12" ht="13.2" x14ac:dyDescent="0.25">
      <c r="A183" s="32">
        <f ca="1">IFERROR(__xludf.DUMMYFUNCTION("""COMPUTED_VALUE"""),43373)</f>
        <v>43373</v>
      </c>
      <c r="B183" s="33" t="str">
        <f ca="1">IFERROR(__xludf.DUMMYFUNCTION("""COMPUTED_VALUE"""),"#N/A")</f>
        <v>#N/A</v>
      </c>
      <c r="C183" s="35" t="str">
        <f ca="1">IFERROR(__xludf.DUMMYFUNCTION("""COMPUTED_VALUE"""),"")</f>
        <v/>
      </c>
      <c r="D183" s="34" t="str">
        <f ca="1">IFERROR(__xludf.DUMMYFUNCTION("""COMPUTED_VALUE"""),"")</f>
        <v/>
      </c>
      <c r="E183" s="33" t="str">
        <f ca="1">IFERROR(__xludf.DUMMYFUNCTION("""COMPUTED_VALUE"""),"")</f>
        <v/>
      </c>
      <c r="F183" s="33" t="str">
        <f ca="1">IFERROR(__xludf.DUMMYFUNCTION("""COMPUTED_VALUE"""),"")</f>
        <v/>
      </c>
      <c r="G183" s="33" t="str">
        <f ca="1">IFERROR(__xludf.DUMMYFUNCTION("""COMPUTED_VALUE"""),"#VALUE!")</f>
        <v>#VALUE!</v>
      </c>
      <c r="H183" s="33" t="str">
        <f ca="1">IFERROR(__xludf.DUMMYFUNCTION("""COMPUTED_VALUE"""),"")</f>
        <v/>
      </c>
      <c r="I183" s="33" t="str">
        <f ca="1">IFERROR(__xludf.DUMMYFUNCTION("""COMPUTED_VALUE"""),"")</f>
        <v/>
      </c>
      <c r="J183" s="33" t="str">
        <f ca="1">IFERROR(__xludf.DUMMYFUNCTION("""COMPUTED_VALUE"""),"")</f>
        <v/>
      </c>
      <c r="K183" s="33" t="str">
        <f ca="1">IFERROR(__xludf.DUMMYFUNCTION("""COMPUTED_VALUE"""),"")</f>
        <v/>
      </c>
      <c r="L183" s="33" t="str">
        <f ca="1">IFERROR(__xludf.DUMMYFUNCTION("""COMPUTED_VALUE"""),"")</f>
        <v/>
      </c>
    </row>
    <row r="184" spans="1:12" ht="13.2" x14ac:dyDescent="0.25">
      <c r="A184" s="32">
        <f ca="1">IFERROR(__xludf.DUMMYFUNCTION("""COMPUTED_VALUE"""),43373)</f>
        <v>43373</v>
      </c>
      <c r="B184" s="33" t="str">
        <f ca="1">IFERROR(__xludf.DUMMYFUNCTION("""COMPUTED_VALUE"""),"#N/A")</f>
        <v>#N/A</v>
      </c>
      <c r="C184" s="35" t="str">
        <f ca="1">IFERROR(__xludf.DUMMYFUNCTION("""COMPUTED_VALUE"""),"")</f>
        <v/>
      </c>
      <c r="D184" s="34" t="str">
        <f ca="1">IFERROR(__xludf.DUMMYFUNCTION("""COMPUTED_VALUE"""),"")</f>
        <v/>
      </c>
      <c r="E184" s="33" t="str">
        <f ca="1">IFERROR(__xludf.DUMMYFUNCTION("""COMPUTED_VALUE"""),"")</f>
        <v/>
      </c>
      <c r="F184" s="33" t="str">
        <f ca="1">IFERROR(__xludf.DUMMYFUNCTION("""COMPUTED_VALUE"""),"")</f>
        <v/>
      </c>
      <c r="G184" s="33" t="str">
        <f ca="1">IFERROR(__xludf.DUMMYFUNCTION("""COMPUTED_VALUE"""),"#VALUE!")</f>
        <v>#VALUE!</v>
      </c>
      <c r="H184" s="33" t="str">
        <f ca="1">IFERROR(__xludf.DUMMYFUNCTION("""COMPUTED_VALUE"""),"")</f>
        <v/>
      </c>
      <c r="I184" s="33" t="str">
        <f ca="1">IFERROR(__xludf.DUMMYFUNCTION("""COMPUTED_VALUE"""),"")</f>
        <v/>
      </c>
      <c r="J184" s="33" t="str">
        <f ca="1">IFERROR(__xludf.DUMMYFUNCTION("""COMPUTED_VALUE"""),"")</f>
        <v/>
      </c>
      <c r="K184" s="33" t="str">
        <f ca="1">IFERROR(__xludf.DUMMYFUNCTION("""COMPUTED_VALUE"""),"")</f>
        <v/>
      </c>
      <c r="L184" s="33" t="str">
        <f ca="1">IFERROR(__xludf.DUMMYFUNCTION("""COMPUTED_VALUE"""),"")</f>
        <v/>
      </c>
    </row>
    <row r="185" spans="1:12" ht="13.2" x14ac:dyDescent="0.25">
      <c r="A185" s="32">
        <f ca="1">IFERROR(__xludf.DUMMYFUNCTION("""COMPUTED_VALUE"""),43373)</f>
        <v>43373</v>
      </c>
      <c r="B185" s="33" t="str">
        <f ca="1">IFERROR(__xludf.DUMMYFUNCTION("""COMPUTED_VALUE"""),"#N/A")</f>
        <v>#N/A</v>
      </c>
      <c r="C185" s="35" t="str">
        <f ca="1">IFERROR(__xludf.DUMMYFUNCTION("""COMPUTED_VALUE"""),"")</f>
        <v/>
      </c>
      <c r="D185" s="34" t="str">
        <f ca="1">IFERROR(__xludf.DUMMYFUNCTION("""COMPUTED_VALUE"""),"")</f>
        <v/>
      </c>
      <c r="E185" s="33" t="str">
        <f ca="1">IFERROR(__xludf.DUMMYFUNCTION("""COMPUTED_VALUE"""),"")</f>
        <v/>
      </c>
      <c r="F185" s="33" t="str">
        <f ca="1">IFERROR(__xludf.DUMMYFUNCTION("""COMPUTED_VALUE"""),"")</f>
        <v/>
      </c>
      <c r="G185" s="33" t="str">
        <f ca="1">IFERROR(__xludf.DUMMYFUNCTION("""COMPUTED_VALUE"""),"#VALUE!")</f>
        <v>#VALUE!</v>
      </c>
      <c r="H185" s="33" t="str">
        <f ca="1">IFERROR(__xludf.DUMMYFUNCTION("""COMPUTED_VALUE"""),"")</f>
        <v/>
      </c>
      <c r="I185" s="33" t="str">
        <f ca="1">IFERROR(__xludf.DUMMYFUNCTION("""COMPUTED_VALUE"""),"")</f>
        <v/>
      </c>
      <c r="J185" s="33" t="str">
        <f ca="1">IFERROR(__xludf.DUMMYFUNCTION("""COMPUTED_VALUE"""),"")</f>
        <v/>
      </c>
      <c r="K185" s="33" t="str">
        <f ca="1">IFERROR(__xludf.DUMMYFUNCTION("""COMPUTED_VALUE"""),"")</f>
        <v/>
      </c>
      <c r="L185" s="33" t="str">
        <f ca="1">IFERROR(__xludf.DUMMYFUNCTION("""COMPUTED_VALUE"""),"")</f>
        <v/>
      </c>
    </row>
    <row r="186" spans="1:12" ht="13.2" x14ac:dyDescent="0.25">
      <c r="A186" s="32">
        <f ca="1">IFERROR(__xludf.DUMMYFUNCTION("""COMPUTED_VALUE"""),43373)</f>
        <v>43373</v>
      </c>
      <c r="B186" s="33" t="str">
        <f ca="1">IFERROR(__xludf.DUMMYFUNCTION("""COMPUTED_VALUE"""),"#N/A")</f>
        <v>#N/A</v>
      </c>
      <c r="C186" s="35" t="str">
        <f ca="1">IFERROR(__xludf.DUMMYFUNCTION("""COMPUTED_VALUE"""),"")</f>
        <v/>
      </c>
      <c r="D186" s="34" t="str">
        <f ca="1">IFERROR(__xludf.DUMMYFUNCTION("""COMPUTED_VALUE"""),"")</f>
        <v/>
      </c>
      <c r="E186" s="33" t="str">
        <f ca="1">IFERROR(__xludf.DUMMYFUNCTION("""COMPUTED_VALUE"""),"")</f>
        <v/>
      </c>
      <c r="F186" s="33" t="str">
        <f ca="1">IFERROR(__xludf.DUMMYFUNCTION("""COMPUTED_VALUE"""),"")</f>
        <v/>
      </c>
      <c r="G186" s="33" t="str">
        <f ca="1">IFERROR(__xludf.DUMMYFUNCTION("""COMPUTED_VALUE"""),"#VALUE!")</f>
        <v>#VALUE!</v>
      </c>
      <c r="H186" s="33" t="str">
        <f ca="1">IFERROR(__xludf.DUMMYFUNCTION("""COMPUTED_VALUE"""),"")</f>
        <v/>
      </c>
      <c r="I186" s="33" t="str">
        <f ca="1">IFERROR(__xludf.DUMMYFUNCTION("""COMPUTED_VALUE"""),"")</f>
        <v/>
      </c>
      <c r="J186" s="33" t="str">
        <f ca="1">IFERROR(__xludf.DUMMYFUNCTION("""COMPUTED_VALUE"""),"")</f>
        <v/>
      </c>
      <c r="K186" s="33" t="str">
        <f ca="1">IFERROR(__xludf.DUMMYFUNCTION("""COMPUTED_VALUE"""),"")</f>
        <v/>
      </c>
      <c r="L186" s="33" t="str">
        <f ca="1">IFERROR(__xludf.DUMMYFUNCTION("""COMPUTED_VALUE"""),"")</f>
        <v/>
      </c>
    </row>
    <row r="187" spans="1:12" ht="13.2" x14ac:dyDescent="0.25">
      <c r="A187" s="32">
        <f ca="1">IFERROR(__xludf.DUMMYFUNCTION("""COMPUTED_VALUE"""),43373)</f>
        <v>43373</v>
      </c>
      <c r="B187" s="33" t="str">
        <f ca="1">IFERROR(__xludf.DUMMYFUNCTION("""COMPUTED_VALUE"""),"#N/A")</f>
        <v>#N/A</v>
      </c>
      <c r="C187" s="35" t="str">
        <f ca="1">IFERROR(__xludf.DUMMYFUNCTION("""COMPUTED_VALUE"""),"")</f>
        <v/>
      </c>
      <c r="D187" s="34" t="str">
        <f ca="1">IFERROR(__xludf.DUMMYFUNCTION("""COMPUTED_VALUE"""),"")</f>
        <v/>
      </c>
      <c r="E187" s="33" t="str">
        <f ca="1">IFERROR(__xludf.DUMMYFUNCTION("""COMPUTED_VALUE"""),"")</f>
        <v/>
      </c>
      <c r="F187" s="33" t="str">
        <f ca="1">IFERROR(__xludf.DUMMYFUNCTION("""COMPUTED_VALUE"""),"")</f>
        <v/>
      </c>
      <c r="G187" s="33" t="str">
        <f ca="1">IFERROR(__xludf.DUMMYFUNCTION("""COMPUTED_VALUE"""),"#VALUE!")</f>
        <v>#VALUE!</v>
      </c>
      <c r="H187" s="33" t="str">
        <f ca="1">IFERROR(__xludf.DUMMYFUNCTION("""COMPUTED_VALUE"""),"")</f>
        <v/>
      </c>
      <c r="I187" s="33" t="str">
        <f ca="1">IFERROR(__xludf.DUMMYFUNCTION("""COMPUTED_VALUE"""),"")</f>
        <v/>
      </c>
      <c r="J187" s="33" t="str">
        <f ca="1">IFERROR(__xludf.DUMMYFUNCTION("""COMPUTED_VALUE"""),"")</f>
        <v/>
      </c>
      <c r="K187" s="33" t="str">
        <f ca="1">IFERROR(__xludf.DUMMYFUNCTION("""COMPUTED_VALUE"""),"")</f>
        <v/>
      </c>
      <c r="L187" s="33" t="str">
        <f ca="1">IFERROR(__xludf.DUMMYFUNCTION("""COMPUTED_VALUE"""),"")</f>
        <v/>
      </c>
    </row>
    <row r="188" spans="1:12" ht="13.2" x14ac:dyDescent="0.25">
      <c r="A188" s="32">
        <f ca="1">IFERROR(__xludf.DUMMYFUNCTION("""COMPUTED_VALUE"""),43373)</f>
        <v>43373</v>
      </c>
      <c r="B188" s="33" t="str">
        <f ca="1">IFERROR(__xludf.DUMMYFUNCTION("""COMPUTED_VALUE"""),"#N/A")</f>
        <v>#N/A</v>
      </c>
      <c r="C188" s="35" t="str">
        <f ca="1">IFERROR(__xludf.DUMMYFUNCTION("""COMPUTED_VALUE"""),"")</f>
        <v/>
      </c>
      <c r="D188" s="34" t="str">
        <f ca="1">IFERROR(__xludf.DUMMYFUNCTION("""COMPUTED_VALUE"""),"")</f>
        <v/>
      </c>
      <c r="E188" s="33" t="str">
        <f ca="1">IFERROR(__xludf.DUMMYFUNCTION("""COMPUTED_VALUE"""),"")</f>
        <v/>
      </c>
      <c r="F188" s="33" t="str">
        <f ca="1">IFERROR(__xludf.DUMMYFUNCTION("""COMPUTED_VALUE"""),"")</f>
        <v/>
      </c>
      <c r="G188" s="33" t="str">
        <f ca="1">IFERROR(__xludf.DUMMYFUNCTION("""COMPUTED_VALUE"""),"#VALUE!")</f>
        <v>#VALUE!</v>
      </c>
      <c r="H188" s="33" t="str">
        <f ca="1">IFERROR(__xludf.DUMMYFUNCTION("""COMPUTED_VALUE"""),"")</f>
        <v/>
      </c>
      <c r="I188" s="33" t="str">
        <f ca="1">IFERROR(__xludf.DUMMYFUNCTION("""COMPUTED_VALUE"""),"")</f>
        <v/>
      </c>
      <c r="J188" s="33" t="str">
        <f ca="1">IFERROR(__xludf.DUMMYFUNCTION("""COMPUTED_VALUE"""),"")</f>
        <v/>
      </c>
      <c r="K188" s="33" t="str">
        <f ca="1">IFERROR(__xludf.DUMMYFUNCTION("""COMPUTED_VALUE"""),"")</f>
        <v/>
      </c>
      <c r="L188" s="33" t="str">
        <f ca="1">IFERROR(__xludf.DUMMYFUNCTION("""COMPUTED_VALUE"""),"")</f>
        <v/>
      </c>
    </row>
    <row r="189" spans="1:12" ht="13.2" x14ac:dyDescent="0.25">
      <c r="A189" s="32">
        <f ca="1">IFERROR(__xludf.DUMMYFUNCTION("""COMPUTED_VALUE"""),43373)</f>
        <v>43373</v>
      </c>
      <c r="B189" s="33" t="str">
        <f ca="1">IFERROR(__xludf.DUMMYFUNCTION("""COMPUTED_VALUE"""),"#N/A")</f>
        <v>#N/A</v>
      </c>
      <c r="C189" s="35" t="str">
        <f ca="1">IFERROR(__xludf.DUMMYFUNCTION("""COMPUTED_VALUE"""),"")</f>
        <v/>
      </c>
      <c r="D189" s="34" t="str">
        <f ca="1">IFERROR(__xludf.DUMMYFUNCTION("""COMPUTED_VALUE"""),"")</f>
        <v/>
      </c>
      <c r="E189" s="33" t="str">
        <f ca="1">IFERROR(__xludf.DUMMYFUNCTION("""COMPUTED_VALUE"""),"")</f>
        <v/>
      </c>
      <c r="F189" s="33" t="str">
        <f ca="1">IFERROR(__xludf.DUMMYFUNCTION("""COMPUTED_VALUE"""),"")</f>
        <v/>
      </c>
      <c r="G189" s="33" t="str">
        <f ca="1">IFERROR(__xludf.DUMMYFUNCTION("""COMPUTED_VALUE"""),"#VALUE!")</f>
        <v>#VALUE!</v>
      </c>
      <c r="H189" s="33" t="str">
        <f ca="1">IFERROR(__xludf.DUMMYFUNCTION("""COMPUTED_VALUE"""),"")</f>
        <v/>
      </c>
      <c r="I189" s="33" t="str">
        <f ca="1">IFERROR(__xludf.DUMMYFUNCTION("""COMPUTED_VALUE"""),"")</f>
        <v/>
      </c>
      <c r="J189" s="33" t="str">
        <f ca="1">IFERROR(__xludf.DUMMYFUNCTION("""COMPUTED_VALUE"""),"")</f>
        <v/>
      </c>
      <c r="K189" s="33" t="str">
        <f ca="1">IFERROR(__xludf.DUMMYFUNCTION("""COMPUTED_VALUE"""),"")</f>
        <v/>
      </c>
      <c r="L189" s="33" t="str">
        <f ca="1">IFERROR(__xludf.DUMMYFUNCTION("""COMPUTED_VALUE"""),"")</f>
        <v/>
      </c>
    </row>
    <row r="190" spans="1:12" ht="13.2" x14ac:dyDescent="0.25">
      <c r="A190" s="32">
        <f ca="1">IFERROR(__xludf.DUMMYFUNCTION("""COMPUTED_VALUE"""),43373)</f>
        <v>43373</v>
      </c>
      <c r="B190" s="33" t="str">
        <f ca="1">IFERROR(__xludf.DUMMYFUNCTION("""COMPUTED_VALUE"""),"#N/A")</f>
        <v>#N/A</v>
      </c>
      <c r="C190" s="35" t="str">
        <f ca="1">IFERROR(__xludf.DUMMYFUNCTION("""COMPUTED_VALUE"""),"")</f>
        <v/>
      </c>
      <c r="D190" s="34" t="str">
        <f ca="1">IFERROR(__xludf.DUMMYFUNCTION("""COMPUTED_VALUE"""),"")</f>
        <v/>
      </c>
      <c r="E190" s="33" t="str">
        <f ca="1">IFERROR(__xludf.DUMMYFUNCTION("""COMPUTED_VALUE"""),"")</f>
        <v/>
      </c>
      <c r="F190" s="33" t="str">
        <f ca="1">IFERROR(__xludf.DUMMYFUNCTION("""COMPUTED_VALUE"""),"")</f>
        <v/>
      </c>
      <c r="G190" s="33" t="str">
        <f ca="1">IFERROR(__xludf.DUMMYFUNCTION("""COMPUTED_VALUE"""),"#VALUE!")</f>
        <v>#VALUE!</v>
      </c>
      <c r="H190" s="33" t="str">
        <f ca="1">IFERROR(__xludf.DUMMYFUNCTION("""COMPUTED_VALUE"""),"")</f>
        <v/>
      </c>
      <c r="I190" s="33" t="str">
        <f ca="1">IFERROR(__xludf.DUMMYFUNCTION("""COMPUTED_VALUE"""),"")</f>
        <v/>
      </c>
      <c r="J190" s="33" t="str">
        <f ca="1">IFERROR(__xludf.DUMMYFUNCTION("""COMPUTED_VALUE"""),"")</f>
        <v/>
      </c>
      <c r="K190" s="33" t="str">
        <f ca="1">IFERROR(__xludf.DUMMYFUNCTION("""COMPUTED_VALUE"""),"")</f>
        <v/>
      </c>
      <c r="L190" s="33" t="str">
        <f ca="1">IFERROR(__xludf.DUMMYFUNCTION("""COMPUTED_VALUE"""),"")</f>
        <v/>
      </c>
    </row>
    <row r="191" spans="1:12" ht="13.2" x14ac:dyDescent="0.25">
      <c r="A191" s="32">
        <f ca="1">IFERROR(__xludf.DUMMYFUNCTION("""COMPUTED_VALUE"""),43373)</f>
        <v>43373</v>
      </c>
      <c r="B191" s="33" t="str">
        <f ca="1">IFERROR(__xludf.DUMMYFUNCTION("""COMPUTED_VALUE"""),"#N/A")</f>
        <v>#N/A</v>
      </c>
      <c r="C191" s="35" t="str">
        <f ca="1">IFERROR(__xludf.DUMMYFUNCTION("""COMPUTED_VALUE"""),"")</f>
        <v/>
      </c>
      <c r="D191" s="34" t="str">
        <f ca="1">IFERROR(__xludf.DUMMYFUNCTION("""COMPUTED_VALUE"""),"")</f>
        <v/>
      </c>
      <c r="E191" s="33" t="str">
        <f ca="1">IFERROR(__xludf.DUMMYFUNCTION("""COMPUTED_VALUE"""),"")</f>
        <v/>
      </c>
      <c r="F191" s="33" t="str">
        <f ca="1">IFERROR(__xludf.DUMMYFUNCTION("""COMPUTED_VALUE"""),"")</f>
        <v/>
      </c>
      <c r="G191" s="33" t="str">
        <f ca="1">IFERROR(__xludf.DUMMYFUNCTION("""COMPUTED_VALUE"""),"#VALUE!")</f>
        <v>#VALUE!</v>
      </c>
      <c r="H191" s="33" t="str">
        <f ca="1">IFERROR(__xludf.DUMMYFUNCTION("""COMPUTED_VALUE"""),"")</f>
        <v/>
      </c>
      <c r="I191" s="33" t="str">
        <f ca="1">IFERROR(__xludf.DUMMYFUNCTION("""COMPUTED_VALUE"""),"")</f>
        <v/>
      </c>
      <c r="J191" s="33" t="str">
        <f ca="1">IFERROR(__xludf.DUMMYFUNCTION("""COMPUTED_VALUE"""),"")</f>
        <v/>
      </c>
      <c r="K191" s="33" t="str">
        <f ca="1">IFERROR(__xludf.DUMMYFUNCTION("""COMPUTED_VALUE"""),"")</f>
        <v/>
      </c>
      <c r="L191" s="33" t="str">
        <f ca="1">IFERROR(__xludf.DUMMYFUNCTION("""COMPUTED_VALUE"""),"")</f>
        <v/>
      </c>
    </row>
    <row r="192" spans="1:12" ht="13.2" x14ac:dyDescent="0.25">
      <c r="A192" s="32">
        <f ca="1">IFERROR(__xludf.DUMMYFUNCTION("""COMPUTED_VALUE"""),43373)</f>
        <v>43373</v>
      </c>
      <c r="B192" s="33" t="str">
        <f ca="1">IFERROR(__xludf.DUMMYFUNCTION("""COMPUTED_VALUE"""),"#N/A")</f>
        <v>#N/A</v>
      </c>
      <c r="C192" s="35" t="str">
        <f ca="1">IFERROR(__xludf.DUMMYFUNCTION("""COMPUTED_VALUE"""),"")</f>
        <v/>
      </c>
      <c r="D192" s="34" t="str">
        <f ca="1">IFERROR(__xludf.DUMMYFUNCTION("""COMPUTED_VALUE"""),"")</f>
        <v/>
      </c>
      <c r="E192" s="33" t="str">
        <f ca="1">IFERROR(__xludf.DUMMYFUNCTION("""COMPUTED_VALUE"""),"")</f>
        <v/>
      </c>
      <c r="F192" s="33" t="str">
        <f ca="1">IFERROR(__xludf.DUMMYFUNCTION("""COMPUTED_VALUE"""),"")</f>
        <v/>
      </c>
      <c r="G192" s="33" t="str">
        <f ca="1">IFERROR(__xludf.DUMMYFUNCTION("""COMPUTED_VALUE"""),"#VALUE!")</f>
        <v>#VALUE!</v>
      </c>
      <c r="H192" s="33" t="str">
        <f ca="1">IFERROR(__xludf.DUMMYFUNCTION("""COMPUTED_VALUE"""),"")</f>
        <v/>
      </c>
      <c r="I192" s="33" t="str">
        <f ca="1">IFERROR(__xludf.DUMMYFUNCTION("""COMPUTED_VALUE"""),"")</f>
        <v/>
      </c>
      <c r="J192" s="33" t="str">
        <f ca="1">IFERROR(__xludf.DUMMYFUNCTION("""COMPUTED_VALUE"""),"")</f>
        <v/>
      </c>
      <c r="K192" s="33" t="str">
        <f ca="1">IFERROR(__xludf.DUMMYFUNCTION("""COMPUTED_VALUE"""),"")</f>
        <v/>
      </c>
      <c r="L192" s="33" t="str">
        <f ca="1">IFERROR(__xludf.DUMMYFUNCTION("""COMPUTED_VALUE"""),"")</f>
        <v/>
      </c>
    </row>
    <row r="193" spans="1:12" ht="13.2" x14ac:dyDescent="0.25">
      <c r="A193" s="32">
        <f ca="1">IFERROR(__xludf.DUMMYFUNCTION("""COMPUTED_VALUE"""),43373)</f>
        <v>43373</v>
      </c>
      <c r="B193" s="33" t="str">
        <f ca="1">IFERROR(__xludf.DUMMYFUNCTION("""COMPUTED_VALUE"""),"#N/A")</f>
        <v>#N/A</v>
      </c>
      <c r="C193" s="35" t="str">
        <f ca="1">IFERROR(__xludf.DUMMYFUNCTION("""COMPUTED_VALUE"""),"")</f>
        <v/>
      </c>
      <c r="D193" s="34" t="str">
        <f ca="1">IFERROR(__xludf.DUMMYFUNCTION("""COMPUTED_VALUE"""),"")</f>
        <v/>
      </c>
      <c r="E193" s="33" t="str">
        <f ca="1">IFERROR(__xludf.DUMMYFUNCTION("""COMPUTED_VALUE"""),"")</f>
        <v/>
      </c>
      <c r="F193" s="33" t="str">
        <f ca="1">IFERROR(__xludf.DUMMYFUNCTION("""COMPUTED_VALUE"""),"")</f>
        <v/>
      </c>
      <c r="G193" s="33" t="str">
        <f ca="1">IFERROR(__xludf.DUMMYFUNCTION("""COMPUTED_VALUE"""),"#VALUE!")</f>
        <v>#VALUE!</v>
      </c>
      <c r="H193" s="33" t="str">
        <f ca="1">IFERROR(__xludf.DUMMYFUNCTION("""COMPUTED_VALUE"""),"")</f>
        <v/>
      </c>
      <c r="I193" s="33" t="str">
        <f ca="1">IFERROR(__xludf.DUMMYFUNCTION("""COMPUTED_VALUE"""),"")</f>
        <v/>
      </c>
      <c r="J193" s="33" t="str">
        <f ca="1">IFERROR(__xludf.DUMMYFUNCTION("""COMPUTED_VALUE"""),"")</f>
        <v/>
      </c>
      <c r="K193" s="33" t="str">
        <f ca="1">IFERROR(__xludf.DUMMYFUNCTION("""COMPUTED_VALUE"""),"")</f>
        <v/>
      </c>
      <c r="L193" s="33" t="str">
        <f ca="1">IFERROR(__xludf.DUMMYFUNCTION("""COMPUTED_VALUE"""),"")</f>
        <v/>
      </c>
    </row>
    <row r="194" spans="1:12" ht="13.2" x14ac:dyDescent="0.25">
      <c r="A194" s="32">
        <f ca="1">IFERROR(__xludf.DUMMYFUNCTION("""COMPUTED_VALUE"""),43373)</f>
        <v>43373</v>
      </c>
      <c r="B194" s="33" t="str">
        <f ca="1">IFERROR(__xludf.DUMMYFUNCTION("""COMPUTED_VALUE"""),"#N/A")</f>
        <v>#N/A</v>
      </c>
      <c r="C194" s="35" t="str">
        <f ca="1">IFERROR(__xludf.DUMMYFUNCTION("""COMPUTED_VALUE"""),"")</f>
        <v/>
      </c>
      <c r="D194" s="34" t="str">
        <f ca="1">IFERROR(__xludf.DUMMYFUNCTION("""COMPUTED_VALUE"""),"")</f>
        <v/>
      </c>
      <c r="E194" s="33" t="str">
        <f ca="1">IFERROR(__xludf.DUMMYFUNCTION("""COMPUTED_VALUE"""),"")</f>
        <v/>
      </c>
      <c r="F194" s="33" t="str">
        <f ca="1">IFERROR(__xludf.DUMMYFUNCTION("""COMPUTED_VALUE"""),"")</f>
        <v/>
      </c>
      <c r="G194" s="33" t="str">
        <f ca="1">IFERROR(__xludf.DUMMYFUNCTION("""COMPUTED_VALUE"""),"#VALUE!")</f>
        <v>#VALUE!</v>
      </c>
      <c r="H194" s="33" t="str">
        <f ca="1">IFERROR(__xludf.DUMMYFUNCTION("""COMPUTED_VALUE"""),"")</f>
        <v/>
      </c>
      <c r="I194" s="33" t="str">
        <f ca="1">IFERROR(__xludf.DUMMYFUNCTION("""COMPUTED_VALUE"""),"")</f>
        <v/>
      </c>
      <c r="J194" s="33" t="str">
        <f ca="1">IFERROR(__xludf.DUMMYFUNCTION("""COMPUTED_VALUE"""),"")</f>
        <v/>
      </c>
      <c r="K194" s="33" t="str">
        <f ca="1">IFERROR(__xludf.DUMMYFUNCTION("""COMPUTED_VALUE"""),"")</f>
        <v/>
      </c>
      <c r="L194" s="33" t="str">
        <f ca="1">IFERROR(__xludf.DUMMYFUNCTION("""COMPUTED_VALUE"""),"")</f>
        <v/>
      </c>
    </row>
    <row r="195" spans="1:12" ht="13.2" x14ac:dyDescent="0.25">
      <c r="A195" s="32">
        <f ca="1">IFERROR(__xludf.DUMMYFUNCTION("""COMPUTED_VALUE"""),43373)</f>
        <v>43373</v>
      </c>
      <c r="B195" s="33" t="str">
        <f ca="1">IFERROR(__xludf.DUMMYFUNCTION("""COMPUTED_VALUE"""),"#N/A")</f>
        <v>#N/A</v>
      </c>
      <c r="C195" s="35" t="str">
        <f ca="1">IFERROR(__xludf.DUMMYFUNCTION("""COMPUTED_VALUE"""),"")</f>
        <v/>
      </c>
      <c r="D195" s="34" t="str">
        <f ca="1">IFERROR(__xludf.DUMMYFUNCTION("""COMPUTED_VALUE"""),"")</f>
        <v/>
      </c>
      <c r="E195" s="33" t="str">
        <f ca="1">IFERROR(__xludf.DUMMYFUNCTION("""COMPUTED_VALUE"""),"")</f>
        <v/>
      </c>
      <c r="F195" s="33" t="str">
        <f ca="1">IFERROR(__xludf.DUMMYFUNCTION("""COMPUTED_VALUE"""),"")</f>
        <v/>
      </c>
      <c r="G195" s="33" t="str">
        <f ca="1">IFERROR(__xludf.DUMMYFUNCTION("""COMPUTED_VALUE"""),"#VALUE!")</f>
        <v>#VALUE!</v>
      </c>
      <c r="H195" s="33" t="str">
        <f ca="1">IFERROR(__xludf.DUMMYFUNCTION("""COMPUTED_VALUE"""),"")</f>
        <v/>
      </c>
      <c r="I195" s="33" t="str">
        <f ca="1">IFERROR(__xludf.DUMMYFUNCTION("""COMPUTED_VALUE"""),"")</f>
        <v/>
      </c>
      <c r="J195" s="33" t="str">
        <f ca="1">IFERROR(__xludf.DUMMYFUNCTION("""COMPUTED_VALUE"""),"")</f>
        <v/>
      </c>
      <c r="K195" s="33" t="str">
        <f ca="1">IFERROR(__xludf.DUMMYFUNCTION("""COMPUTED_VALUE"""),"")</f>
        <v/>
      </c>
      <c r="L195" s="33" t="str">
        <f ca="1">IFERROR(__xludf.DUMMYFUNCTION("""COMPUTED_VALUE"""),"")</f>
        <v/>
      </c>
    </row>
    <row r="196" spans="1:12" ht="13.2" x14ac:dyDescent="0.25">
      <c r="A196" s="32">
        <f ca="1">IFERROR(__xludf.DUMMYFUNCTION("""COMPUTED_VALUE"""),43373)</f>
        <v>43373</v>
      </c>
      <c r="B196" s="33" t="str">
        <f ca="1">IFERROR(__xludf.DUMMYFUNCTION("""COMPUTED_VALUE"""),"#N/A")</f>
        <v>#N/A</v>
      </c>
      <c r="C196" s="35" t="str">
        <f ca="1">IFERROR(__xludf.DUMMYFUNCTION("""COMPUTED_VALUE"""),"")</f>
        <v/>
      </c>
      <c r="D196" s="34" t="str">
        <f ca="1">IFERROR(__xludf.DUMMYFUNCTION("""COMPUTED_VALUE"""),"")</f>
        <v/>
      </c>
      <c r="E196" s="33" t="str">
        <f ca="1">IFERROR(__xludf.DUMMYFUNCTION("""COMPUTED_VALUE"""),"")</f>
        <v/>
      </c>
      <c r="F196" s="33" t="str">
        <f ca="1">IFERROR(__xludf.DUMMYFUNCTION("""COMPUTED_VALUE"""),"")</f>
        <v/>
      </c>
      <c r="G196" s="33" t="str">
        <f ca="1">IFERROR(__xludf.DUMMYFUNCTION("""COMPUTED_VALUE"""),"#VALUE!")</f>
        <v>#VALUE!</v>
      </c>
      <c r="H196" s="33" t="str">
        <f ca="1">IFERROR(__xludf.DUMMYFUNCTION("""COMPUTED_VALUE"""),"")</f>
        <v/>
      </c>
      <c r="I196" s="33" t="str">
        <f ca="1">IFERROR(__xludf.DUMMYFUNCTION("""COMPUTED_VALUE"""),"")</f>
        <v/>
      </c>
      <c r="J196" s="33" t="str">
        <f ca="1">IFERROR(__xludf.DUMMYFUNCTION("""COMPUTED_VALUE"""),"")</f>
        <v/>
      </c>
      <c r="K196" s="33" t="str">
        <f ca="1">IFERROR(__xludf.DUMMYFUNCTION("""COMPUTED_VALUE"""),"")</f>
        <v/>
      </c>
      <c r="L196" s="33" t="str">
        <f ca="1">IFERROR(__xludf.DUMMYFUNCTION("""COMPUTED_VALUE"""),"")</f>
        <v/>
      </c>
    </row>
    <row r="197" spans="1:12" ht="13.2" x14ac:dyDescent="0.25">
      <c r="A197" s="32">
        <f ca="1">IFERROR(__xludf.DUMMYFUNCTION("""COMPUTED_VALUE"""),43373)</f>
        <v>43373</v>
      </c>
      <c r="B197" s="33" t="str">
        <f ca="1">IFERROR(__xludf.DUMMYFUNCTION("""COMPUTED_VALUE"""),"#N/A")</f>
        <v>#N/A</v>
      </c>
      <c r="C197" s="35" t="str">
        <f ca="1">IFERROR(__xludf.DUMMYFUNCTION("""COMPUTED_VALUE"""),"")</f>
        <v/>
      </c>
      <c r="D197" s="34" t="str">
        <f ca="1">IFERROR(__xludf.DUMMYFUNCTION("""COMPUTED_VALUE"""),"")</f>
        <v/>
      </c>
      <c r="E197" s="33" t="str">
        <f ca="1">IFERROR(__xludf.DUMMYFUNCTION("""COMPUTED_VALUE"""),"")</f>
        <v/>
      </c>
      <c r="F197" s="33" t="str">
        <f ca="1">IFERROR(__xludf.DUMMYFUNCTION("""COMPUTED_VALUE"""),"")</f>
        <v/>
      </c>
      <c r="G197" s="33" t="str">
        <f ca="1">IFERROR(__xludf.DUMMYFUNCTION("""COMPUTED_VALUE"""),"#VALUE!")</f>
        <v>#VALUE!</v>
      </c>
      <c r="H197" s="33" t="str">
        <f ca="1">IFERROR(__xludf.DUMMYFUNCTION("""COMPUTED_VALUE"""),"")</f>
        <v/>
      </c>
      <c r="I197" s="33" t="str">
        <f ca="1">IFERROR(__xludf.DUMMYFUNCTION("""COMPUTED_VALUE"""),"")</f>
        <v/>
      </c>
      <c r="J197" s="33" t="str">
        <f ca="1">IFERROR(__xludf.DUMMYFUNCTION("""COMPUTED_VALUE"""),"")</f>
        <v/>
      </c>
      <c r="K197" s="33" t="str">
        <f ca="1">IFERROR(__xludf.DUMMYFUNCTION("""COMPUTED_VALUE"""),"")</f>
        <v/>
      </c>
      <c r="L197" s="33" t="str">
        <f ca="1">IFERROR(__xludf.DUMMYFUNCTION("""COMPUTED_VALUE"""),"")</f>
        <v/>
      </c>
    </row>
    <row r="198" spans="1:12" ht="13.2" x14ac:dyDescent="0.25">
      <c r="A198" s="32">
        <f ca="1">IFERROR(__xludf.DUMMYFUNCTION("""COMPUTED_VALUE"""),43373)</f>
        <v>43373</v>
      </c>
      <c r="B198" s="33" t="str">
        <f ca="1">IFERROR(__xludf.DUMMYFUNCTION("""COMPUTED_VALUE"""),"#N/A")</f>
        <v>#N/A</v>
      </c>
      <c r="C198" s="35" t="str">
        <f ca="1">IFERROR(__xludf.DUMMYFUNCTION("""COMPUTED_VALUE"""),"")</f>
        <v/>
      </c>
      <c r="D198" s="34" t="str">
        <f ca="1">IFERROR(__xludf.DUMMYFUNCTION("""COMPUTED_VALUE"""),"")</f>
        <v/>
      </c>
      <c r="E198" s="33" t="str">
        <f ca="1">IFERROR(__xludf.DUMMYFUNCTION("""COMPUTED_VALUE"""),"")</f>
        <v/>
      </c>
      <c r="F198" s="33" t="str">
        <f ca="1">IFERROR(__xludf.DUMMYFUNCTION("""COMPUTED_VALUE"""),"")</f>
        <v/>
      </c>
      <c r="G198" s="33" t="str">
        <f ca="1">IFERROR(__xludf.DUMMYFUNCTION("""COMPUTED_VALUE"""),"#VALUE!")</f>
        <v>#VALUE!</v>
      </c>
      <c r="H198" s="33" t="str">
        <f ca="1">IFERROR(__xludf.DUMMYFUNCTION("""COMPUTED_VALUE"""),"")</f>
        <v/>
      </c>
      <c r="I198" s="33" t="str">
        <f ca="1">IFERROR(__xludf.DUMMYFUNCTION("""COMPUTED_VALUE"""),"")</f>
        <v/>
      </c>
      <c r="J198" s="33" t="str">
        <f ca="1">IFERROR(__xludf.DUMMYFUNCTION("""COMPUTED_VALUE"""),"")</f>
        <v/>
      </c>
      <c r="K198" s="33" t="str">
        <f ca="1">IFERROR(__xludf.DUMMYFUNCTION("""COMPUTED_VALUE"""),"")</f>
        <v/>
      </c>
      <c r="L198" s="33" t="str">
        <f ca="1">IFERROR(__xludf.DUMMYFUNCTION("""COMPUTED_VALUE"""),"")</f>
        <v/>
      </c>
    </row>
    <row r="199" spans="1:12" ht="13.2" x14ac:dyDescent="0.25">
      <c r="A199" s="32">
        <f ca="1">IFERROR(__xludf.DUMMYFUNCTION("""COMPUTED_VALUE"""),43373)</f>
        <v>43373</v>
      </c>
      <c r="B199" s="33" t="str">
        <f ca="1">IFERROR(__xludf.DUMMYFUNCTION("""COMPUTED_VALUE"""),"#N/A")</f>
        <v>#N/A</v>
      </c>
      <c r="C199" s="35" t="str">
        <f ca="1">IFERROR(__xludf.DUMMYFUNCTION("""COMPUTED_VALUE"""),"")</f>
        <v/>
      </c>
      <c r="D199" s="34" t="str">
        <f ca="1">IFERROR(__xludf.DUMMYFUNCTION("""COMPUTED_VALUE"""),"")</f>
        <v/>
      </c>
      <c r="E199" s="33" t="str">
        <f ca="1">IFERROR(__xludf.DUMMYFUNCTION("""COMPUTED_VALUE"""),"")</f>
        <v/>
      </c>
      <c r="F199" s="33" t="str">
        <f ca="1">IFERROR(__xludf.DUMMYFUNCTION("""COMPUTED_VALUE"""),"")</f>
        <v/>
      </c>
      <c r="G199" s="33" t="str">
        <f ca="1">IFERROR(__xludf.DUMMYFUNCTION("""COMPUTED_VALUE"""),"#VALUE!")</f>
        <v>#VALUE!</v>
      </c>
      <c r="H199" s="33" t="str">
        <f ca="1">IFERROR(__xludf.DUMMYFUNCTION("""COMPUTED_VALUE"""),"")</f>
        <v/>
      </c>
      <c r="I199" s="33" t="str">
        <f ca="1">IFERROR(__xludf.DUMMYFUNCTION("""COMPUTED_VALUE"""),"")</f>
        <v/>
      </c>
      <c r="J199" s="33" t="str">
        <f ca="1">IFERROR(__xludf.DUMMYFUNCTION("""COMPUTED_VALUE"""),"")</f>
        <v/>
      </c>
      <c r="K199" s="33" t="str">
        <f ca="1">IFERROR(__xludf.DUMMYFUNCTION("""COMPUTED_VALUE"""),"")</f>
        <v/>
      </c>
      <c r="L199" s="33" t="str">
        <f ca="1">IFERROR(__xludf.DUMMYFUNCTION("""COMPUTED_VALUE"""),"")</f>
        <v/>
      </c>
    </row>
    <row r="200" spans="1:12" ht="13.2" x14ac:dyDescent="0.25">
      <c r="A200" s="32">
        <f ca="1">IFERROR(__xludf.DUMMYFUNCTION("""COMPUTED_VALUE"""),43373)</f>
        <v>43373</v>
      </c>
      <c r="B200" s="33" t="str">
        <f ca="1">IFERROR(__xludf.DUMMYFUNCTION("""COMPUTED_VALUE"""),"#N/A")</f>
        <v>#N/A</v>
      </c>
      <c r="C200" s="35" t="str">
        <f ca="1">IFERROR(__xludf.DUMMYFUNCTION("""COMPUTED_VALUE"""),"")</f>
        <v/>
      </c>
      <c r="D200" s="34" t="str">
        <f ca="1">IFERROR(__xludf.DUMMYFUNCTION("""COMPUTED_VALUE"""),"")</f>
        <v/>
      </c>
      <c r="E200" s="33" t="str">
        <f ca="1">IFERROR(__xludf.DUMMYFUNCTION("""COMPUTED_VALUE"""),"")</f>
        <v/>
      </c>
      <c r="F200" s="33" t="str">
        <f ca="1">IFERROR(__xludf.DUMMYFUNCTION("""COMPUTED_VALUE"""),"")</f>
        <v/>
      </c>
      <c r="G200" s="33" t="str">
        <f ca="1">IFERROR(__xludf.DUMMYFUNCTION("""COMPUTED_VALUE"""),"#VALUE!")</f>
        <v>#VALUE!</v>
      </c>
      <c r="H200" s="33" t="str">
        <f ca="1">IFERROR(__xludf.DUMMYFUNCTION("""COMPUTED_VALUE"""),"")</f>
        <v/>
      </c>
      <c r="I200" s="33" t="str">
        <f ca="1">IFERROR(__xludf.DUMMYFUNCTION("""COMPUTED_VALUE"""),"")</f>
        <v/>
      </c>
      <c r="J200" s="33" t="str">
        <f ca="1">IFERROR(__xludf.DUMMYFUNCTION("""COMPUTED_VALUE"""),"")</f>
        <v/>
      </c>
      <c r="K200" s="33" t="str">
        <f ca="1">IFERROR(__xludf.DUMMYFUNCTION("""COMPUTED_VALUE"""),"")</f>
        <v/>
      </c>
      <c r="L200" s="33" t="str">
        <f ca="1">IFERROR(__xludf.DUMMYFUNCTION("""COMPUTED_VALUE"""),"")</f>
        <v/>
      </c>
    </row>
    <row r="201" spans="1:12" ht="13.2" x14ac:dyDescent="0.25">
      <c r="A201" s="32">
        <f ca="1">IFERROR(__xludf.DUMMYFUNCTION("""COMPUTED_VALUE"""),43373)</f>
        <v>43373</v>
      </c>
      <c r="B201" s="33" t="str">
        <f ca="1">IFERROR(__xludf.DUMMYFUNCTION("""COMPUTED_VALUE"""),"#N/A")</f>
        <v>#N/A</v>
      </c>
      <c r="C201" s="35" t="str">
        <f ca="1">IFERROR(__xludf.DUMMYFUNCTION("""COMPUTED_VALUE"""),"")</f>
        <v/>
      </c>
      <c r="D201" s="34" t="str">
        <f ca="1">IFERROR(__xludf.DUMMYFUNCTION("""COMPUTED_VALUE"""),"")</f>
        <v/>
      </c>
      <c r="E201" s="33" t="str">
        <f ca="1">IFERROR(__xludf.DUMMYFUNCTION("""COMPUTED_VALUE"""),"")</f>
        <v/>
      </c>
      <c r="F201" s="33" t="str">
        <f ca="1">IFERROR(__xludf.DUMMYFUNCTION("""COMPUTED_VALUE"""),"")</f>
        <v/>
      </c>
      <c r="G201" s="33" t="str">
        <f ca="1">IFERROR(__xludf.DUMMYFUNCTION("""COMPUTED_VALUE"""),"#VALUE!")</f>
        <v>#VALUE!</v>
      </c>
      <c r="H201" s="33" t="str">
        <f ca="1">IFERROR(__xludf.DUMMYFUNCTION("""COMPUTED_VALUE"""),"")</f>
        <v/>
      </c>
      <c r="I201" s="33" t="str">
        <f ca="1">IFERROR(__xludf.DUMMYFUNCTION("""COMPUTED_VALUE"""),"")</f>
        <v/>
      </c>
      <c r="J201" s="33" t="str">
        <f ca="1">IFERROR(__xludf.DUMMYFUNCTION("""COMPUTED_VALUE"""),"")</f>
        <v/>
      </c>
      <c r="K201" s="33" t="str">
        <f ca="1">IFERROR(__xludf.DUMMYFUNCTION("""COMPUTED_VALUE"""),"")</f>
        <v/>
      </c>
      <c r="L201" s="33" t="str">
        <f ca="1">IFERROR(__xludf.DUMMYFUNCTION("""COMPUTED_VALUE"""),"")</f>
        <v/>
      </c>
    </row>
    <row r="202" spans="1:12" ht="13.2" x14ac:dyDescent="0.25">
      <c r="A202" s="32">
        <f ca="1">IFERROR(__xludf.DUMMYFUNCTION("""COMPUTED_VALUE"""),43373)</f>
        <v>43373</v>
      </c>
      <c r="B202" s="33" t="str">
        <f ca="1">IFERROR(__xludf.DUMMYFUNCTION("""COMPUTED_VALUE"""),"#N/A")</f>
        <v>#N/A</v>
      </c>
      <c r="C202" s="35" t="str">
        <f ca="1">IFERROR(__xludf.DUMMYFUNCTION("""COMPUTED_VALUE"""),"")</f>
        <v/>
      </c>
      <c r="D202" s="34" t="str">
        <f ca="1">IFERROR(__xludf.DUMMYFUNCTION("""COMPUTED_VALUE"""),"")</f>
        <v/>
      </c>
      <c r="E202" s="33" t="str">
        <f ca="1">IFERROR(__xludf.DUMMYFUNCTION("""COMPUTED_VALUE"""),"")</f>
        <v/>
      </c>
      <c r="F202" s="33" t="str">
        <f ca="1">IFERROR(__xludf.DUMMYFUNCTION("""COMPUTED_VALUE"""),"")</f>
        <v/>
      </c>
      <c r="G202" s="33" t="str">
        <f ca="1">IFERROR(__xludf.DUMMYFUNCTION("""COMPUTED_VALUE"""),"#VALUE!")</f>
        <v>#VALUE!</v>
      </c>
      <c r="H202" s="33" t="str">
        <f ca="1">IFERROR(__xludf.DUMMYFUNCTION("""COMPUTED_VALUE"""),"")</f>
        <v/>
      </c>
      <c r="I202" s="33" t="str">
        <f ca="1">IFERROR(__xludf.DUMMYFUNCTION("""COMPUTED_VALUE"""),"")</f>
        <v/>
      </c>
      <c r="J202" s="33" t="str">
        <f ca="1">IFERROR(__xludf.DUMMYFUNCTION("""COMPUTED_VALUE"""),"")</f>
        <v/>
      </c>
      <c r="K202" s="33" t="str">
        <f ca="1">IFERROR(__xludf.DUMMYFUNCTION("""COMPUTED_VALUE"""),"")</f>
        <v/>
      </c>
      <c r="L202" s="33" t="str">
        <f ca="1">IFERROR(__xludf.DUMMYFUNCTION("""COMPUTED_VALUE"""),"")</f>
        <v/>
      </c>
    </row>
    <row r="203" spans="1:12" ht="13.2" x14ac:dyDescent="0.25">
      <c r="A203" s="32">
        <f ca="1">IFERROR(__xludf.DUMMYFUNCTION("""COMPUTED_VALUE"""),43373)</f>
        <v>43373</v>
      </c>
      <c r="B203" s="33" t="str">
        <f ca="1">IFERROR(__xludf.DUMMYFUNCTION("""COMPUTED_VALUE"""),"#N/A")</f>
        <v>#N/A</v>
      </c>
      <c r="C203" s="35" t="str">
        <f ca="1">IFERROR(__xludf.DUMMYFUNCTION("""COMPUTED_VALUE"""),"")</f>
        <v/>
      </c>
      <c r="D203" s="34" t="str">
        <f ca="1">IFERROR(__xludf.DUMMYFUNCTION("""COMPUTED_VALUE"""),"")</f>
        <v/>
      </c>
      <c r="E203" s="33" t="str">
        <f ca="1">IFERROR(__xludf.DUMMYFUNCTION("""COMPUTED_VALUE"""),"")</f>
        <v/>
      </c>
      <c r="F203" s="33" t="str">
        <f ca="1">IFERROR(__xludf.DUMMYFUNCTION("""COMPUTED_VALUE"""),"")</f>
        <v/>
      </c>
      <c r="G203" s="33" t="str">
        <f ca="1">IFERROR(__xludf.DUMMYFUNCTION("""COMPUTED_VALUE"""),"#VALUE!")</f>
        <v>#VALUE!</v>
      </c>
      <c r="H203" s="33" t="str">
        <f ca="1">IFERROR(__xludf.DUMMYFUNCTION("""COMPUTED_VALUE"""),"")</f>
        <v/>
      </c>
      <c r="I203" s="33" t="str">
        <f ca="1">IFERROR(__xludf.DUMMYFUNCTION("""COMPUTED_VALUE"""),"")</f>
        <v/>
      </c>
      <c r="J203" s="33" t="str">
        <f ca="1">IFERROR(__xludf.DUMMYFUNCTION("""COMPUTED_VALUE"""),"")</f>
        <v/>
      </c>
      <c r="K203" s="33" t="str">
        <f ca="1">IFERROR(__xludf.DUMMYFUNCTION("""COMPUTED_VALUE"""),"")</f>
        <v/>
      </c>
      <c r="L203" s="33" t="str">
        <f ca="1">IFERROR(__xludf.DUMMYFUNCTION("""COMPUTED_VALUE"""),"")</f>
        <v/>
      </c>
    </row>
    <row r="204" spans="1:12" ht="13.2" x14ac:dyDescent="0.25">
      <c r="A204" s="32">
        <f ca="1">IFERROR(__xludf.DUMMYFUNCTION("""COMPUTED_VALUE"""),43373)</f>
        <v>43373</v>
      </c>
      <c r="B204" s="33" t="str">
        <f ca="1">IFERROR(__xludf.DUMMYFUNCTION("""COMPUTED_VALUE"""),"#N/A")</f>
        <v>#N/A</v>
      </c>
      <c r="C204" s="35" t="str">
        <f ca="1">IFERROR(__xludf.DUMMYFUNCTION("""COMPUTED_VALUE"""),"")</f>
        <v/>
      </c>
      <c r="D204" s="34" t="str">
        <f ca="1">IFERROR(__xludf.DUMMYFUNCTION("""COMPUTED_VALUE"""),"")</f>
        <v/>
      </c>
      <c r="E204" s="33" t="str">
        <f ca="1">IFERROR(__xludf.DUMMYFUNCTION("""COMPUTED_VALUE"""),"")</f>
        <v/>
      </c>
      <c r="F204" s="33" t="str">
        <f ca="1">IFERROR(__xludf.DUMMYFUNCTION("""COMPUTED_VALUE"""),"")</f>
        <v/>
      </c>
      <c r="G204" s="33" t="str">
        <f ca="1">IFERROR(__xludf.DUMMYFUNCTION("""COMPUTED_VALUE"""),"#VALUE!")</f>
        <v>#VALUE!</v>
      </c>
      <c r="H204" s="33" t="str">
        <f ca="1">IFERROR(__xludf.DUMMYFUNCTION("""COMPUTED_VALUE"""),"")</f>
        <v/>
      </c>
      <c r="I204" s="33" t="str">
        <f ca="1">IFERROR(__xludf.DUMMYFUNCTION("""COMPUTED_VALUE"""),"")</f>
        <v/>
      </c>
      <c r="J204" s="33" t="str">
        <f ca="1">IFERROR(__xludf.DUMMYFUNCTION("""COMPUTED_VALUE"""),"")</f>
        <v/>
      </c>
      <c r="K204" s="33" t="str">
        <f ca="1">IFERROR(__xludf.DUMMYFUNCTION("""COMPUTED_VALUE"""),"")</f>
        <v/>
      </c>
      <c r="L204" s="33" t="str">
        <f ca="1">IFERROR(__xludf.DUMMYFUNCTION("""COMPUTED_VALUE"""),"")</f>
        <v/>
      </c>
    </row>
    <row r="205" spans="1:12" ht="13.2" x14ac:dyDescent="0.25">
      <c r="A205" s="32">
        <f ca="1">IFERROR(__xludf.DUMMYFUNCTION("""COMPUTED_VALUE"""),43373)</f>
        <v>43373</v>
      </c>
      <c r="B205" s="33" t="str">
        <f ca="1">IFERROR(__xludf.DUMMYFUNCTION("""COMPUTED_VALUE"""),"#N/A")</f>
        <v>#N/A</v>
      </c>
      <c r="C205" s="35" t="str">
        <f ca="1">IFERROR(__xludf.DUMMYFUNCTION("""COMPUTED_VALUE"""),"")</f>
        <v/>
      </c>
      <c r="D205" s="34" t="str">
        <f ca="1">IFERROR(__xludf.DUMMYFUNCTION("""COMPUTED_VALUE"""),"")</f>
        <v/>
      </c>
      <c r="E205" s="33" t="str">
        <f ca="1">IFERROR(__xludf.DUMMYFUNCTION("""COMPUTED_VALUE"""),"")</f>
        <v/>
      </c>
      <c r="F205" s="33" t="str">
        <f ca="1">IFERROR(__xludf.DUMMYFUNCTION("""COMPUTED_VALUE"""),"")</f>
        <v/>
      </c>
      <c r="G205" s="33" t="str">
        <f ca="1">IFERROR(__xludf.DUMMYFUNCTION("""COMPUTED_VALUE"""),"#VALUE!")</f>
        <v>#VALUE!</v>
      </c>
      <c r="H205" s="33" t="str">
        <f ca="1">IFERROR(__xludf.DUMMYFUNCTION("""COMPUTED_VALUE"""),"")</f>
        <v/>
      </c>
      <c r="I205" s="33" t="str">
        <f ca="1">IFERROR(__xludf.DUMMYFUNCTION("""COMPUTED_VALUE"""),"")</f>
        <v/>
      </c>
      <c r="J205" s="33" t="str">
        <f ca="1">IFERROR(__xludf.DUMMYFUNCTION("""COMPUTED_VALUE"""),"")</f>
        <v/>
      </c>
      <c r="K205" s="33" t="str">
        <f ca="1">IFERROR(__xludf.DUMMYFUNCTION("""COMPUTED_VALUE"""),"")</f>
        <v/>
      </c>
      <c r="L205" s="33" t="str">
        <f ca="1">IFERROR(__xludf.DUMMYFUNCTION("""COMPUTED_VALUE"""),"")</f>
        <v/>
      </c>
    </row>
    <row r="206" spans="1:12" ht="13.2" x14ac:dyDescent="0.25">
      <c r="A206" s="32">
        <f ca="1">IFERROR(__xludf.DUMMYFUNCTION("""COMPUTED_VALUE"""),43373)</f>
        <v>43373</v>
      </c>
      <c r="B206" s="33" t="str">
        <f ca="1">IFERROR(__xludf.DUMMYFUNCTION("""COMPUTED_VALUE"""),"#N/A")</f>
        <v>#N/A</v>
      </c>
      <c r="C206" s="35" t="str">
        <f ca="1">IFERROR(__xludf.DUMMYFUNCTION("""COMPUTED_VALUE"""),"")</f>
        <v/>
      </c>
      <c r="D206" s="34" t="str">
        <f ca="1">IFERROR(__xludf.DUMMYFUNCTION("""COMPUTED_VALUE"""),"")</f>
        <v/>
      </c>
      <c r="E206" s="33" t="str">
        <f ca="1">IFERROR(__xludf.DUMMYFUNCTION("""COMPUTED_VALUE"""),"")</f>
        <v/>
      </c>
      <c r="F206" s="33" t="str">
        <f ca="1">IFERROR(__xludf.DUMMYFUNCTION("""COMPUTED_VALUE"""),"")</f>
        <v/>
      </c>
      <c r="G206" s="33" t="str">
        <f ca="1">IFERROR(__xludf.DUMMYFUNCTION("""COMPUTED_VALUE"""),"#VALUE!")</f>
        <v>#VALUE!</v>
      </c>
      <c r="H206" s="33" t="str">
        <f ca="1">IFERROR(__xludf.DUMMYFUNCTION("""COMPUTED_VALUE"""),"")</f>
        <v/>
      </c>
      <c r="I206" s="33" t="str">
        <f ca="1">IFERROR(__xludf.DUMMYFUNCTION("""COMPUTED_VALUE"""),"")</f>
        <v/>
      </c>
      <c r="J206" s="33" t="str">
        <f ca="1">IFERROR(__xludf.DUMMYFUNCTION("""COMPUTED_VALUE"""),"")</f>
        <v/>
      </c>
      <c r="K206" s="33" t="str">
        <f ca="1">IFERROR(__xludf.DUMMYFUNCTION("""COMPUTED_VALUE"""),"")</f>
        <v/>
      </c>
      <c r="L206" s="33" t="str">
        <f ca="1">IFERROR(__xludf.DUMMYFUNCTION("""COMPUTED_VALUE"""),"")</f>
        <v/>
      </c>
    </row>
    <row r="207" spans="1:12" ht="13.2" x14ac:dyDescent="0.25">
      <c r="A207" s="32">
        <f ca="1">IFERROR(__xludf.DUMMYFUNCTION("""COMPUTED_VALUE"""),43373)</f>
        <v>43373</v>
      </c>
      <c r="B207" s="33" t="str">
        <f ca="1">IFERROR(__xludf.DUMMYFUNCTION("""COMPUTED_VALUE"""),"#N/A")</f>
        <v>#N/A</v>
      </c>
      <c r="C207" s="35" t="str">
        <f ca="1">IFERROR(__xludf.DUMMYFUNCTION("""COMPUTED_VALUE"""),"")</f>
        <v/>
      </c>
      <c r="D207" s="34" t="str">
        <f ca="1">IFERROR(__xludf.DUMMYFUNCTION("""COMPUTED_VALUE"""),"")</f>
        <v/>
      </c>
      <c r="E207" s="33" t="str">
        <f ca="1">IFERROR(__xludf.DUMMYFUNCTION("""COMPUTED_VALUE"""),"")</f>
        <v/>
      </c>
      <c r="F207" s="33" t="str">
        <f ca="1">IFERROR(__xludf.DUMMYFUNCTION("""COMPUTED_VALUE"""),"")</f>
        <v/>
      </c>
      <c r="G207" s="33" t="str">
        <f ca="1">IFERROR(__xludf.DUMMYFUNCTION("""COMPUTED_VALUE"""),"#VALUE!")</f>
        <v>#VALUE!</v>
      </c>
      <c r="H207" s="33" t="str">
        <f ca="1">IFERROR(__xludf.DUMMYFUNCTION("""COMPUTED_VALUE"""),"")</f>
        <v/>
      </c>
      <c r="I207" s="33" t="str">
        <f ca="1">IFERROR(__xludf.DUMMYFUNCTION("""COMPUTED_VALUE"""),"")</f>
        <v/>
      </c>
      <c r="J207" s="33" t="str">
        <f ca="1">IFERROR(__xludf.DUMMYFUNCTION("""COMPUTED_VALUE"""),"")</f>
        <v/>
      </c>
      <c r="K207" s="33" t="str">
        <f ca="1">IFERROR(__xludf.DUMMYFUNCTION("""COMPUTED_VALUE"""),"")</f>
        <v/>
      </c>
      <c r="L207" s="33" t="str">
        <f ca="1">IFERROR(__xludf.DUMMYFUNCTION("""COMPUTED_VALUE"""),"")</f>
        <v/>
      </c>
    </row>
    <row r="208" spans="1:12" ht="13.2" x14ac:dyDescent="0.25">
      <c r="A208" s="32">
        <f ca="1">IFERROR(__xludf.DUMMYFUNCTION("""COMPUTED_VALUE"""),43373)</f>
        <v>43373</v>
      </c>
      <c r="B208" s="33" t="str">
        <f ca="1">IFERROR(__xludf.DUMMYFUNCTION("""COMPUTED_VALUE"""),"#N/A")</f>
        <v>#N/A</v>
      </c>
      <c r="C208" s="35" t="str">
        <f ca="1">IFERROR(__xludf.DUMMYFUNCTION("""COMPUTED_VALUE"""),"")</f>
        <v/>
      </c>
      <c r="D208" s="34" t="str">
        <f ca="1">IFERROR(__xludf.DUMMYFUNCTION("""COMPUTED_VALUE"""),"")</f>
        <v/>
      </c>
      <c r="E208" s="33" t="str">
        <f ca="1">IFERROR(__xludf.DUMMYFUNCTION("""COMPUTED_VALUE"""),"")</f>
        <v/>
      </c>
      <c r="F208" s="33" t="str">
        <f ca="1">IFERROR(__xludf.DUMMYFUNCTION("""COMPUTED_VALUE"""),"")</f>
        <v/>
      </c>
      <c r="G208" s="33" t="str">
        <f ca="1">IFERROR(__xludf.DUMMYFUNCTION("""COMPUTED_VALUE"""),"#VALUE!")</f>
        <v>#VALUE!</v>
      </c>
      <c r="H208" s="33" t="str">
        <f ca="1">IFERROR(__xludf.DUMMYFUNCTION("""COMPUTED_VALUE"""),"")</f>
        <v/>
      </c>
      <c r="I208" s="33" t="str">
        <f ca="1">IFERROR(__xludf.DUMMYFUNCTION("""COMPUTED_VALUE"""),"")</f>
        <v/>
      </c>
      <c r="J208" s="33" t="str">
        <f ca="1">IFERROR(__xludf.DUMMYFUNCTION("""COMPUTED_VALUE"""),"")</f>
        <v/>
      </c>
      <c r="K208" s="33" t="str">
        <f ca="1">IFERROR(__xludf.DUMMYFUNCTION("""COMPUTED_VALUE"""),"")</f>
        <v/>
      </c>
      <c r="L208" s="33" t="str">
        <f ca="1">IFERROR(__xludf.DUMMYFUNCTION("""COMPUTED_VALUE"""),"")</f>
        <v/>
      </c>
    </row>
    <row r="209" spans="1:12" ht="13.2" x14ac:dyDescent="0.25">
      <c r="A209" s="32">
        <f ca="1">IFERROR(__xludf.DUMMYFUNCTION("""COMPUTED_VALUE"""),43373)</f>
        <v>43373</v>
      </c>
      <c r="B209" s="33" t="str">
        <f ca="1">IFERROR(__xludf.DUMMYFUNCTION("""COMPUTED_VALUE"""),"#N/A")</f>
        <v>#N/A</v>
      </c>
      <c r="C209" s="35" t="str">
        <f ca="1">IFERROR(__xludf.DUMMYFUNCTION("""COMPUTED_VALUE"""),"")</f>
        <v/>
      </c>
      <c r="D209" s="34" t="str">
        <f ca="1">IFERROR(__xludf.DUMMYFUNCTION("""COMPUTED_VALUE"""),"")</f>
        <v/>
      </c>
      <c r="E209" s="33" t="str">
        <f ca="1">IFERROR(__xludf.DUMMYFUNCTION("""COMPUTED_VALUE"""),"")</f>
        <v/>
      </c>
      <c r="F209" s="33" t="str">
        <f ca="1">IFERROR(__xludf.DUMMYFUNCTION("""COMPUTED_VALUE"""),"")</f>
        <v/>
      </c>
      <c r="G209" s="33" t="str">
        <f ca="1">IFERROR(__xludf.DUMMYFUNCTION("""COMPUTED_VALUE"""),"#VALUE!")</f>
        <v>#VALUE!</v>
      </c>
      <c r="H209" s="33" t="str">
        <f ca="1">IFERROR(__xludf.DUMMYFUNCTION("""COMPUTED_VALUE"""),"")</f>
        <v/>
      </c>
      <c r="I209" s="33" t="str">
        <f ca="1">IFERROR(__xludf.DUMMYFUNCTION("""COMPUTED_VALUE"""),"")</f>
        <v/>
      </c>
      <c r="J209" s="33" t="str">
        <f ca="1">IFERROR(__xludf.DUMMYFUNCTION("""COMPUTED_VALUE"""),"")</f>
        <v/>
      </c>
      <c r="K209" s="33" t="str">
        <f ca="1">IFERROR(__xludf.DUMMYFUNCTION("""COMPUTED_VALUE"""),"")</f>
        <v/>
      </c>
      <c r="L209" s="33" t="str">
        <f ca="1">IFERROR(__xludf.DUMMYFUNCTION("""COMPUTED_VALUE"""),"")</f>
        <v/>
      </c>
    </row>
    <row r="210" spans="1:12" ht="13.2" x14ac:dyDescent="0.25">
      <c r="A210" s="32">
        <f ca="1">IFERROR(__xludf.DUMMYFUNCTION("""COMPUTED_VALUE"""),43373)</f>
        <v>43373</v>
      </c>
      <c r="B210" s="33" t="str">
        <f ca="1">IFERROR(__xludf.DUMMYFUNCTION("""COMPUTED_VALUE"""),"#N/A")</f>
        <v>#N/A</v>
      </c>
      <c r="C210" s="35" t="str">
        <f ca="1">IFERROR(__xludf.DUMMYFUNCTION("""COMPUTED_VALUE"""),"")</f>
        <v/>
      </c>
      <c r="D210" s="34" t="str">
        <f ca="1">IFERROR(__xludf.DUMMYFUNCTION("""COMPUTED_VALUE"""),"")</f>
        <v/>
      </c>
      <c r="E210" s="33" t="str">
        <f ca="1">IFERROR(__xludf.DUMMYFUNCTION("""COMPUTED_VALUE"""),"")</f>
        <v/>
      </c>
      <c r="F210" s="33" t="str">
        <f ca="1">IFERROR(__xludf.DUMMYFUNCTION("""COMPUTED_VALUE"""),"")</f>
        <v/>
      </c>
      <c r="G210" s="33" t="str">
        <f ca="1">IFERROR(__xludf.DUMMYFUNCTION("""COMPUTED_VALUE"""),"#VALUE!")</f>
        <v>#VALUE!</v>
      </c>
      <c r="H210" s="33" t="str">
        <f ca="1">IFERROR(__xludf.DUMMYFUNCTION("""COMPUTED_VALUE"""),"")</f>
        <v/>
      </c>
      <c r="I210" s="33" t="str">
        <f ca="1">IFERROR(__xludf.DUMMYFUNCTION("""COMPUTED_VALUE"""),"")</f>
        <v/>
      </c>
      <c r="J210" s="33" t="str">
        <f ca="1">IFERROR(__xludf.DUMMYFUNCTION("""COMPUTED_VALUE"""),"")</f>
        <v/>
      </c>
      <c r="K210" s="33" t="str">
        <f ca="1">IFERROR(__xludf.DUMMYFUNCTION("""COMPUTED_VALUE"""),"")</f>
        <v/>
      </c>
      <c r="L210" s="33" t="str">
        <f ca="1">IFERROR(__xludf.DUMMYFUNCTION("""COMPUTED_VALUE"""),"")</f>
        <v/>
      </c>
    </row>
    <row r="211" spans="1:12" ht="13.2" x14ac:dyDescent="0.25">
      <c r="A211" s="32">
        <f ca="1">IFERROR(__xludf.DUMMYFUNCTION("""COMPUTED_VALUE"""),43373)</f>
        <v>43373</v>
      </c>
      <c r="B211" s="33" t="str">
        <f ca="1">IFERROR(__xludf.DUMMYFUNCTION("""COMPUTED_VALUE"""),"#N/A")</f>
        <v>#N/A</v>
      </c>
      <c r="C211" s="35" t="str">
        <f ca="1">IFERROR(__xludf.DUMMYFUNCTION("""COMPUTED_VALUE"""),"")</f>
        <v/>
      </c>
      <c r="D211" s="34" t="str">
        <f ca="1">IFERROR(__xludf.DUMMYFUNCTION("""COMPUTED_VALUE"""),"")</f>
        <v/>
      </c>
      <c r="E211" s="33" t="str">
        <f ca="1">IFERROR(__xludf.DUMMYFUNCTION("""COMPUTED_VALUE"""),"")</f>
        <v/>
      </c>
      <c r="F211" s="33" t="str">
        <f ca="1">IFERROR(__xludf.DUMMYFUNCTION("""COMPUTED_VALUE"""),"")</f>
        <v/>
      </c>
      <c r="G211" s="33" t="str">
        <f ca="1">IFERROR(__xludf.DUMMYFUNCTION("""COMPUTED_VALUE"""),"#VALUE!")</f>
        <v>#VALUE!</v>
      </c>
      <c r="H211" s="33" t="str">
        <f ca="1">IFERROR(__xludf.DUMMYFUNCTION("""COMPUTED_VALUE"""),"")</f>
        <v/>
      </c>
      <c r="I211" s="33" t="str">
        <f ca="1">IFERROR(__xludf.DUMMYFUNCTION("""COMPUTED_VALUE"""),"")</f>
        <v/>
      </c>
      <c r="J211" s="33" t="str">
        <f ca="1">IFERROR(__xludf.DUMMYFUNCTION("""COMPUTED_VALUE"""),"")</f>
        <v/>
      </c>
      <c r="K211" s="33" t="str">
        <f ca="1">IFERROR(__xludf.DUMMYFUNCTION("""COMPUTED_VALUE"""),"")</f>
        <v/>
      </c>
      <c r="L211" s="33" t="str">
        <f ca="1">IFERROR(__xludf.DUMMYFUNCTION("""COMPUTED_VALUE"""),"")</f>
        <v/>
      </c>
    </row>
    <row r="212" spans="1:12" ht="13.2" x14ac:dyDescent="0.25">
      <c r="A212" s="32">
        <f ca="1">IFERROR(__xludf.DUMMYFUNCTION("""COMPUTED_VALUE"""),43373)</f>
        <v>43373</v>
      </c>
      <c r="B212" s="33" t="str">
        <f ca="1">IFERROR(__xludf.DUMMYFUNCTION("""COMPUTED_VALUE"""),"#N/A")</f>
        <v>#N/A</v>
      </c>
      <c r="C212" s="35" t="str">
        <f ca="1">IFERROR(__xludf.DUMMYFUNCTION("""COMPUTED_VALUE"""),"")</f>
        <v/>
      </c>
      <c r="D212" s="34" t="str">
        <f ca="1">IFERROR(__xludf.DUMMYFUNCTION("""COMPUTED_VALUE"""),"")</f>
        <v/>
      </c>
      <c r="E212" s="33" t="str">
        <f ca="1">IFERROR(__xludf.DUMMYFUNCTION("""COMPUTED_VALUE"""),"")</f>
        <v/>
      </c>
      <c r="F212" s="33" t="str">
        <f ca="1">IFERROR(__xludf.DUMMYFUNCTION("""COMPUTED_VALUE"""),"")</f>
        <v/>
      </c>
      <c r="G212" s="33" t="str">
        <f ca="1">IFERROR(__xludf.DUMMYFUNCTION("""COMPUTED_VALUE"""),"#VALUE!")</f>
        <v>#VALUE!</v>
      </c>
      <c r="H212" s="33" t="str">
        <f ca="1">IFERROR(__xludf.DUMMYFUNCTION("""COMPUTED_VALUE"""),"")</f>
        <v/>
      </c>
      <c r="I212" s="33" t="str">
        <f ca="1">IFERROR(__xludf.DUMMYFUNCTION("""COMPUTED_VALUE"""),"")</f>
        <v/>
      </c>
      <c r="J212" s="33" t="str">
        <f ca="1">IFERROR(__xludf.DUMMYFUNCTION("""COMPUTED_VALUE"""),"")</f>
        <v/>
      </c>
      <c r="K212" s="33" t="str">
        <f ca="1">IFERROR(__xludf.DUMMYFUNCTION("""COMPUTED_VALUE"""),"")</f>
        <v/>
      </c>
      <c r="L212" s="33" t="str">
        <f ca="1">IFERROR(__xludf.DUMMYFUNCTION("""COMPUTED_VALUE"""),"")</f>
        <v/>
      </c>
    </row>
    <row r="213" spans="1:12" ht="13.2" x14ac:dyDescent="0.25">
      <c r="A213" s="32">
        <f ca="1">IFERROR(__xludf.DUMMYFUNCTION("""COMPUTED_VALUE"""),43373)</f>
        <v>43373</v>
      </c>
      <c r="B213" s="33" t="str">
        <f ca="1">IFERROR(__xludf.DUMMYFUNCTION("""COMPUTED_VALUE"""),"#N/A")</f>
        <v>#N/A</v>
      </c>
      <c r="C213" s="35" t="str">
        <f ca="1">IFERROR(__xludf.DUMMYFUNCTION("""COMPUTED_VALUE"""),"")</f>
        <v/>
      </c>
      <c r="D213" s="34" t="str">
        <f ca="1">IFERROR(__xludf.DUMMYFUNCTION("""COMPUTED_VALUE"""),"")</f>
        <v/>
      </c>
      <c r="E213" s="33" t="str">
        <f ca="1">IFERROR(__xludf.DUMMYFUNCTION("""COMPUTED_VALUE"""),"")</f>
        <v/>
      </c>
      <c r="F213" s="33" t="str">
        <f ca="1">IFERROR(__xludf.DUMMYFUNCTION("""COMPUTED_VALUE"""),"")</f>
        <v/>
      </c>
      <c r="G213" s="33" t="str">
        <f ca="1">IFERROR(__xludf.DUMMYFUNCTION("""COMPUTED_VALUE"""),"#VALUE!")</f>
        <v>#VALUE!</v>
      </c>
      <c r="H213" s="33" t="str">
        <f ca="1">IFERROR(__xludf.DUMMYFUNCTION("""COMPUTED_VALUE"""),"")</f>
        <v/>
      </c>
      <c r="I213" s="33" t="str">
        <f ca="1">IFERROR(__xludf.DUMMYFUNCTION("""COMPUTED_VALUE"""),"")</f>
        <v/>
      </c>
      <c r="J213" s="33" t="str">
        <f ca="1">IFERROR(__xludf.DUMMYFUNCTION("""COMPUTED_VALUE"""),"")</f>
        <v/>
      </c>
      <c r="K213" s="33" t="str">
        <f ca="1">IFERROR(__xludf.DUMMYFUNCTION("""COMPUTED_VALUE"""),"")</f>
        <v/>
      </c>
      <c r="L213" s="33" t="str">
        <f ca="1">IFERROR(__xludf.DUMMYFUNCTION("""COMPUTED_VALUE"""),"")</f>
        <v/>
      </c>
    </row>
    <row r="214" spans="1:12" ht="13.2" x14ac:dyDescent="0.25">
      <c r="A214" s="32">
        <f ca="1">IFERROR(__xludf.DUMMYFUNCTION("""COMPUTED_VALUE"""),43373)</f>
        <v>43373</v>
      </c>
      <c r="B214" s="33" t="str">
        <f ca="1">IFERROR(__xludf.DUMMYFUNCTION("""COMPUTED_VALUE"""),"#N/A")</f>
        <v>#N/A</v>
      </c>
      <c r="C214" s="35" t="str">
        <f ca="1">IFERROR(__xludf.DUMMYFUNCTION("""COMPUTED_VALUE"""),"")</f>
        <v/>
      </c>
      <c r="D214" s="34" t="str">
        <f ca="1">IFERROR(__xludf.DUMMYFUNCTION("""COMPUTED_VALUE"""),"")</f>
        <v/>
      </c>
      <c r="E214" s="33" t="str">
        <f ca="1">IFERROR(__xludf.DUMMYFUNCTION("""COMPUTED_VALUE"""),"")</f>
        <v/>
      </c>
      <c r="F214" s="33" t="str">
        <f ca="1">IFERROR(__xludf.DUMMYFUNCTION("""COMPUTED_VALUE"""),"")</f>
        <v/>
      </c>
      <c r="G214" s="33" t="str">
        <f ca="1">IFERROR(__xludf.DUMMYFUNCTION("""COMPUTED_VALUE"""),"#VALUE!")</f>
        <v>#VALUE!</v>
      </c>
      <c r="H214" s="33" t="str">
        <f ca="1">IFERROR(__xludf.DUMMYFUNCTION("""COMPUTED_VALUE"""),"")</f>
        <v/>
      </c>
      <c r="I214" s="33" t="str">
        <f ca="1">IFERROR(__xludf.DUMMYFUNCTION("""COMPUTED_VALUE"""),"")</f>
        <v/>
      </c>
      <c r="J214" s="33" t="str">
        <f ca="1">IFERROR(__xludf.DUMMYFUNCTION("""COMPUTED_VALUE"""),"")</f>
        <v/>
      </c>
      <c r="K214" s="33" t="str">
        <f ca="1">IFERROR(__xludf.DUMMYFUNCTION("""COMPUTED_VALUE"""),"")</f>
        <v/>
      </c>
      <c r="L214" s="33" t="str">
        <f ca="1">IFERROR(__xludf.DUMMYFUNCTION("""COMPUTED_VALUE"""),"")</f>
        <v/>
      </c>
    </row>
    <row r="215" spans="1:12" ht="13.2" x14ac:dyDescent="0.25">
      <c r="A215" s="32">
        <f ca="1">IFERROR(__xludf.DUMMYFUNCTION("""COMPUTED_VALUE"""),43373)</f>
        <v>43373</v>
      </c>
      <c r="B215" s="33" t="str">
        <f ca="1">IFERROR(__xludf.DUMMYFUNCTION("""COMPUTED_VALUE"""),"#N/A")</f>
        <v>#N/A</v>
      </c>
      <c r="C215" s="35" t="str">
        <f ca="1">IFERROR(__xludf.DUMMYFUNCTION("""COMPUTED_VALUE"""),"")</f>
        <v/>
      </c>
      <c r="D215" s="34" t="str">
        <f ca="1">IFERROR(__xludf.DUMMYFUNCTION("""COMPUTED_VALUE"""),"")</f>
        <v/>
      </c>
      <c r="E215" s="33" t="str">
        <f ca="1">IFERROR(__xludf.DUMMYFUNCTION("""COMPUTED_VALUE"""),"")</f>
        <v/>
      </c>
      <c r="F215" s="33" t="str">
        <f ca="1">IFERROR(__xludf.DUMMYFUNCTION("""COMPUTED_VALUE"""),"")</f>
        <v/>
      </c>
      <c r="G215" s="33" t="str">
        <f ca="1">IFERROR(__xludf.DUMMYFUNCTION("""COMPUTED_VALUE"""),"#VALUE!")</f>
        <v>#VALUE!</v>
      </c>
      <c r="H215" s="33" t="str">
        <f ca="1">IFERROR(__xludf.DUMMYFUNCTION("""COMPUTED_VALUE"""),"")</f>
        <v/>
      </c>
      <c r="I215" s="33" t="str">
        <f ca="1">IFERROR(__xludf.DUMMYFUNCTION("""COMPUTED_VALUE"""),"")</f>
        <v/>
      </c>
      <c r="J215" s="33" t="str">
        <f ca="1">IFERROR(__xludf.DUMMYFUNCTION("""COMPUTED_VALUE"""),"")</f>
        <v/>
      </c>
      <c r="K215" s="33" t="str">
        <f ca="1">IFERROR(__xludf.DUMMYFUNCTION("""COMPUTED_VALUE"""),"")</f>
        <v/>
      </c>
      <c r="L215" s="33" t="str">
        <f ca="1">IFERROR(__xludf.DUMMYFUNCTION("""COMPUTED_VALUE"""),"")</f>
        <v/>
      </c>
    </row>
    <row r="216" spans="1:12" ht="13.2" x14ac:dyDescent="0.25">
      <c r="A216" s="32">
        <f ca="1">IFERROR(__xludf.DUMMYFUNCTION("""COMPUTED_VALUE"""),43373)</f>
        <v>43373</v>
      </c>
      <c r="B216" s="33" t="str">
        <f ca="1">IFERROR(__xludf.DUMMYFUNCTION("""COMPUTED_VALUE"""),"#N/A")</f>
        <v>#N/A</v>
      </c>
      <c r="C216" s="35" t="str">
        <f ca="1">IFERROR(__xludf.DUMMYFUNCTION("""COMPUTED_VALUE"""),"")</f>
        <v/>
      </c>
      <c r="D216" s="34" t="str">
        <f ca="1">IFERROR(__xludf.DUMMYFUNCTION("""COMPUTED_VALUE"""),"")</f>
        <v/>
      </c>
      <c r="E216" s="33" t="str">
        <f ca="1">IFERROR(__xludf.DUMMYFUNCTION("""COMPUTED_VALUE"""),"")</f>
        <v/>
      </c>
      <c r="F216" s="33" t="str">
        <f ca="1">IFERROR(__xludf.DUMMYFUNCTION("""COMPUTED_VALUE"""),"")</f>
        <v/>
      </c>
      <c r="G216" s="33" t="str">
        <f ca="1">IFERROR(__xludf.DUMMYFUNCTION("""COMPUTED_VALUE"""),"#VALUE!")</f>
        <v>#VALUE!</v>
      </c>
      <c r="H216" s="33" t="str">
        <f ca="1">IFERROR(__xludf.DUMMYFUNCTION("""COMPUTED_VALUE"""),"")</f>
        <v/>
      </c>
      <c r="I216" s="33" t="str">
        <f ca="1">IFERROR(__xludf.DUMMYFUNCTION("""COMPUTED_VALUE"""),"")</f>
        <v/>
      </c>
      <c r="J216" s="33" t="str">
        <f ca="1">IFERROR(__xludf.DUMMYFUNCTION("""COMPUTED_VALUE"""),"")</f>
        <v/>
      </c>
      <c r="K216" s="33" t="str">
        <f ca="1">IFERROR(__xludf.DUMMYFUNCTION("""COMPUTED_VALUE"""),"")</f>
        <v/>
      </c>
      <c r="L216" s="33" t="str">
        <f ca="1">IFERROR(__xludf.DUMMYFUNCTION("""COMPUTED_VALUE"""),"")</f>
        <v/>
      </c>
    </row>
    <row r="217" spans="1:12" ht="13.2" x14ac:dyDescent="0.25">
      <c r="A217" s="32">
        <f ca="1">IFERROR(__xludf.DUMMYFUNCTION("""COMPUTED_VALUE"""),43373)</f>
        <v>43373</v>
      </c>
      <c r="B217" s="33" t="str">
        <f ca="1">IFERROR(__xludf.DUMMYFUNCTION("""COMPUTED_VALUE"""),"#N/A")</f>
        <v>#N/A</v>
      </c>
      <c r="C217" s="35" t="str">
        <f ca="1">IFERROR(__xludf.DUMMYFUNCTION("""COMPUTED_VALUE"""),"")</f>
        <v/>
      </c>
      <c r="D217" s="34" t="str">
        <f ca="1">IFERROR(__xludf.DUMMYFUNCTION("""COMPUTED_VALUE"""),"")</f>
        <v/>
      </c>
      <c r="E217" s="33" t="str">
        <f ca="1">IFERROR(__xludf.DUMMYFUNCTION("""COMPUTED_VALUE"""),"")</f>
        <v/>
      </c>
      <c r="F217" s="33" t="str">
        <f ca="1">IFERROR(__xludf.DUMMYFUNCTION("""COMPUTED_VALUE"""),"")</f>
        <v/>
      </c>
      <c r="G217" s="33" t="str">
        <f ca="1">IFERROR(__xludf.DUMMYFUNCTION("""COMPUTED_VALUE"""),"#VALUE!")</f>
        <v>#VALUE!</v>
      </c>
      <c r="H217" s="33" t="str">
        <f ca="1">IFERROR(__xludf.DUMMYFUNCTION("""COMPUTED_VALUE"""),"")</f>
        <v/>
      </c>
      <c r="I217" s="33" t="str">
        <f ca="1">IFERROR(__xludf.DUMMYFUNCTION("""COMPUTED_VALUE"""),"")</f>
        <v/>
      </c>
      <c r="J217" s="33" t="str">
        <f ca="1">IFERROR(__xludf.DUMMYFUNCTION("""COMPUTED_VALUE"""),"")</f>
        <v/>
      </c>
      <c r="K217" s="33" t="str">
        <f ca="1">IFERROR(__xludf.DUMMYFUNCTION("""COMPUTED_VALUE"""),"")</f>
        <v/>
      </c>
      <c r="L217" s="33" t="str">
        <f ca="1">IFERROR(__xludf.DUMMYFUNCTION("""COMPUTED_VALUE"""),"")</f>
        <v/>
      </c>
    </row>
    <row r="218" spans="1:12" ht="13.2" x14ac:dyDescent="0.25">
      <c r="A218" s="32">
        <f ca="1">IFERROR(__xludf.DUMMYFUNCTION("""COMPUTED_VALUE"""),43373)</f>
        <v>43373</v>
      </c>
      <c r="B218" s="33" t="str">
        <f ca="1">IFERROR(__xludf.DUMMYFUNCTION("""COMPUTED_VALUE"""),"#N/A")</f>
        <v>#N/A</v>
      </c>
      <c r="C218" s="35" t="str">
        <f ca="1">IFERROR(__xludf.DUMMYFUNCTION("""COMPUTED_VALUE"""),"")</f>
        <v/>
      </c>
      <c r="D218" s="34" t="str">
        <f ca="1">IFERROR(__xludf.DUMMYFUNCTION("""COMPUTED_VALUE"""),"")</f>
        <v/>
      </c>
      <c r="E218" s="33" t="str">
        <f ca="1">IFERROR(__xludf.DUMMYFUNCTION("""COMPUTED_VALUE"""),"")</f>
        <v/>
      </c>
      <c r="F218" s="33" t="str">
        <f ca="1">IFERROR(__xludf.DUMMYFUNCTION("""COMPUTED_VALUE"""),"")</f>
        <v/>
      </c>
      <c r="G218" s="33" t="str">
        <f ca="1">IFERROR(__xludf.DUMMYFUNCTION("""COMPUTED_VALUE"""),"#VALUE!")</f>
        <v>#VALUE!</v>
      </c>
      <c r="H218" s="33" t="str">
        <f ca="1">IFERROR(__xludf.DUMMYFUNCTION("""COMPUTED_VALUE"""),"")</f>
        <v/>
      </c>
      <c r="I218" s="33" t="str">
        <f ca="1">IFERROR(__xludf.DUMMYFUNCTION("""COMPUTED_VALUE"""),"")</f>
        <v/>
      </c>
      <c r="J218" s="33" t="str">
        <f ca="1">IFERROR(__xludf.DUMMYFUNCTION("""COMPUTED_VALUE"""),"")</f>
        <v/>
      </c>
      <c r="K218" s="33" t="str">
        <f ca="1">IFERROR(__xludf.DUMMYFUNCTION("""COMPUTED_VALUE"""),"")</f>
        <v/>
      </c>
      <c r="L218" s="33" t="str">
        <f ca="1">IFERROR(__xludf.DUMMYFUNCTION("""COMPUTED_VALUE"""),"")</f>
        <v/>
      </c>
    </row>
    <row r="219" spans="1:12" ht="13.2" x14ac:dyDescent="0.25">
      <c r="A219" s="32">
        <f ca="1">IFERROR(__xludf.DUMMYFUNCTION("""COMPUTED_VALUE"""),43373)</f>
        <v>43373</v>
      </c>
      <c r="B219" s="33" t="str">
        <f ca="1">IFERROR(__xludf.DUMMYFUNCTION("""COMPUTED_VALUE"""),"#N/A")</f>
        <v>#N/A</v>
      </c>
      <c r="C219" s="35" t="str">
        <f ca="1">IFERROR(__xludf.DUMMYFUNCTION("""COMPUTED_VALUE"""),"")</f>
        <v/>
      </c>
      <c r="D219" s="34" t="str">
        <f ca="1">IFERROR(__xludf.DUMMYFUNCTION("""COMPUTED_VALUE"""),"")</f>
        <v/>
      </c>
      <c r="E219" s="33" t="str">
        <f ca="1">IFERROR(__xludf.DUMMYFUNCTION("""COMPUTED_VALUE"""),"")</f>
        <v/>
      </c>
      <c r="F219" s="33" t="str">
        <f ca="1">IFERROR(__xludf.DUMMYFUNCTION("""COMPUTED_VALUE"""),"")</f>
        <v/>
      </c>
      <c r="G219" s="33" t="str">
        <f ca="1">IFERROR(__xludf.DUMMYFUNCTION("""COMPUTED_VALUE"""),"#VALUE!")</f>
        <v>#VALUE!</v>
      </c>
      <c r="H219" s="33" t="str">
        <f ca="1">IFERROR(__xludf.DUMMYFUNCTION("""COMPUTED_VALUE"""),"")</f>
        <v/>
      </c>
      <c r="I219" s="33" t="str">
        <f ca="1">IFERROR(__xludf.DUMMYFUNCTION("""COMPUTED_VALUE"""),"")</f>
        <v/>
      </c>
      <c r="J219" s="33" t="str">
        <f ca="1">IFERROR(__xludf.DUMMYFUNCTION("""COMPUTED_VALUE"""),"")</f>
        <v/>
      </c>
      <c r="K219" s="33" t="str">
        <f ca="1">IFERROR(__xludf.DUMMYFUNCTION("""COMPUTED_VALUE"""),"")</f>
        <v/>
      </c>
      <c r="L219" s="33" t="str">
        <f ca="1">IFERROR(__xludf.DUMMYFUNCTION("""COMPUTED_VALUE"""),"")</f>
        <v/>
      </c>
    </row>
    <row r="220" spans="1:12" ht="13.2" x14ac:dyDescent="0.25">
      <c r="A220" s="32">
        <f ca="1">IFERROR(__xludf.DUMMYFUNCTION("""COMPUTED_VALUE"""),43373)</f>
        <v>43373</v>
      </c>
      <c r="B220" s="33" t="str">
        <f ca="1">IFERROR(__xludf.DUMMYFUNCTION("""COMPUTED_VALUE"""),"#N/A")</f>
        <v>#N/A</v>
      </c>
      <c r="C220" s="35" t="str">
        <f ca="1">IFERROR(__xludf.DUMMYFUNCTION("""COMPUTED_VALUE"""),"")</f>
        <v/>
      </c>
      <c r="D220" s="34" t="str">
        <f ca="1">IFERROR(__xludf.DUMMYFUNCTION("""COMPUTED_VALUE"""),"")</f>
        <v/>
      </c>
      <c r="E220" s="33" t="str">
        <f ca="1">IFERROR(__xludf.DUMMYFUNCTION("""COMPUTED_VALUE"""),"")</f>
        <v/>
      </c>
      <c r="F220" s="33" t="str">
        <f ca="1">IFERROR(__xludf.DUMMYFUNCTION("""COMPUTED_VALUE"""),"")</f>
        <v/>
      </c>
      <c r="G220" s="33" t="str">
        <f ca="1">IFERROR(__xludf.DUMMYFUNCTION("""COMPUTED_VALUE"""),"#VALUE!")</f>
        <v>#VALUE!</v>
      </c>
      <c r="H220" s="33" t="str">
        <f ca="1">IFERROR(__xludf.DUMMYFUNCTION("""COMPUTED_VALUE"""),"")</f>
        <v/>
      </c>
      <c r="I220" s="33" t="str">
        <f ca="1">IFERROR(__xludf.DUMMYFUNCTION("""COMPUTED_VALUE"""),"")</f>
        <v/>
      </c>
      <c r="J220" s="33" t="str">
        <f ca="1">IFERROR(__xludf.DUMMYFUNCTION("""COMPUTED_VALUE"""),"")</f>
        <v/>
      </c>
      <c r="K220" s="33" t="str">
        <f ca="1">IFERROR(__xludf.DUMMYFUNCTION("""COMPUTED_VALUE"""),"")</f>
        <v/>
      </c>
      <c r="L220" s="33" t="str">
        <f ca="1">IFERROR(__xludf.DUMMYFUNCTION("""COMPUTED_VALUE"""),"")</f>
        <v/>
      </c>
    </row>
    <row r="221" spans="1:12" ht="13.2" x14ac:dyDescent="0.25">
      <c r="A221" s="32">
        <f ca="1">IFERROR(__xludf.DUMMYFUNCTION("""COMPUTED_VALUE"""),43373)</f>
        <v>43373</v>
      </c>
      <c r="B221" s="33" t="str">
        <f ca="1">IFERROR(__xludf.DUMMYFUNCTION("""COMPUTED_VALUE"""),"#N/A")</f>
        <v>#N/A</v>
      </c>
      <c r="C221" s="35" t="str">
        <f ca="1">IFERROR(__xludf.DUMMYFUNCTION("""COMPUTED_VALUE"""),"")</f>
        <v/>
      </c>
      <c r="D221" s="34" t="str">
        <f ca="1">IFERROR(__xludf.DUMMYFUNCTION("""COMPUTED_VALUE"""),"")</f>
        <v/>
      </c>
      <c r="E221" s="33" t="str">
        <f ca="1">IFERROR(__xludf.DUMMYFUNCTION("""COMPUTED_VALUE"""),"")</f>
        <v/>
      </c>
      <c r="F221" s="33" t="str">
        <f ca="1">IFERROR(__xludf.DUMMYFUNCTION("""COMPUTED_VALUE"""),"")</f>
        <v/>
      </c>
      <c r="G221" s="33" t="str">
        <f ca="1">IFERROR(__xludf.DUMMYFUNCTION("""COMPUTED_VALUE"""),"#VALUE!")</f>
        <v>#VALUE!</v>
      </c>
      <c r="H221" s="33" t="str">
        <f ca="1">IFERROR(__xludf.DUMMYFUNCTION("""COMPUTED_VALUE"""),"")</f>
        <v/>
      </c>
      <c r="I221" s="33" t="str">
        <f ca="1">IFERROR(__xludf.DUMMYFUNCTION("""COMPUTED_VALUE"""),"")</f>
        <v/>
      </c>
      <c r="J221" s="33" t="str">
        <f ca="1">IFERROR(__xludf.DUMMYFUNCTION("""COMPUTED_VALUE"""),"")</f>
        <v/>
      </c>
      <c r="K221" s="33" t="str">
        <f ca="1">IFERROR(__xludf.DUMMYFUNCTION("""COMPUTED_VALUE"""),"")</f>
        <v/>
      </c>
      <c r="L221" s="33" t="str">
        <f ca="1">IFERROR(__xludf.DUMMYFUNCTION("""COMPUTED_VALUE"""),"")</f>
        <v/>
      </c>
    </row>
    <row r="222" spans="1:12" ht="13.2" x14ac:dyDescent="0.25">
      <c r="A222" s="32">
        <f ca="1">IFERROR(__xludf.DUMMYFUNCTION("""COMPUTED_VALUE"""),43373)</f>
        <v>43373</v>
      </c>
      <c r="B222" s="33" t="str">
        <f ca="1">IFERROR(__xludf.DUMMYFUNCTION("""COMPUTED_VALUE"""),"#N/A")</f>
        <v>#N/A</v>
      </c>
      <c r="C222" s="35" t="str">
        <f ca="1">IFERROR(__xludf.DUMMYFUNCTION("""COMPUTED_VALUE"""),"")</f>
        <v/>
      </c>
      <c r="D222" s="34" t="str">
        <f ca="1">IFERROR(__xludf.DUMMYFUNCTION("""COMPUTED_VALUE"""),"")</f>
        <v/>
      </c>
      <c r="E222" s="33" t="str">
        <f ca="1">IFERROR(__xludf.DUMMYFUNCTION("""COMPUTED_VALUE"""),"")</f>
        <v/>
      </c>
      <c r="F222" s="33" t="str">
        <f ca="1">IFERROR(__xludf.DUMMYFUNCTION("""COMPUTED_VALUE"""),"")</f>
        <v/>
      </c>
      <c r="G222" s="33" t="str">
        <f ca="1">IFERROR(__xludf.DUMMYFUNCTION("""COMPUTED_VALUE"""),"#VALUE!")</f>
        <v>#VALUE!</v>
      </c>
      <c r="H222" s="33" t="str">
        <f ca="1">IFERROR(__xludf.DUMMYFUNCTION("""COMPUTED_VALUE"""),"")</f>
        <v/>
      </c>
      <c r="I222" s="33" t="str">
        <f ca="1">IFERROR(__xludf.DUMMYFUNCTION("""COMPUTED_VALUE"""),"")</f>
        <v/>
      </c>
      <c r="J222" s="33" t="str">
        <f ca="1">IFERROR(__xludf.DUMMYFUNCTION("""COMPUTED_VALUE"""),"")</f>
        <v/>
      </c>
      <c r="K222" s="33" t="str">
        <f ca="1">IFERROR(__xludf.DUMMYFUNCTION("""COMPUTED_VALUE"""),"")</f>
        <v/>
      </c>
      <c r="L222" s="33" t="str">
        <f ca="1">IFERROR(__xludf.DUMMYFUNCTION("""COMPUTED_VALUE"""),"")</f>
        <v/>
      </c>
    </row>
    <row r="223" spans="1:12" ht="13.2" x14ac:dyDescent="0.25">
      <c r="A223" s="32">
        <f ca="1">IFERROR(__xludf.DUMMYFUNCTION("""COMPUTED_VALUE"""),43373)</f>
        <v>43373</v>
      </c>
      <c r="B223" s="33" t="str">
        <f ca="1">IFERROR(__xludf.DUMMYFUNCTION("""COMPUTED_VALUE"""),"#N/A")</f>
        <v>#N/A</v>
      </c>
      <c r="C223" s="35" t="str">
        <f ca="1">IFERROR(__xludf.DUMMYFUNCTION("""COMPUTED_VALUE"""),"")</f>
        <v/>
      </c>
      <c r="D223" s="34" t="str">
        <f ca="1">IFERROR(__xludf.DUMMYFUNCTION("""COMPUTED_VALUE"""),"")</f>
        <v/>
      </c>
      <c r="E223" s="33" t="str">
        <f ca="1">IFERROR(__xludf.DUMMYFUNCTION("""COMPUTED_VALUE"""),"")</f>
        <v/>
      </c>
      <c r="F223" s="33" t="str">
        <f ca="1">IFERROR(__xludf.DUMMYFUNCTION("""COMPUTED_VALUE"""),"")</f>
        <v/>
      </c>
      <c r="G223" s="33" t="str">
        <f ca="1">IFERROR(__xludf.DUMMYFUNCTION("""COMPUTED_VALUE"""),"#VALUE!")</f>
        <v>#VALUE!</v>
      </c>
      <c r="H223" s="33" t="str">
        <f ca="1">IFERROR(__xludf.DUMMYFUNCTION("""COMPUTED_VALUE"""),"")</f>
        <v/>
      </c>
      <c r="I223" s="33" t="str">
        <f ca="1">IFERROR(__xludf.DUMMYFUNCTION("""COMPUTED_VALUE"""),"")</f>
        <v/>
      </c>
      <c r="J223" s="33" t="str">
        <f ca="1">IFERROR(__xludf.DUMMYFUNCTION("""COMPUTED_VALUE"""),"")</f>
        <v/>
      </c>
      <c r="K223" s="33" t="str">
        <f ca="1">IFERROR(__xludf.DUMMYFUNCTION("""COMPUTED_VALUE"""),"")</f>
        <v/>
      </c>
      <c r="L223" s="33" t="str">
        <f ca="1">IFERROR(__xludf.DUMMYFUNCTION("""COMPUTED_VALUE"""),"")</f>
        <v/>
      </c>
    </row>
    <row r="224" spans="1:12" ht="13.2" x14ac:dyDescent="0.25">
      <c r="A224" s="32">
        <f ca="1">IFERROR(__xludf.DUMMYFUNCTION("""COMPUTED_VALUE"""),43373)</f>
        <v>43373</v>
      </c>
      <c r="B224" s="33" t="str">
        <f ca="1">IFERROR(__xludf.DUMMYFUNCTION("""COMPUTED_VALUE"""),"#N/A")</f>
        <v>#N/A</v>
      </c>
      <c r="C224" s="35" t="str">
        <f ca="1">IFERROR(__xludf.DUMMYFUNCTION("""COMPUTED_VALUE"""),"")</f>
        <v/>
      </c>
      <c r="D224" s="34" t="str">
        <f ca="1">IFERROR(__xludf.DUMMYFUNCTION("""COMPUTED_VALUE"""),"")</f>
        <v/>
      </c>
      <c r="E224" s="33" t="str">
        <f ca="1">IFERROR(__xludf.DUMMYFUNCTION("""COMPUTED_VALUE"""),"")</f>
        <v/>
      </c>
      <c r="F224" s="33" t="str">
        <f ca="1">IFERROR(__xludf.DUMMYFUNCTION("""COMPUTED_VALUE"""),"")</f>
        <v/>
      </c>
      <c r="G224" s="33" t="str">
        <f ca="1">IFERROR(__xludf.DUMMYFUNCTION("""COMPUTED_VALUE"""),"#VALUE!")</f>
        <v>#VALUE!</v>
      </c>
      <c r="H224" s="33" t="str">
        <f ca="1">IFERROR(__xludf.DUMMYFUNCTION("""COMPUTED_VALUE"""),"")</f>
        <v/>
      </c>
      <c r="I224" s="33" t="str">
        <f ca="1">IFERROR(__xludf.DUMMYFUNCTION("""COMPUTED_VALUE"""),"")</f>
        <v/>
      </c>
      <c r="J224" s="33" t="str">
        <f ca="1">IFERROR(__xludf.DUMMYFUNCTION("""COMPUTED_VALUE"""),"")</f>
        <v/>
      </c>
      <c r="K224" s="33" t="str">
        <f ca="1">IFERROR(__xludf.DUMMYFUNCTION("""COMPUTED_VALUE"""),"")</f>
        <v/>
      </c>
      <c r="L224" s="33" t="str">
        <f ca="1">IFERROR(__xludf.DUMMYFUNCTION("""COMPUTED_VALUE"""),"")</f>
        <v/>
      </c>
    </row>
    <row r="225" spans="1:12" ht="13.2" x14ac:dyDescent="0.25">
      <c r="A225" s="32">
        <f ca="1">IFERROR(__xludf.DUMMYFUNCTION("""COMPUTED_VALUE"""),43373)</f>
        <v>43373</v>
      </c>
      <c r="B225" s="33" t="str">
        <f ca="1">IFERROR(__xludf.DUMMYFUNCTION("""COMPUTED_VALUE"""),"#N/A")</f>
        <v>#N/A</v>
      </c>
      <c r="C225" s="35" t="str">
        <f ca="1">IFERROR(__xludf.DUMMYFUNCTION("""COMPUTED_VALUE"""),"")</f>
        <v/>
      </c>
      <c r="D225" s="34" t="str">
        <f ca="1">IFERROR(__xludf.DUMMYFUNCTION("""COMPUTED_VALUE"""),"")</f>
        <v/>
      </c>
      <c r="E225" s="33" t="str">
        <f ca="1">IFERROR(__xludf.DUMMYFUNCTION("""COMPUTED_VALUE"""),"")</f>
        <v/>
      </c>
      <c r="F225" s="33" t="str">
        <f ca="1">IFERROR(__xludf.DUMMYFUNCTION("""COMPUTED_VALUE"""),"")</f>
        <v/>
      </c>
      <c r="G225" s="33" t="str">
        <f ca="1">IFERROR(__xludf.DUMMYFUNCTION("""COMPUTED_VALUE"""),"#VALUE!")</f>
        <v>#VALUE!</v>
      </c>
      <c r="H225" s="33" t="str">
        <f ca="1">IFERROR(__xludf.DUMMYFUNCTION("""COMPUTED_VALUE"""),"")</f>
        <v/>
      </c>
      <c r="I225" s="33" t="str">
        <f ca="1">IFERROR(__xludf.DUMMYFUNCTION("""COMPUTED_VALUE"""),"")</f>
        <v/>
      </c>
      <c r="J225" s="33" t="str">
        <f ca="1">IFERROR(__xludf.DUMMYFUNCTION("""COMPUTED_VALUE"""),"")</f>
        <v/>
      </c>
      <c r="K225" s="33" t="str">
        <f ca="1">IFERROR(__xludf.DUMMYFUNCTION("""COMPUTED_VALUE"""),"")</f>
        <v/>
      </c>
      <c r="L225" s="33" t="str">
        <f ca="1">IFERROR(__xludf.DUMMYFUNCTION("""COMPUTED_VALUE"""),"")</f>
        <v/>
      </c>
    </row>
    <row r="226" spans="1:12" ht="13.2" x14ac:dyDescent="0.25">
      <c r="A226" s="32">
        <f ca="1">IFERROR(__xludf.DUMMYFUNCTION("""COMPUTED_VALUE"""),43373)</f>
        <v>43373</v>
      </c>
      <c r="B226" s="33" t="str">
        <f ca="1">IFERROR(__xludf.DUMMYFUNCTION("""COMPUTED_VALUE"""),"#N/A")</f>
        <v>#N/A</v>
      </c>
      <c r="C226" s="35" t="str">
        <f ca="1">IFERROR(__xludf.DUMMYFUNCTION("""COMPUTED_VALUE"""),"")</f>
        <v/>
      </c>
      <c r="D226" s="34" t="str">
        <f ca="1">IFERROR(__xludf.DUMMYFUNCTION("""COMPUTED_VALUE"""),"")</f>
        <v/>
      </c>
      <c r="E226" s="33" t="str">
        <f ca="1">IFERROR(__xludf.DUMMYFUNCTION("""COMPUTED_VALUE"""),"")</f>
        <v/>
      </c>
      <c r="F226" s="33" t="str">
        <f ca="1">IFERROR(__xludf.DUMMYFUNCTION("""COMPUTED_VALUE"""),"")</f>
        <v/>
      </c>
      <c r="G226" s="33" t="str">
        <f ca="1">IFERROR(__xludf.DUMMYFUNCTION("""COMPUTED_VALUE"""),"#VALUE!")</f>
        <v>#VALUE!</v>
      </c>
      <c r="H226" s="33" t="str">
        <f ca="1">IFERROR(__xludf.DUMMYFUNCTION("""COMPUTED_VALUE"""),"")</f>
        <v/>
      </c>
      <c r="I226" s="33" t="str">
        <f ca="1">IFERROR(__xludf.DUMMYFUNCTION("""COMPUTED_VALUE"""),"")</f>
        <v/>
      </c>
      <c r="J226" s="33" t="str">
        <f ca="1">IFERROR(__xludf.DUMMYFUNCTION("""COMPUTED_VALUE"""),"")</f>
        <v/>
      </c>
      <c r="K226" s="33" t="str">
        <f ca="1">IFERROR(__xludf.DUMMYFUNCTION("""COMPUTED_VALUE"""),"")</f>
        <v/>
      </c>
      <c r="L226" s="33" t="str">
        <f ca="1">IFERROR(__xludf.DUMMYFUNCTION("""COMPUTED_VALUE"""),"")</f>
        <v/>
      </c>
    </row>
    <row r="227" spans="1:12" ht="13.2" x14ac:dyDescent="0.25">
      <c r="A227" s="32">
        <f ca="1">IFERROR(__xludf.DUMMYFUNCTION("""COMPUTED_VALUE"""),43373)</f>
        <v>43373</v>
      </c>
      <c r="B227" s="33" t="str">
        <f ca="1">IFERROR(__xludf.DUMMYFUNCTION("""COMPUTED_VALUE"""),"#N/A")</f>
        <v>#N/A</v>
      </c>
      <c r="C227" s="35" t="str">
        <f ca="1">IFERROR(__xludf.DUMMYFUNCTION("""COMPUTED_VALUE"""),"")</f>
        <v/>
      </c>
      <c r="D227" s="34" t="str">
        <f ca="1">IFERROR(__xludf.DUMMYFUNCTION("""COMPUTED_VALUE"""),"")</f>
        <v/>
      </c>
      <c r="E227" s="33" t="str">
        <f ca="1">IFERROR(__xludf.DUMMYFUNCTION("""COMPUTED_VALUE"""),"")</f>
        <v/>
      </c>
      <c r="F227" s="33" t="str">
        <f ca="1">IFERROR(__xludf.DUMMYFUNCTION("""COMPUTED_VALUE"""),"")</f>
        <v/>
      </c>
      <c r="G227" s="33" t="str">
        <f ca="1">IFERROR(__xludf.DUMMYFUNCTION("""COMPUTED_VALUE"""),"#VALUE!")</f>
        <v>#VALUE!</v>
      </c>
      <c r="H227" s="33" t="str">
        <f ca="1">IFERROR(__xludf.DUMMYFUNCTION("""COMPUTED_VALUE"""),"")</f>
        <v/>
      </c>
      <c r="I227" s="33" t="str">
        <f ca="1">IFERROR(__xludf.DUMMYFUNCTION("""COMPUTED_VALUE"""),"")</f>
        <v/>
      </c>
      <c r="J227" s="33" t="str">
        <f ca="1">IFERROR(__xludf.DUMMYFUNCTION("""COMPUTED_VALUE"""),"")</f>
        <v/>
      </c>
      <c r="K227" s="33" t="str">
        <f ca="1">IFERROR(__xludf.DUMMYFUNCTION("""COMPUTED_VALUE"""),"")</f>
        <v/>
      </c>
      <c r="L227" s="33" t="str">
        <f ca="1">IFERROR(__xludf.DUMMYFUNCTION("""COMPUTED_VALUE"""),"")</f>
        <v/>
      </c>
    </row>
    <row r="228" spans="1:12" ht="13.2" x14ac:dyDescent="0.25">
      <c r="A228" s="32">
        <f ca="1">IFERROR(__xludf.DUMMYFUNCTION("""COMPUTED_VALUE"""),43373)</f>
        <v>43373</v>
      </c>
      <c r="B228" s="33" t="str">
        <f ca="1">IFERROR(__xludf.DUMMYFUNCTION("""COMPUTED_VALUE"""),"#N/A")</f>
        <v>#N/A</v>
      </c>
      <c r="C228" s="35" t="str">
        <f ca="1">IFERROR(__xludf.DUMMYFUNCTION("""COMPUTED_VALUE"""),"")</f>
        <v/>
      </c>
      <c r="D228" s="34" t="str">
        <f ca="1">IFERROR(__xludf.DUMMYFUNCTION("""COMPUTED_VALUE"""),"")</f>
        <v/>
      </c>
      <c r="E228" s="33" t="str">
        <f ca="1">IFERROR(__xludf.DUMMYFUNCTION("""COMPUTED_VALUE"""),"")</f>
        <v/>
      </c>
      <c r="F228" s="33" t="str">
        <f ca="1">IFERROR(__xludf.DUMMYFUNCTION("""COMPUTED_VALUE"""),"")</f>
        <v/>
      </c>
      <c r="G228" s="33" t="str">
        <f ca="1">IFERROR(__xludf.DUMMYFUNCTION("""COMPUTED_VALUE"""),"#VALUE!")</f>
        <v>#VALUE!</v>
      </c>
      <c r="H228" s="33" t="str">
        <f ca="1">IFERROR(__xludf.DUMMYFUNCTION("""COMPUTED_VALUE"""),"")</f>
        <v/>
      </c>
      <c r="I228" s="33" t="str">
        <f ca="1">IFERROR(__xludf.DUMMYFUNCTION("""COMPUTED_VALUE"""),"")</f>
        <v/>
      </c>
      <c r="J228" s="33" t="str">
        <f ca="1">IFERROR(__xludf.DUMMYFUNCTION("""COMPUTED_VALUE"""),"")</f>
        <v/>
      </c>
      <c r="K228" s="33" t="str">
        <f ca="1">IFERROR(__xludf.DUMMYFUNCTION("""COMPUTED_VALUE"""),"")</f>
        <v/>
      </c>
      <c r="L228" s="33" t="str">
        <f ca="1">IFERROR(__xludf.DUMMYFUNCTION("""COMPUTED_VALUE"""),"")</f>
        <v/>
      </c>
    </row>
    <row r="229" spans="1:12" ht="13.2" x14ac:dyDescent="0.25">
      <c r="A229" s="32">
        <f ca="1">IFERROR(__xludf.DUMMYFUNCTION("""COMPUTED_VALUE"""),43373)</f>
        <v>43373</v>
      </c>
      <c r="B229" s="33" t="str">
        <f ca="1">IFERROR(__xludf.DUMMYFUNCTION("""COMPUTED_VALUE"""),"#N/A")</f>
        <v>#N/A</v>
      </c>
      <c r="C229" s="35" t="str">
        <f ca="1">IFERROR(__xludf.DUMMYFUNCTION("""COMPUTED_VALUE"""),"")</f>
        <v/>
      </c>
      <c r="D229" s="34" t="str">
        <f ca="1">IFERROR(__xludf.DUMMYFUNCTION("""COMPUTED_VALUE"""),"")</f>
        <v/>
      </c>
      <c r="E229" s="33" t="str">
        <f ca="1">IFERROR(__xludf.DUMMYFUNCTION("""COMPUTED_VALUE"""),"")</f>
        <v/>
      </c>
      <c r="F229" s="33" t="str">
        <f ca="1">IFERROR(__xludf.DUMMYFUNCTION("""COMPUTED_VALUE"""),"")</f>
        <v/>
      </c>
      <c r="G229" s="33" t="str">
        <f ca="1">IFERROR(__xludf.DUMMYFUNCTION("""COMPUTED_VALUE"""),"#VALUE!")</f>
        <v>#VALUE!</v>
      </c>
      <c r="H229" s="33" t="str">
        <f ca="1">IFERROR(__xludf.DUMMYFUNCTION("""COMPUTED_VALUE"""),"")</f>
        <v/>
      </c>
      <c r="I229" s="33" t="str">
        <f ca="1">IFERROR(__xludf.DUMMYFUNCTION("""COMPUTED_VALUE"""),"")</f>
        <v/>
      </c>
      <c r="J229" s="33" t="str">
        <f ca="1">IFERROR(__xludf.DUMMYFUNCTION("""COMPUTED_VALUE"""),"")</f>
        <v/>
      </c>
      <c r="K229" s="33" t="str">
        <f ca="1">IFERROR(__xludf.DUMMYFUNCTION("""COMPUTED_VALUE"""),"")</f>
        <v/>
      </c>
      <c r="L229" s="33" t="str">
        <f ca="1">IFERROR(__xludf.DUMMYFUNCTION("""COMPUTED_VALUE"""),"")</f>
        <v/>
      </c>
    </row>
    <row r="230" spans="1:12" ht="13.2" x14ac:dyDescent="0.25">
      <c r="A230" s="32">
        <f ca="1">IFERROR(__xludf.DUMMYFUNCTION("""COMPUTED_VALUE"""),43373)</f>
        <v>43373</v>
      </c>
      <c r="B230" s="33" t="str">
        <f ca="1">IFERROR(__xludf.DUMMYFUNCTION("""COMPUTED_VALUE"""),"#N/A")</f>
        <v>#N/A</v>
      </c>
      <c r="C230" s="35" t="str">
        <f ca="1">IFERROR(__xludf.DUMMYFUNCTION("""COMPUTED_VALUE"""),"")</f>
        <v/>
      </c>
      <c r="D230" s="34" t="str">
        <f ca="1">IFERROR(__xludf.DUMMYFUNCTION("""COMPUTED_VALUE"""),"")</f>
        <v/>
      </c>
      <c r="E230" s="33" t="str">
        <f ca="1">IFERROR(__xludf.DUMMYFUNCTION("""COMPUTED_VALUE"""),"")</f>
        <v/>
      </c>
      <c r="F230" s="33" t="str">
        <f ca="1">IFERROR(__xludf.DUMMYFUNCTION("""COMPUTED_VALUE"""),"")</f>
        <v/>
      </c>
      <c r="G230" s="33" t="str">
        <f ca="1">IFERROR(__xludf.DUMMYFUNCTION("""COMPUTED_VALUE"""),"#VALUE!")</f>
        <v>#VALUE!</v>
      </c>
      <c r="H230" s="33" t="str">
        <f ca="1">IFERROR(__xludf.DUMMYFUNCTION("""COMPUTED_VALUE"""),"")</f>
        <v/>
      </c>
      <c r="I230" s="33" t="str">
        <f ca="1">IFERROR(__xludf.DUMMYFUNCTION("""COMPUTED_VALUE"""),"")</f>
        <v/>
      </c>
      <c r="J230" s="33" t="str">
        <f ca="1">IFERROR(__xludf.DUMMYFUNCTION("""COMPUTED_VALUE"""),"")</f>
        <v/>
      </c>
      <c r="K230" s="33" t="str">
        <f ca="1">IFERROR(__xludf.DUMMYFUNCTION("""COMPUTED_VALUE"""),"")</f>
        <v/>
      </c>
      <c r="L230" s="33" t="str">
        <f ca="1">IFERROR(__xludf.DUMMYFUNCTION("""COMPUTED_VALUE"""),"")</f>
        <v/>
      </c>
    </row>
    <row r="231" spans="1:12" ht="13.2" x14ac:dyDescent="0.25">
      <c r="A231" s="32">
        <f ca="1">IFERROR(__xludf.DUMMYFUNCTION("""COMPUTED_VALUE"""),43373)</f>
        <v>43373</v>
      </c>
      <c r="B231" s="33" t="str">
        <f ca="1">IFERROR(__xludf.DUMMYFUNCTION("""COMPUTED_VALUE"""),"#N/A")</f>
        <v>#N/A</v>
      </c>
      <c r="C231" s="35" t="str">
        <f ca="1">IFERROR(__xludf.DUMMYFUNCTION("""COMPUTED_VALUE"""),"")</f>
        <v/>
      </c>
      <c r="D231" s="34" t="str">
        <f ca="1">IFERROR(__xludf.DUMMYFUNCTION("""COMPUTED_VALUE"""),"")</f>
        <v/>
      </c>
      <c r="E231" s="33" t="str">
        <f ca="1">IFERROR(__xludf.DUMMYFUNCTION("""COMPUTED_VALUE"""),"")</f>
        <v/>
      </c>
      <c r="F231" s="33" t="str">
        <f ca="1">IFERROR(__xludf.DUMMYFUNCTION("""COMPUTED_VALUE"""),"")</f>
        <v/>
      </c>
      <c r="G231" s="33" t="str">
        <f ca="1">IFERROR(__xludf.DUMMYFUNCTION("""COMPUTED_VALUE"""),"#VALUE!")</f>
        <v>#VALUE!</v>
      </c>
      <c r="H231" s="33" t="str">
        <f ca="1">IFERROR(__xludf.DUMMYFUNCTION("""COMPUTED_VALUE"""),"")</f>
        <v/>
      </c>
      <c r="I231" s="33" t="str">
        <f ca="1">IFERROR(__xludf.DUMMYFUNCTION("""COMPUTED_VALUE"""),"")</f>
        <v/>
      </c>
      <c r="J231" s="33" t="str">
        <f ca="1">IFERROR(__xludf.DUMMYFUNCTION("""COMPUTED_VALUE"""),"")</f>
        <v/>
      </c>
      <c r="K231" s="33" t="str">
        <f ca="1">IFERROR(__xludf.DUMMYFUNCTION("""COMPUTED_VALUE"""),"")</f>
        <v/>
      </c>
      <c r="L231" s="33" t="str">
        <f ca="1">IFERROR(__xludf.DUMMYFUNCTION("""COMPUTED_VALUE"""),"")</f>
        <v/>
      </c>
    </row>
    <row r="232" spans="1:12" ht="13.2" x14ac:dyDescent="0.25">
      <c r="A232" s="32">
        <f ca="1">IFERROR(__xludf.DUMMYFUNCTION("""COMPUTED_VALUE"""),43373)</f>
        <v>43373</v>
      </c>
      <c r="B232" s="33" t="str">
        <f ca="1">IFERROR(__xludf.DUMMYFUNCTION("""COMPUTED_VALUE"""),"#N/A")</f>
        <v>#N/A</v>
      </c>
      <c r="C232" s="35" t="str">
        <f ca="1">IFERROR(__xludf.DUMMYFUNCTION("""COMPUTED_VALUE"""),"")</f>
        <v/>
      </c>
      <c r="D232" s="34" t="str">
        <f ca="1">IFERROR(__xludf.DUMMYFUNCTION("""COMPUTED_VALUE"""),"")</f>
        <v/>
      </c>
      <c r="E232" s="33" t="str">
        <f ca="1">IFERROR(__xludf.DUMMYFUNCTION("""COMPUTED_VALUE"""),"")</f>
        <v/>
      </c>
      <c r="F232" s="33" t="str">
        <f ca="1">IFERROR(__xludf.DUMMYFUNCTION("""COMPUTED_VALUE"""),"")</f>
        <v/>
      </c>
      <c r="G232" s="33" t="str">
        <f ca="1">IFERROR(__xludf.DUMMYFUNCTION("""COMPUTED_VALUE"""),"#VALUE!")</f>
        <v>#VALUE!</v>
      </c>
      <c r="H232" s="33" t="str">
        <f ca="1">IFERROR(__xludf.DUMMYFUNCTION("""COMPUTED_VALUE"""),"")</f>
        <v/>
      </c>
      <c r="I232" s="33" t="str">
        <f ca="1">IFERROR(__xludf.DUMMYFUNCTION("""COMPUTED_VALUE"""),"")</f>
        <v/>
      </c>
      <c r="J232" s="33" t="str">
        <f ca="1">IFERROR(__xludf.DUMMYFUNCTION("""COMPUTED_VALUE"""),"")</f>
        <v/>
      </c>
      <c r="K232" s="33" t="str">
        <f ca="1">IFERROR(__xludf.DUMMYFUNCTION("""COMPUTED_VALUE"""),"")</f>
        <v/>
      </c>
      <c r="L232" s="33" t="str">
        <f ca="1">IFERROR(__xludf.DUMMYFUNCTION("""COMPUTED_VALUE"""),"")</f>
        <v/>
      </c>
    </row>
    <row r="233" spans="1:12" ht="13.2" x14ac:dyDescent="0.25">
      <c r="A233" s="32">
        <f ca="1">IFERROR(__xludf.DUMMYFUNCTION("""COMPUTED_VALUE"""),43373)</f>
        <v>43373</v>
      </c>
      <c r="B233" s="33" t="str">
        <f ca="1">IFERROR(__xludf.DUMMYFUNCTION("""COMPUTED_VALUE"""),"#N/A")</f>
        <v>#N/A</v>
      </c>
      <c r="C233" s="35" t="str">
        <f ca="1">IFERROR(__xludf.DUMMYFUNCTION("""COMPUTED_VALUE"""),"")</f>
        <v/>
      </c>
      <c r="D233" s="34" t="str">
        <f ca="1">IFERROR(__xludf.DUMMYFUNCTION("""COMPUTED_VALUE"""),"")</f>
        <v/>
      </c>
      <c r="E233" s="33" t="str">
        <f ca="1">IFERROR(__xludf.DUMMYFUNCTION("""COMPUTED_VALUE"""),"")</f>
        <v/>
      </c>
      <c r="F233" s="33" t="str">
        <f ca="1">IFERROR(__xludf.DUMMYFUNCTION("""COMPUTED_VALUE"""),"")</f>
        <v/>
      </c>
      <c r="G233" s="33" t="str">
        <f ca="1">IFERROR(__xludf.DUMMYFUNCTION("""COMPUTED_VALUE"""),"#VALUE!")</f>
        <v>#VALUE!</v>
      </c>
      <c r="H233" s="33" t="str">
        <f ca="1">IFERROR(__xludf.DUMMYFUNCTION("""COMPUTED_VALUE"""),"")</f>
        <v/>
      </c>
      <c r="I233" s="33" t="str">
        <f ca="1">IFERROR(__xludf.DUMMYFUNCTION("""COMPUTED_VALUE"""),"")</f>
        <v/>
      </c>
      <c r="J233" s="33" t="str">
        <f ca="1">IFERROR(__xludf.DUMMYFUNCTION("""COMPUTED_VALUE"""),"")</f>
        <v/>
      </c>
      <c r="K233" s="33" t="str">
        <f ca="1">IFERROR(__xludf.DUMMYFUNCTION("""COMPUTED_VALUE"""),"")</f>
        <v/>
      </c>
      <c r="L233" s="33" t="str">
        <f ca="1">IFERROR(__xludf.DUMMYFUNCTION("""COMPUTED_VALUE"""),"")</f>
        <v/>
      </c>
    </row>
    <row r="234" spans="1:12" ht="13.2" x14ac:dyDescent="0.25">
      <c r="A234" s="32">
        <f ca="1">IFERROR(__xludf.DUMMYFUNCTION("""COMPUTED_VALUE"""),43373)</f>
        <v>43373</v>
      </c>
      <c r="B234" s="33" t="str">
        <f ca="1">IFERROR(__xludf.DUMMYFUNCTION("""COMPUTED_VALUE"""),"#N/A")</f>
        <v>#N/A</v>
      </c>
      <c r="C234" s="35" t="str">
        <f ca="1">IFERROR(__xludf.DUMMYFUNCTION("""COMPUTED_VALUE"""),"")</f>
        <v/>
      </c>
      <c r="D234" s="34" t="str">
        <f ca="1">IFERROR(__xludf.DUMMYFUNCTION("""COMPUTED_VALUE"""),"")</f>
        <v/>
      </c>
      <c r="E234" s="33" t="str">
        <f ca="1">IFERROR(__xludf.DUMMYFUNCTION("""COMPUTED_VALUE"""),"")</f>
        <v/>
      </c>
      <c r="F234" s="33" t="str">
        <f ca="1">IFERROR(__xludf.DUMMYFUNCTION("""COMPUTED_VALUE"""),"")</f>
        <v/>
      </c>
      <c r="G234" s="33" t="str">
        <f ca="1">IFERROR(__xludf.DUMMYFUNCTION("""COMPUTED_VALUE"""),"#VALUE!")</f>
        <v>#VALUE!</v>
      </c>
      <c r="H234" s="33" t="str">
        <f ca="1">IFERROR(__xludf.DUMMYFUNCTION("""COMPUTED_VALUE"""),"")</f>
        <v/>
      </c>
      <c r="I234" s="33" t="str">
        <f ca="1">IFERROR(__xludf.DUMMYFUNCTION("""COMPUTED_VALUE"""),"")</f>
        <v/>
      </c>
      <c r="J234" s="33" t="str">
        <f ca="1">IFERROR(__xludf.DUMMYFUNCTION("""COMPUTED_VALUE"""),"")</f>
        <v/>
      </c>
      <c r="K234" s="33" t="str">
        <f ca="1">IFERROR(__xludf.DUMMYFUNCTION("""COMPUTED_VALUE"""),"")</f>
        <v/>
      </c>
      <c r="L234" s="33" t="str">
        <f ca="1">IFERROR(__xludf.DUMMYFUNCTION("""COMPUTED_VALUE"""),"")</f>
        <v/>
      </c>
    </row>
    <row r="235" spans="1:12" ht="13.2" x14ac:dyDescent="0.25">
      <c r="A235" s="32">
        <f ca="1">IFERROR(__xludf.DUMMYFUNCTION("""COMPUTED_VALUE"""),43373)</f>
        <v>43373</v>
      </c>
      <c r="B235" s="33" t="str">
        <f ca="1">IFERROR(__xludf.DUMMYFUNCTION("""COMPUTED_VALUE"""),"#N/A")</f>
        <v>#N/A</v>
      </c>
      <c r="C235" s="35" t="str">
        <f ca="1">IFERROR(__xludf.DUMMYFUNCTION("""COMPUTED_VALUE"""),"")</f>
        <v/>
      </c>
      <c r="D235" s="34" t="str">
        <f ca="1">IFERROR(__xludf.DUMMYFUNCTION("""COMPUTED_VALUE"""),"")</f>
        <v/>
      </c>
      <c r="E235" s="33" t="str">
        <f ca="1">IFERROR(__xludf.DUMMYFUNCTION("""COMPUTED_VALUE"""),"")</f>
        <v/>
      </c>
      <c r="F235" s="33" t="str">
        <f ca="1">IFERROR(__xludf.DUMMYFUNCTION("""COMPUTED_VALUE"""),"")</f>
        <v/>
      </c>
      <c r="G235" s="33" t="str">
        <f ca="1">IFERROR(__xludf.DUMMYFUNCTION("""COMPUTED_VALUE"""),"#VALUE!")</f>
        <v>#VALUE!</v>
      </c>
      <c r="H235" s="33" t="str">
        <f ca="1">IFERROR(__xludf.DUMMYFUNCTION("""COMPUTED_VALUE"""),"")</f>
        <v/>
      </c>
      <c r="I235" s="33" t="str">
        <f ca="1">IFERROR(__xludf.DUMMYFUNCTION("""COMPUTED_VALUE"""),"")</f>
        <v/>
      </c>
      <c r="J235" s="33" t="str">
        <f ca="1">IFERROR(__xludf.DUMMYFUNCTION("""COMPUTED_VALUE"""),"")</f>
        <v/>
      </c>
      <c r="K235" s="33" t="str">
        <f ca="1">IFERROR(__xludf.DUMMYFUNCTION("""COMPUTED_VALUE"""),"")</f>
        <v/>
      </c>
      <c r="L235" s="33" t="str">
        <f ca="1">IFERROR(__xludf.DUMMYFUNCTION("""COMPUTED_VALUE"""),"")</f>
        <v/>
      </c>
    </row>
    <row r="236" spans="1:12" ht="13.2" x14ac:dyDescent="0.25">
      <c r="A236" s="32">
        <f ca="1">IFERROR(__xludf.DUMMYFUNCTION("""COMPUTED_VALUE"""),43373)</f>
        <v>43373</v>
      </c>
      <c r="B236" s="33" t="str">
        <f ca="1">IFERROR(__xludf.DUMMYFUNCTION("""COMPUTED_VALUE"""),"#N/A")</f>
        <v>#N/A</v>
      </c>
      <c r="C236" s="35" t="str">
        <f ca="1">IFERROR(__xludf.DUMMYFUNCTION("""COMPUTED_VALUE"""),"")</f>
        <v/>
      </c>
      <c r="D236" s="34" t="str">
        <f ca="1">IFERROR(__xludf.DUMMYFUNCTION("""COMPUTED_VALUE"""),"")</f>
        <v/>
      </c>
      <c r="E236" s="33" t="str">
        <f ca="1">IFERROR(__xludf.DUMMYFUNCTION("""COMPUTED_VALUE"""),"")</f>
        <v/>
      </c>
      <c r="F236" s="33" t="str">
        <f ca="1">IFERROR(__xludf.DUMMYFUNCTION("""COMPUTED_VALUE"""),"")</f>
        <v/>
      </c>
      <c r="G236" s="33" t="str">
        <f ca="1">IFERROR(__xludf.DUMMYFUNCTION("""COMPUTED_VALUE"""),"#VALUE!")</f>
        <v>#VALUE!</v>
      </c>
      <c r="H236" s="33" t="str">
        <f ca="1">IFERROR(__xludf.DUMMYFUNCTION("""COMPUTED_VALUE"""),"")</f>
        <v/>
      </c>
      <c r="I236" s="33" t="str">
        <f ca="1">IFERROR(__xludf.DUMMYFUNCTION("""COMPUTED_VALUE"""),"")</f>
        <v/>
      </c>
      <c r="J236" s="33" t="str">
        <f ca="1">IFERROR(__xludf.DUMMYFUNCTION("""COMPUTED_VALUE"""),"")</f>
        <v/>
      </c>
      <c r="K236" s="33" t="str">
        <f ca="1">IFERROR(__xludf.DUMMYFUNCTION("""COMPUTED_VALUE"""),"")</f>
        <v/>
      </c>
      <c r="L236" s="33" t="str">
        <f ca="1">IFERROR(__xludf.DUMMYFUNCTION("""COMPUTED_VALUE"""),"")</f>
        <v/>
      </c>
    </row>
    <row r="237" spans="1:12" ht="13.2" x14ac:dyDescent="0.25">
      <c r="A237" s="32">
        <f ca="1">IFERROR(__xludf.DUMMYFUNCTION("""COMPUTED_VALUE"""),43373)</f>
        <v>43373</v>
      </c>
      <c r="B237" s="33" t="str">
        <f ca="1">IFERROR(__xludf.DUMMYFUNCTION("""COMPUTED_VALUE"""),"#N/A")</f>
        <v>#N/A</v>
      </c>
      <c r="C237" s="35" t="str">
        <f ca="1">IFERROR(__xludf.DUMMYFUNCTION("""COMPUTED_VALUE"""),"")</f>
        <v/>
      </c>
      <c r="D237" s="34" t="str">
        <f ca="1">IFERROR(__xludf.DUMMYFUNCTION("""COMPUTED_VALUE"""),"")</f>
        <v/>
      </c>
      <c r="E237" s="33" t="str">
        <f ca="1">IFERROR(__xludf.DUMMYFUNCTION("""COMPUTED_VALUE"""),"")</f>
        <v/>
      </c>
      <c r="F237" s="33" t="str">
        <f ca="1">IFERROR(__xludf.DUMMYFUNCTION("""COMPUTED_VALUE"""),"")</f>
        <v/>
      </c>
      <c r="G237" s="33" t="str">
        <f ca="1">IFERROR(__xludf.DUMMYFUNCTION("""COMPUTED_VALUE"""),"#VALUE!")</f>
        <v>#VALUE!</v>
      </c>
      <c r="H237" s="33" t="str">
        <f ca="1">IFERROR(__xludf.DUMMYFUNCTION("""COMPUTED_VALUE"""),"")</f>
        <v/>
      </c>
      <c r="I237" s="33" t="str">
        <f ca="1">IFERROR(__xludf.DUMMYFUNCTION("""COMPUTED_VALUE"""),"")</f>
        <v/>
      </c>
      <c r="J237" s="33" t="str">
        <f ca="1">IFERROR(__xludf.DUMMYFUNCTION("""COMPUTED_VALUE"""),"")</f>
        <v/>
      </c>
      <c r="K237" s="33" t="str">
        <f ca="1">IFERROR(__xludf.DUMMYFUNCTION("""COMPUTED_VALUE"""),"")</f>
        <v/>
      </c>
      <c r="L237" s="33" t="str">
        <f ca="1">IFERROR(__xludf.DUMMYFUNCTION("""COMPUTED_VALUE"""),"")</f>
        <v/>
      </c>
    </row>
    <row r="238" spans="1:12" ht="13.2" x14ac:dyDescent="0.25">
      <c r="A238" s="32">
        <f ca="1">IFERROR(__xludf.DUMMYFUNCTION("""COMPUTED_VALUE"""),43373)</f>
        <v>43373</v>
      </c>
      <c r="B238" s="33" t="str">
        <f ca="1">IFERROR(__xludf.DUMMYFUNCTION("""COMPUTED_VALUE"""),"#N/A")</f>
        <v>#N/A</v>
      </c>
      <c r="C238" s="35" t="str">
        <f ca="1">IFERROR(__xludf.DUMMYFUNCTION("""COMPUTED_VALUE"""),"")</f>
        <v/>
      </c>
      <c r="D238" s="34" t="str">
        <f ca="1">IFERROR(__xludf.DUMMYFUNCTION("""COMPUTED_VALUE"""),"")</f>
        <v/>
      </c>
      <c r="E238" s="33" t="str">
        <f ca="1">IFERROR(__xludf.DUMMYFUNCTION("""COMPUTED_VALUE"""),"")</f>
        <v/>
      </c>
      <c r="F238" s="33" t="str">
        <f ca="1">IFERROR(__xludf.DUMMYFUNCTION("""COMPUTED_VALUE"""),"")</f>
        <v/>
      </c>
      <c r="G238" s="33" t="str">
        <f ca="1">IFERROR(__xludf.DUMMYFUNCTION("""COMPUTED_VALUE"""),"#VALUE!")</f>
        <v>#VALUE!</v>
      </c>
      <c r="H238" s="33" t="str">
        <f ca="1">IFERROR(__xludf.DUMMYFUNCTION("""COMPUTED_VALUE"""),"")</f>
        <v/>
      </c>
      <c r="I238" s="33" t="str">
        <f ca="1">IFERROR(__xludf.DUMMYFUNCTION("""COMPUTED_VALUE"""),"")</f>
        <v/>
      </c>
      <c r="J238" s="33" t="str">
        <f ca="1">IFERROR(__xludf.DUMMYFUNCTION("""COMPUTED_VALUE"""),"")</f>
        <v/>
      </c>
      <c r="K238" s="33" t="str">
        <f ca="1">IFERROR(__xludf.DUMMYFUNCTION("""COMPUTED_VALUE"""),"")</f>
        <v/>
      </c>
      <c r="L238" s="33" t="str">
        <f ca="1">IFERROR(__xludf.DUMMYFUNCTION("""COMPUTED_VALUE"""),"")</f>
        <v/>
      </c>
    </row>
    <row r="239" spans="1:12" ht="13.2" x14ac:dyDescent="0.25">
      <c r="A239" s="32">
        <f ca="1">IFERROR(__xludf.DUMMYFUNCTION("""COMPUTED_VALUE"""),43373)</f>
        <v>43373</v>
      </c>
      <c r="B239" s="33" t="str">
        <f ca="1">IFERROR(__xludf.DUMMYFUNCTION("""COMPUTED_VALUE"""),"#N/A")</f>
        <v>#N/A</v>
      </c>
      <c r="C239" s="35" t="str">
        <f ca="1">IFERROR(__xludf.DUMMYFUNCTION("""COMPUTED_VALUE"""),"")</f>
        <v/>
      </c>
      <c r="D239" s="34" t="str">
        <f ca="1">IFERROR(__xludf.DUMMYFUNCTION("""COMPUTED_VALUE"""),"")</f>
        <v/>
      </c>
      <c r="E239" s="33" t="str">
        <f ca="1">IFERROR(__xludf.DUMMYFUNCTION("""COMPUTED_VALUE"""),"")</f>
        <v/>
      </c>
      <c r="F239" s="33" t="str">
        <f ca="1">IFERROR(__xludf.DUMMYFUNCTION("""COMPUTED_VALUE"""),"")</f>
        <v/>
      </c>
      <c r="G239" s="33" t="str">
        <f ca="1">IFERROR(__xludf.DUMMYFUNCTION("""COMPUTED_VALUE"""),"#VALUE!")</f>
        <v>#VALUE!</v>
      </c>
      <c r="H239" s="33" t="str">
        <f ca="1">IFERROR(__xludf.DUMMYFUNCTION("""COMPUTED_VALUE"""),"")</f>
        <v/>
      </c>
      <c r="I239" s="33" t="str">
        <f ca="1">IFERROR(__xludf.DUMMYFUNCTION("""COMPUTED_VALUE"""),"")</f>
        <v/>
      </c>
      <c r="J239" s="33" t="str">
        <f ca="1">IFERROR(__xludf.DUMMYFUNCTION("""COMPUTED_VALUE"""),"")</f>
        <v/>
      </c>
      <c r="K239" s="33" t="str">
        <f ca="1">IFERROR(__xludf.DUMMYFUNCTION("""COMPUTED_VALUE"""),"")</f>
        <v/>
      </c>
      <c r="L239" s="33" t="str">
        <f ca="1">IFERROR(__xludf.DUMMYFUNCTION("""COMPUTED_VALUE"""),"")</f>
        <v/>
      </c>
    </row>
    <row r="240" spans="1:12" ht="13.2" x14ac:dyDescent="0.25">
      <c r="A240" s="32">
        <f ca="1">IFERROR(__xludf.DUMMYFUNCTION("""COMPUTED_VALUE"""),43373)</f>
        <v>43373</v>
      </c>
      <c r="B240" s="33" t="str">
        <f ca="1">IFERROR(__xludf.DUMMYFUNCTION("""COMPUTED_VALUE"""),"#N/A")</f>
        <v>#N/A</v>
      </c>
      <c r="C240" s="35" t="str">
        <f ca="1">IFERROR(__xludf.DUMMYFUNCTION("""COMPUTED_VALUE"""),"")</f>
        <v/>
      </c>
      <c r="D240" s="34" t="str">
        <f ca="1">IFERROR(__xludf.DUMMYFUNCTION("""COMPUTED_VALUE"""),"")</f>
        <v/>
      </c>
      <c r="E240" s="33" t="str">
        <f ca="1">IFERROR(__xludf.DUMMYFUNCTION("""COMPUTED_VALUE"""),"")</f>
        <v/>
      </c>
      <c r="F240" s="33" t="str">
        <f ca="1">IFERROR(__xludf.DUMMYFUNCTION("""COMPUTED_VALUE"""),"")</f>
        <v/>
      </c>
      <c r="G240" s="33" t="str">
        <f ca="1">IFERROR(__xludf.DUMMYFUNCTION("""COMPUTED_VALUE"""),"#VALUE!")</f>
        <v>#VALUE!</v>
      </c>
      <c r="H240" s="33" t="str">
        <f ca="1">IFERROR(__xludf.DUMMYFUNCTION("""COMPUTED_VALUE"""),"")</f>
        <v/>
      </c>
      <c r="I240" s="33" t="str">
        <f ca="1">IFERROR(__xludf.DUMMYFUNCTION("""COMPUTED_VALUE"""),"")</f>
        <v/>
      </c>
      <c r="J240" s="33" t="str">
        <f ca="1">IFERROR(__xludf.DUMMYFUNCTION("""COMPUTED_VALUE"""),"")</f>
        <v/>
      </c>
      <c r="K240" s="33" t="str">
        <f ca="1">IFERROR(__xludf.DUMMYFUNCTION("""COMPUTED_VALUE"""),"")</f>
        <v/>
      </c>
      <c r="L240" s="33" t="str">
        <f ca="1">IFERROR(__xludf.DUMMYFUNCTION("""COMPUTED_VALUE"""),"")</f>
        <v/>
      </c>
    </row>
    <row r="241" spans="1:12" ht="13.2" x14ac:dyDescent="0.25">
      <c r="A241" s="32">
        <f ca="1">IFERROR(__xludf.DUMMYFUNCTION("""COMPUTED_VALUE"""),43373)</f>
        <v>43373</v>
      </c>
      <c r="B241" s="33" t="str">
        <f ca="1">IFERROR(__xludf.DUMMYFUNCTION("""COMPUTED_VALUE"""),"#N/A")</f>
        <v>#N/A</v>
      </c>
      <c r="C241" s="35" t="str">
        <f ca="1">IFERROR(__xludf.DUMMYFUNCTION("""COMPUTED_VALUE"""),"")</f>
        <v/>
      </c>
      <c r="D241" s="34" t="str">
        <f ca="1">IFERROR(__xludf.DUMMYFUNCTION("""COMPUTED_VALUE"""),"")</f>
        <v/>
      </c>
      <c r="E241" s="33" t="str">
        <f ca="1">IFERROR(__xludf.DUMMYFUNCTION("""COMPUTED_VALUE"""),"")</f>
        <v/>
      </c>
      <c r="F241" s="33" t="str">
        <f ca="1">IFERROR(__xludf.DUMMYFUNCTION("""COMPUTED_VALUE"""),"")</f>
        <v/>
      </c>
      <c r="G241" s="33" t="str">
        <f ca="1">IFERROR(__xludf.DUMMYFUNCTION("""COMPUTED_VALUE"""),"#VALUE!")</f>
        <v>#VALUE!</v>
      </c>
      <c r="H241" s="33" t="str">
        <f ca="1">IFERROR(__xludf.DUMMYFUNCTION("""COMPUTED_VALUE"""),"")</f>
        <v/>
      </c>
      <c r="I241" s="33" t="str">
        <f ca="1">IFERROR(__xludf.DUMMYFUNCTION("""COMPUTED_VALUE"""),"")</f>
        <v/>
      </c>
      <c r="J241" s="33" t="str">
        <f ca="1">IFERROR(__xludf.DUMMYFUNCTION("""COMPUTED_VALUE"""),"")</f>
        <v/>
      </c>
      <c r="K241" s="33" t="str">
        <f ca="1">IFERROR(__xludf.DUMMYFUNCTION("""COMPUTED_VALUE"""),"")</f>
        <v/>
      </c>
      <c r="L241" s="33" t="str">
        <f ca="1">IFERROR(__xludf.DUMMYFUNCTION("""COMPUTED_VALUE"""),"")</f>
        <v/>
      </c>
    </row>
    <row r="242" spans="1:12" ht="13.2" x14ac:dyDescent="0.25">
      <c r="A242" s="32">
        <f ca="1">IFERROR(__xludf.DUMMYFUNCTION("""COMPUTED_VALUE"""),43373)</f>
        <v>43373</v>
      </c>
      <c r="B242" s="33" t="str">
        <f ca="1">IFERROR(__xludf.DUMMYFUNCTION("""COMPUTED_VALUE"""),"#N/A")</f>
        <v>#N/A</v>
      </c>
      <c r="C242" s="35" t="str">
        <f ca="1">IFERROR(__xludf.DUMMYFUNCTION("""COMPUTED_VALUE"""),"")</f>
        <v/>
      </c>
      <c r="D242" s="34" t="str">
        <f ca="1">IFERROR(__xludf.DUMMYFUNCTION("""COMPUTED_VALUE"""),"")</f>
        <v/>
      </c>
      <c r="E242" s="33" t="str">
        <f ca="1">IFERROR(__xludf.DUMMYFUNCTION("""COMPUTED_VALUE"""),"")</f>
        <v/>
      </c>
      <c r="F242" s="33" t="str">
        <f ca="1">IFERROR(__xludf.DUMMYFUNCTION("""COMPUTED_VALUE"""),"")</f>
        <v/>
      </c>
      <c r="G242" s="33" t="str">
        <f ca="1">IFERROR(__xludf.DUMMYFUNCTION("""COMPUTED_VALUE"""),"#VALUE!")</f>
        <v>#VALUE!</v>
      </c>
      <c r="H242" s="33" t="str">
        <f ca="1">IFERROR(__xludf.DUMMYFUNCTION("""COMPUTED_VALUE"""),"")</f>
        <v/>
      </c>
      <c r="I242" s="33" t="str">
        <f ca="1">IFERROR(__xludf.DUMMYFUNCTION("""COMPUTED_VALUE"""),"")</f>
        <v/>
      </c>
      <c r="J242" s="33" t="str">
        <f ca="1">IFERROR(__xludf.DUMMYFUNCTION("""COMPUTED_VALUE"""),"")</f>
        <v/>
      </c>
      <c r="K242" s="33" t="str">
        <f ca="1">IFERROR(__xludf.DUMMYFUNCTION("""COMPUTED_VALUE"""),"")</f>
        <v/>
      </c>
      <c r="L242" s="33" t="str">
        <f ca="1">IFERROR(__xludf.DUMMYFUNCTION("""COMPUTED_VALUE"""),"")</f>
        <v/>
      </c>
    </row>
    <row r="243" spans="1:12" ht="13.2" x14ac:dyDescent="0.25">
      <c r="A243" s="32">
        <f ca="1">IFERROR(__xludf.DUMMYFUNCTION("""COMPUTED_VALUE"""),43373)</f>
        <v>43373</v>
      </c>
      <c r="B243" s="33" t="str">
        <f ca="1">IFERROR(__xludf.DUMMYFUNCTION("""COMPUTED_VALUE"""),"#N/A")</f>
        <v>#N/A</v>
      </c>
      <c r="C243" s="36" t="str">
        <f ca="1">IFERROR(__xludf.DUMMYFUNCTION("""COMPUTED_VALUE"""),"https://docs.google.com/spreadsheets/d/e/2PACX-1vR5wojkD3mYXxLjEkXmqa-8kLPHIx-MyDjjcJmHYcDeAZOEj22JnqCHW6OuWMyYzV0QHam1QtNOZiTg/pubhtml?gid=738254330&amp;single=true")</f>
        <v>https://docs.google.com/spreadsheets/d/e/2PACX-1vR5wojkD3mYXxLjEkXmqa-8kLPHIx-MyDjjcJmHYcDeAZOEj22JnqCHW6OuWMyYzV0QHam1QtNOZiTg/pubhtml?gid=738254330&amp;single=true</v>
      </c>
      <c r="D243" s="34" t="str">
        <f ca="1">IFERROR(__xludf.DUMMYFUNCTION("""COMPUTED_VALUE"""),"")</f>
        <v/>
      </c>
      <c r="E243" s="33" t="str">
        <f ca="1">IFERROR(__xludf.DUMMYFUNCTION("""COMPUTED_VALUE"""),"")</f>
        <v/>
      </c>
      <c r="F243" s="33" t="str">
        <f ca="1">IFERROR(__xludf.DUMMYFUNCTION("""COMPUTED_VALUE"""),"")</f>
        <v/>
      </c>
      <c r="G243" s="33" t="str">
        <f ca="1">IFERROR(__xludf.DUMMYFUNCTION("""COMPUTED_VALUE"""),"#VALUE!")</f>
        <v>#VALUE!</v>
      </c>
      <c r="H243" s="33" t="str">
        <f ca="1">IFERROR(__xludf.DUMMYFUNCTION("""COMPUTED_VALUE"""),"")</f>
        <v/>
      </c>
      <c r="I243" s="33" t="str">
        <f ca="1">IFERROR(__xludf.DUMMYFUNCTION("""COMPUTED_VALUE"""),"")</f>
        <v/>
      </c>
      <c r="J243" s="33" t="str">
        <f ca="1">IFERROR(__xludf.DUMMYFUNCTION("""COMPUTED_VALUE"""),"")</f>
        <v/>
      </c>
      <c r="K243" s="33" t="str">
        <f ca="1">IFERROR(__xludf.DUMMYFUNCTION("""COMPUTED_VALUE"""),"")</f>
        <v/>
      </c>
      <c r="L243" s="33" t="str">
        <f ca="1">IFERROR(__xludf.DUMMYFUNCTION("""COMPUTED_VALUE"""),"")</f>
        <v/>
      </c>
    </row>
    <row r="244" spans="1:12" ht="13.2" x14ac:dyDescent="0.25">
      <c r="A244" s="32">
        <f ca="1">IFERROR(__xludf.DUMMYFUNCTION("""COMPUTED_VALUE"""),43373)</f>
        <v>43373</v>
      </c>
      <c r="B244" s="33" t="str">
        <f ca="1">IFERROR(__xludf.DUMMYFUNCTION("""COMPUTED_VALUE"""),"#N/A")</f>
        <v>#N/A</v>
      </c>
      <c r="C244" s="33" t="str">
        <f ca="1">IFERROR(__xludf.DUMMYFUNCTION("""COMPUTED_VALUE"""),"")</f>
        <v/>
      </c>
      <c r="D244" s="34" t="str">
        <f ca="1">IFERROR(__xludf.DUMMYFUNCTION("""COMPUTED_VALUE"""),"")</f>
        <v/>
      </c>
      <c r="E244" s="33" t="str">
        <f ca="1">IFERROR(__xludf.DUMMYFUNCTION("""COMPUTED_VALUE"""),"")</f>
        <v/>
      </c>
      <c r="F244" s="33" t="str">
        <f ca="1">IFERROR(__xludf.DUMMYFUNCTION("""COMPUTED_VALUE"""),"")</f>
        <v/>
      </c>
      <c r="G244" s="33" t="str">
        <f ca="1">IFERROR(__xludf.DUMMYFUNCTION("""COMPUTED_VALUE"""),"#VALUE!")</f>
        <v>#VALUE!</v>
      </c>
      <c r="H244" s="33" t="str">
        <f ca="1">IFERROR(__xludf.DUMMYFUNCTION("""COMPUTED_VALUE"""),"")</f>
        <v/>
      </c>
      <c r="I244" s="33" t="str">
        <f ca="1">IFERROR(__xludf.DUMMYFUNCTION("""COMPUTED_VALUE"""),"")</f>
        <v/>
      </c>
      <c r="J244" s="33" t="str">
        <f ca="1">IFERROR(__xludf.DUMMYFUNCTION("""COMPUTED_VALUE"""),"")</f>
        <v/>
      </c>
      <c r="K244" s="33" t="str">
        <f ca="1">IFERROR(__xludf.DUMMYFUNCTION("""COMPUTED_VALUE"""),"")</f>
        <v/>
      </c>
      <c r="L244" s="33" t="str">
        <f ca="1">IFERROR(__xludf.DUMMYFUNCTION("""COMPUTED_VALUE"""),"")</f>
        <v/>
      </c>
    </row>
    <row r="245" spans="1:12" ht="13.2" x14ac:dyDescent="0.25">
      <c r="A245" s="32">
        <f ca="1">IFERROR(__xludf.DUMMYFUNCTION("""COMPUTED_VALUE"""),43373)</f>
        <v>43373</v>
      </c>
      <c r="B245" s="33" t="str">
        <f ca="1">IFERROR(__xludf.DUMMYFUNCTION("""COMPUTED_VALUE"""),"#N/A")</f>
        <v>#N/A</v>
      </c>
      <c r="C245" s="33" t="str">
        <f ca="1">IFERROR(__xludf.DUMMYFUNCTION("""COMPUTED_VALUE"""),"")</f>
        <v/>
      </c>
      <c r="D245" s="34" t="str">
        <f ca="1">IFERROR(__xludf.DUMMYFUNCTION("""COMPUTED_VALUE"""),"")</f>
        <v/>
      </c>
      <c r="E245" s="33" t="str">
        <f ca="1">IFERROR(__xludf.DUMMYFUNCTION("""COMPUTED_VALUE"""),"")</f>
        <v/>
      </c>
      <c r="F245" s="33" t="str">
        <f ca="1">IFERROR(__xludf.DUMMYFUNCTION("""COMPUTED_VALUE"""),"")</f>
        <v/>
      </c>
      <c r="G245" s="33" t="str">
        <f ca="1">IFERROR(__xludf.DUMMYFUNCTION("""COMPUTED_VALUE"""),"#VALUE!")</f>
        <v>#VALUE!</v>
      </c>
      <c r="H245" s="33" t="str">
        <f ca="1">IFERROR(__xludf.DUMMYFUNCTION("""COMPUTED_VALUE"""),"")</f>
        <v/>
      </c>
      <c r="I245" s="33" t="str">
        <f ca="1">IFERROR(__xludf.DUMMYFUNCTION("""COMPUTED_VALUE"""),"")</f>
        <v/>
      </c>
      <c r="J245" s="33" t="str">
        <f ca="1">IFERROR(__xludf.DUMMYFUNCTION("""COMPUTED_VALUE"""),"")</f>
        <v/>
      </c>
      <c r="K245" s="33" t="str">
        <f ca="1">IFERROR(__xludf.DUMMYFUNCTION("""COMPUTED_VALUE"""),"")</f>
        <v/>
      </c>
      <c r="L245" s="33" t="str">
        <f ca="1">IFERROR(__xludf.DUMMYFUNCTION("""COMPUTED_VALUE"""),"")</f>
        <v/>
      </c>
    </row>
    <row r="246" spans="1:12" ht="13.2" x14ac:dyDescent="0.25">
      <c r="A246" s="32">
        <f ca="1">IFERROR(__xludf.DUMMYFUNCTION("""COMPUTED_VALUE"""),43373)</f>
        <v>43373</v>
      </c>
      <c r="B246" s="33" t="str">
        <f ca="1">IFERROR(__xludf.DUMMYFUNCTION("""COMPUTED_VALUE"""),"#N/A")</f>
        <v>#N/A</v>
      </c>
      <c r="C246" s="33" t="str">
        <f ca="1">IFERROR(__xludf.DUMMYFUNCTION("""COMPUTED_VALUE"""),"")</f>
        <v/>
      </c>
      <c r="D246" s="34" t="str">
        <f ca="1">IFERROR(__xludf.DUMMYFUNCTION("""COMPUTED_VALUE"""),"")</f>
        <v/>
      </c>
      <c r="E246" s="33" t="str">
        <f ca="1">IFERROR(__xludf.DUMMYFUNCTION("""COMPUTED_VALUE"""),"")</f>
        <v/>
      </c>
      <c r="F246" s="33" t="str">
        <f ca="1">IFERROR(__xludf.DUMMYFUNCTION("""COMPUTED_VALUE"""),"")</f>
        <v/>
      </c>
      <c r="G246" s="33" t="str">
        <f ca="1">IFERROR(__xludf.DUMMYFUNCTION("""COMPUTED_VALUE"""),"#VALUE!")</f>
        <v>#VALUE!</v>
      </c>
      <c r="H246" s="33" t="str">
        <f ca="1">IFERROR(__xludf.DUMMYFUNCTION("""COMPUTED_VALUE"""),"")</f>
        <v/>
      </c>
      <c r="I246" s="33" t="str">
        <f ca="1">IFERROR(__xludf.DUMMYFUNCTION("""COMPUTED_VALUE"""),"")</f>
        <v/>
      </c>
      <c r="J246" s="33" t="str">
        <f ca="1">IFERROR(__xludf.DUMMYFUNCTION("""COMPUTED_VALUE"""),"")</f>
        <v/>
      </c>
      <c r="K246" s="33" t="str">
        <f ca="1">IFERROR(__xludf.DUMMYFUNCTION("""COMPUTED_VALUE"""),"")</f>
        <v/>
      </c>
      <c r="L246" s="33" t="str">
        <f ca="1">IFERROR(__xludf.DUMMYFUNCTION("""COMPUTED_VALUE"""),"")</f>
        <v/>
      </c>
    </row>
    <row r="247" spans="1:12" ht="13.2" x14ac:dyDescent="0.25">
      <c r="A247" s="32">
        <f ca="1">IFERROR(__xludf.DUMMYFUNCTION("""COMPUTED_VALUE"""),43373)</f>
        <v>43373</v>
      </c>
      <c r="B247" s="33" t="str">
        <f ca="1">IFERROR(__xludf.DUMMYFUNCTION("""COMPUTED_VALUE"""),"#N/A")</f>
        <v>#N/A</v>
      </c>
      <c r="C247" s="33" t="str">
        <f ca="1">IFERROR(__xludf.DUMMYFUNCTION("""COMPUTED_VALUE"""),"")</f>
        <v/>
      </c>
      <c r="D247" s="34" t="str">
        <f ca="1">IFERROR(__xludf.DUMMYFUNCTION("""COMPUTED_VALUE"""),"")</f>
        <v/>
      </c>
      <c r="E247" s="33" t="str">
        <f ca="1">IFERROR(__xludf.DUMMYFUNCTION("""COMPUTED_VALUE"""),"")</f>
        <v/>
      </c>
      <c r="F247" s="33" t="str">
        <f ca="1">IFERROR(__xludf.DUMMYFUNCTION("""COMPUTED_VALUE"""),"")</f>
        <v/>
      </c>
      <c r="G247" s="33" t="str">
        <f ca="1">IFERROR(__xludf.DUMMYFUNCTION("""COMPUTED_VALUE"""),"#VALUE!")</f>
        <v>#VALUE!</v>
      </c>
      <c r="H247" s="33" t="str">
        <f ca="1">IFERROR(__xludf.DUMMYFUNCTION("""COMPUTED_VALUE"""),"")</f>
        <v/>
      </c>
      <c r="I247" s="33" t="str">
        <f ca="1">IFERROR(__xludf.DUMMYFUNCTION("""COMPUTED_VALUE"""),"")</f>
        <v/>
      </c>
      <c r="J247" s="33" t="str">
        <f ca="1">IFERROR(__xludf.DUMMYFUNCTION("""COMPUTED_VALUE"""),"")</f>
        <v/>
      </c>
      <c r="K247" s="33" t="str">
        <f ca="1">IFERROR(__xludf.DUMMYFUNCTION("""COMPUTED_VALUE"""),"")</f>
        <v/>
      </c>
      <c r="L247" s="33" t="str">
        <f ca="1">IFERROR(__xludf.DUMMYFUNCTION("""COMPUTED_VALUE"""),"")</f>
        <v/>
      </c>
    </row>
    <row r="248" spans="1:12" ht="13.2" x14ac:dyDescent="0.25">
      <c r="A248" s="32">
        <f ca="1">IFERROR(__xludf.DUMMYFUNCTION("""COMPUTED_VALUE"""),43373)</f>
        <v>43373</v>
      </c>
      <c r="B248" s="33" t="str">
        <f ca="1">IFERROR(__xludf.DUMMYFUNCTION("""COMPUTED_VALUE"""),"#N/A")</f>
        <v>#N/A</v>
      </c>
      <c r="C248" s="33" t="str">
        <f ca="1">IFERROR(__xludf.DUMMYFUNCTION("""COMPUTED_VALUE"""),"")</f>
        <v/>
      </c>
      <c r="D248" s="34" t="str">
        <f ca="1">IFERROR(__xludf.DUMMYFUNCTION("""COMPUTED_VALUE"""),"")</f>
        <v/>
      </c>
      <c r="E248" s="33" t="str">
        <f ca="1">IFERROR(__xludf.DUMMYFUNCTION("""COMPUTED_VALUE"""),"")</f>
        <v/>
      </c>
      <c r="F248" s="33" t="str">
        <f ca="1">IFERROR(__xludf.DUMMYFUNCTION("""COMPUTED_VALUE"""),"")</f>
        <v/>
      </c>
      <c r="G248" s="33" t="str">
        <f ca="1">IFERROR(__xludf.DUMMYFUNCTION("""COMPUTED_VALUE"""),"#VALUE!")</f>
        <v>#VALUE!</v>
      </c>
      <c r="H248" s="33" t="str">
        <f ca="1">IFERROR(__xludf.DUMMYFUNCTION("""COMPUTED_VALUE"""),"")</f>
        <v/>
      </c>
      <c r="I248" s="33" t="str">
        <f ca="1">IFERROR(__xludf.DUMMYFUNCTION("""COMPUTED_VALUE"""),"")</f>
        <v/>
      </c>
      <c r="J248" s="33" t="str">
        <f ca="1">IFERROR(__xludf.DUMMYFUNCTION("""COMPUTED_VALUE"""),"")</f>
        <v/>
      </c>
      <c r="K248" s="33" t="str">
        <f ca="1">IFERROR(__xludf.DUMMYFUNCTION("""COMPUTED_VALUE"""),"")</f>
        <v/>
      </c>
      <c r="L248" s="33" t="str">
        <f ca="1">IFERROR(__xludf.DUMMYFUNCTION("""COMPUTED_VALUE"""),"")</f>
        <v/>
      </c>
    </row>
    <row r="249" spans="1:12" ht="13.2" x14ac:dyDescent="0.25">
      <c r="A249" s="32">
        <f ca="1">IFERROR(__xludf.DUMMYFUNCTION("""COMPUTED_VALUE"""),43373)</f>
        <v>43373</v>
      </c>
      <c r="B249" s="33" t="str">
        <f ca="1">IFERROR(__xludf.DUMMYFUNCTION("""COMPUTED_VALUE"""),"#N/A")</f>
        <v>#N/A</v>
      </c>
      <c r="C249" s="33" t="str">
        <f ca="1">IFERROR(__xludf.DUMMYFUNCTION("""COMPUTED_VALUE"""),"")</f>
        <v/>
      </c>
      <c r="D249" s="34" t="str">
        <f ca="1">IFERROR(__xludf.DUMMYFUNCTION("""COMPUTED_VALUE"""),"")</f>
        <v/>
      </c>
      <c r="E249" s="33" t="str">
        <f ca="1">IFERROR(__xludf.DUMMYFUNCTION("""COMPUTED_VALUE"""),"")</f>
        <v/>
      </c>
      <c r="F249" s="33" t="str">
        <f ca="1">IFERROR(__xludf.DUMMYFUNCTION("""COMPUTED_VALUE"""),"")</f>
        <v/>
      </c>
      <c r="G249" s="33" t="str">
        <f ca="1">IFERROR(__xludf.DUMMYFUNCTION("""COMPUTED_VALUE"""),"#VALUE!")</f>
        <v>#VALUE!</v>
      </c>
      <c r="H249" s="33" t="str">
        <f ca="1">IFERROR(__xludf.DUMMYFUNCTION("""COMPUTED_VALUE"""),"")</f>
        <v/>
      </c>
      <c r="I249" s="33" t="str">
        <f ca="1">IFERROR(__xludf.DUMMYFUNCTION("""COMPUTED_VALUE"""),"")</f>
        <v/>
      </c>
      <c r="J249" s="33" t="str">
        <f ca="1">IFERROR(__xludf.DUMMYFUNCTION("""COMPUTED_VALUE"""),"")</f>
        <v/>
      </c>
      <c r="K249" s="33" t="str">
        <f ca="1">IFERROR(__xludf.DUMMYFUNCTION("""COMPUTED_VALUE"""),"")</f>
        <v/>
      </c>
      <c r="L249" s="33" t="str">
        <f ca="1">IFERROR(__xludf.DUMMYFUNCTION("""COMPUTED_VALUE"""),"")</f>
        <v/>
      </c>
    </row>
    <row r="250" spans="1:12" ht="13.2" x14ac:dyDescent="0.25">
      <c r="A250" s="32">
        <f ca="1">IFERROR(__xludf.DUMMYFUNCTION("""COMPUTED_VALUE"""),43373)</f>
        <v>43373</v>
      </c>
      <c r="B250" s="33" t="str">
        <f ca="1">IFERROR(__xludf.DUMMYFUNCTION("""COMPUTED_VALUE"""),"#N/A")</f>
        <v>#N/A</v>
      </c>
      <c r="C250" s="33" t="str">
        <f ca="1">IFERROR(__xludf.DUMMYFUNCTION("""COMPUTED_VALUE"""),"")</f>
        <v/>
      </c>
      <c r="D250" s="34" t="str">
        <f ca="1">IFERROR(__xludf.DUMMYFUNCTION("""COMPUTED_VALUE"""),"")</f>
        <v/>
      </c>
      <c r="E250" s="33" t="str">
        <f ca="1">IFERROR(__xludf.DUMMYFUNCTION("""COMPUTED_VALUE"""),"")</f>
        <v/>
      </c>
      <c r="F250" s="33" t="str">
        <f ca="1">IFERROR(__xludf.DUMMYFUNCTION("""COMPUTED_VALUE"""),"")</f>
        <v/>
      </c>
      <c r="G250" s="33" t="str">
        <f ca="1">IFERROR(__xludf.DUMMYFUNCTION("""COMPUTED_VALUE"""),"#VALUE!")</f>
        <v>#VALUE!</v>
      </c>
      <c r="H250" s="33" t="str">
        <f ca="1">IFERROR(__xludf.DUMMYFUNCTION("""COMPUTED_VALUE"""),"")</f>
        <v/>
      </c>
      <c r="I250" s="33" t="str">
        <f ca="1">IFERROR(__xludf.DUMMYFUNCTION("""COMPUTED_VALUE"""),"")</f>
        <v/>
      </c>
      <c r="J250" s="33" t="str">
        <f ca="1">IFERROR(__xludf.DUMMYFUNCTION("""COMPUTED_VALUE"""),"")</f>
        <v/>
      </c>
      <c r="K250" s="33" t="str">
        <f ca="1">IFERROR(__xludf.DUMMYFUNCTION("""COMPUTED_VALUE"""),"")</f>
        <v/>
      </c>
      <c r="L250" s="33" t="str">
        <f ca="1">IFERROR(__xludf.DUMMYFUNCTION("""COMPUTED_VALUE"""),"")</f>
        <v/>
      </c>
    </row>
    <row r="251" spans="1:12" ht="13.2" x14ac:dyDescent="0.25">
      <c r="A251" s="32">
        <f ca="1">IFERROR(__xludf.DUMMYFUNCTION("""COMPUTED_VALUE"""),43373)</f>
        <v>43373</v>
      </c>
      <c r="B251" s="33" t="str">
        <f ca="1">IFERROR(__xludf.DUMMYFUNCTION("""COMPUTED_VALUE"""),"#N/A")</f>
        <v>#N/A</v>
      </c>
      <c r="C251" s="33" t="str">
        <f ca="1">IFERROR(__xludf.DUMMYFUNCTION("""COMPUTED_VALUE"""),"")</f>
        <v/>
      </c>
      <c r="D251" s="34" t="str">
        <f ca="1">IFERROR(__xludf.DUMMYFUNCTION("""COMPUTED_VALUE"""),"")</f>
        <v/>
      </c>
      <c r="E251" s="33" t="str">
        <f ca="1">IFERROR(__xludf.DUMMYFUNCTION("""COMPUTED_VALUE"""),"")</f>
        <v/>
      </c>
      <c r="F251" s="33" t="str">
        <f ca="1">IFERROR(__xludf.DUMMYFUNCTION("""COMPUTED_VALUE"""),"")</f>
        <v/>
      </c>
      <c r="G251" s="33" t="str">
        <f ca="1">IFERROR(__xludf.DUMMYFUNCTION("""COMPUTED_VALUE"""),"#VALUE!")</f>
        <v>#VALUE!</v>
      </c>
      <c r="H251" s="33" t="str">
        <f ca="1">IFERROR(__xludf.DUMMYFUNCTION("""COMPUTED_VALUE"""),"")</f>
        <v/>
      </c>
      <c r="I251" s="33" t="str">
        <f ca="1">IFERROR(__xludf.DUMMYFUNCTION("""COMPUTED_VALUE"""),"")</f>
        <v/>
      </c>
      <c r="J251" s="33" t="str">
        <f ca="1">IFERROR(__xludf.DUMMYFUNCTION("""COMPUTED_VALUE"""),"")</f>
        <v/>
      </c>
      <c r="K251" s="33" t="str">
        <f ca="1">IFERROR(__xludf.DUMMYFUNCTION("""COMPUTED_VALUE"""),"")</f>
        <v/>
      </c>
      <c r="L251" s="33" t="str">
        <f ca="1">IFERROR(__xludf.DUMMYFUNCTION("""COMPUTED_VALUE"""),"")</f>
        <v/>
      </c>
    </row>
    <row r="252" spans="1:12" ht="13.2" x14ac:dyDescent="0.25">
      <c r="A252" s="32">
        <f ca="1">IFERROR(__xludf.DUMMYFUNCTION("""COMPUTED_VALUE"""),43373)</f>
        <v>43373</v>
      </c>
      <c r="B252" s="33" t="str">
        <f ca="1">IFERROR(__xludf.DUMMYFUNCTION("""COMPUTED_VALUE"""),"#N/A")</f>
        <v>#N/A</v>
      </c>
      <c r="C252" s="33" t="str">
        <f ca="1">IFERROR(__xludf.DUMMYFUNCTION("""COMPUTED_VALUE"""),"")</f>
        <v/>
      </c>
      <c r="D252" s="34" t="str">
        <f ca="1">IFERROR(__xludf.DUMMYFUNCTION("""COMPUTED_VALUE"""),"")</f>
        <v/>
      </c>
      <c r="E252" s="33" t="str">
        <f ca="1">IFERROR(__xludf.DUMMYFUNCTION("""COMPUTED_VALUE"""),"")</f>
        <v/>
      </c>
      <c r="F252" s="33" t="str">
        <f ca="1">IFERROR(__xludf.DUMMYFUNCTION("""COMPUTED_VALUE"""),"")</f>
        <v/>
      </c>
      <c r="G252" s="33" t="str">
        <f ca="1">IFERROR(__xludf.DUMMYFUNCTION("""COMPUTED_VALUE"""),"#VALUE!")</f>
        <v>#VALUE!</v>
      </c>
      <c r="H252" s="33" t="str">
        <f ca="1">IFERROR(__xludf.DUMMYFUNCTION("""COMPUTED_VALUE"""),"")</f>
        <v/>
      </c>
      <c r="I252" s="33" t="str">
        <f ca="1">IFERROR(__xludf.DUMMYFUNCTION("""COMPUTED_VALUE"""),"")</f>
        <v/>
      </c>
      <c r="J252" s="33" t="str">
        <f ca="1">IFERROR(__xludf.DUMMYFUNCTION("""COMPUTED_VALUE"""),"")</f>
        <v/>
      </c>
      <c r="K252" s="33" t="str">
        <f ca="1">IFERROR(__xludf.DUMMYFUNCTION("""COMPUTED_VALUE"""),"")</f>
        <v/>
      </c>
      <c r="L252" s="33" t="str">
        <f ca="1">IFERROR(__xludf.DUMMYFUNCTION("""COMPUTED_VALUE"""),"")</f>
        <v/>
      </c>
    </row>
    <row r="253" spans="1:12" ht="13.2" x14ac:dyDescent="0.25">
      <c r="A253" s="32">
        <f ca="1">IFERROR(__xludf.DUMMYFUNCTION("""COMPUTED_VALUE"""),43373)</f>
        <v>43373</v>
      </c>
      <c r="B253" s="33" t="str">
        <f ca="1">IFERROR(__xludf.DUMMYFUNCTION("""COMPUTED_VALUE"""),"#N/A")</f>
        <v>#N/A</v>
      </c>
      <c r="C253" s="33" t="str">
        <f ca="1">IFERROR(__xludf.DUMMYFUNCTION("""COMPUTED_VALUE"""),"")</f>
        <v/>
      </c>
      <c r="D253" s="34" t="str">
        <f ca="1">IFERROR(__xludf.DUMMYFUNCTION("""COMPUTED_VALUE"""),"")</f>
        <v/>
      </c>
      <c r="E253" s="33" t="str">
        <f ca="1">IFERROR(__xludf.DUMMYFUNCTION("""COMPUTED_VALUE"""),"")</f>
        <v/>
      </c>
      <c r="F253" s="33" t="str">
        <f ca="1">IFERROR(__xludf.DUMMYFUNCTION("""COMPUTED_VALUE"""),"")</f>
        <v/>
      </c>
      <c r="G253" s="33" t="str">
        <f ca="1">IFERROR(__xludf.DUMMYFUNCTION("""COMPUTED_VALUE"""),"#VALUE!")</f>
        <v>#VALUE!</v>
      </c>
      <c r="H253" s="33" t="str">
        <f ca="1">IFERROR(__xludf.DUMMYFUNCTION("""COMPUTED_VALUE"""),"")</f>
        <v/>
      </c>
      <c r="I253" s="33" t="str">
        <f ca="1">IFERROR(__xludf.DUMMYFUNCTION("""COMPUTED_VALUE"""),"")</f>
        <v/>
      </c>
      <c r="J253" s="33" t="str">
        <f ca="1">IFERROR(__xludf.DUMMYFUNCTION("""COMPUTED_VALUE"""),"")</f>
        <v/>
      </c>
      <c r="K253" s="33" t="str">
        <f ca="1">IFERROR(__xludf.DUMMYFUNCTION("""COMPUTED_VALUE"""),"")</f>
        <v/>
      </c>
      <c r="L253" s="33" t="str">
        <f ca="1">IFERROR(__xludf.DUMMYFUNCTION("""COMPUTED_VALUE"""),"")</f>
        <v/>
      </c>
    </row>
    <row r="254" spans="1:12" ht="13.2" x14ac:dyDescent="0.25">
      <c r="A254" s="32">
        <f ca="1">IFERROR(__xludf.DUMMYFUNCTION("""COMPUTED_VALUE"""),43373)</f>
        <v>43373</v>
      </c>
      <c r="B254" s="33" t="str">
        <f ca="1">IFERROR(__xludf.DUMMYFUNCTION("""COMPUTED_VALUE"""),"#N/A")</f>
        <v>#N/A</v>
      </c>
      <c r="C254" s="33" t="str">
        <f ca="1">IFERROR(__xludf.DUMMYFUNCTION("""COMPUTED_VALUE"""),"")</f>
        <v/>
      </c>
      <c r="D254" s="34" t="str">
        <f ca="1">IFERROR(__xludf.DUMMYFUNCTION("""COMPUTED_VALUE"""),"")</f>
        <v/>
      </c>
      <c r="E254" s="33" t="str">
        <f ca="1">IFERROR(__xludf.DUMMYFUNCTION("""COMPUTED_VALUE"""),"")</f>
        <v/>
      </c>
      <c r="F254" s="33" t="str">
        <f ca="1">IFERROR(__xludf.DUMMYFUNCTION("""COMPUTED_VALUE"""),"")</f>
        <v/>
      </c>
      <c r="G254" s="33" t="str">
        <f ca="1">IFERROR(__xludf.DUMMYFUNCTION("""COMPUTED_VALUE"""),"#VALUE!")</f>
        <v>#VALUE!</v>
      </c>
      <c r="H254" s="33" t="str">
        <f ca="1">IFERROR(__xludf.DUMMYFUNCTION("""COMPUTED_VALUE"""),"")</f>
        <v/>
      </c>
      <c r="I254" s="33" t="str">
        <f ca="1">IFERROR(__xludf.DUMMYFUNCTION("""COMPUTED_VALUE"""),"")</f>
        <v/>
      </c>
      <c r="J254" s="33" t="str">
        <f ca="1">IFERROR(__xludf.DUMMYFUNCTION("""COMPUTED_VALUE"""),"")</f>
        <v/>
      </c>
      <c r="K254" s="33" t="str">
        <f ca="1">IFERROR(__xludf.DUMMYFUNCTION("""COMPUTED_VALUE"""),"")</f>
        <v/>
      </c>
      <c r="L254" s="33" t="str">
        <f ca="1">IFERROR(__xludf.DUMMYFUNCTION("""COMPUTED_VALUE"""),"")</f>
        <v/>
      </c>
    </row>
    <row r="255" spans="1:12" ht="13.2" x14ac:dyDescent="0.25">
      <c r="A255" s="32">
        <f ca="1">IFERROR(__xludf.DUMMYFUNCTION("""COMPUTED_VALUE"""),43373)</f>
        <v>43373</v>
      </c>
      <c r="B255" s="33" t="str">
        <f ca="1">IFERROR(__xludf.DUMMYFUNCTION("""COMPUTED_VALUE"""),"#N/A")</f>
        <v>#N/A</v>
      </c>
      <c r="C255" s="33" t="str">
        <f ca="1">IFERROR(__xludf.DUMMYFUNCTION("""COMPUTED_VALUE"""),"")</f>
        <v/>
      </c>
      <c r="D255" s="34" t="str">
        <f ca="1">IFERROR(__xludf.DUMMYFUNCTION("""COMPUTED_VALUE"""),"")</f>
        <v/>
      </c>
      <c r="E255" s="33" t="str">
        <f ca="1">IFERROR(__xludf.DUMMYFUNCTION("""COMPUTED_VALUE"""),"")</f>
        <v/>
      </c>
      <c r="F255" s="33" t="str">
        <f ca="1">IFERROR(__xludf.DUMMYFUNCTION("""COMPUTED_VALUE"""),"")</f>
        <v/>
      </c>
      <c r="G255" s="33" t="str">
        <f ca="1">IFERROR(__xludf.DUMMYFUNCTION("""COMPUTED_VALUE"""),"#VALUE!")</f>
        <v>#VALUE!</v>
      </c>
      <c r="H255" s="33" t="str">
        <f ca="1">IFERROR(__xludf.DUMMYFUNCTION("""COMPUTED_VALUE"""),"")</f>
        <v/>
      </c>
      <c r="I255" s="33" t="str">
        <f ca="1">IFERROR(__xludf.DUMMYFUNCTION("""COMPUTED_VALUE"""),"")</f>
        <v/>
      </c>
      <c r="J255" s="33" t="str">
        <f ca="1">IFERROR(__xludf.DUMMYFUNCTION("""COMPUTED_VALUE"""),"")</f>
        <v/>
      </c>
      <c r="K255" s="33" t="str">
        <f ca="1">IFERROR(__xludf.DUMMYFUNCTION("""COMPUTED_VALUE"""),"")</f>
        <v/>
      </c>
      <c r="L255" s="33" t="str">
        <f ca="1">IFERROR(__xludf.DUMMYFUNCTION("""COMPUTED_VALUE"""),"")</f>
        <v/>
      </c>
    </row>
    <row r="256" spans="1:12" ht="13.2" x14ac:dyDescent="0.25">
      <c r="A256" s="32">
        <f ca="1">IFERROR(__xludf.DUMMYFUNCTION("""COMPUTED_VALUE"""),43373)</f>
        <v>43373</v>
      </c>
      <c r="B256" s="33" t="str">
        <f ca="1">IFERROR(__xludf.DUMMYFUNCTION("""COMPUTED_VALUE"""),"#N/A")</f>
        <v>#N/A</v>
      </c>
      <c r="C256" s="33" t="str">
        <f ca="1">IFERROR(__xludf.DUMMYFUNCTION("""COMPUTED_VALUE"""),"")</f>
        <v/>
      </c>
      <c r="D256" s="34" t="str">
        <f ca="1">IFERROR(__xludf.DUMMYFUNCTION("""COMPUTED_VALUE"""),"")</f>
        <v/>
      </c>
      <c r="E256" s="33" t="str">
        <f ca="1">IFERROR(__xludf.DUMMYFUNCTION("""COMPUTED_VALUE"""),"")</f>
        <v/>
      </c>
      <c r="F256" s="33" t="str">
        <f ca="1">IFERROR(__xludf.DUMMYFUNCTION("""COMPUTED_VALUE"""),"")</f>
        <v/>
      </c>
      <c r="G256" s="33" t="str">
        <f ca="1">IFERROR(__xludf.DUMMYFUNCTION("""COMPUTED_VALUE"""),"#VALUE!")</f>
        <v>#VALUE!</v>
      </c>
      <c r="H256" s="33" t="str">
        <f ca="1">IFERROR(__xludf.DUMMYFUNCTION("""COMPUTED_VALUE"""),"")</f>
        <v/>
      </c>
      <c r="I256" s="33" t="str">
        <f ca="1">IFERROR(__xludf.DUMMYFUNCTION("""COMPUTED_VALUE"""),"")</f>
        <v/>
      </c>
      <c r="J256" s="33" t="str">
        <f ca="1">IFERROR(__xludf.DUMMYFUNCTION("""COMPUTED_VALUE"""),"")</f>
        <v/>
      </c>
      <c r="K256" s="33" t="str">
        <f ca="1">IFERROR(__xludf.DUMMYFUNCTION("""COMPUTED_VALUE"""),"")</f>
        <v/>
      </c>
      <c r="L256" s="33" t="str">
        <f ca="1">IFERROR(__xludf.DUMMYFUNCTION("""COMPUTED_VALUE"""),"")</f>
        <v/>
      </c>
    </row>
    <row r="257" spans="1:12" ht="13.2" x14ac:dyDescent="0.25">
      <c r="A257" s="32">
        <f ca="1">IFERROR(__xludf.DUMMYFUNCTION("""COMPUTED_VALUE"""),43373)</f>
        <v>43373</v>
      </c>
      <c r="B257" s="33" t="str">
        <f ca="1">IFERROR(__xludf.DUMMYFUNCTION("""COMPUTED_VALUE"""),"#N/A")</f>
        <v>#N/A</v>
      </c>
      <c r="C257" s="33" t="str">
        <f ca="1">IFERROR(__xludf.DUMMYFUNCTION("""COMPUTED_VALUE"""),"")</f>
        <v/>
      </c>
      <c r="D257" s="34" t="str">
        <f ca="1">IFERROR(__xludf.DUMMYFUNCTION("""COMPUTED_VALUE"""),"")</f>
        <v/>
      </c>
      <c r="E257" s="33" t="str">
        <f ca="1">IFERROR(__xludf.DUMMYFUNCTION("""COMPUTED_VALUE"""),"")</f>
        <v/>
      </c>
      <c r="F257" s="33" t="str">
        <f ca="1">IFERROR(__xludf.DUMMYFUNCTION("""COMPUTED_VALUE"""),"")</f>
        <v/>
      </c>
      <c r="G257" s="33" t="str">
        <f ca="1">IFERROR(__xludf.DUMMYFUNCTION("""COMPUTED_VALUE"""),"#VALUE!")</f>
        <v>#VALUE!</v>
      </c>
      <c r="H257" s="33" t="str">
        <f ca="1">IFERROR(__xludf.DUMMYFUNCTION("""COMPUTED_VALUE"""),"")</f>
        <v/>
      </c>
      <c r="I257" s="33" t="str">
        <f ca="1">IFERROR(__xludf.DUMMYFUNCTION("""COMPUTED_VALUE"""),"")</f>
        <v/>
      </c>
      <c r="J257" s="33" t="str">
        <f ca="1">IFERROR(__xludf.DUMMYFUNCTION("""COMPUTED_VALUE"""),"")</f>
        <v/>
      </c>
      <c r="K257" s="33" t="str">
        <f ca="1">IFERROR(__xludf.DUMMYFUNCTION("""COMPUTED_VALUE"""),"")</f>
        <v/>
      </c>
      <c r="L257" s="33" t="str">
        <f ca="1">IFERROR(__xludf.DUMMYFUNCTION("""COMPUTED_VALUE"""),"")</f>
        <v/>
      </c>
    </row>
    <row r="258" spans="1:12" ht="13.2" x14ac:dyDescent="0.25">
      <c r="A258" s="32">
        <f ca="1">IFERROR(__xludf.DUMMYFUNCTION("""COMPUTED_VALUE"""),43373)</f>
        <v>43373</v>
      </c>
      <c r="B258" s="33" t="str">
        <f ca="1">IFERROR(__xludf.DUMMYFUNCTION("""COMPUTED_VALUE"""),"#N/A")</f>
        <v>#N/A</v>
      </c>
      <c r="C258" s="33" t="str">
        <f ca="1">IFERROR(__xludf.DUMMYFUNCTION("""COMPUTED_VALUE"""),"")</f>
        <v/>
      </c>
      <c r="D258" s="34" t="str">
        <f ca="1">IFERROR(__xludf.DUMMYFUNCTION("""COMPUTED_VALUE"""),"")</f>
        <v/>
      </c>
      <c r="E258" s="33" t="str">
        <f ca="1">IFERROR(__xludf.DUMMYFUNCTION("""COMPUTED_VALUE"""),"")</f>
        <v/>
      </c>
      <c r="F258" s="33" t="str">
        <f ca="1">IFERROR(__xludf.DUMMYFUNCTION("""COMPUTED_VALUE"""),"")</f>
        <v/>
      </c>
      <c r="G258" s="33" t="str">
        <f ca="1">IFERROR(__xludf.DUMMYFUNCTION("""COMPUTED_VALUE"""),"#VALUE!")</f>
        <v>#VALUE!</v>
      </c>
      <c r="H258" s="33" t="str">
        <f ca="1">IFERROR(__xludf.DUMMYFUNCTION("""COMPUTED_VALUE"""),"")</f>
        <v/>
      </c>
      <c r="I258" s="33" t="str">
        <f ca="1">IFERROR(__xludf.DUMMYFUNCTION("""COMPUTED_VALUE"""),"")</f>
        <v/>
      </c>
      <c r="J258" s="33" t="str">
        <f ca="1">IFERROR(__xludf.DUMMYFUNCTION("""COMPUTED_VALUE"""),"")</f>
        <v/>
      </c>
      <c r="K258" s="33" t="str">
        <f ca="1">IFERROR(__xludf.DUMMYFUNCTION("""COMPUTED_VALUE"""),"")</f>
        <v/>
      </c>
      <c r="L258" s="33" t="str">
        <f ca="1">IFERROR(__xludf.DUMMYFUNCTION("""COMPUTED_VALUE"""),"")</f>
        <v/>
      </c>
    </row>
    <row r="259" spans="1:12" ht="13.2" x14ac:dyDescent="0.25">
      <c r="A259" s="32">
        <f ca="1">IFERROR(__xludf.DUMMYFUNCTION("""COMPUTED_VALUE"""),43373)</f>
        <v>43373</v>
      </c>
      <c r="B259" s="33" t="str">
        <f ca="1">IFERROR(__xludf.DUMMYFUNCTION("""COMPUTED_VALUE"""),"#N/A")</f>
        <v>#N/A</v>
      </c>
      <c r="C259" s="33" t="str">
        <f ca="1">IFERROR(__xludf.DUMMYFUNCTION("""COMPUTED_VALUE"""),"")</f>
        <v/>
      </c>
      <c r="D259" s="34" t="str">
        <f ca="1">IFERROR(__xludf.DUMMYFUNCTION("""COMPUTED_VALUE"""),"")</f>
        <v/>
      </c>
      <c r="E259" s="33" t="str">
        <f ca="1">IFERROR(__xludf.DUMMYFUNCTION("""COMPUTED_VALUE"""),"")</f>
        <v/>
      </c>
      <c r="F259" s="33" t="str">
        <f ca="1">IFERROR(__xludf.DUMMYFUNCTION("""COMPUTED_VALUE"""),"")</f>
        <v/>
      </c>
      <c r="G259" s="33" t="str">
        <f ca="1">IFERROR(__xludf.DUMMYFUNCTION("""COMPUTED_VALUE"""),"#VALUE!")</f>
        <v>#VALUE!</v>
      </c>
      <c r="H259" s="33" t="str">
        <f ca="1">IFERROR(__xludf.DUMMYFUNCTION("""COMPUTED_VALUE"""),"")</f>
        <v/>
      </c>
      <c r="I259" s="33" t="str">
        <f ca="1">IFERROR(__xludf.DUMMYFUNCTION("""COMPUTED_VALUE"""),"")</f>
        <v/>
      </c>
      <c r="J259" s="33" t="str">
        <f ca="1">IFERROR(__xludf.DUMMYFUNCTION("""COMPUTED_VALUE"""),"")</f>
        <v/>
      </c>
      <c r="K259" s="33" t="str">
        <f ca="1">IFERROR(__xludf.DUMMYFUNCTION("""COMPUTED_VALUE"""),"")</f>
        <v/>
      </c>
      <c r="L259" s="33" t="str">
        <f ca="1">IFERROR(__xludf.DUMMYFUNCTION("""COMPUTED_VALUE"""),"")</f>
        <v/>
      </c>
    </row>
    <row r="260" spans="1:12" ht="13.2" x14ac:dyDescent="0.25">
      <c r="A260" s="32">
        <f ca="1">IFERROR(__xludf.DUMMYFUNCTION("""COMPUTED_VALUE"""),43373)</f>
        <v>43373</v>
      </c>
      <c r="B260" s="33" t="str">
        <f ca="1">IFERROR(__xludf.DUMMYFUNCTION("""COMPUTED_VALUE"""),"#N/A")</f>
        <v>#N/A</v>
      </c>
      <c r="C260" s="33" t="str">
        <f ca="1">IFERROR(__xludf.DUMMYFUNCTION("""COMPUTED_VALUE"""),"")</f>
        <v/>
      </c>
      <c r="D260" s="34" t="str">
        <f ca="1">IFERROR(__xludf.DUMMYFUNCTION("""COMPUTED_VALUE"""),"")</f>
        <v/>
      </c>
      <c r="E260" s="33" t="str">
        <f ca="1">IFERROR(__xludf.DUMMYFUNCTION("""COMPUTED_VALUE"""),"")</f>
        <v/>
      </c>
      <c r="F260" s="33" t="str">
        <f ca="1">IFERROR(__xludf.DUMMYFUNCTION("""COMPUTED_VALUE"""),"")</f>
        <v/>
      </c>
      <c r="G260" s="33" t="str">
        <f ca="1">IFERROR(__xludf.DUMMYFUNCTION("""COMPUTED_VALUE"""),"#VALUE!")</f>
        <v>#VALUE!</v>
      </c>
      <c r="H260" s="33" t="str">
        <f ca="1">IFERROR(__xludf.DUMMYFUNCTION("""COMPUTED_VALUE"""),"")</f>
        <v/>
      </c>
      <c r="I260" s="33" t="str">
        <f ca="1">IFERROR(__xludf.DUMMYFUNCTION("""COMPUTED_VALUE"""),"")</f>
        <v/>
      </c>
      <c r="J260" s="33" t="str">
        <f ca="1">IFERROR(__xludf.DUMMYFUNCTION("""COMPUTED_VALUE"""),"")</f>
        <v/>
      </c>
      <c r="K260" s="33" t="str">
        <f ca="1">IFERROR(__xludf.DUMMYFUNCTION("""COMPUTED_VALUE"""),"")</f>
        <v/>
      </c>
      <c r="L260" s="33" t="str">
        <f ca="1">IFERROR(__xludf.DUMMYFUNCTION("""COMPUTED_VALUE"""),"")</f>
        <v/>
      </c>
    </row>
    <row r="261" spans="1:12" ht="13.2" x14ac:dyDescent="0.25">
      <c r="A261" s="32">
        <f ca="1">IFERROR(__xludf.DUMMYFUNCTION("""COMPUTED_VALUE"""),43373)</f>
        <v>43373</v>
      </c>
      <c r="B261" s="33" t="str">
        <f ca="1">IFERROR(__xludf.DUMMYFUNCTION("""COMPUTED_VALUE"""),"#N/A")</f>
        <v>#N/A</v>
      </c>
      <c r="C261" s="33" t="str">
        <f ca="1">IFERROR(__xludf.DUMMYFUNCTION("""COMPUTED_VALUE"""),"")</f>
        <v/>
      </c>
      <c r="D261" s="34" t="str">
        <f ca="1">IFERROR(__xludf.DUMMYFUNCTION("""COMPUTED_VALUE"""),"")</f>
        <v/>
      </c>
      <c r="E261" s="33" t="str">
        <f ca="1">IFERROR(__xludf.DUMMYFUNCTION("""COMPUTED_VALUE"""),"")</f>
        <v/>
      </c>
      <c r="F261" s="33" t="str">
        <f ca="1">IFERROR(__xludf.DUMMYFUNCTION("""COMPUTED_VALUE"""),"")</f>
        <v/>
      </c>
      <c r="G261" s="33" t="str">
        <f ca="1">IFERROR(__xludf.DUMMYFUNCTION("""COMPUTED_VALUE"""),"#VALUE!")</f>
        <v>#VALUE!</v>
      </c>
      <c r="H261" s="33" t="str">
        <f ca="1">IFERROR(__xludf.DUMMYFUNCTION("""COMPUTED_VALUE"""),"")</f>
        <v/>
      </c>
      <c r="I261" s="33" t="str">
        <f ca="1">IFERROR(__xludf.DUMMYFUNCTION("""COMPUTED_VALUE"""),"")</f>
        <v/>
      </c>
      <c r="J261" s="33" t="str">
        <f ca="1">IFERROR(__xludf.DUMMYFUNCTION("""COMPUTED_VALUE"""),"")</f>
        <v/>
      </c>
      <c r="K261" s="33" t="str">
        <f ca="1">IFERROR(__xludf.DUMMYFUNCTION("""COMPUTED_VALUE"""),"")</f>
        <v/>
      </c>
      <c r="L261" s="33" t="str">
        <f ca="1">IFERROR(__xludf.DUMMYFUNCTION("""COMPUTED_VALUE"""),"")</f>
        <v/>
      </c>
    </row>
    <row r="262" spans="1:12" ht="13.2" x14ac:dyDescent="0.25">
      <c r="A262" s="32">
        <f ca="1">IFERROR(__xludf.DUMMYFUNCTION("""COMPUTED_VALUE"""),43373)</f>
        <v>43373</v>
      </c>
      <c r="B262" s="33" t="str">
        <f ca="1">IFERROR(__xludf.DUMMYFUNCTION("""COMPUTED_VALUE"""),"#N/A")</f>
        <v>#N/A</v>
      </c>
      <c r="C262" s="33" t="str">
        <f ca="1">IFERROR(__xludf.DUMMYFUNCTION("""COMPUTED_VALUE"""),"")</f>
        <v/>
      </c>
      <c r="D262" s="34" t="str">
        <f ca="1">IFERROR(__xludf.DUMMYFUNCTION("""COMPUTED_VALUE"""),"")</f>
        <v/>
      </c>
      <c r="E262" s="33" t="str">
        <f ca="1">IFERROR(__xludf.DUMMYFUNCTION("""COMPUTED_VALUE"""),"")</f>
        <v/>
      </c>
      <c r="F262" s="33" t="str">
        <f ca="1">IFERROR(__xludf.DUMMYFUNCTION("""COMPUTED_VALUE"""),"")</f>
        <v/>
      </c>
      <c r="G262" s="33" t="str">
        <f ca="1">IFERROR(__xludf.DUMMYFUNCTION("""COMPUTED_VALUE"""),"#VALUE!")</f>
        <v>#VALUE!</v>
      </c>
      <c r="H262" s="33" t="str">
        <f ca="1">IFERROR(__xludf.DUMMYFUNCTION("""COMPUTED_VALUE"""),"")</f>
        <v/>
      </c>
      <c r="I262" s="33" t="str">
        <f ca="1">IFERROR(__xludf.DUMMYFUNCTION("""COMPUTED_VALUE"""),"")</f>
        <v/>
      </c>
      <c r="J262" s="33" t="str">
        <f ca="1">IFERROR(__xludf.DUMMYFUNCTION("""COMPUTED_VALUE"""),"")</f>
        <v/>
      </c>
      <c r="K262" s="33" t="str">
        <f ca="1">IFERROR(__xludf.DUMMYFUNCTION("""COMPUTED_VALUE"""),"")</f>
        <v/>
      </c>
      <c r="L262" s="33" t="str">
        <f ca="1">IFERROR(__xludf.DUMMYFUNCTION("""COMPUTED_VALUE"""),"")</f>
        <v/>
      </c>
    </row>
    <row r="263" spans="1:12" ht="13.2" x14ac:dyDescent="0.25">
      <c r="A263" s="32">
        <f ca="1">IFERROR(__xludf.DUMMYFUNCTION("""COMPUTED_VALUE"""),43373)</f>
        <v>43373</v>
      </c>
      <c r="B263" s="33" t="str">
        <f ca="1">IFERROR(__xludf.DUMMYFUNCTION("""COMPUTED_VALUE"""),"#N/A")</f>
        <v>#N/A</v>
      </c>
      <c r="C263" s="33" t="str">
        <f ca="1">IFERROR(__xludf.DUMMYFUNCTION("""COMPUTED_VALUE"""),"")</f>
        <v/>
      </c>
      <c r="D263" s="34" t="str">
        <f ca="1">IFERROR(__xludf.DUMMYFUNCTION("""COMPUTED_VALUE"""),"")</f>
        <v/>
      </c>
      <c r="E263" s="33" t="str">
        <f ca="1">IFERROR(__xludf.DUMMYFUNCTION("""COMPUTED_VALUE"""),"")</f>
        <v/>
      </c>
      <c r="F263" s="33" t="str">
        <f ca="1">IFERROR(__xludf.DUMMYFUNCTION("""COMPUTED_VALUE"""),"")</f>
        <v/>
      </c>
      <c r="G263" s="33" t="str">
        <f ca="1">IFERROR(__xludf.DUMMYFUNCTION("""COMPUTED_VALUE"""),"#VALUE!")</f>
        <v>#VALUE!</v>
      </c>
      <c r="H263" s="33" t="str">
        <f ca="1">IFERROR(__xludf.DUMMYFUNCTION("""COMPUTED_VALUE"""),"")</f>
        <v/>
      </c>
      <c r="I263" s="33" t="str">
        <f ca="1">IFERROR(__xludf.DUMMYFUNCTION("""COMPUTED_VALUE"""),"")</f>
        <v/>
      </c>
      <c r="J263" s="33" t="str">
        <f ca="1">IFERROR(__xludf.DUMMYFUNCTION("""COMPUTED_VALUE"""),"")</f>
        <v/>
      </c>
      <c r="K263" s="33" t="str">
        <f ca="1">IFERROR(__xludf.DUMMYFUNCTION("""COMPUTED_VALUE"""),"")</f>
        <v/>
      </c>
      <c r="L263" s="33" t="str">
        <f ca="1">IFERROR(__xludf.DUMMYFUNCTION("""COMPUTED_VALUE"""),"")</f>
        <v/>
      </c>
    </row>
    <row r="264" spans="1:12" ht="13.2" x14ac:dyDescent="0.25">
      <c r="A264" s="32">
        <f ca="1">IFERROR(__xludf.DUMMYFUNCTION("""COMPUTED_VALUE"""),43373)</f>
        <v>43373</v>
      </c>
      <c r="B264" s="33" t="str">
        <f ca="1">IFERROR(__xludf.DUMMYFUNCTION("""COMPUTED_VALUE"""),"#N/A")</f>
        <v>#N/A</v>
      </c>
      <c r="C264" s="33" t="str">
        <f ca="1">IFERROR(__xludf.DUMMYFUNCTION("""COMPUTED_VALUE"""),"")</f>
        <v/>
      </c>
      <c r="D264" s="34" t="str">
        <f ca="1">IFERROR(__xludf.DUMMYFUNCTION("""COMPUTED_VALUE"""),"")</f>
        <v/>
      </c>
      <c r="E264" s="33" t="str">
        <f ca="1">IFERROR(__xludf.DUMMYFUNCTION("""COMPUTED_VALUE"""),"")</f>
        <v/>
      </c>
      <c r="F264" s="33" t="str">
        <f ca="1">IFERROR(__xludf.DUMMYFUNCTION("""COMPUTED_VALUE"""),"")</f>
        <v/>
      </c>
      <c r="G264" s="33" t="str">
        <f ca="1">IFERROR(__xludf.DUMMYFUNCTION("""COMPUTED_VALUE"""),"#VALUE!")</f>
        <v>#VALUE!</v>
      </c>
      <c r="H264" s="33" t="str">
        <f ca="1">IFERROR(__xludf.DUMMYFUNCTION("""COMPUTED_VALUE"""),"")</f>
        <v/>
      </c>
      <c r="I264" s="33" t="str">
        <f ca="1">IFERROR(__xludf.DUMMYFUNCTION("""COMPUTED_VALUE"""),"")</f>
        <v/>
      </c>
      <c r="J264" s="33" t="str">
        <f ca="1">IFERROR(__xludf.DUMMYFUNCTION("""COMPUTED_VALUE"""),"")</f>
        <v/>
      </c>
      <c r="K264" s="33" t="str">
        <f ca="1">IFERROR(__xludf.DUMMYFUNCTION("""COMPUTED_VALUE"""),"")</f>
        <v/>
      </c>
      <c r="L264" s="33" t="str">
        <f ca="1">IFERROR(__xludf.DUMMYFUNCTION("""COMPUTED_VALUE"""),"")</f>
        <v/>
      </c>
    </row>
    <row r="265" spans="1:12" ht="13.2" x14ac:dyDescent="0.25">
      <c r="A265" s="32">
        <f ca="1">IFERROR(__xludf.DUMMYFUNCTION("""COMPUTED_VALUE"""),43373)</f>
        <v>43373</v>
      </c>
      <c r="B265" s="33" t="str">
        <f ca="1">IFERROR(__xludf.DUMMYFUNCTION("""COMPUTED_VALUE"""),"#N/A")</f>
        <v>#N/A</v>
      </c>
      <c r="C265" s="33" t="str">
        <f ca="1">IFERROR(__xludf.DUMMYFUNCTION("""COMPUTED_VALUE"""),"")</f>
        <v/>
      </c>
      <c r="D265" s="34" t="str">
        <f ca="1">IFERROR(__xludf.DUMMYFUNCTION("""COMPUTED_VALUE"""),"")</f>
        <v/>
      </c>
      <c r="E265" s="33" t="str">
        <f ca="1">IFERROR(__xludf.DUMMYFUNCTION("""COMPUTED_VALUE"""),"")</f>
        <v/>
      </c>
      <c r="F265" s="33" t="str">
        <f ca="1">IFERROR(__xludf.DUMMYFUNCTION("""COMPUTED_VALUE"""),"")</f>
        <v/>
      </c>
      <c r="G265" s="33" t="str">
        <f ca="1">IFERROR(__xludf.DUMMYFUNCTION("""COMPUTED_VALUE"""),"#VALUE!")</f>
        <v>#VALUE!</v>
      </c>
      <c r="H265" s="33" t="str">
        <f ca="1">IFERROR(__xludf.DUMMYFUNCTION("""COMPUTED_VALUE"""),"")</f>
        <v/>
      </c>
      <c r="I265" s="33" t="str">
        <f ca="1">IFERROR(__xludf.DUMMYFUNCTION("""COMPUTED_VALUE"""),"")</f>
        <v/>
      </c>
      <c r="J265" s="33" t="str">
        <f ca="1">IFERROR(__xludf.DUMMYFUNCTION("""COMPUTED_VALUE"""),"")</f>
        <v/>
      </c>
      <c r="K265" s="33" t="str">
        <f ca="1">IFERROR(__xludf.DUMMYFUNCTION("""COMPUTED_VALUE"""),"")</f>
        <v/>
      </c>
      <c r="L265" s="33" t="str">
        <f ca="1">IFERROR(__xludf.DUMMYFUNCTION("""COMPUTED_VALUE"""),"")</f>
        <v/>
      </c>
    </row>
    <row r="266" spans="1:12" ht="13.2" x14ac:dyDescent="0.25">
      <c r="A266" s="32">
        <f ca="1">IFERROR(__xludf.DUMMYFUNCTION("""COMPUTED_VALUE"""),43373)</f>
        <v>43373</v>
      </c>
      <c r="B266" s="33" t="str">
        <f ca="1">IFERROR(__xludf.DUMMYFUNCTION("""COMPUTED_VALUE"""),"#N/A")</f>
        <v>#N/A</v>
      </c>
      <c r="C266" s="33" t="str">
        <f ca="1">IFERROR(__xludf.DUMMYFUNCTION("""COMPUTED_VALUE"""),"")</f>
        <v/>
      </c>
      <c r="D266" s="34" t="str">
        <f ca="1">IFERROR(__xludf.DUMMYFUNCTION("""COMPUTED_VALUE"""),"")</f>
        <v/>
      </c>
      <c r="E266" s="33" t="str">
        <f ca="1">IFERROR(__xludf.DUMMYFUNCTION("""COMPUTED_VALUE"""),"")</f>
        <v/>
      </c>
      <c r="F266" s="33" t="str">
        <f ca="1">IFERROR(__xludf.DUMMYFUNCTION("""COMPUTED_VALUE"""),"")</f>
        <v/>
      </c>
      <c r="G266" s="33" t="str">
        <f ca="1">IFERROR(__xludf.DUMMYFUNCTION("""COMPUTED_VALUE"""),"#VALUE!")</f>
        <v>#VALUE!</v>
      </c>
      <c r="H266" s="33" t="str">
        <f ca="1">IFERROR(__xludf.DUMMYFUNCTION("""COMPUTED_VALUE"""),"")</f>
        <v/>
      </c>
      <c r="I266" s="33" t="str">
        <f ca="1">IFERROR(__xludf.DUMMYFUNCTION("""COMPUTED_VALUE"""),"")</f>
        <v/>
      </c>
      <c r="J266" s="33" t="str">
        <f ca="1">IFERROR(__xludf.DUMMYFUNCTION("""COMPUTED_VALUE"""),"")</f>
        <v/>
      </c>
      <c r="K266" s="33" t="str">
        <f ca="1">IFERROR(__xludf.DUMMYFUNCTION("""COMPUTED_VALUE"""),"")</f>
        <v/>
      </c>
      <c r="L266" s="33" t="str">
        <f ca="1">IFERROR(__xludf.DUMMYFUNCTION("""COMPUTED_VALUE"""),"")</f>
        <v/>
      </c>
    </row>
    <row r="267" spans="1:12" ht="13.2" x14ac:dyDescent="0.25">
      <c r="A267" s="32">
        <f ca="1">IFERROR(__xludf.DUMMYFUNCTION("""COMPUTED_VALUE"""),43373)</f>
        <v>43373</v>
      </c>
      <c r="B267" s="33" t="str">
        <f ca="1">IFERROR(__xludf.DUMMYFUNCTION("""COMPUTED_VALUE"""),"#N/A")</f>
        <v>#N/A</v>
      </c>
      <c r="C267" s="33" t="str">
        <f ca="1">IFERROR(__xludf.DUMMYFUNCTION("""COMPUTED_VALUE"""),"")</f>
        <v/>
      </c>
      <c r="D267" s="34" t="str">
        <f ca="1">IFERROR(__xludf.DUMMYFUNCTION("""COMPUTED_VALUE"""),"")</f>
        <v/>
      </c>
      <c r="E267" s="33" t="str">
        <f ca="1">IFERROR(__xludf.DUMMYFUNCTION("""COMPUTED_VALUE"""),"")</f>
        <v/>
      </c>
      <c r="F267" s="33" t="str">
        <f ca="1">IFERROR(__xludf.DUMMYFUNCTION("""COMPUTED_VALUE"""),"")</f>
        <v/>
      </c>
      <c r="G267" s="33" t="str">
        <f ca="1">IFERROR(__xludf.DUMMYFUNCTION("""COMPUTED_VALUE"""),"#VALUE!")</f>
        <v>#VALUE!</v>
      </c>
      <c r="H267" s="33" t="str">
        <f ca="1">IFERROR(__xludf.DUMMYFUNCTION("""COMPUTED_VALUE"""),"")</f>
        <v/>
      </c>
      <c r="I267" s="33" t="str">
        <f ca="1">IFERROR(__xludf.DUMMYFUNCTION("""COMPUTED_VALUE"""),"")</f>
        <v/>
      </c>
      <c r="J267" s="33" t="str">
        <f ca="1">IFERROR(__xludf.DUMMYFUNCTION("""COMPUTED_VALUE"""),"")</f>
        <v/>
      </c>
      <c r="K267" s="33" t="str">
        <f ca="1">IFERROR(__xludf.DUMMYFUNCTION("""COMPUTED_VALUE"""),"")</f>
        <v/>
      </c>
      <c r="L267" s="33" t="str">
        <f ca="1">IFERROR(__xludf.DUMMYFUNCTION("""COMPUTED_VALUE"""),"")</f>
        <v/>
      </c>
    </row>
    <row r="268" spans="1:12" ht="13.2" x14ac:dyDescent="0.25">
      <c r="A268" s="32">
        <f ca="1">IFERROR(__xludf.DUMMYFUNCTION("""COMPUTED_VALUE"""),43373)</f>
        <v>43373</v>
      </c>
      <c r="B268" s="33" t="str">
        <f ca="1">IFERROR(__xludf.DUMMYFUNCTION("""COMPUTED_VALUE"""),"#N/A")</f>
        <v>#N/A</v>
      </c>
      <c r="C268" s="33" t="str">
        <f ca="1">IFERROR(__xludf.DUMMYFUNCTION("""COMPUTED_VALUE"""),"")</f>
        <v/>
      </c>
      <c r="D268" s="34" t="str">
        <f ca="1">IFERROR(__xludf.DUMMYFUNCTION("""COMPUTED_VALUE"""),"")</f>
        <v/>
      </c>
      <c r="E268" s="33" t="str">
        <f ca="1">IFERROR(__xludf.DUMMYFUNCTION("""COMPUTED_VALUE"""),"")</f>
        <v/>
      </c>
      <c r="F268" s="33" t="str">
        <f ca="1">IFERROR(__xludf.DUMMYFUNCTION("""COMPUTED_VALUE"""),"")</f>
        <v/>
      </c>
      <c r="G268" s="33" t="str">
        <f ca="1">IFERROR(__xludf.DUMMYFUNCTION("""COMPUTED_VALUE"""),"#VALUE!")</f>
        <v>#VALUE!</v>
      </c>
      <c r="H268" s="33" t="str">
        <f ca="1">IFERROR(__xludf.DUMMYFUNCTION("""COMPUTED_VALUE"""),"")</f>
        <v/>
      </c>
      <c r="I268" s="33" t="str">
        <f ca="1">IFERROR(__xludf.DUMMYFUNCTION("""COMPUTED_VALUE"""),"")</f>
        <v/>
      </c>
      <c r="J268" s="33" t="str">
        <f ca="1">IFERROR(__xludf.DUMMYFUNCTION("""COMPUTED_VALUE"""),"")</f>
        <v/>
      </c>
      <c r="K268" s="33" t="str">
        <f ca="1">IFERROR(__xludf.DUMMYFUNCTION("""COMPUTED_VALUE"""),"")</f>
        <v/>
      </c>
      <c r="L268" s="33" t="str">
        <f ca="1">IFERROR(__xludf.DUMMYFUNCTION("""COMPUTED_VALUE"""),"")</f>
        <v/>
      </c>
    </row>
    <row r="269" spans="1:12" ht="13.2" x14ac:dyDescent="0.25">
      <c r="A269" s="32">
        <f ca="1">IFERROR(__xludf.DUMMYFUNCTION("""COMPUTED_VALUE"""),43373)</f>
        <v>43373</v>
      </c>
      <c r="B269" s="33" t="str">
        <f ca="1">IFERROR(__xludf.DUMMYFUNCTION("""COMPUTED_VALUE"""),"#N/A")</f>
        <v>#N/A</v>
      </c>
      <c r="C269" s="33" t="str">
        <f ca="1">IFERROR(__xludf.DUMMYFUNCTION("""COMPUTED_VALUE"""),"")</f>
        <v/>
      </c>
      <c r="D269" s="34" t="str">
        <f ca="1">IFERROR(__xludf.DUMMYFUNCTION("""COMPUTED_VALUE"""),"")</f>
        <v/>
      </c>
      <c r="E269" s="33" t="str">
        <f ca="1">IFERROR(__xludf.DUMMYFUNCTION("""COMPUTED_VALUE"""),"")</f>
        <v/>
      </c>
      <c r="F269" s="33" t="str">
        <f ca="1">IFERROR(__xludf.DUMMYFUNCTION("""COMPUTED_VALUE"""),"")</f>
        <v/>
      </c>
      <c r="G269" s="33" t="str">
        <f ca="1">IFERROR(__xludf.DUMMYFUNCTION("""COMPUTED_VALUE"""),"#VALUE!")</f>
        <v>#VALUE!</v>
      </c>
      <c r="H269" s="33" t="str">
        <f ca="1">IFERROR(__xludf.DUMMYFUNCTION("""COMPUTED_VALUE"""),"")</f>
        <v/>
      </c>
      <c r="I269" s="33" t="str">
        <f ca="1">IFERROR(__xludf.DUMMYFUNCTION("""COMPUTED_VALUE"""),"")</f>
        <v/>
      </c>
      <c r="J269" s="33" t="str">
        <f ca="1">IFERROR(__xludf.DUMMYFUNCTION("""COMPUTED_VALUE"""),"")</f>
        <v/>
      </c>
      <c r="K269" s="33" t="str">
        <f ca="1">IFERROR(__xludf.DUMMYFUNCTION("""COMPUTED_VALUE"""),"")</f>
        <v/>
      </c>
      <c r="L269" s="33" t="str">
        <f ca="1">IFERROR(__xludf.DUMMYFUNCTION("""COMPUTED_VALUE"""),"")</f>
        <v/>
      </c>
    </row>
    <row r="270" spans="1:12" ht="13.2" x14ac:dyDescent="0.25">
      <c r="A270" s="32">
        <f ca="1">IFERROR(__xludf.DUMMYFUNCTION("""COMPUTED_VALUE"""),43373)</f>
        <v>43373</v>
      </c>
      <c r="B270" s="33" t="str">
        <f ca="1">IFERROR(__xludf.DUMMYFUNCTION("""COMPUTED_VALUE"""),"#N/A")</f>
        <v>#N/A</v>
      </c>
      <c r="C270" s="33" t="str">
        <f ca="1">IFERROR(__xludf.DUMMYFUNCTION("""COMPUTED_VALUE"""),"")</f>
        <v/>
      </c>
      <c r="D270" s="34" t="str">
        <f ca="1">IFERROR(__xludf.DUMMYFUNCTION("""COMPUTED_VALUE"""),"")</f>
        <v/>
      </c>
      <c r="E270" s="33" t="str">
        <f ca="1">IFERROR(__xludf.DUMMYFUNCTION("""COMPUTED_VALUE"""),"")</f>
        <v/>
      </c>
      <c r="F270" s="33" t="str">
        <f ca="1">IFERROR(__xludf.DUMMYFUNCTION("""COMPUTED_VALUE"""),"")</f>
        <v/>
      </c>
      <c r="G270" s="33" t="str">
        <f ca="1">IFERROR(__xludf.DUMMYFUNCTION("""COMPUTED_VALUE"""),"#VALUE!")</f>
        <v>#VALUE!</v>
      </c>
      <c r="H270" s="33" t="str">
        <f ca="1">IFERROR(__xludf.DUMMYFUNCTION("""COMPUTED_VALUE"""),"")</f>
        <v/>
      </c>
      <c r="I270" s="33" t="str">
        <f ca="1">IFERROR(__xludf.DUMMYFUNCTION("""COMPUTED_VALUE"""),"")</f>
        <v/>
      </c>
      <c r="J270" s="33" t="str">
        <f ca="1">IFERROR(__xludf.DUMMYFUNCTION("""COMPUTED_VALUE"""),"")</f>
        <v/>
      </c>
      <c r="K270" s="33" t="str">
        <f ca="1">IFERROR(__xludf.DUMMYFUNCTION("""COMPUTED_VALUE"""),"")</f>
        <v/>
      </c>
      <c r="L270" s="33" t="str">
        <f ca="1">IFERROR(__xludf.DUMMYFUNCTION("""COMPUTED_VALUE"""),"")</f>
        <v/>
      </c>
    </row>
    <row r="271" spans="1:12" ht="13.2" x14ac:dyDescent="0.25">
      <c r="A271" s="32">
        <f ca="1">IFERROR(__xludf.DUMMYFUNCTION("""COMPUTED_VALUE"""),43373)</f>
        <v>43373</v>
      </c>
      <c r="B271" s="33" t="str">
        <f ca="1">IFERROR(__xludf.DUMMYFUNCTION("""COMPUTED_VALUE"""),"#N/A")</f>
        <v>#N/A</v>
      </c>
      <c r="C271" s="33" t="str">
        <f ca="1">IFERROR(__xludf.DUMMYFUNCTION("""COMPUTED_VALUE"""),"")</f>
        <v/>
      </c>
      <c r="D271" s="34" t="str">
        <f ca="1">IFERROR(__xludf.DUMMYFUNCTION("""COMPUTED_VALUE"""),"")</f>
        <v/>
      </c>
      <c r="E271" s="33" t="str">
        <f ca="1">IFERROR(__xludf.DUMMYFUNCTION("""COMPUTED_VALUE"""),"")</f>
        <v/>
      </c>
      <c r="F271" s="33" t="str">
        <f ca="1">IFERROR(__xludf.DUMMYFUNCTION("""COMPUTED_VALUE"""),"")</f>
        <v/>
      </c>
      <c r="G271" s="33" t="str">
        <f ca="1">IFERROR(__xludf.DUMMYFUNCTION("""COMPUTED_VALUE"""),"#VALUE!")</f>
        <v>#VALUE!</v>
      </c>
      <c r="H271" s="33" t="str">
        <f ca="1">IFERROR(__xludf.DUMMYFUNCTION("""COMPUTED_VALUE"""),"")</f>
        <v/>
      </c>
      <c r="I271" s="33" t="str">
        <f ca="1">IFERROR(__xludf.DUMMYFUNCTION("""COMPUTED_VALUE"""),"")</f>
        <v/>
      </c>
      <c r="J271" s="33" t="str">
        <f ca="1">IFERROR(__xludf.DUMMYFUNCTION("""COMPUTED_VALUE"""),"")</f>
        <v/>
      </c>
      <c r="K271" s="33" t="str">
        <f ca="1">IFERROR(__xludf.DUMMYFUNCTION("""COMPUTED_VALUE"""),"")</f>
        <v/>
      </c>
      <c r="L271" s="33" t="str">
        <f ca="1">IFERROR(__xludf.DUMMYFUNCTION("""COMPUTED_VALUE"""),"")</f>
        <v/>
      </c>
    </row>
    <row r="272" spans="1:12" ht="13.2" x14ac:dyDescent="0.25">
      <c r="A272" s="32">
        <f ca="1">IFERROR(__xludf.DUMMYFUNCTION("""COMPUTED_VALUE"""),43373)</f>
        <v>43373</v>
      </c>
      <c r="B272" s="33" t="str">
        <f ca="1">IFERROR(__xludf.DUMMYFUNCTION("""COMPUTED_VALUE"""),"#N/A")</f>
        <v>#N/A</v>
      </c>
      <c r="C272" s="33" t="str">
        <f ca="1">IFERROR(__xludf.DUMMYFUNCTION("""COMPUTED_VALUE"""),"")</f>
        <v/>
      </c>
      <c r="D272" s="34" t="str">
        <f ca="1">IFERROR(__xludf.DUMMYFUNCTION("""COMPUTED_VALUE"""),"")</f>
        <v/>
      </c>
      <c r="E272" s="33" t="str">
        <f ca="1">IFERROR(__xludf.DUMMYFUNCTION("""COMPUTED_VALUE"""),"")</f>
        <v/>
      </c>
      <c r="F272" s="33" t="str">
        <f ca="1">IFERROR(__xludf.DUMMYFUNCTION("""COMPUTED_VALUE"""),"")</f>
        <v/>
      </c>
      <c r="G272" s="33" t="str">
        <f ca="1">IFERROR(__xludf.DUMMYFUNCTION("""COMPUTED_VALUE"""),"#VALUE!")</f>
        <v>#VALUE!</v>
      </c>
      <c r="H272" s="33" t="str">
        <f ca="1">IFERROR(__xludf.DUMMYFUNCTION("""COMPUTED_VALUE"""),"")</f>
        <v/>
      </c>
      <c r="I272" s="33" t="str">
        <f ca="1">IFERROR(__xludf.DUMMYFUNCTION("""COMPUTED_VALUE"""),"")</f>
        <v/>
      </c>
      <c r="J272" s="33" t="str">
        <f ca="1">IFERROR(__xludf.DUMMYFUNCTION("""COMPUTED_VALUE"""),"")</f>
        <v/>
      </c>
      <c r="K272" s="33" t="str">
        <f ca="1">IFERROR(__xludf.DUMMYFUNCTION("""COMPUTED_VALUE"""),"")</f>
        <v/>
      </c>
      <c r="L272" s="33" t="str">
        <f ca="1">IFERROR(__xludf.DUMMYFUNCTION("""COMPUTED_VALUE"""),"")</f>
        <v/>
      </c>
    </row>
    <row r="273" spans="1:12" ht="13.2" x14ac:dyDescent="0.25">
      <c r="A273" s="32">
        <f ca="1">IFERROR(__xludf.DUMMYFUNCTION("""COMPUTED_VALUE"""),43373)</f>
        <v>43373</v>
      </c>
      <c r="B273" s="33" t="str">
        <f ca="1">IFERROR(__xludf.DUMMYFUNCTION("""COMPUTED_VALUE"""),"#N/A")</f>
        <v>#N/A</v>
      </c>
      <c r="C273" s="33" t="str">
        <f ca="1">IFERROR(__xludf.DUMMYFUNCTION("""COMPUTED_VALUE"""),"")</f>
        <v/>
      </c>
      <c r="D273" s="34" t="str">
        <f ca="1">IFERROR(__xludf.DUMMYFUNCTION("""COMPUTED_VALUE"""),"")</f>
        <v/>
      </c>
      <c r="E273" s="33" t="str">
        <f ca="1">IFERROR(__xludf.DUMMYFUNCTION("""COMPUTED_VALUE"""),"")</f>
        <v/>
      </c>
      <c r="F273" s="33" t="str">
        <f ca="1">IFERROR(__xludf.DUMMYFUNCTION("""COMPUTED_VALUE"""),"")</f>
        <v/>
      </c>
      <c r="G273" s="33" t="str">
        <f ca="1">IFERROR(__xludf.DUMMYFUNCTION("""COMPUTED_VALUE"""),"#VALUE!")</f>
        <v>#VALUE!</v>
      </c>
      <c r="H273" s="33" t="str">
        <f ca="1">IFERROR(__xludf.DUMMYFUNCTION("""COMPUTED_VALUE"""),"")</f>
        <v/>
      </c>
      <c r="I273" s="33" t="str">
        <f ca="1">IFERROR(__xludf.DUMMYFUNCTION("""COMPUTED_VALUE"""),"")</f>
        <v/>
      </c>
      <c r="J273" s="33" t="str">
        <f ca="1">IFERROR(__xludf.DUMMYFUNCTION("""COMPUTED_VALUE"""),"")</f>
        <v/>
      </c>
      <c r="K273" s="33" t="str">
        <f ca="1">IFERROR(__xludf.DUMMYFUNCTION("""COMPUTED_VALUE"""),"")</f>
        <v/>
      </c>
      <c r="L273" s="33" t="str">
        <f ca="1">IFERROR(__xludf.DUMMYFUNCTION("""COMPUTED_VALUE"""),"")</f>
        <v/>
      </c>
    </row>
    <row r="274" spans="1:12" ht="13.2" x14ac:dyDescent="0.25">
      <c r="A274" s="32">
        <f ca="1">IFERROR(__xludf.DUMMYFUNCTION("""COMPUTED_VALUE"""),43373)</f>
        <v>43373</v>
      </c>
      <c r="B274" s="33" t="str">
        <f ca="1">IFERROR(__xludf.DUMMYFUNCTION("""COMPUTED_VALUE"""),"#N/A")</f>
        <v>#N/A</v>
      </c>
      <c r="C274" s="33" t="str">
        <f ca="1">IFERROR(__xludf.DUMMYFUNCTION("""COMPUTED_VALUE"""),"")</f>
        <v/>
      </c>
      <c r="D274" s="34" t="str">
        <f ca="1">IFERROR(__xludf.DUMMYFUNCTION("""COMPUTED_VALUE"""),"")</f>
        <v/>
      </c>
      <c r="E274" s="33" t="str">
        <f ca="1">IFERROR(__xludf.DUMMYFUNCTION("""COMPUTED_VALUE"""),"")</f>
        <v/>
      </c>
      <c r="F274" s="33" t="str">
        <f ca="1">IFERROR(__xludf.DUMMYFUNCTION("""COMPUTED_VALUE"""),"")</f>
        <v/>
      </c>
      <c r="G274" s="33" t="str">
        <f ca="1">IFERROR(__xludf.DUMMYFUNCTION("""COMPUTED_VALUE"""),"#VALUE!")</f>
        <v>#VALUE!</v>
      </c>
      <c r="H274" s="33" t="str">
        <f ca="1">IFERROR(__xludf.DUMMYFUNCTION("""COMPUTED_VALUE"""),"")</f>
        <v/>
      </c>
      <c r="I274" s="33" t="str">
        <f ca="1">IFERROR(__xludf.DUMMYFUNCTION("""COMPUTED_VALUE"""),"")</f>
        <v/>
      </c>
      <c r="J274" s="33" t="str">
        <f ca="1">IFERROR(__xludf.DUMMYFUNCTION("""COMPUTED_VALUE"""),"")</f>
        <v/>
      </c>
      <c r="K274" s="33" t="str">
        <f ca="1">IFERROR(__xludf.DUMMYFUNCTION("""COMPUTED_VALUE"""),"")</f>
        <v/>
      </c>
      <c r="L274" s="33" t="str">
        <f ca="1">IFERROR(__xludf.DUMMYFUNCTION("""COMPUTED_VALUE"""),"")</f>
        <v/>
      </c>
    </row>
    <row r="275" spans="1:12" ht="13.2" x14ac:dyDescent="0.25">
      <c r="A275" s="32">
        <f ca="1">IFERROR(__xludf.DUMMYFUNCTION("""COMPUTED_VALUE"""),43373)</f>
        <v>43373</v>
      </c>
      <c r="B275" s="33" t="str">
        <f ca="1">IFERROR(__xludf.DUMMYFUNCTION("""COMPUTED_VALUE"""),"#N/A")</f>
        <v>#N/A</v>
      </c>
      <c r="C275" s="33" t="str">
        <f ca="1">IFERROR(__xludf.DUMMYFUNCTION("""COMPUTED_VALUE"""),"")</f>
        <v/>
      </c>
      <c r="D275" s="34" t="str">
        <f ca="1">IFERROR(__xludf.DUMMYFUNCTION("""COMPUTED_VALUE"""),"")</f>
        <v/>
      </c>
      <c r="E275" s="33" t="str">
        <f ca="1">IFERROR(__xludf.DUMMYFUNCTION("""COMPUTED_VALUE"""),"")</f>
        <v/>
      </c>
      <c r="F275" s="33" t="str">
        <f ca="1">IFERROR(__xludf.DUMMYFUNCTION("""COMPUTED_VALUE"""),"")</f>
        <v/>
      </c>
      <c r="G275" s="33" t="str">
        <f ca="1">IFERROR(__xludf.DUMMYFUNCTION("""COMPUTED_VALUE"""),"#VALUE!")</f>
        <v>#VALUE!</v>
      </c>
      <c r="H275" s="33" t="str">
        <f ca="1">IFERROR(__xludf.DUMMYFUNCTION("""COMPUTED_VALUE"""),"")</f>
        <v/>
      </c>
      <c r="I275" s="33" t="str">
        <f ca="1">IFERROR(__xludf.DUMMYFUNCTION("""COMPUTED_VALUE"""),"")</f>
        <v/>
      </c>
      <c r="J275" s="33" t="str">
        <f ca="1">IFERROR(__xludf.DUMMYFUNCTION("""COMPUTED_VALUE"""),"")</f>
        <v/>
      </c>
      <c r="K275" s="33" t="str">
        <f ca="1">IFERROR(__xludf.DUMMYFUNCTION("""COMPUTED_VALUE"""),"")</f>
        <v/>
      </c>
      <c r="L275" s="33" t="str">
        <f ca="1">IFERROR(__xludf.DUMMYFUNCTION("""COMPUTED_VALUE"""),"")</f>
        <v/>
      </c>
    </row>
    <row r="276" spans="1:12" ht="13.2" x14ac:dyDescent="0.25">
      <c r="A276" s="32">
        <f ca="1">IFERROR(__xludf.DUMMYFUNCTION("""COMPUTED_VALUE"""),43373)</f>
        <v>43373</v>
      </c>
      <c r="B276" s="33" t="str">
        <f ca="1">IFERROR(__xludf.DUMMYFUNCTION("""COMPUTED_VALUE"""),"#N/A")</f>
        <v>#N/A</v>
      </c>
      <c r="C276" s="33" t="str">
        <f ca="1">IFERROR(__xludf.DUMMYFUNCTION("""COMPUTED_VALUE"""),"")</f>
        <v/>
      </c>
      <c r="D276" s="34" t="str">
        <f ca="1">IFERROR(__xludf.DUMMYFUNCTION("""COMPUTED_VALUE"""),"")</f>
        <v/>
      </c>
      <c r="E276" s="33" t="str">
        <f ca="1">IFERROR(__xludf.DUMMYFUNCTION("""COMPUTED_VALUE"""),"")</f>
        <v/>
      </c>
      <c r="F276" s="33" t="str">
        <f ca="1">IFERROR(__xludf.DUMMYFUNCTION("""COMPUTED_VALUE"""),"")</f>
        <v/>
      </c>
      <c r="G276" s="33" t="str">
        <f ca="1">IFERROR(__xludf.DUMMYFUNCTION("""COMPUTED_VALUE"""),"#VALUE!")</f>
        <v>#VALUE!</v>
      </c>
      <c r="H276" s="33" t="str">
        <f ca="1">IFERROR(__xludf.DUMMYFUNCTION("""COMPUTED_VALUE"""),"")</f>
        <v/>
      </c>
      <c r="I276" s="33" t="str">
        <f ca="1">IFERROR(__xludf.DUMMYFUNCTION("""COMPUTED_VALUE"""),"")</f>
        <v/>
      </c>
      <c r="J276" s="33" t="str">
        <f ca="1">IFERROR(__xludf.DUMMYFUNCTION("""COMPUTED_VALUE"""),"")</f>
        <v/>
      </c>
      <c r="K276" s="33" t="str">
        <f ca="1">IFERROR(__xludf.DUMMYFUNCTION("""COMPUTED_VALUE"""),"")</f>
        <v/>
      </c>
      <c r="L276" s="33" t="str">
        <f ca="1">IFERROR(__xludf.DUMMYFUNCTION("""COMPUTED_VALUE"""),"")</f>
        <v/>
      </c>
    </row>
    <row r="277" spans="1:12" ht="13.2" x14ac:dyDescent="0.25">
      <c r="A277" s="32">
        <f ca="1">IFERROR(__xludf.DUMMYFUNCTION("""COMPUTED_VALUE"""),43373)</f>
        <v>43373</v>
      </c>
      <c r="B277" s="33" t="str">
        <f ca="1">IFERROR(__xludf.DUMMYFUNCTION("""COMPUTED_VALUE"""),"#N/A")</f>
        <v>#N/A</v>
      </c>
      <c r="C277" s="33" t="str">
        <f ca="1">IFERROR(__xludf.DUMMYFUNCTION("""COMPUTED_VALUE"""),"")</f>
        <v/>
      </c>
      <c r="D277" s="34" t="str">
        <f ca="1">IFERROR(__xludf.DUMMYFUNCTION("""COMPUTED_VALUE"""),"")</f>
        <v/>
      </c>
      <c r="E277" s="33" t="str">
        <f ca="1">IFERROR(__xludf.DUMMYFUNCTION("""COMPUTED_VALUE"""),"")</f>
        <v/>
      </c>
      <c r="F277" s="33" t="str">
        <f ca="1">IFERROR(__xludf.DUMMYFUNCTION("""COMPUTED_VALUE"""),"")</f>
        <v/>
      </c>
      <c r="G277" s="33" t="str">
        <f ca="1">IFERROR(__xludf.DUMMYFUNCTION("""COMPUTED_VALUE"""),"#VALUE!")</f>
        <v>#VALUE!</v>
      </c>
      <c r="H277" s="33" t="str">
        <f ca="1">IFERROR(__xludf.DUMMYFUNCTION("""COMPUTED_VALUE"""),"")</f>
        <v/>
      </c>
      <c r="I277" s="33" t="str">
        <f ca="1">IFERROR(__xludf.DUMMYFUNCTION("""COMPUTED_VALUE"""),"")</f>
        <v/>
      </c>
      <c r="J277" s="33" t="str">
        <f ca="1">IFERROR(__xludf.DUMMYFUNCTION("""COMPUTED_VALUE"""),"")</f>
        <v/>
      </c>
      <c r="K277" s="33" t="str">
        <f ca="1">IFERROR(__xludf.DUMMYFUNCTION("""COMPUTED_VALUE"""),"")</f>
        <v/>
      </c>
      <c r="L277" s="33" t="str">
        <f ca="1">IFERROR(__xludf.DUMMYFUNCTION("""COMPUTED_VALUE"""),"")</f>
        <v/>
      </c>
    </row>
    <row r="278" spans="1:12" ht="13.2" x14ac:dyDescent="0.25">
      <c r="A278" s="32">
        <f ca="1">IFERROR(__xludf.DUMMYFUNCTION("""COMPUTED_VALUE"""),43373)</f>
        <v>43373</v>
      </c>
      <c r="B278" s="33" t="str">
        <f ca="1">IFERROR(__xludf.DUMMYFUNCTION("""COMPUTED_VALUE"""),"#N/A")</f>
        <v>#N/A</v>
      </c>
      <c r="C278" s="33" t="str">
        <f ca="1">IFERROR(__xludf.DUMMYFUNCTION("""COMPUTED_VALUE"""),"")</f>
        <v/>
      </c>
      <c r="D278" s="34" t="str">
        <f ca="1">IFERROR(__xludf.DUMMYFUNCTION("""COMPUTED_VALUE"""),"")</f>
        <v/>
      </c>
      <c r="E278" s="33" t="str">
        <f ca="1">IFERROR(__xludf.DUMMYFUNCTION("""COMPUTED_VALUE"""),"")</f>
        <v/>
      </c>
      <c r="F278" s="33" t="str">
        <f ca="1">IFERROR(__xludf.DUMMYFUNCTION("""COMPUTED_VALUE"""),"")</f>
        <v/>
      </c>
      <c r="G278" s="33" t="str">
        <f ca="1">IFERROR(__xludf.DUMMYFUNCTION("""COMPUTED_VALUE"""),"#VALUE!")</f>
        <v>#VALUE!</v>
      </c>
      <c r="H278" s="33" t="str">
        <f ca="1">IFERROR(__xludf.DUMMYFUNCTION("""COMPUTED_VALUE"""),"")</f>
        <v/>
      </c>
      <c r="I278" s="33" t="str">
        <f ca="1">IFERROR(__xludf.DUMMYFUNCTION("""COMPUTED_VALUE"""),"")</f>
        <v/>
      </c>
      <c r="J278" s="33" t="str">
        <f ca="1">IFERROR(__xludf.DUMMYFUNCTION("""COMPUTED_VALUE"""),"")</f>
        <v/>
      </c>
      <c r="K278" s="33" t="str">
        <f ca="1">IFERROR(__xludf.DUMMYFUNCTION("""COMPUTED_VALUE"""),"")</f>
        <v/>
      </c>
      <c r="L278" s="33" t="str">
        <f ca="1">IFERROR(__xludf.DUMMYFUNCTION("""COMPUTED_VALUE"""),"")</f>
        <v/>
      </c>
    </row>
    <row r="279" spans="1:12" ht="13.2" x14ac:dyDescent="0.25">
      <c r="A279" s="32">
        <f ca="1">IFERROR(__xludf.DUMMYFUNCTION("""COMPUTED_VALUE"""),43373)</f>
        <v>43373</v>
      </c>
      <c r="B279" s="33" t="str">
        <f ca="1">IFERROR(__xludf.DUMMYFUNCTION("""COMPUTED_VALUE"""),"#N/A")</f>
        <v>#N/A</v>
      </c>
      <c r="C279" s="33" t="str">
        <f ca="1">IFERROR(__xludf.DUMMYFUNCTION("""COMPUTED_VALUE"""),"")</f>
        <v/>
      </c>
      <c r="D279" s="34" t="str">
        <f ca="1">IFERROR(__xludf.DUMMYFUNCTION("""COMPUTED_VALUE"""),"")</f>
        <v/>
      </c>
      <c r="E279" s="33" t="str">
        <f ca="1">IFERROR(__xludf.DUMMYFUNCTION("""COMPUTED_VALUE"""),"")</f>
        <v/>
      </c>
      <c r="F279" s="33" t="str">
        <f ca="1">IFERROR(__xludf.DUMMYFUNCTION("""COMPUTED_VALUE"""),"")</f>
        <v/>
      </c>
      <c r="G279" s="33" t="str">
        <f ca="1">IFERROR(__xludf.DUMMYFUNCTION("""COMPUTED_VALUE"""),"#VALUE!")</f>
        <v>#VALUE!</v>
      </c>
      <c r="H279" s="33" t="str">
        <f ca="1">IFERROR(__xludf.DUMMYFUNCTION("""COMPUTED_VALUE"""),"")</f>
        <v/>
      </c>
      <c r="I279" s="33" t="str">
        <f ca="1">IFERROR(__xludf.DUMMYFUNCTION("""COMPUTED_VALUE"""),"")</f>
        <v/>
      </c>
      <c r="J279" s="33" t="str">
        <f ca="1">IFERROR(__xludf.DUMMYFUNCTION("""COMPUTED_VALUE"""),"")</f>
        <v/>
      </c>
      <c r="K279" s="33" t="str">
        <f ca="1">IFERROR(__xludf.DUMMYFUNCTION("""COMPUTED_VALUE"""),"")</f>
        <v/>
      </c>
      <c r="L279" s="33" t="str">
        <f ca="1">IFERROR(__xludf.DUMMYFUNCTION("""COMPUTED_VALUE"""),"")</f>
        <v/>
      </c>
    </row>
    <row r="280" spans="1:12" ht="13.2" x14ac:dyDescent="0.25">
      <c r="A280" s="32">
        <f ca="1">IFERROR(__xludf.DUMMYFUNCTION("""COMPUTED_VALUE"""),43373)</f>
        <v>43373</v>
      </c>
      <c r="B280" s="33" t="str">
        <f ca="1">IFERROR(__xludf.DUMMYFUNCTION("""COMPUTED_VALUE"""),"#N/A")</f>
        <v>#N/A</v>
      </c>
      <c r="C280" s="33" t="str">
        <f ca="1">IFERROR(__xludf.DUMMYFUNCTION("""COMPUTED_VALUE"""),"")</f>
        <v/>
      </c>
      <c r="D280" s="34" t="str">
        <f ca="1">IFERROR(__xludf.DUMMYFUNCTION("""COMPUTED_VALUE"""),"")</f>
        <v/>
      </c>
      <c r="E280" s="33" t="str">
        <f ca="1">IFERROR(__xludf.DUMMYFUNCTION("""COMPUTED_VALUE"""),"")</f>
        <v/>
      </c>
      <c r="F280" s="33" t="str">
        <f ca="1">IFERROR(__xludf.DUMMYFUNCTION("""COMPUTED_VALUE"""),"")</f>
        <v/>
      </c>
      <c r="G280" s="33" t="str">
        <f ca="1">IFERROR(__xludf.DUMMYFUNCTION("""COMPUTED_VALUE"""),"#VALUE!")</f>
        <v>#VALUE!</v>
      </c>
      <c r="H280" s="33" t="str">
        <f ca="1">IFERROR(__xludf.DUMMYFUNCTION("""COMPUTED_VALUE"""),"")</f>
        <v/>
      </c>
      <c r="I280" s="33" t="str">
        <f ca="1">IFERROR(__xludf.DUMMYFUNCTION("""COMPUTED_VALUE"""),"")</f>
        <v/>
      </c>
      <c r="J280" s="33" t="str">
        <f ca="1">IFERROR(__xludf.DUMMYFUNCTION("""COMPUTED_VALUE"""),"")</f>
        <v/>
      </c>
      <c r="K280" s="33" t="str">
        <f ca="1">IFERROR(__xludf.DUMMYFUNCTION("""COMPUTED_VALUE"""),"")</f>
        <v/>
      </c>
      <c r="L280" s="33" t="str">
        <f ca="1">IFERROR(__xludf.DUMMYFUNCTION("""COMPUTED_VALUE"""),"")</f>
        <v/>
      </c>
    </row>
    <row r="281" spans="1:12" ht="13.2" x14ac:dyDescent="0.25">
      <c r="A281" s="32">
        <f ca="1">IFERROR(__xludf.DUMMYFUNCTION("""COMPUTED_VALUE"""),43373)</f>
        <v>43373</v>
      </c>
      <c r="B281" s="33" t="str">
        <f ca="1">IFERROR(__xludf.DUMMYFUNCTION("""COMPUTED_VALUE"""),"#N/A")</f>
        <v>#N/A</v>
      </c>
      <c r="C281" s="33" t="str">
        <f ca="1">IFERROR(__xludf.DUMMYFUNCTION("""COMPUTED_VALUE"""),"")</f>
        <v/>
      </c>
      <c r="D281" s="34" t="str">
        <f ca="1">IFERROR(__xludf.DUMMYFUNCTION("""COMPUTED_VALUE"""),"")</f>
        <v/>
      </c>
      <c r="E281" s="33" t="str">
        <f ca="1">IFERROR(__xludf.DUMMYFUNCTION("""COMPUTED_VALUE"""),"")</f>
        <v/>
      </c>
      <c r="F281" s="33" t="str">
        <f ca="1">IFERROR(__xludf.DUMMYFUNCTION("""COMPUTED_VALUE"""),"")</f>
        <v/>
      </c>
      <c r="G281" s="33" t="str">
        <f ca="1">IFERROR(__xludf.DUMMYFUNCTION("""COMPUTED_VALUE"""),"#VALUE!")</f>
        <v>#VALUE!</v>
      </c>
      <c r="H281" s="33" t="str">
        <f ca="1">IFERROR(__xludf.DUMMYFUNCTION("""COMPUTED_VALUE"""),"")</f>
        <v/>
      </c>
      <c r="I281" s="33" t="str">
        <f ca="1">IFERROR(__xludf.DUMMYFUNCTION("""COMPUTED_VALUE"""),"")</f>
        <v/>
      </c>
      <c r="J281" s="33" t="str">
        <f ca="1">IFERROR(__xludf.DUMMYFUNCTION("""COMPUTED_VALUE"""),"")</f>
        <v/>
      </c>
      <c r="K281" s="33" t="str">
        <f ca="1">IFERROR(__xludf.DUMMYFUNCTION("""COMPUTED_VALUE"""),"")</f>
        <v/>
      </c>
      <c r="L281" s="33" t="str">
        <f ca="1">IFERROR(__xludf.DUMMYFUNCTION("""COMPUTED_VALUE"""),"")</f>
        <v/>
      </c>
    </row>
    <row r="282" spans="1:12" ht="13.2" x14ac:dyDescent="0.25">
      <c r="A282" s="32">
        <f ca="1">IFERROR(__xludf.DUMMYFUNCTION("""COMPUTED_VALUE"""),43373)</f>
        <v>43373</v>
      </c>
      <c r="B282" s="33" t="str">
        <f ca="1">IFERROR(__xludf.DUMMYFUNCTION("""COMPUTED_VALUE"""),"#N/A")</f>
        <v>#N/A</v>
      </c>
      <c r="C282" s="33" t="str">
        <f ca="1">IFERROR(__xludf.DUMMYFUNCTION("""COMPUTED_VALUE"""),"")</f>
        <v/>
      </c>
      <c r="D282" s="34" t="str">
        <f ca="1">IFERROR(__xludf.DUMMYFUNCTION("""COMPUTED_VALUE"""),"")</f>
        <v/>
      </c>
      <c r="E282" s="33" t="str">
        <f ca="1">IFERROR(__xludf.DUMMYFUNCTION("""COMPUTED_VALUE"""),"")</f>
        <v/>
      </c>
      <c r="F282" s="33" t="str">
        <f ca="1">IFERROR(__xludf.DUMMYFUNCTION("""COMPUTED_VALUE"""),"")</f>
        <v/>
      </c>
      <c r="G282" s="33" t="str">
        <f ca="1">IFERROR(__xludf.DUMMYFUNCTION("""COMPUTED_VALUE"""),"#VALUE!")</f>
        <v>#VALUE!</v>
      </c>
      <c r="H282" s="33" t="str">
        <f ca="1">IFERROR(__xludf.DUMMYFUNCTION("""COMPUTED_VALUE"""),"")</f>
        <v/>
      </c>
      <c r="I282" s="33" t="str">
        <f ca="1">IFERROR(__xludf.DUMMYFUNCTION("""COMPUTED_VALUE"""),"")</f>
        <v/>
      </c>
      <c r="J282" s="33" t="str">
        <f ca="1">IFERROR(__xludf.DUMMYFUNCTION("""COMPUTED_VALUE"""),"")</f>
        <v/>
      </c>
      <c r="K282" s="33" t="str">
        <f ca="1">IFERROR(__xludf.DUMMYFUNCTION("""COMPUTED_VALUE"""),"")</f>
        <v/>
      </c>
      <c r="L282" s="33" t="str">
        <f ca="1">IFERROR(__xludf.DUMMYFUNCTION("""COMPUTED_VALUE"""),"")</f>
        <v/>
      </c>
    </row>
    <row r="283" spans="1:12" ht="13.2" x14ac:dyDescent="0.25">
      <c r="A283" s="32">
        <f ca="1">IFERROR(__xludf.DUMMYFUNCTION("""COMPUTED_VALUE"""),43373)</f>
        <v>43373</v>
      </c>
      <c r="B283" s="33" t="str">
        <f ca="1">IFERROR(__xludf.DUMMYFUNCTION("""COMPUTED_VALUE"""),"#N/A")</f>
        <v>#N/A</v>
      </c>
      <c r="C283" s="33" t="str">
        <f ca="1">IFERROR(__xludf.DUMMYFUNCTION("""COMPUTED_VALUE"""),"")</f>
        <v/>
      </c>
      <c r="D283" s="34" t="str">
        <f ca="1">IFERROR(__xludf.DUMMYFUNCTION("""COMPUTED_VALUE"""),"")</f>
        <v/>
      </c>
      <c r="E283" s="33" t="str">
        <f ca="1">IFERROR(__xludf.DUMMYFUNCTION("""COMPUTED_VALUE"""),"")</f>
        <v/>
      </c>
      <c r="F283" s="33" t="str">
        <f ca="1">IFERROR(__xludf.DUMMYFUNCTION("""COMPUTED_VALUE"""),"")</f>
        <v/>
      </c>
      <c r="G283" s="33" t="str">
        <f ca="1">IFERROR(__xludf.DUMMYFUNCTION("""COMPUTED_VALUE"""),"#VALUE!")</f>
        <v>#VALUE!</v>
      </c>
      <c r="H283" s="33" t="str">
        <f ca="1">IFERROR(__xludf.DUMMYFUNCTION("""COMPUTED_VALUE"""),"")</f>
        <v/>
      </c>
      <c r="I283" s="33" t="str">
        <f ca="1">IFERROR(__xludf.DUMMYFUNCTION("""COMPUTED_VALUE"""),"")</f>
        <v/>
      </c>
      <c r="J283" s="33" t="str">
        <f ca="1">IFERROR(__xludf.DUMMYFUNCTION("""COMPUTED_VALUE"""),"")</f>
        <v/>
      </c>
      <c r="K283" s="33" t="str">
        <f ca="1">IFERROR(__xludf.DUMMYFUNCTION("""COMPUTED_VALUE"""),"")</f>
        <v/>
      </c>
      <c r="L283" s="33" t="str">
        <f ca="1">IFERROR(__xludf.DUMMYFUNCTION("""COMPUTED_VALUE"""),"")</f>
        <v/>
      </c>
    </row>
    <row r="284" spans="1:12" ht="13.2" x14ac:dyDescent="0.25">
      <c r="A284" s="32">
        <f ca="1">IFERROR(__xludf.DUMMYFUNCTION("""COMPUTED_VALUE"""),43373)</f>
        <v>43373</v>
      </c>
      <c r="B284" s="33" t="str">
        <f ca="1">IFERROR(__xludf.DUMMYFUNCTION("""COMPUTED_VALUE"""),"#N/A")</f>
        <v>#N/A</v>
      </c>
      <c r="C284" s="33" t="str">
        <f ca="1">IFERROR(__xludf.DUMMYFUNCTION("""COMPUTED_VALUE"""),"")</f>
        <v/>
      </c>
      <c r="D284" s="34" t="str">
        <f ca="1">IFERROR(__xludf.DUMMYFUNCTION("""COMPUTED_VALUE"""),"")</f>
        <v/>
      </c>
      <c r="E284" s="33" t="str">
        <f ca="1">IFERROR(__xludf.DUMMYFUNCTION("""COMPUTED_VALUE"""),"")</f>
        <v/>
      </c>
      <c r="F284" s="33" t="str">
        <f ca="1">IFERROR(__xludf.DUMMYFUNCTION("""COMPUTED_VALUE"""),"")</f>
        <v/>
      </c>
      <c r="G284" s="33" t="str">
        <f ca="1">IFERROR(__xludf.DUMMYFUNCTION("""COMPUTED_VALUE"""),"#VALUE!")</f>
        <v>#VALUE!</v>
      </c>
      <c r="H284" s="33" t="str">
        <f ca="1">IFERROR(__xludf.DUMMYFUNCTION("""COMPUTED_VALUE"""),"")</f>
        <v/>
      </c>
      <c r="I284" s="33" t="str">
        <f ca="1">IFERROR(__xludf.DUMMYFUNCTION("""COMPUTED_VALUE"""),"")</f>
        <v/>
      </c>
      <c r="J284" s="33" t="str">
        <f ca="1">IFERROR(__xludf.DUMMYFUNCTION("""COMPUTED_VALUE"""),"")</f>
        <v/>
      </c>
      <c r="K284" s="33" t="str">
        <f ca="1">IFERROR(__xludf.DUMMYFUNCTION("""COMPUTED_VALUE"""),"")</f>
        <v/>
      </c>
      <c r="L284" s="33" t="str">
        <f ca="1">IFERROR(__xludf.DUMMYFUNCTION("""COMPUTED_VALUE"""),"")</f>
        <v/>
      </c>
    </row>
    <row r="285" spans="1:12" ht="13.2" x14ac:dyDescent="0.25">
      <c r="A285" s="32">
        <f ca="1">IFERROR(__xludf.DUMMYFUNCTION("""COMPUTED_VALUE"""),43373)</f>
        <v>43373</v>
      </c>
      <c r="B285" s="33" t="str">
        <f ca="1">IFERROR(__xludf.DUMMYFUNCTION("""COMPUTED_VALUE"""),"#N/A")</f>
        <v>#N/A</v>
      </c>
      <c r="C285" s="33" t="str">
        <f ca="1">IFERROR(__xludf.DUMMYFUNCTION("""COMPUTED_VALUE"""),"")</f>
        <v/>
      </c>
      <c r="D285" s="34" t="str">
        <f ca="1">IFERROR(__xludf.DUMMYFUNCTION("""COMPUTED_VALUE"""),"")</f>
        <v/>
      </c>
      <c r="E285" s="33" t="str">
        <f ca="1">IFERROR(__xludf.DUMMYFUNCTION("""COMPUTED_VALUE"""),"")</f>
        <v/>
      </c>
      <c r="F285" s="33" t="str">
        <f ca="1">IFERROR(__xludf.DUMMYFUNCTION("""COMPUTED_VALUE"""),"")</f>
        <v/>
      </c>
      <c r="G285" s="33" t="str">
        <f ca="1">IFERROR(__xludf.DUMMYFUNCTION("""COMPUTED_VALUE"""),"#VALUE!")</f>
        <v>#VALUE!</v>
      </c>
      <c r="H285" s="33" t="str">
        <f ca="1">IFERROR(__xludf.DUMMYFUNCTION("""COMPUTED_VALUE"""),"")</f>
        <v/>
      </c>
      <c r="I285" s="33" t="str">
        <f ca="1">IFERROR(__xludf.DUMMYFUNCTION("""COMPUTED_VALUE"""),"")</f>
        <v/>
      </c>
      <c r="J285" s="33" t="str">
        <f ca="1">IFERROR(__xludf.DUMMYFUNCTION("""COMPUTED_VALUE"""),"")</f>
        <v/>
      </c>
      <c r="K285" s="33" t="str">
        <f ca="1">IFERROR(__xludf.DUMMYFUNCTION("""COMPUTED_VALUE"""),"")</f>
        <v/>
      </c>
      <c r="L285" s="33" t="str">
        <f ca="1">IFERROR(__xludf.DUMMYFUNCTION("""COMPUTED_VALUE"""),"")</f>
        <v/>
      </c>
    </row>
    <row r="286" spans="1:12" ht="13.2" x14ac:dyDescent="0.25">
      <c r="A286" s="32">
        <f ca="1">IFERROR(__xludf.DUMMYFUNCTION("""COMPUTED_VALUE"""),43373)</f>
        <v>43373</v>
      </c>
      <c r="B286" s="33" t="str">
        <f ca="1">IFERROR(__xludf.DUMMYFUNCTION("""COMPUTED_VALUE"""),"#N/A")</f>
        <v>#N/A</v>
      </c>
      <c r="C286" s="33" t="str">
        <f ca="1">IFERROR(__xludf.DUMMYFUNCTION("""COMPUTED_VALUE"""),"")</f>
        <v/>
      </c>
      <c r="D286" s="34" t="str">
        <f ca="1">IFERROR(__xludf.DUMMYFUNCTION("""COMPUTED_VALUE"""),"")</f>
        <v/>
      </c>
      <c r="E286" s="33" t="str">
        <f ca="1">IFERROR(__xludf.DUMMYFUNCTION("""COMPUTED_VALUE"""),"")</f>
        <v/>
      </c>
      <c r="F286" s="33" t="str">
        <f ca="1">IFERROR(__xludf.DUMMYFUNCTION("""COMPUTED_VALUE"""),"")</f>
        <v/>
      </c>
      <c r="G286" s="33" t="str">
        <f ca="1">IFERROR(__xludf.DUMMYFUNCTION("""COMPUTED_VALUE"""),"#VALUE!")</f>
        <v>#VALUE!</v>
      </c>
      <c r="H286" s="33" t="str">
        <f ca="1">IFERROR(__xludf.DUMMYFUNCTION("""COMPUTED_VALUE"""),"")</f>
        <v/>
      </c>
      <c r="I286" s="33" t="str">
        <f ca="1">IFERROR(__xludf.DUMMYFUNCTION("""COMPUTED_VALUE"""),"")</f>
        <v/>
      </c>
      <c r="J286" s="33" t="str">
        <f ca="1">IFERROR(__xludf.DUMMYFUNCTION("""COMPUTED_VALUE"""),"")</f>
        <v/>
      </c>
      <c r="K286" s="33" t="str">
        <f ca="1">IFERROR(__xludf.DUMMYFUNCTION("""COMPUTED_VALUE"""),"")</f>
        <v/>
      </c>
      <c r="L286" s="33" t="str">
        <f ca="1">IFERROR(__xludf.DUMMYFUNCTION("""COMPUTED_VALUE"""),"")</f>
        <v/>
      </c>
    </row>
    <row r="287" spans="1:12" ht="13.2" x14ac:dyDescent="0.25">
      <c r="A287" s="32">
        <f ca="1">IFERROR(__xludf.DUMMYFUNCTION("""COMPUTED_VALUE"""),43373)</f>
        <v>43373</v>
      </c>
      <c r="B287" s="33" t="str">
        <f ca="1">IFERROR(__xludf.DUMMYFUNCTION("""COMPUTED_VALUE"""),"#N/A")</f>
        <v>#N/A</v>
      </c>
      <c r="C287" s="33" t="str">
        <f ca="1">IFERROR(__xludf.DUMMYFUNCTION("""COMPUTED_VALUE"""),"")</f>
        <v/>
      </c>
      <c r="D287" s="34" t="str">
        <f ca="1">IFERROR(__xludf.DUMMYFUNCTION("""COMPUTED_VALUE"""),"")</f>
        <v/>
      </c>
      <c r="E287" s="33" t="str">
        <f ca="1">IFERROR(__xludf.DUMMYFUNCTION("""COMPUTED_VALUE"""),"")</f>
        <v/>
      </c>
      <c r="F287" s="33" t="str">
        <f ca="1">IFERROR(__xludf.DUMMYFUNCTION("""COMPUTED_VALUE"""),"")</f>
        <v/>
      </c>
      <c r="G287" s="33" t="str">
        <f ca="1">IFERROR(__xludf.DUMMYFUNCTION("""COMPUTED_VALUE"""),"#VALUE!")</f>
        <v>#VALUE!</v>
      </c>
      <c r="H287" s="33" t="str">
        <f ca="1">IFERROR(__xludf.DUMMYFUNCTION("""COMPUTED_VALUE"""),"")</f>
        <v/>
      </c>
      <c r="I287" s="33" t="str">
        <f ca="1">IFERROR(__xludf.DUMMYFUNCTION("""COMPUTED_VALUE"""),"")</f>
        <v/>
      </c>
      <c r="J287" s="33" t="str">
        <f ca="1">IFERROR(__xludf.DUMMYFUNCTION("""COMPUTED_VALUE"""),"")</f>
        <v/>
      </c>
      <c r="K287" s="33" t="str">
        <f ca="1">IFERROR(__xludf.DUMMYFUNCTION("""COMPUTED_VALUE"""),"")</f>
        <v/>
      </c>
      <c r="L287" s="33" t="str">
        <f ca="1">IFERROR(__xludf.DUMMYFUNCTION("""COMPUTED_VALUE"""),"")</f>
        <v/>
      </c>
    </row>
    <row r="288" spans="1:12" ht="13.2" x14ac:dyDescent="0.25">
      <c r="A288" s="32">
        <f ca="1">IFERROR(__xludf.DUMMYFUNCTION("""COMPUTED_VALUE"""),43373)</f>
        <v>43373</v>
      </c>
      <c r="B288" s="33" t="str">
        <f ca="1">IFERROR(__xludf.DUMMYFUNCTION("""COMPUTED_VALUE"""),"#N/A")</f>
        <v>#N/A</v>
      </c>
      <c r="C288" s="33" t="str">
        <f ca="1">IFERROR(__xludf.DUMMYFUNCTION("""COMPUTED_VALUE"""),"")</f>
        <v/>
      </c>
      <c r="D288" s="34" t="str">
        <f ca="1">IFERROR(__xludf.DUMMYFUNCTION("""COMPUTED_VALUE"""),"")</f>
        <v/>
      </c>
      <c r="E288" s="33" t="str">
        <f ca="1">IFERROR(__xludf.DUMMYFUNCTION("""COMPUTED_VALUE"""),"")</f>
        <v/>
      </c>
      <c r="F288" s="33" t="str">
        <f ca="1">IFERROR(__xludf.DUMMYFUNCTION("""COMPUTED_VALUE"""),"")</f>
        <v/>
      </c>
      <c r="G288" s="33" t="str">
        <f ca="1">IFERROR(__xludf.DUMMYFUNCTION("""COMPUTED_VALUE"""),"#VALUE!")</f>
        <v>#VALUE!</v>
      </c>
      <c r="H288" s="33" t="str">
        <f ca="1">IFERROR(__xludf.DUMMYFUNCTION("""COMPUTED_VALUE"""),"")</f>
        <v/>
      </c>
      <c r="I288" s="33" t="str">
        <f ca="1">IFERROR(__xludf.DUMMYFUNCTION("""COMPUTED_VALUE"""),"")</f>
        <v/>
      </c>
      <c r="J288" s="33" t="str">
        <f ca="1">IFERROR(__xludf.DUMMYFUNCTION("""COMPUTED_VALUE"""),"")</f>
        <v/>
      </c>
      <c r="K288" s="33" t="str">
        <f ca="1">IFERROR(__xludf.DUMMYFUNCTION("""COMPUTED_VALUE"""),"")</f>
        <v/>
      </c>
      <c r="L288" s="33" t="str">
        <f ca="1">IFERROR(__xludf.DUMMYFUNCTION("""COMPUTED_VALUE"""),"")</f>
        <v/>
      </c>
    </row>
    <row r="289" spans="1:12" ht="13.2" x14ac:dyDescent="0.25">
      <c r="A289" s="32">
        <f ca="1">IFERROR(__xludf.DUMMYFUNCTION("""COMPUTED_VALUE"""),43373)</f>
        <v>43373</v>
      </c>
      <c r="B289" s="33" t="str">
        <f ca="1">IFERROR(__xludf.DUMMYFUNCTION("""COMPUTED_VALUE"""),"#N/A")</f>
        <v>#N/A</v>
      </c>
      <c r="C289" s="33" t="str">
        <f ca="1">IFERROR(__xludf.DUMMYFUNCTION("""COMPUTED_VALUE"""),"")</f>
        <v/>
      </c>
      <c r="D289" s="34" t="str">
        <f ca="1">IFERROR(__xludf.DUMMYFUNCTION("""COMPUTED_VALUE"""),"")</f>
        <v/>
      </c>
      <c r="E289" s="33" t="str">
        <f ca="1">IFERROR(__xludf.DUMMYFUNCTION("""COMPUTED_VALUE"""),"")</f>
        <v/>
      </c>
      <c r="F289" s="33" t="str">
        <f ca="1">IFERROR(__xludf.DUMMYFUNCTION("""COMPUTED_VALUE"""),"")</f>
        <v/>
      </c>
      <c r="G289" s="33" t="str">
        <f ca="1">IFERROR(__xludf.DUMMYFUNCTION("""COMPUTED_VALUE"""),"#VALUE!")</f>
        <v>#VALUE!</v>
      </c>
      <c r="H289" s="33" t="str">
        <f ca="1">IFERROR(__xludf.DUMMYFUNCTION("""COMPUTED_VALUE"""),"")</f>
        <v/>
      </c>
      <c r="I289" s="33" t="str">
        <f ca="1">IFERROR(__xludf.DUMMYFUNCTION("""COMPUTED_VALUE"""),"")</f>
        <v/>
      </c>
      <c r="J289" s="33" t="str">
        <f ca="1">IFERROR(__xludf.DUMMYFUNCTION("""COMPUTED_VALUE"""),"")</f>
        <v/>
      </c>
      <c r="K289" s="33" t="str">
        <f ca="1">IFERROR(__xludf.DUMMYFUNCTION("""COMPUTED_VALUE"""),"")</f>
        <v/>
      </c>
      <c r="L289" s="33" t="str">
        <f ca="1">IFERROR(__xludf.DUMMYFUNCTION("""COMPUTED_VALUE"""),"")</f>
        <v/>
      </c>
    </row>
    <row r="290" spans="1:12" ht="13.2" x14ac:dyDescent="0.25">
      <c r="A290" s="32">
        <f ca="1">IFERROR(__xludf.DUMMYFUNCTION("""COMPUTED_VALUE"""),43373)</f>
        <v>43373</v>
      </c>
      <c r="B290" s="33" t="str">
        <f ca="1">IFERROR(__xludf.DUMMYFUNCTION("""COMPUTED_VALUE"""),"#N/A")</f>
        <v>#N/A</v>
      </c>
      <c r="C290" s="33" t="str">
        <f ca="1">IFERROR(__xludf.DUMMYFUNCTION("""COMPUTED_VALUE"""),"")</f>
        <v/>
      </c>
      <c r="D290" s="34" t="str">
        <f ca="1">IFERROR(__xludf.DUMMYFUNCTION("""COMPUTED_VALUE"""),"")</f>
        <v/>
      </c>
      <c r="E290" s="33" t="str">
        <f ca="1">IFERROR(__xludf.DUMMYFUNCTION("""COMPUTED_VALUE"""),"")</f>
        <v/>
      </c>
      <c r="F290" s="33" t="str">
        <f ca="1">IFERROR(__xludf.DUMMYFUNCTION("""COMPUTED_VALUE"""),"")</f>
        <v/>
      </c>
      <c r="G290" s="33" t="str">
        <f ca="1">IFERROR(__xludf.DUMMYFUNCTION("""COMPUTED_VALUE"""),"#VALUE!")</f>
        <v>#VALUE!</v>
      </c>
      <c r="H290" s="33" t="str">
        <f ca="1">IFERROR(__xludf.DUMMYFUNCTION("""COMPUTED_VALUE"""),"")</f>
        <v/>
      </c>
      <c r="I290" s="33" t="str">
        <f ca="1">IFERROR(__xludf.DUMMYFUNCTION("""COMPUTED_VALUE"""),"")</f>
        <v/>
      </c>
      <c r="J290" s="33" t="str">
        <f ca="1">IFERROR(__xludf.DUMMYFUNCTION("""COMPUTED_VALUE"""),"")</f>
        <v/>
      </c>
      <c r="K290" s="33" t="str">
        <f ca="1">IFERROR(__xludf.DUMMYFUNCTION("""COMPUTED_VALUE"""),"")</f>
        <v/>
      </c>
      <c r="L290" s="33" t="str">
        <f ca="1">IFERROR(__xludf.DUMMYFUNCTION("""COMPUTED_VALUE"""),"")</f>
        <v/>
      </c>
    </row>
    <row r="291" spans="1:12" ht="13.2" x14ac:dyDescent="0.25">
      <c r="A291" s="32">
        <f ca="1">IFERROR(__xludf.DUMMYFUNCTION("""COMPUTED_VALUE"""),43373)</f>
        <v>43373</v>
      </c>
      <c r="B291" s="33" t="str">
        <f ca="1">IFERROR(__xludf.DUMMYFUNCTION("""COMPUTED_VALUE"""),"#N/A")</f>
        <v>#N/A</v>
      </c>
      <c r="C291" s="33" t="str">
        <f ca="1">IFERROR(__xludf.DUMMYFUNCTION("""COMPUTED_VALUE"""),"")</f>
        <v/>
      </c>
      <c r="D291" s="34" t="str">
        <f ca="1">IFERROR(__xludf.DUMMYFUNCTION("""COMPUTED_VALUE"""),"")</f>
        <v/>
      </c>
      <c r="E291" s="33" t="str">
        <f ca="1">IFERROR(__xludf.DUMMYFUNCTION("""COMPUTED_VALUE"""),"")</f>
        <v/>
      </c>
      <c r="F291" s="33" t="str">
        <f ca="1">IFERROR(__xludf.DUMMYFUNCTION("""COMPUTED_VALUE"""),"")</f>
        <v/>
      </c>
      <c r="G291" s="33" t="str">
        <f ca="1">IFERROR(__xludf.DUMMYFUNCTION("""COMPUTED_VALUE"""),"#VALUE!")</f>
        <v>#VALUE!</v>
      </c>
      <c r="H291" s="33" t="str">
        <f ca="1">IFERROR(__xludf.DUMMYFUNCTION("""COMPUTED_VALUE"""),"")</f>
        <v/>
      </c>
      <c r="I291" s="33" t="str">
        <f ca="1">IFERROR(__xludf.DUMMYFUNCTION("""COMPUTED_VALUE"""),"")</f>
        <v/>
      </c>
      <c r="J291" s="33" t="str">
        <f ca="1">IFERROR(__xludf.DUMMYFUNCTION("""COMPUTED_VALUE"""),"")</f>
        <v/>
      </c>
      <c r="K291" s="33" t="str">
        <f ca="1">IFERROR(__xludf.DUMMYFUNCTION("""COMPUTED_VALUE"""),"")</f>
        <v/>
      </c>
      <c r="L291" s="33" t="str">
        <f ca="1">IFERROR(__xludf.DUMMYFUNCTION("""COMPUTED_VALUE"""),"")</f>
        <v/>
      </c>
    </row>
    <row r="292" spans="1:12" ht="13.2" x14ac:dyDescent="0.25">
      <c r="A292" s="32">
        <f ca="1">IFERROR(__xludf.DUMMYFUNCTION("""COMPUTED_VALUE"""),43373)</f>
        <v>43373</v>
      </c>
      <c r="B292" s="33" t="str">
        <f ca="1">IFERROR(__xludf.DUMMYFUNCTION("""COMPUTED_VALUE"""),"#N/A")</f>
        <v>#N/A</v>
      </c>
      <c r="C292" s="33" t="str">
        <f ca="1">IFERROR(__xludf.DUMMYFUNCTION("""COMPUTED_VALUE"""),"")</f>
        <v/>
      </c>
      <c r="D292" s="34" t="str">
        <f ca="1">IFERROR(__xludf.DUMMYFUNCTION("""COMPUTED_VALUE"""),"")</f>
        <v/>
      </c>
      <c r="E292" s="33" t="str">
        <f ca="1">IFERROR(__xludf.DUMMYFUNCTION("""COMPUTED_VALUE"""),"")</f>
        <v/>
      </c>
      <c r="F292" s="33" t="str">
        <f ca="1">IFERROR(__xludf.DUMMYFUNCTION("""COMPUTED_VALUE"""),"")</f>
        <v/>
      </c>
      <c r="G292" s="33" t="str">
        <f ca="1">IFERROR(__xludf.DUMMYFUNCTION("""COMPUTED_VALUE"""),"#VALUE!")</f>
        <v>#VALUE!</v>
      </c>
      <c r="H292" s="33" t="str">
        <f ca="1">IFERROR(__xludf.DUMMYFUNCTION("""COMPUTED_VALUE"""),"")</f>
        <v/>
      </c>
      <c r="I292" s="33" t="str">
        <f ca="1">IFERROR(__xludf.DUMMYFUNCTION("""COMPUTED_VALUE"""),"")</f>
        <v/>
      </c>
      <c r="J292" s="33" t="str">
        <f ca="1">IFERROR(__xludf.DUMMYFUNCTION("""COMPUTED_VALUE"""),"")</f>
        <v/>
      </c>
      <c r="K292" s="33" t="str">
        <f ca="1">IFERROR(__xludf.DUMMYFUNCTION("""COMPUTED_VALUE"""),"")</f>
        <v/>
      </c>
      <c r="L292" s="33" t="str">
        <f ca="1">IFERROR(__xludf.DUMMYFUNCTION("""COMPUTED_VALUE"""),"")</f>
        <v/>
      </c>
    </row>
    <row r="293" spans="1:12" ht="13.2" x14ac:dyDescent="0.25">
      <c r="A293" s="32" t="str">
        <f ca="1">IFERROR(__xludf.DUMMYFUNCTION("""COMPUTED_VALUE"""),"")</f>
        <v/>
      </c>
      <c r="B293" s="33" t="str">
        <f ca="1">IFERROR(__xludf.DUMMYFUNCTION("""COMPUTED_VALUE"""),"")</f>
        <v/>
      </c>
      <c r="C293" s="33" t="str">
        <f ca="1">IFERROR(__xludf.DUMMYFUNCTION("""COMPUTED_VALUE"""),"")</f>
        <v/>
      </c>
      <c r="D293" s="34" t="str">
        <f ca="1">IFERROR(__xludf.DUMMYFUNCTION("""COMPUTED_VALUE"""),"")</f>
        <v/>
      </c>
      <c r="E293" s="33" t="str">
        <f ca="1">IFERROR(__xludf.DUMMYFUNCTION("""COMPUTED_VALUE"""),"")</f>
        <v/>
      </c>
      <c r="F293" s="33" t="str">
        <f ca="1">IFERROR(__xludf.DUMMYFUNCTION("""COMPUTED_VALUE"""),"")</f>
        <v/>
      </c>
      <c r="G293" s="33" t="str">
        <f ca="1">IFERROR(__xludf.DUMMYFUNCTION("""COMPUTED_VALUE"""),"")</f>
        <v/>
      </c>
      <c r="H293" s="33" t="str">
        <f ca="1">IFERROR(__xludf.DUMMYFUNCTION("""COMPUTED_VALUE"""),"")</f>
        <v/>
      </c>
      <c r="I293" s="33" t="str">
        <f ca="1">IFERROR(__xludf.DUMMYFUNCTION("""COMPUTED_VALUE"""),"")</f>
        <v/>
      </c>
      <c r="J293" s="33" t="str">
        <f ca="1">IFERROR(__xludf.DUMMYFUNCTION("""COMPUTED_VALUE"""),"")</f>
        <v/>
      </c>
      <c r="K293" s="33" t="str">
        <f ca="1">IFERROR(__xludf.DUMMYFUNCTION("""COMPUTED_VALUE"""),"")</f>
        <v/>
      </c>
      <c r="L293" s="33" t="str">
        <f ca="1">IFERROR(__xludf.DUMMYFUNCTION("""COMPUTED_VALUE"""),"")</f>
        <v/>
      </c>
    </row>
    <row r="294" spans="1:12" ht="13.2" x14ac:dyDescent="0.25">
      <c r="A294" s="32" t="str">
        <f ca="1">IFERROR(__xludf.DUMMYFUNCTION("""COMPUTED_VALUE"""),"")</f>
        <v/>
      </c>
      <c r="B294" s="33" t="str">
        <f ca="1">IFERROR(__xludf.DUMMYFUNCTION("""COMPUTED_VALUE"""),"")</f>
        <v/>
      </c>
      <c r="C294" s="33" t="str">
        <f ca="1">IFERROR(__xludf.DUMMYFUNCTION("""COMPUTED_VALUE"""),"")</f>
        <v/>
      </c>
      <c r="D294" s="34" t="str">
        <f ca="1">IFERROR(__xludf.DUMMYFUNCTION("""COMPUTED_VALUE"""),"")</f>
        <v/>
      </c>
      <c r="E294" s="33" t="str">
        <f ca="1">IFERROR(__xludf.DUMMYFUNCTION("""COMPUTED_VALUE"""),"")</f>
        <v/>
      </c>
      <c r="F294" s="33" t="str">
        <f ca="1">IFERROR(__xludf.DUMMYFUNCTION("""COMPUTED_VALUE"""),"")</f>
        <v/>
      </c>
      <c r="G294" s="33" t="str">
        <f ca="1">IFERROR(__xludf.DUMMYFUNCTION("""COMPUTED_VALUE"""),"")</f>
        <v/>
      </c>
      <c r="H294" s="33" t="str">
        <f ca="1">IFERROR(__xludf.DUMMYFUNCTION("""COMPUTED_VALUE"""),"")</f>
        <v/>
      </c>
      <c r="I294" s="33" t="str">
        <f ca="1">IFERROR(__xludf.DUMMYFUNCTION("""COMPUTED_VALUE"""),"")</f>
        <v/>
      </c>
      <c r="J294" s="33" t="str">
        <f ca="1">IFERROR(__xludf.DUMMYFUNCTION("""COMPUTED_VALUE"""),"")</f>
        <v/>
      </c>
      <c r="K294" s="33" t="str">
        <f ca="1">IFERROR(__xludf.DUMMYFUNCTION("""COMPUTED_VALUE"""),"")</f>
        <v/>
      </c>
      <c r="L294" s="33" t="str">
        <f ca="1">IFERROR(__xludf.DUMMYFUNCTION("""COMPUTED_VALUE"""),"")</f>
        <v/>
      </c>
    </row>
    <row r="295" spans="1:12" ht="13.2" x14ac:dyDescent="0.25">
      <c r="A295" s="32" t="str">
        <f ca="1">IFERROR(__xludf.DUMMYFUNCTION("""COMPUTED_VALUE"""),"")</f>
        <v/>
      </c>
      <c r="B295" s="33" t="str">
        <f ca="1">IFERROR(__xludf.DUMMYFUNCTION("""COMPUTED_VALUE"""),"")</f>
        <v/>
      </c>
      <c r="C295" s="33" t="str">
        <f ca="1">IFERROR(__xludf.DUMMYFUNCTION("""COMPUTED_VALUE"""),"")</f>
        <v/>
      </c>
      <c r="D295" s="34" t="str">
        <f ca="1">IFERROR(__xludf.DUMMYFUNCTION("""COMPUTED_VALUE"""),"")</f>
        <v/>
      </c>
      <c r="E295" s="33" t="str">
        <f ca="1">IFERROR(__xludf.DUMMYFUNCTION("""COMPUTED_VALUE"""),"")</f>
        <v/>
      </c>
      <c r="F295" s="33" t="str">
        <f ca="1">IFERROR(__xludf.DUMMYFUNCTION("""COMPUTED_VALUE"""),"")</f>
        <v/>
      </c>
      <c r="G295" s="33" t="str">
        <f ca="1">IFERROR(__xludf.DUMMYFUNCTION("""COMPUTED_VALUE"""),"")</f>
        <v/>
      </c>
      <c r="H295" s="33" t="str">
        <f ca="1">IFERROR(__xludf.DUMMYFUNCTION("""COMPUTED_VALUE"""),"")</f>
        <v/>
      </c>
      <c r="I295" s="33" t="str">
        <f ca="1">IFERROR(__xludf.DUMMYFUNCTION("""COMPUTED_VALUE"""),"")</f>
        <v/>
      </c>
      <c r="J295" s="33" t="str">
        <f ca="1">IFERROR(__xludf.DUMMYFUNCTION("""COMPUTED_VALUE"""),"")</f>
        <v/>
      </c>
      <c r="K295" s="33" t="str">
        <f ca="1">IFERROR(__xludf.DUMMYFUNCTION("""COMPUTED_VALUE"""),"")</f>
        <v/>
      </c>
      <c r="L295" s="33" t="str">
        <f ca="1">IFERROR(__xludf.DUMMYFUNCTION("""COMPUTED_VALUE"""),"")</f>
        <v/>
      </c>
    </row>
    <row r="296" spans="1:12" ht="13.2" x14ac:dyDescent="0.25">
      <c r="A296" s="32" t="str">
        <f ca="1">IFERROR(__xludf.DUMMYFUNCTION("""COMPUTED_VALUE"""),"")</f>
        <v/>
      </c>
      <c r="B296" s="33" t="str">
        <f ca="1">IFERROR(__xludf.DUMMYFUNCTION("""COMPUTED_VALUE"""),"")</f>
        <v/>
      </c>
      <c r="C296" s="33" t="str">
        <f ca="1">IFERROR(__xludf.DUMMYFUNCTION("""COMPUTED_VALUE"""),"")</f>
        <v/>
      </c>
      <c r="D296" s="34" t="str">
        <f ca="1">IFERROR(__xludf.DUMMYFUNCTION("""COMPUTED_VALUE"""),"")</f>
        <v/>
      </c>
      <c r="E296" s="33" t="str">
        <f ca="1">IFERROR(__xludf.DUMMYFUNCTION("""COMPUTED_VALUE"""),"")</f>
        <v/>
      </c>
      <c r="F296" s="33" t="str">
        <f ca="1">IFERROR(__xludf.DUMMYFUNCTION("""COMPUTED_VALUE"""),"")</f>
        <v/>
      </c>
      <c r="G296" s="33" t="str">
        <f ca="1">IFERROR(__xludf.DUMMYFUNCTION("""COMPUTED_VALUE"""),"")</f>
        <v/>
      </c>
      <c r="H296" s="33" t="str">
        <f ca="1">IFERROR(__xludf.DUMMYFUNCTION("""COMPUTED_VALUE"""),"")</f>
        <v/>
      </c>
      <c r="I296" s="33" t="str">
        <f ca="1">IFERROR(__xludf.DUMMYFUNCTION("""COMPUTED_VALUE"""),"")</f>
        <v/>
      </c>
      <c r="J296" s="33" t="str">
        <f ca="1">IFERROR(__xludf.DUMMYFUNCTION("""COMPUTED_VALUE"""),"")</f>
        <v/>
      </c>
      <c r="K296" s="33" t="str">
        <f ca="1">IFERROR(__xludf.DUMMYFUNCTION("""COMPUTED_VALUE"""),"")</f>
        <v/>
      </c>
      <c r="L296" s="33" t="str">
        <f ca="1">IFERROR(__xludf.DUMMYFUNCTION("""COMPUTED_VALUE"""),"")</f>
        <v/>
      </c>
    </row>
    <row r="297" spans="1:12" ht="13.2" x14ac:dyDescent="0.25">
      <c r="A297" s="32" t="str">
        <f ca="1">IFERROR(__xludf.DUMMYFUNCTION("""COMPUTED_VALUE"""),"")</f>
        <v/>
      </c>
      <c r="B297" s="33" t="str">
        <f ca="1">IFERROR(__xludf.DUMMYFUNCTION("""COMPUTED_VALUE"""),"")</f>
        <v/>
      </c>
      <c r="C297" s="33" t="str">
        <f ca="1">IFERROR(__xludf.DUMMYFUNCTION("""COMPUTED_VALUE"""),"")</f>
        <v/>
      </c>
      <c r="D297" s="34" t="str">
        <f ca="1">IFERROR(__xludf.DUMMYFUNCTION("""COMPUTED_VALUE"""),"")</f>
        <v/>
      </c>
      <c r="E297" s="33" t="str">
        <f ca="1">IFERROR(__xludf.DUMMYFUNCTION("""COMPUTED_VALUE"""),"")</f>
        <v/>
      </c>
      <c r="F297" s="33" t="str">
        <f ca="1">IFERROR(__xludf.DUMMYFUNCTION("""COMPUTED_VALUE"""),"")</f>
        <v/>
      </c>
      <c r="G297" s="33" t="str">
        <f ca="1">IFERROR(__xludf.DUMMYFUNCTION("""COMPUTED_VALUE"""),"")</f>
        <v/>
      </c>
      <c r="H297" s="33" t="str">
        <f ca="1">IFERROR(__xludf.DUMMYFUNCTION("""COMPUTED_VALUE"""),"")</f>
        <v/>
      </c>
      <c r="I297" s="33" t="str">
        <f ca="1">IFERROR(__xludf.DUMMYFUNCTION("""COMPUTED_VALUE"""),"")</f>
        <v/>
      </c>
      <c r="J297" s="33" t="str">
        <f ca="1">IFERROR(__xludf.DUMMYFUNCTION("""COMPUTED_VALUE"""),"")</f>
        <v/>
      </c>
      <c r="K297" s="33" t="str">
        <f ca="1">IFERROR(__xludf.DUMMYFUNCTION("""COMPUTED_VALUE"""),"")</f>
        <v/>
      </c>
      <c r="L297" s="33" t="str">
        <f ca="1">IFERROR(__xludf.DUMMYFUNCTION("""COMPUTED_VALUE"""),"")</f>
        <v/>
      </c>
    </row>
    <row r="298" spans="1:12" ht="13.2" x14ac:dyDescent="0.25">
      <c r="A298" s="32" t="str">
        <f ca="1">IFERROR(__xludf.DUMMYFUNCTION("""COMPUTED_VALUE"""),"")</f>
        <v/>
      </c>
      <c r="B298" s="33" t="str">
        <f ca="1">IFERROR(__xludf.DUMMYFUNCTION("""COMPUTED_VALUE"""),"")</f>
        <v/>
      </c>
      <c r="C298" s="33" t="str">
        <f ca="1">IFERROR(__xludf.DUMMYFUNCTION("""COMPUTED_VALUE"""),"")</f>
        <v/>
      </c>
      <c r="D298" s="34" t="str">
        <f ca="1">IFERROR(__xludf.DUMMYFUNCTION("""COMPUTED_VALUE"""),"")</f>
        <v/>
      </c>
      <c r="E298" s="33" t="str">
        <f ca="1">IFERROR(__xludf.DUMMYFUNCTION("""COMPUTED_VALUE"""),"")</f>
        <v/>
      </c>
      <c r="F298" s="33" t="str">
        <f ca="1">IFERROR(__xludf.DUMMYFUNCTION("""COMPUTED_VALUE"""),"")</f>
        <v/>
      </c>
      <c r="G298" s="33" t="str">
        <f ca="1">IFERROR(__xludf.DUMMYFUNCTION("""COMPUTED_VALUE"""),"")</f>
        <v/>
      </c>
      <c r="H298" s="33" t="str">
        <f ca="1">IFERROR(__xludf.DUMMYFUNCTION("""COMPUTED_VALUE"""),"")</f>
        <v/>
      </c>
      <c r="I298" s="33" t="str">
        <f ca="1">IFERROR(__xludf.DUMMYFUNCTION("""COMPUTED_VALUE"""),"")</f>
        <v/>
      </c>
      <c r="J298" s="33" t="str">
        <f ca="1">IFERROR(__xludf.DUMMYFUNCTION("""COMPUTED_VALUE"""),"")</f>
        <v/>
      </c>
      <c r="K298" s="33" t="str">
        <f ca="1">IFERROR(__xludf.DUMMYFUNCTION("""COMPUTED_VALUE"""),"")</f>
        <v/>
      </c>
      <c r="L298" s="33" t="str">
        <f ca="1">IFERROR(__xludf.DUMMYFUNCTION("""COMPUTED_VALUE"""),"")</f>
        <v/>
      </c>
    </row>
    <row r="299" spans="1:12" ht="13.2" x14ac:dyDescent="0.25">
      <c r="A299" s="32" t="str">
        <f ca="1">IFERROR(__xludf.DUMMYFUNCTION("""COMPUTED_VALUE"""),"")</f>
        <v/>
      </c>
      <c r="B299" s="33" t="str">
        <f ca="1">IFERROR(__xludf.DUMMYFUNCTION("""COMPUTED_VALUE"""),"")</f>
        <v/>
      </c>
      <c r="C299" s="33" t="str">
        <f ca="1">IFERROR(__xludf.DUMMYFUNCTION("""COMPUTED_VALUE"""),"")</f>
        <v/>
      </c>
      <c r="D299" s="34" t="str">
        <f ca="1">IFERROR(__xludf.DUMMYFUNCTION("""COMPUTED_VALUE"""),"")</f>
        <v/>
      </c>
      <c r="E299" s="33" t="str">
        <f ca="1">IFERROR(__xludf.DUMMYFUNCTION("""COMPUTED_VALUE"""),"")</f>
        <v/>
      </c>
      <c r="F299" s="33" t="str">
        <f ca="1">IFERROR(__xludf.DUMMYFUNCTION("""COMPUTED_VALUE"""),"")</f>
        <v/>
      </c>
      <c r="G299" s="33" t="str">
        <f ca="1">IFERROR(__xludf.DUMMYFUNCTION("""COMPUTED_VALUE"""),"")</f>
        <v/>
      </c>
      <c r="H299" s="33" t="str">
        <f ca="1">IFERROR(__xludf.DUMMYFUNCTION("""COMPUTED_VALUE"""),"")</f>
        <v/>
      </c>
      <c r="I299" s="33" t="str">
        <f ca="1">IFERROR(__xludf.DUMMYFUNCTION("""COMPUTED_VALUE"""),"")</f>
        <v/>
      </c>
      <c r="J299" s="33" t="str">
        <f ca="1">IFERROR(__xludf.DUMMYFUNCTION("""COMPUTED_VALUE"""),"")</f>
        <v/>
      </c>
      <c r="K299" s="33" t="str">
        <f ca="1">IFERROR(__xludf.DUMMYFUNCTION("""COMPUTED_VALUE"""),"")</f>
        <v/>
      </c>
      <c r="L299" s="33" t="str">
        <f ca="1">IFERROR(__xludf.DUMMYFUNCTION("""COMPUTED_VALUE"""),"")</f>
        <v/>
      </c>
    </row>
    <row r="300" spans="1:12" ht="13.2" x14ac:dyDescent="0.25">
      <c r="A300" s="32" t="str">
        <f ca="1">IFERROR(__xludf.DUMMYFUNCTION("""COMPUTED_VALUE"""),"")</f>
        <v/>
      </c>
      <c r="B300" s="33" t="str">
        <f ca="1">IFERROR(__xludf.DUMMYFUNCTION("""COMPUTED_VALUE"""),"")</f>
        <v/>
      </c>
      <c r="C300" s="33" t="str">
        <f ca="1">IFERROR(__xludf.DUMMYFUNCTION("""COMPUTED_VALUE"""),"")</f>
        <v/>
      </c>
      <c r="D300" s="34" t="str">
        <f ca="1">IFERROR(__xludf.DUMMYFUNCTION("""COMPUTED_VALUE"""),"")</f>
        <v/>
      </c>
      <c r="E300" s="33" t="str">
        <f ca="1">IFERROR(__xludf.DUMMYFUNCTION("""COMPUTED_VALUE"""),"")</f>
        <v/>
      </c>
      <c r="F300" s="33" t="str">
        <f ca="1">IFERROR(__xludf.DUMMYFUNCTION("""COMPUTED_VALUE"""),"")</f>
        <v/>
      </c>
      <c r="G300" s="33" t="str">
        <f ca="1">IFERROR(__xludf.DUMMYFUNCTION("""COMPUTED_VALUE"""),"")</f>
        <v/>
      </c>
      <c r="H300" s="33" t="str">
        <f ca="1">IFERROR(__xludf.DUMMYFUNCTION("""COMPUTED_VALUE"""),"")</f>
        <v/>
      </c>
      <c r="I300" s="33" t="str">
        <f ca="1">IFERROR(__xludf.DUMMYFUNCTION("""COMPUTED_VALUE"""),"")</f>
        <v/>
      </c>
      <c r="J300" s="33" t="str">
        <f ca="1">IFERROR(__xludf.DUMMYFUNCTION("""COMPUTED_VALUE"""),"")</f>
        <v/>
      </c>
      <c r="K300" s="33" t="str">
        <f ca="1">IFERROR(__xludf.DUMMYFUNCTION("""COMPUTED_VALUE"""),"")</f>
        <v/>
      </c>
      <c r="L300" s="33" t="str">
        <f ca="1">IFERROR(__xludf.DUMMYFUNCTION("""COMPUTED_VALUE"""),"")</f>
        <v/>
      </c>
    </row>
    <row r="301" spans="1:12" ht="13.2" x14ac:dyDescent="0.25">
      <c r="A301" s="37"/>
      <c r="D301" s="38"/>
    </row>
    <row r="302" spans="1:12" ht="13.2" x14ac:dyDescent="0.25">
      <c r="A302" s="37"/>
      <c r="D302" s="38"/>
    </row>
    <row r="303" spans="1:12" ht="13.2" x14ac:dyDescent="0.25">
      <c r="A303" s="37"/>
      <c r="D303" s="38"/>
    </row>
    <row r="304" spans="1:12" ht="13.2" x14ac:dyDescent="0.25">
      <c r="A304" s="37"/>
      <c r="D304" s="38"/>
    </row>
    <row r="305" spans="1:4" ht="13.2" x14ac:dyDescent="0.25">
      <c r="A305" s="37"/>
      <c r="D305" s="38"/>
    </row>
    <row r="306" spans="1:4" ht="13.2" x14ac:dyDescent="0.25">
      <c r="A306" s="37"/>
      <c r="D306" s="38"/>
    </row>
    <row r="307" spans="1:4" ht="13.2" x14ac:dyDescent="0.25">
      <c r="A307" s="37"/>
      <c r="D307" s="38"/>
    </row>
    <row r="308" spans="1:4" ht="13.2" x14ac:dyDescent="0.25">
      <c r="A308" s="37"/>
      <c r="D308" s="38"/>
    </row>
    <row r="309" spans="1:4" ht="13.2" x14ac:dyDescent="0.25">
      <c r="A309" s="37"/>
      <c r="D309" s="38"/>
    </row>
    <row r="310" spans="1:4" ht="13.2" x14ac:dyDescent="0.25">
      <c r="A310" s="37"/>
      <c r="D310" s="38"/>
    </row>
    <row r="311" spans="1:4" ht="13.2" x14ac:dyDescent="0.25">
      <c r="A311" s="37"/>
      <c r="D311" s="38"/>
    </row>
    <row r="312" spans="1:4" ht="13.2" x14ac:dyDescent="0.25">
      <c r="A312" s="37"/>
      <c r="D312" s="38"/>
    </row>
    <row r="313" spans="1:4" ht="13.2" x14ac:dyDescent="0.25">
      <c r="A313" s="37"/>
      <c r="D313" s="38"/>
    </row>
    <row r="314" spans="1:4" ht="13.2" x14ac:dyDescent="0.25">
      <c r="A314" s="37"/>
      <c r="D314" s="38"/>
    </row>
    <row r="315" spans="1:4" ht="13.2" x14ac:dyDescent="0.25">
      <c r="A315" s="37"/>
      <c r="D315" s="38"/>
    </row>
    <row r="316" spans="1:4" ht="13.2" x14ac:dyDescent="0.25">
      <c r="A316" s="37"/>
      <c r="D316" s="38"/>
    </row>
    <row r="317" spans="1:4" ht="13.2" x14ac:dyDescent="0.25">
      <c r="A317" s="37"/>
      <c r="D317" s="38"/>
    </row>
    <row r="318" spans="1:4" ht="13.2" x14ac:dyDescent="0.25">
      <c r="A318" s="37"/>
      <c r="D318" s="38"/>
    </row>
    <row r="319" spans="1:4" ht="13.2" x14ac:dyDescent="0.25">
      <c r="A319" s="37"/>
      <c r="D319" s="38"/>
    </row>
    <row r="320" spans="1:4" ht="13.2" x14ac:dyDescent="0.25">
      <c r="A320" s="37"/>
      <c r="D320" s="38"/>
    </row>
    <row r="321" spans="1:4" ht="13.2" x14ac:dyDescent="0.25">
      <c r="A321" s="37"/>
      <c r="D321" s="38"/>
    </row>
    <row r="322" spans="1:4" ht="13.2" x14ac:dyDescent="0.25">
      <c r="A322" s="37"/>
      <c r="D322" s="38"/>
    </row>
    <row r="323" spans="1:4" ht="13.2" x14ac:dyDescent="0.25">
      <c r="A323" s="37"/>
      <c r="D323" s="38"/>
    </row>
    <row r="324" spans="1:4" ht="13.2" x14ac:dyDescent="0.25">
      <c r="A324" s="37"/>
      <c r="D324" s="38"/>
    </row>
    <row r="325" spans="1:4" ht="13.2" x14ac:dyDescent="0.25">
      <c r="A325" s="37"/>
      <c r="D325" s="38"/>
    </row>
    <row r="326" spans="1:4" ht="13.2" x14ac:dyDescent="0.25">
      <c r="A326" s="37"/>
      <c r="D326" s="38"/>
    </row>
    <row r="327" spans="1:4" ht="13.2" x14ac:dyDescent="0.25">
      <c r="A327" s="37"/>
      <c r="D327" s="38"/>
    </row>
    <row r="328" spans="1:4" ht="13.2" x14ac:dyDescent="0.25">
      <c r="A328" s="37"/>
      <c r="D328" s="38"/>
    </row>
    <row r="329" spans="1:4" ht="13.2" x14ac:dyDescent="0.25">
      <c r="A329" s="37"/>
      <c r="D329" s="38"/>
    </row>
    <row r="330" spans="1:4" ht="13.2" x14ac:dyDescent="0.25">
      <c r="A330" s="37"/>
      <c r="D330" s="38"/>
    </row>
    <row r="331" spans="1:4" ht="13.2" x14ac:dyDescent="0.25">
      <c r="A331" s="37"/>
      <c r="D331" s="38"/>
    </row>
    <row r="332" spans="1:4" ht="13.2" x14ac:dyDescent="0.25">
      <c r="A332" s="37"/>
      <c r="D332" s="38"/>
    </row>
    <row r="333" spans="1:4" ht="13.2" x14ac:dyDescent="0.25">
      <c r="A333" s="37"/>
      <c r="D333" s="38"/>
    </row>
    <row r="334" spans="1:4" ht="13.2" x14ac:dyDescent="0.25">
      <c r="A334" s="37"/>
      <c r="D334" s="38"/>
    </row>
    <row r="335" spans="1:4" ht="13.2" x14ac:dyDescent="0.25">
      <c r="A335" s="37"/>
      <c r="D335" s="38"/>
    </row>
    <row r="336" spans="1:4" ht="13.2" x14ac:dyDescent="0.25">
      <c r="A336" s="37"/>
      <c r="D336" s="38"/>
    </row>
    <row r="337" spans="1:4" ht="13.2" x14ac:dyDescent="0.25">
      <c r="A337" s="37"/>
      <c r="D337" s="38"/>
    </row>
    <row r="338" spans="1:4" ht="13.2" x14ac:dyDescent="0.25">
      <c r="A338" s="37"/>
      <c r="D338" s="38"/>
    </row>
    <row r="339" spans="1:4" ht="13.2" x14ac:dyDescent="0.25">
      <c r="A339" s="37"/>
      <c r="D339" s="38"/>
    </row>
    <row r="340" spans="1:4" ht="13.2" x14ac:dyDescent="0.25">
      <c r="A340" s="37"/>
      <c r="D340" s="38"/>
    </row>
    <row r="341" spans="1:4" ht="13.2" x14ac:dyDescent="0.25">
      <c r="A341" s="37"/>
      <c r="D341" s="38"/>
    </row>
    <row r="342" spans="1:4" ht="13.2" x14ac:dyDescent="0.25">
      <c r="A342" s="37"/>
      <c r="D342" s="38"/>
    </row>
    <row r="343" spans="1:4" ht="13.2" x14ac:dyDescent="0.25">
      <c r="A343" s="37"/>
      <c r="D343" s="38"/>
    </row>
    <row r="344" spans="1:4" ht="13.2" x14ac:dyDescent="0.25">
      <c r="A344" s="37"/>
      <c r="D344" s="38"/>
    </row>
    <row r="345" spans="1:4" ht="13.2" x14ac:dyDescent="0.25">
      <c r="A345" s="37"/>
      <c r="D345" s="38"/>
    </row>
    <row r="346" spans="1:4" ht="13.2" x14ac:dyDescent="0.25">
      <c r="A346" s="37"/>
      <c r="D346" s="38"/>
    </row>
    <row r="347" spans="1:4" ht="13.2" x14ac:dyDescent="0.25">
      <c r="A347" s="37"/>
      <c r="D347" s="38"/>
    </row>
    <row r="348" spans="1:4" ht="13.2" x14ac:dyDescent="0.25">
      <c r="A348" s="37"/>
      <c r="D348" s="38"/>
    </row>
    <row r="349" spans="1:4" ht="13.2" x14ac:dyDescent="0.25">
      <c r="A349" s="37"/>
      <c r="D349" s="38"/>
    </row>
    <row r="350" spans="1:4" ht="13.2" x14ac:dyDescent="0.25">
      <c r="A350" s="37"/>
      <c r="D350" s="38"/>
    </row>
    <row r="351" spans="1:4" ht="13.2" x14ac:dyDescent="0.25">
      <c r="A351" s="37"/>
      <c r="D351" s="38"/>
    </row>
    <row r="352" spans="1:4" ht="13.2" x14ac:dyDescent="0.25">
      <c r="A352" s="37"/>
      <c r="D352" s="38"/>
    </row>
    <row r="353" spans="1:4" ht="13.2" x14ac:dyDescent="0.25">
      <c r="A353" s="37"/>
      <c r="D353" s="38"/>
    </row>
    <row r="354" spans="1:4" ht="13.2" x14ac:dyDescent="0.25">
      <c r="A354" s="37"/>
      <c r="D354" s="38"/>
    </row>
    <row r="355" spans="1:4" ht="13.2" x14ac:dyDescent="0.25">
      <c r="A355" s="37"/>
      <c r="D355" s="38"/>
    </row>
    <row r="356" spans="1:4" ht="13.2" x14ac:dyDescent="0.25">
      <c r="A356" s="37"/>
      <c r="D356" s="38"/>
    </row>
    <row r="357" spans="1:4" ht="13.2" x14ac:dyDescent="0.25">
      <c r="A357" s="37"/>
      <c r="D357" s="38"/>
    </row>
    <row r="358" spans="1:4" ht="13.2" x14ac:dyDescent="0.25">
      <c r="A358" s="37"/>
      <c r="D358" s="38"/>
    </row>
    <row r="359" spans="1:4" ht="13.2" x14ac:dyDescent="0.25">
      <c r="A359" s="37"/>
      <c r="D359" s="38"/>
    </row>
    <row r="360" spans="1:4" ht="13.2" x14ac:dyDescent="0.25">
      <c r="A360" s="37"/>
      <c r="D360" s="38"/>
    </row>
    <row r="361" spans="1:4" ht="13.2" x14ac:dyDescent="0.25">
      <c r="A361" s="37"/>
      <c r="D361" s="38"/>
    </row>
    <row r="362" spans="1:4" ht="13.2" x14ac:dyDescent="0.25">
      <c r="A362" s="37"/>
      <c r="D362" s="38"/>
    </row>
    <row r="363" spans="1:4" ht="13.2" x14ac:dyDescent="0.25">
      <c r="A363" s="37"/>
      <c r="D363" s="38"/>
    </row>
    <row r="364" spans="1:4" ht="13.2" x14ac:dyDescent="0.25">
      <c r="A364" s="37"/>
      <c r="D364" s="38"/>
    </row>
    <row r="365" spans="1:4" ht="13.2" x14ac:dyDescent="0.25">
      <c r="A365" s="37"/>
      <c r="D365" s="38"/>
    </row>
    <row r="366" spans="1:4" ht="13.2" x14ac:dyDescent="0.25">
      <c r="A366" s="37"/>
      <c r="D366" s="38"/>
    </row>
    <row r="367" spans="1:4" ht="13.2" x14ac:dyDescent="0.25">
      <c r="A367" s="37"/>
      <c r="D367" s="38"/>
    </row>
    <row r="368" spans="1:4" ht="13.2" x14ac:dyDescent="0.25">
      <c r="A368" s="37"/>
      <c r="D368" s="38"/>
    </row>
    <row r="369" spans="1:4" ht="13.2" x14ac:dyDescent="0.25">
      <c r="A369" s="37"/>
      <c r="D369" s="38"/>
    </row>
    <row r="370" spans="1:4" ht="13.2" x14ac:dyDescent="0.25">
      <c r="A370" s="37"/>
      <c r="D370" s="38"/>
    </row>
    <row r="371" spans="1:4" ht="13.2" x14ac:dyDescent="0.25">
      <c r="A371" s="37"/>
      <c r="D371" s="38"/>
    </row>
    <row r="372" spans="1:4" ht="13.2" x14ac:dyDescent="0.25">
      <c r="A372" s="37"/>
      <c r="D372" s="38"/>
    </row>
    <row r="373" spans="1:4" ht="13.2" x14ac:dyDescent="0.25">
      <c r="A373" s="37"/>
      <c r="D373" s="38"/>
    </row>
    <row r="374" spans="1:4" ht="13.2" x14ac:dyDescent="0.25">
      <c r="A374" s="37"/>
      <c r="D374" s="38"/>
    </row>
    <row r="375" spans="1:4" ht="13.2" x14ac:dyDescent="0.25">
      <c r="A375" s="37"/>
      <c r="D375" s="38"/>
    </row>
    <row r="376" spans="1:4" ht="13.2" x14ac:dyDescent="0.25">
      <c r="A376" s="37"/>
      <c r="D376" s="38"/>
    </row>
    <row r="377" spans="1:4" ht="13.2" x14ac:dyDescent="0.25">
      <c r="A377" s="37"/>
      <c r="D377" s="38"/>
    </row>
    <row r="378" spans="1:4" ht="13.2" x14ac:dyDescent="0.25">
      <c r="A378" s="37"/>
      <c r="D378" s="38"/>
    </row>
    <row r="379" spans="1:4" ht="13.2" x14ac:dyDescent="0.25">
      <c r="A379" s="37"/>
      <c r="D379" s="38"/>
    </row>
    <row r="380" spans="1:4" ht="13.2" x14ac:dyDescent="0.25">
      <c r="A380" s="37"/>
      <c r="D380" s="38"/>
    </row>
    <row r="381" spans="1:4" ht="13.2" x14ac:dyDescent="0.25">
      <c r="A381" s="37"/>
      <c r="D381" s="38"/>
    </row>
    <row r="382" spans="1:4" ht="13.2" x14ac:dyDescent="0.25">
      <c r="A382" s="37"/>
      <c r="D382" s="38"/>
    </row>
    <row r="383" spans="1:4" ht="13.2" x14ac:dyDescent="0.25">
      <c r="A383" s="37"/>
      <c r="D383" s="38"/>
    </row>
    <row r="384" spans="1:4" ht="13.2" x14ac:dyDescent="0.25">
      <c r="A384" s="37"/>
      <c r="D384" s="38"/>
    </row>
    <row r="385" spans="1:4" ht="13.2" x14ac:dyDescent="0.25">
      <c r="A385" s="37"/>
      <c r="D385" s="38"/>
    </row>
    <row r="386" spans="1:4" ht="13.2" x14ac:dyDescent="0.25">
      <c r="A386" s="37"/>
      <c r="D386" s="38"/>
    </row>
    <row r="387" spans="1:4" ht="13.2" x14ac:dyDescent="0.25">
      <c r="A387" s="37"/>
      <c r="D387" s="38"/>
    </row>
    <row r="388" spans="1:4" ht="13.2" x14ac:dyDescent="0.25">
      <c r="A388" s="37"/>
      <c r="D388" s="38"/>
    </row>
    <row r="389" spans="1:4" ht="13.2" x14ac:dyDescent="0.25">
      <c r="A389" s="37"/>
      <c r="D389" s="38"/>
    </row>
    <row r="390" spans="1:4" ht="13.2" x14ac:dyDescent="0.25">
      <c r="A390" s="37"/>
      <c r="D390" s="38"/>
    </row>
    <row r="391" spans="1:4" ht="13.2" x14ac:dyDescent="0.25">
      <c r="A391" s="37"/>
      <c r="D391" s="38"/>
    </row>
    <row r="392" spans="1:4" ht="13.2" x14ac:dyDescent="0.25">
      <c r="A392" s="37"/>
      <c r="D392" s="38"/>
    </row>
    <row r="393" spans="1:4" ht="13.2" x14ac:dyDescent="0.25">
      <c r="A393" s="37"/>
      <c r="D393" s="38"/>
    </row>
    <row r="394" spans="1:4" ht="13.2" x14ac:dyDescent="0.25">
      <c r="A394" s="37"/>
      <c r="D394" s="38"/>
    </row>
    <row r="395" spans="1:4" ht="13.2" x14ac:dyDescent="0.25">
      <c r="A395" s="37"/>
      <c r="D395" s="38"/>
    </row>
    <row r="396" spans="1:4" ht="13.2" x14ac:dyDescent="0.25">
      <c r="A396" s="37"/>
      <c r="D396" s="38"/>
    </row>
    <row r="397" spans="1:4" ht="13.2" x14ac:dyDescent="0.25">
      <c r="A397" s="37"/>
      <c r="D397" s="38"/>
    </row>
    <row r="398" spans="1:4" ht="13.2" x14ac:dyDescent="0.25">
      <c r="A398" s="37"/>
      <c r="D398" s="38"/>
    </row>
    <row r="399" spans="1:4" ht="13.2" x14ac:dyDescent="0.25">
      <c r="A399" s="37"/>
      <c r="D399" s="38"/>
    </row>
    <row r="400" spans="1:4" ht="13.2" x14ac:dyDescent="0.25">
      <c r="A400" s="37"/>
      <c r="D400" s="38"/>
    </row>
    <row r="401" spans="1:4" ht="13.2" x14ac:dyDescent="0.25">
      <c r="A401" s="37"/>
      <c r="D401" s="38"/>
    </row>
    <row r="402" spans="1:4" ht="13.2" x14ac:dyDescent="0.25">
      <c r="A402" s="37"/>
      <c r="D402" s="38"/>
    </row>
    <row r="403" spans="1:4" ht="13.2" x14ac:dyDescent="0.25">
      <c r="A403" s="37"/>
      <c r="D403" s="38"/>
    </row>
    <row r="404" spans="1:4" ht="13.2" x14ac:dyDescent="0.25">
      <c r="A404" s="37"/>
      <c r="D404" s="38"/>
    </row>
    <row r="405" spans="1:4" ht="13.2" x14ac:dyDescent="0.25">
      <c r="A405" s="37"/>
      <c r="D405" s="38"/>
    </row>
    <row r="406" spans="1:4" ht="13.2" x14ac:dyDescent="0.25">
      <c r="A406" s="37"/>
      <c r="D406" s="38"/>
    </row>
    <row r="407" spans="1:4" ht="13.2" x14ac:dyDescent="0.25">
      <c r="A407" s="37"/>
      <c r="D407" s="38"/>
    </row>
    <row r="408" spans="1:4" ht="13.2" x14ac:dyDescent="0.25">
      <c r="A408" s="37"/>
      <c r="D408" s="38"/>
    </row>
    <row r="409" spans="1:4" ht="13.2" x14ac:dyDescent="0.25">
      <c r="A409" s="37"/>
      <c r="D409" s="38"/>
    </row>
    <row r="410" spans="1:4" ht="13.2" x14ac:dyDescent="0.25">
      <c r="A410" s="37"/>
      <c r="D410" s="38"/>
    </row>
    <row r="411" spans="1:4" ht="13.2" x14ac:dyDescent="0.25">
      <c r="A411" s="37"/>
      <c r="D411" s="38"/>
    </row>
    <row r="412" spans="1:4" ht="13.2" x14ac:dyDescent="0.25">
      <c r="A412" s="37"/>
      <c r="D412" s="38"/>
    </row>
    <row r="413" spans="1:4" ht="13.2" x14ac:dyDescent="0.25">
      <c r="A413" s="37"/>
      <c r="D413" s="38"/>
    </row>
    <row r="414" spans="1:4" ht="13.2" x14ac:dyDescent="0.25">
      <c r="A414" s="37"/>
      <c r="D414" s="38"/>
    </row>
    <row r="415" spans="1:4" ht="13.2" x14ac:dyDescent="0.25">
      <c r="A415" s="37"/>
      <c r="D415" s="38"/>
    </row>
    <row r="416" spans="1:4" ht="13.2" x14ac:dyDescent="0.25">
      <c r="A416" s="37"/>
      <c r="D416" s="38"/>
    </row>
    <row r="417" spans="1:4" ht="13.2" x14ac:dyDescent="0.25">
      <c r="A417" s="37"/>
      <c r="D417" s="38"/>
    </row>
    <row r="418" spans="1:4" ht="13.2" x14ac:dyDescent="0.25">
      <c r="A418" s="37"/>
      <c r="D418" s="38"/>
    </row>
    <row r="419" spans="1:4" ht="13.2" x14ac:dyDescent="0.25">
      <c r="A419" s="37"/>
      <c r="D419" s="38"/>
    </row>
    <row r="420" spans="1:4" ht="13.2" x14ac:dyDescent="0.25">
      <c r="A420" s="37"/>
      <c r="D420" s="38"/>
    </row>
    <row r="421" spans="1:4" ht="13.2" x14ac:dyDescent="0.25">
      <c r="A421" s="37"/>
      <c r="D421" s="38"/>
    </row>
    <row r="422" spans="1:4" ht="13.2" x14ac:dyDescent="0.25">
      <c r="A422" s="37"/>
      <c r="D422" s="38"/>
    </row>
    <row r="423" spans="1:4" ht="13.2" x14ac:dyDescent="0.25">
      <c r="A423" s="37"/>
      <c r="D423" s="38"/>
    </row>
    <row r="424" spans="1:4" ht="13.2" x14ac:dyDescent="0.25">
      <c r="A424" s="37"/>
      <c r="D424" s="38"/>
    </row>
    <row r="425" spans="1:4" ht="13.2" x14ac:dyDescent="0.25">
      <c r="A425" s="37"/>
      <c r="D425" s="38"/>
    </row>
    <row r="426" spans="1:4" ht="13.2" x14ac:dyDescent="0.25">
      <c r="A426" s="37"/>
      <c r="D426" s="38"/>
    </row>
    <row r="427" spans="1:4" ht="13.2" x14ac:dyDescent="0.25">
      <c r="A427" s="37"/>
      <c r="D427" s="38"/>
    </row>
    <row r="428" spans="1:4" ht="13.2" x14ac:dyDescent="0.25">
      <c r="A428" s="37"/>
      <c r="D428" s="38"/>
    </row>
    <row r="429" spans="1:4" ht="13.2" x14ac:dyDescent="0.25">
      <c r="A429" s="37"/>
      <c r="D429" s="38"/>
    </row>
    <row r="430" spans="1:4" ht="13.2" x14ac:dyDescent="0.25">
      <c r="A430" s="37"/>
      <c r="D430" s="38"/>
    </row>
    <row r="431" spans="1:4" ht="13.2" x14ac:dyDescent="0.25">
      <c r="A431" s="37"/>
      <c r="D431" s="38"/>
    </row>
    <row r="432" spans="1:4" ht="13.2" x14ac:dyDescent="0.25">
      <c r="A432" s="37"/>
      <c r="D432" s="38"/>
    </row>
    <row r="433" spans="1:4" ht="13.2" x14ac:dyDescent="0.25">
      <c r="A433" s="37"/>
      <c r="D433" s="38"/>
    </row>
    <row r="434" spans="1:4" ht="13.2" x14ac:dyDescent="0.25">
      <c r="A434" s="37"/>
      <c r="D434" s="38"/>
    </row>
    <row r="435" spans="1:4" ht="13.2" x14ac:dyDescent="0.25">
      <c r="A435" s="37"/>
      <c r="D435" s="38"/>
    </row>
    <row r="436" spans="1:4" ht="13.2" x14ac:dyDescent="0.25">
      <c r="A436" s="37"/>
      <c r="D436" s="38"/>
    </row>
    <row r="437" spans="1:4" ht="13.2" x14ac:dyDescent="0.25">
      <c r="A437" s="37"/>
      <c r="D437" s="38"/>
    </row>
    <row r="438" spans="1:4" ht="13.2" x14ac:dyDescent="0.25">
      <c r="A438" s="37"/>
      <c r="D438" s="38"/>
    </row>
    <row r="439" spans="1:4" ht="13.2" x14ac:dyDescent="0.25">
      <c r="A439" s="37"/>
      <c r="D439" s="38"/>
    </row>
    <row r="440" spans="1:4" ht="13.2" x14ac:dyDescent="0.25">
      <c r="A440" s="37"/>
      <c r="D440" s="38"/>
    </row>
    <row r="441" spans="1:4" ht="13.2" x14ac:dyDescent="0.25">
      <c r="A441" s="37"/>
      <c r="D441" s="38"/>
    </row>
    <row r="442" spans="1:4" ht="13.2" x14ac:dyDescent="0.25">
      <c r="A442" s="37"/>
      <c r="D442" s="38"/>
    </row>
    <row r="443" spans="1:4" ht="13.2" x14ac:dyDescent="0.25">
      <c r="A443" s="37"/>
      <c r="D443" s="38"/>
    </row>
    <row r="444" spans="1:4" ht="13.2" x14ac:dyDescent="0.25">
      <c r="A444" s="37"/>
      <c r="D444" s="38"/>
    </row>
    <row r="445" spans="1:4" ht="13.2" x14ac:dyDescent="0.25">
      <c r="A445" s="37"/>
      <c r="D445" s="38"/>
    </row>
    <row r="446" spans="1:4" ht="13.2" x14ac:dyDescent="0.25">
      <c r="A446" s="37"/>
      <c r="D446" s="38"/>
    </row>
    <row r="447" spans="1:4" ht="13.2" x14ac:dyDescent="0.25">
      <c r="A447" s="37"/>
      <c r="D447" s="38"/>
    </row>
    <row r="448" spans="1:4" ht="13.2" x14ac:dyDescent="0.25">
      <c r="A448" s="37"/>
      <c r="D448" s="38"/>
    </row>
    <row r="449" spans="1:4" ht="13.2" x14ac:dyDescent="0.25">
      <c r="A449" s="37"/>
      <c r="D449" s="38"/>
    </row>
    <row r="450" spans="1:4" ht="13.2" x14ac:dyDescent="0.25">
      <c r="A450" s="37"/>
      <c r="D450" s="38"/>
    </row>
    <row r="451" spans="1:4" ht="13.2" x14ac:dyDescent="0.25">
      <c r="A451" s="37"/>
      <c r="D451" s="38"/>
    </row>
    <row r="452" spans="1:4" ht="13.2" x14ac:dyDescent="0.25">
      <c r="A452" s="37"/>
      <c r="D452" s="38"/>
    </row>
    <row r="453" spans="1:4" ht="13.2" x14ac:dyDescent="0.25">
      <c r="A453" s="37"/>
      <c r="D453" s="38"/>
    </row>
    <row r="454" spans="1:4" ht="13.2" x14ac:dyDescent="0.25">
      <c r="A454" s="37"/>
      <c r="D454" s="38"/>
    </row>
    <row r="455" spans="1:4" ht="13.2" x14ac:dyDescent="0.25">
      <c r="A455" s="37"/>
      <c r="D455" s="38"/>
    </row>
    <row r="456" spans="1:4" ht="13.2" x14ac:dyDescent="0.25">
      <c r="A456" s="37"/>
      <c r="D456" s="38"/>
    </row>
    <row r="457" spans="1:4" ht="13.2" x14ac:dyDescent="0.25">
      <c r="A457" s="37"/>
      <c r="D457" s="38"/>
    </row>
    <row r="458" spans="1:4" ht="13.2" x14ac:dyDescent="0.25">
      <c r="A458" s="37"/>
      <c r="D458" s="38"/>
    </row>
    <row r="459" spans="1:4" ht="13.2" x14ac:dyDescent="0.25">
      <c r="A459" s="37"/>
      <c r="D459" s="38"/>
    </row>
    <row r="460" spans="1:4" ht="13.2" x14ac:dyDescent="0.25">
      <c r="A460" s="37"/>
      <c r="D460" s="38"/>
    </row>
    <row r="461" spans="1:4" ht="13.2" x14ac:dyDescent="0.25">
      <c r="A461" s="37"/>
      <c r="D461" s="38"/>
    </row>
    <row r="462" spans="1:4" ht="13.2" x14ac:dyDescent="0.25">
      <c r="A462" s="37"/>
      <c r="D462" s="38"/>
    </row>
    <row r="463" spans="1:4" ht="13.2" x14ac:dyDescent="0.25">
      <c r="A463" s="37"/>
      <c r="D463" s="38"/>
    </row>
    <row r="464" spans="1:4" ht="13.2" x14ac:dyDescent="0.25">
      <c r="A464" s="37"/>
      <c r="D464" s="38"/>
    </row>
    <row r="465" spans="1:4" ht="13.2" x14ac:dyDescent="0.25">
      <c r="A465" s="37"/>
      <c r="D465" s="38"/>
    </row>
    <row r="466" spans="1:4" ht="13.2" x14ac:dyDescent="0.25">
      <c r="A466" s="37"/>
      <c r="D466" s="38"/>
    </row>
    <row r="467" spans="1:4" ht="13.2" x14ac:dyDescent="0.25">
      <c r="A467" s="37"/>
      <c r="D467" s="38"/>
    </row>
    <row r="468" spans="1:4" ht="13.2" x14ac:dyDescent="0.25">
      <c r="A468" s="37"/>
      <c r="D468" s="38"/>
    </row>
    <row r="469" spans="1:4" ht="13.2" x14ac:dyDescent="0.25">
      <c r="A469" s="37"/>
      <c r="D469" s="38"/>
    </row>
    <row r="470" spans="1:4" ht="13.2" x14ac:dyDescent="0.25">
      <c r="A470" s="37"/>
      <c r="D470" s="38"/>
    </row>
    <row r="471" spans="1:4" ht="13.2" x14ac:dyDescent="0.25">
      <c r="A471" s="37"/>
      <c r="D471" s="38"/>
    </row>
    <row r="472" spans="1:4" ht="13.2" x14ac:dyDescent="0.25">
      <c r="A472" s="37"/>
      <c r="D472" s="38"/>
    </row>
    <row r="473" spans="1:4" ht="13.2" x14ac:dyDescent="0.25">
      <c r="A473" s="37"/>
      <c r="D473" s="38"/>
    </row>
    <row r="474" spans="1:4" ht="13.2" x14ac:dyDescent="0.25">
      <c r="A474" s="37"/>
      <c r="D474" s="38"/>
    </row>
    <row r="475" spans="1:4" ht="13.2" x14ac:dyDescent="0.25">
      <c r="A475" s="37"/>
      <c r="D475" s="38"/>
    </row>
    <row r="476" spans="1:4" ht="13.2" x14ac:dyDescent="0.25">
      <c r="A476" s="37"/>
      <c r="D476" s="38"/>
    </row>
    <row r="477" spans="1:4" ht="13.2" x14ac:dyDescent="0.25">
      <c r="A477" s="37"/>
      <c r="D477" s="38"/>
    </row>
    <row r="478" spans="1:4" ht="13.2" x14ac:dyDescent="0.25">
      <c r="A478" s="37"/>
      <c r="D478" s="38"/>
    </row>
    <row r="479" spans="1:4" ht="13.2" x14ac:dyDescent="0.25">
      <c r="A479" s="37"/>
      <c r="D479" s="38"/>
    </row>
    <row r="480" spans="1:4" ht="13.2" x14ac:dyDescent="0.25">
      <c r="A480" s="37"/>
      <c r="D480" s="38"/>
    </row>
    <row r="481" spans="1:4" ht="13.2" x14ac:dyDescent="0.25">
      <c r="A481" s="37"/>
      <c r="D481" s="38"/>
    </row>
    <row r="482" spans="1:4" ht="13.2" x14ac:dyDescent="0.25">
      <c r="A482" s="37"/>
      <c r="D482" s="38"/>
    </row>
    <row r="483" spans="1:4" ht="13.2" x14ac:dyDescent="0.25">
      <c r="A483" s="37"/>
      <c r="D483" s="38"/>
    </row>
    <row r="484" spans="1:4" ht="13.2" x14ac:dyDescent="0.25">
      <c r="A484" s="37"/>
      <c r="D484" s="38"/>
    </row>
    <row r="485" spans="1:4" ht="13.2" x14ac:dyDescent="0.25">
      <c r="A485" s="37"/>
      <c r="D485" s="38"/>
    </row>
    <row r="486" spans="1:4" ht="13.2" x14ac:dyDescent="0.25">
      <c r="A486" s="37"/>
      <c r="D486" s="38"/>
    </row>
    <row r="487" spans="1:4" ht="13.2" x14ac:dyDescent="0.25">
      <c r="A487" s="37"/>
      <c r="D487" s="38"/>
    </row>
    <row r="488" spans="1:4" ht="13.2" x14ac:dyDescent="0.25">
      <c r="A488" s="37"/>
      <c r="D488" s="38"/>
    </row>
    <row r="489" spans="1:4" ht="13.2" x14ac:dyDescent="0.25">
      <c r="A489" s="37"/>
      <c r="D489" s="38"/>
    </row>
    <row r="490" spans="1:4" ht="13.2" x14ac:dyDescent="0.25">
      <c r="A490" s="37"/>
      <c r="D490" s="38"/>
    </row>
    <row r="491" spans="1:4" ht="13.2" x14ac:dyDescent="0.25">
      <c r="A491" s="37"/>
      <c r="D491" s="38"/>
    </row>
    <row r="492" spans="1:4" ht="13.2" x14ac:dyDescent="0.25">
      <c r="A492" s="37"/>
      <c r="D492" s="38"/>
    </row>
    <row r="493" spans="1:4" ht="13.2" x14ac:dyDescent="0.25">
      <c r="A493" s="37"/>
      <c r="D493" s="38"/>
    </row>
    <row r="494" spans="1:4" ht="13.2" x14ac:dyDescent="0.25">
      <c r="A494" s="37"/>
      <c r="D494" s="38"/>
    </row>
    <row r="495" spans="1:4" ht="13.2" x14ac:dyDescent="0.25">
      <c r="A495" s="37"/>
      <c r="D495" s="38"/>
    </row>
    <row r="496" spans="1:4" ht="13.2" x14ac:dyDescent="0.25">
      <c r="A496" s="37"/>
      <c r="D496" s="38"/>
    </row>
    <row r="497" spans="1:4" ht="13.2" x14ac:dyDescent="0.25">
      <c r="A497" s="37"/>
      <c r="D497" s="38"/>
    </row>
    <row r="498" spans="1:4" ht="13.2" x14ac:dyDescent="0.25">
      <c r="A498" s="37"/>
      <c r="D498" s="38"/>
    </row>
    <row r="499" spans="1:4" ht="13.2" x14ac:dyDescent="0.25">
      <c r="A499" s="37"/>
      <c r="D499" s="38"/>
    </row>
    <row r="500" spans="1:4" ht="13.2" x14ac:dyDescent="0.25">
      <c r="A500" s="37"/>
      <c r="D500" s="38"/>
    </row>
    <row r="501" spans="1:4" ht="13.2" x14ac:dyDescent="0.25">
      <c r="A501" s="37"/>
      <c r="D501" s="38"/>
    </row>
    <row r="502" spans="1:4" ht="13.2" x14ac:dyDescent="0.25">
      <c r="A502" s="37"/>
      <c r="D502" s="38"/>
    </row>
    <row r="503" spans="1:4" ht="13.2" x14ac:dyDescent="0.25">
      <c r="A503" s="37"/>
      <c r="D503" s="38"/>
    </row>
    <row r="504" spans="1:4" ht="13.2" x14ac:dyDescent="0.25">
      <c r="A504" s="37"/>
      <c r="D504" s="38"/>
    </row>
    <row r="505" spans="1:4" ht="13.2" x14ac:dyDescent="0.25">
      <c r="A505" s="37"/>
      <c r="D505" s="38"/>
    </row>
    <row r="506" spans="1:4" ht="13.2" x14ac:dyDescent="0.25">
      <c r="A506" s="37"/>
      <c r="D506" s="38"/>
    </row>
    <row r="507" spans="1:4" ht="13.2" x14ac:dyDescent="0.25">
      <c r="A507" s="37"/>
      <c r="D507" s="38"/>
    </row>
    <row r="508" spans="1:4" ht="13.2" x14ac:dyDescent="0.25">
      <c r="A508" s="37"/>
      <c r="D508" s="38"/>
    </row>
    <row r="509" spans="1:4" ht="13.2" x14ac:dyDescent="0.25">
      <c r="A509" s="37"/>
      <c r="D509" s="38"/>
    </row>
    <row r="510" spans="1:4" ht="13.2" x14ac:dyDescent="0.25">
      <c r="A510" s="37"/>
      <c r="D510" s="38"/>
    </row>
    <row r="511" spans="1:4" ht="13.2" x14ac:dyDescent="0.25">
      <c r="A511" s="37"/>
      <c r="D511" s="38"/>
    </row>
    <row r="512" spans="1:4" ht="13.2" x14ac:dyDescent="0.25">
      <c r="A512" s="37"/>
      <c r="D512" s="38"/>
    </row>
    <row r="513" spans="1:4" ht="13.2" x14ac:dyDescent="0.25">
      <c r="A513" s="37"/>
      <c r="D513" s="38"/>
    </row>
    <row r="514" spans="1:4" ht="13.2" x14ac:dyDescent="0.25">
      <c r="A514" s="37"/>
      <c r="D514" s="38"/>
    </row>
    <row r="515" spans="1:4" ht="13.2" x14ac:dyDescent="0.25">
      <c r="A515" s="37"/>
      <c r="D515" s="38"/>
    </row>
    <row r="516" spans="1:4" ht="13.2" x14ac:dyDescent="0.25">
      <c r="A516" s="37"/>
      <c r="D516" s="38"/>
    </row>
    <row r="517" spans="1:4" ht="13.2" x14ac:dyDescent="0.25">
      <c r="A517" s="37"/>
      <c r="D517" s="38"/>
    </row>
    <row r="518" spans="1:4" ht="13.2" x14ac:dyDescent="0.25">
      <c r="A518" s="37"/>
      <c r="D518" s="38"/>
    </row>
    <row r="519" spans="1:4" ht="13.2" x14ac:dyDescent="0.25">
      <c r="A519" s="37"/>
      <c r="D519" s="38"/>
    </row>
    <row r="520" spans="1:4" ht="13.2" x14ac:dyDescent="0.25">
      <c r="A520" s="37"/>
      <c r="D520" s="38"/>
    </row>
    <row r="521" spans="1:4" ht="13.2" x14ac:dyDescent="0.25">
      <c r="A521" s="37"/>
      <c r="D521" s="38"/>
    </row>
    <row r="522" spans="1:4" ht="13.2" x14ac:dyDescent="0.25">
      <c r="A522" s="37"/>
      <c r="D522" s="38"/>
    </row>
    <row r="523" spans="1:4" ht="13.2" x14ac:dyDescent="0.25">
      <c r="A523" s="37"/>
      <c r="D523" s="38"/>
    </row>
    <row r="524" spans="1:4" ht="13.2" x14ac:dyDescent="0.25">
      <c r="A524" s="37"/>
      <c r="D524" s="38"/>
    </row>
    <row r="525" spans="1:4" ht="13.2" x14ac:dyDescent="0.25">
      <c r="A525" s="37"/>
      <c r="D525" s="38"/>
    </row>
    <row r="526" spans="1:4" ht="13.2" x14ac:dyDescent="0.25">
      <c r="A526" s="37"/>
      <c r="D526" s="38"/>
    </row>
    <row r="527" spans="1:4" ht="13.2" x14ac:dyDescent="0.25">
      <c r="A527" s="37"/>
      <c r="D527" s="38"/>
    </row>
    <row r="528" spans="1:4" ht="13.2" x14ac:dyDescent="0.25">
      <c r="A528" s="37"/>
      <c r="D528" s="38"/>
    </row>
    <row r="529" spans="1:4" ht="13.2" x14ac:dyDescent="0.25">
      <c r="A529" s="37"/>
      <c r="D529" s="38"/>
    </row>
    <row r="530" spans="1:4" ht="13.2" x14ac:dyDescent="0.25">
      <c r="A530" s="37"/>
      <c r="D530" s="38"/>
    </row>
    <row r="531" spans="1:4" ht="13.2" x14ac:dyDescent="0.25">
      <c r="A531" s="37"/>
      <c r="D531" s="38"/>
    </row>
    <row r="532" spans="1:4" ht="13.2" x14ac:dyDescent="0.25">
      <c r="A532" s="37"/>
      <c r="D532" s="38"/>
    </row>
    <row r="533" spans="1:4" ht="13.2" x14ac:dyDescent="0.25">
      <c r="A533" s="37"/>
      <c r="D533" s="38"/>
    </row>
    <row r="534" spans="1:4" ht="13.2" x14ac:dyDescent="0.25">
      <c r="A534" s="37"/>
      <c r="D534" s="38"/>
    </row>
    <row r="535" spans="1:4" ht="13.2" x14ac:dyDescent="0.25">
      <c r="A535" s="37"/>
      <c r="D535" s="38"/>
    </row>
    <row r="536" spans="1:4" ht="13.2" x14ac:dyDescent="0.25">
      <c r="A536" s="37"/>
      <c r="D536" s="38"/>
    </row>
    <row r="537" spans="1:4" ht="13.2" x14ac:dyDescent="0.25">
      <c r="A537" s="37"/>
      <c r="D537" s="38"/>
    </row>
    <row r="538" spans="1:4" ht="13.2" x14ac:dyDescent="0.25">
      <c r="A538" s="37"/>
      <c r="D538" s="38"/>
    </row>
    <row r="539" spans="1:4" ht="13.2" x14ac:dyDescent="0.25">
      <c r="A539" s="37"/>
      <c r="D539" s="38"/>
    </row>
    <row r="540" spans="1:4" ht="13.2" x14ac:dyDescent="0.25">
      <c r="A540" s="37"/>
      <c r="D540" s="38"/>
    </row>
    <row r="541" spans="1:4" ht="13.2" x14ac:dyDescent="0.25">
      <c r="A541" s="37"/>
      <c r="D541" s="38"/>
    </row>
    <row r="542" spans="1:4" ht="13.2" x14ac:dyDescent="0.25">
      <c r="A542" s="37"/>
      <c r="D542" s="38"/>
    </row>
    <row r="543" spans="1:4" ht="13.2" x14ac:dyDescent="0.25">
      <c r="A543" s="37"/>
      <c r="D543" s="38"/>
    </row>
    <row r="544" spans="1:4" ht="13.2" x14ac:dyDescent="0.25">
      <c r="A544" s="37"/>
      <c r="D544" s="38"/>
    </row>
    <row r="545" spans="1:4" ht="13.2" x14ac:dyDescent="0.25">
      <c r="A545" s="37"/>
      <c r="D545" s="38"/>
    </row>
    <row r="546" spans="1:4" ht="13.2" x14ac:dyDescent="0.25">
      <c r="A546" s="37"/>
      <c r="D546" s="38"/>
    </row>
    <row r="547" spans="1:4" ht="13.2" x14ac:dyDescent="0.25">
      <c r="A547" s="37"/>
      <c r="D547" s="38"/>
    </row>
    <row r="548" spans="1:4" ht="13.2" x14ac:dyDescent="0.25">
      <c r="A548" s="37"/>
      <c r="D548" s="38"/>
    </row>
    <row r="549" spans="1:4" ht="13.2" x14ac:dyDescent="0.25">
      <c r="A549" s="37"/>
      <c r="D549" s="38"/>
    </row>
    <row r="550" spans="1:4" ht="13.2" x14ac:dyDescent="0.25">
      <c r="A550" s="37"/>
      <c r="D550" s="38"/>
    </row>
    <row r="551" spans="1:4" ht="13.2" x14ac:dyDescent="0.25">
      <c r="A551" s="37"/>
      <c r="D551" s="38"/>
    </row>
    <row r="552" spans="1:4" ht="13.2" x14ac:dyDescent="0.25">
      <c r="A552" s="37"/>
      <c r="D552" s="38"/>
    </row>
    <row r="553" spans="1:4" ht="13.2" x14ac:dyDescent="0.25">
      <c r="A553" s="37"/>
      <c r="D553" s="38"/>
    </row>
    <row r="554" spans="1:4" ht="13.2" x14ac:dyDescent="0.25">
      <c r="A554" s="37"/>
      <c r="D554" s="38"/>
    </row>
    <row r="555" spans="1:4" ht="13.2" x14ac:dyDescent="0.25">
      <c r="A555" s="37"/>
      <c r="D555" s="38"/>
    </row>
    <row r="556" spans="1:4" ht="13.2" x14ac:dyDescent="0.25">
      <c r="A556" s="37"/>
      <c r="D556" s="38"/>
    </row>
    <row r="557" spans="1:4" ht="13.2" x14ac:dyDescent="0.25">
      <c r="A557" s="37"/>
      <c r="D557" s="38"/>
    </row>
    <row r="558" spans="1:4" ht="13.2" x14ac:dyDescent="0.25">
      <c r="A558" s="37"/>
      <c r="D558" s="38"/>
    </row>
    <row r="559" spans="1:4" ht="13.2" x14ac:dyDescent="0.25">
      <c r="A559" s="37"/>
      <c r="D559" s="38"/>
    </row>
    <row r="560" spans="1:4" ht="13.2" x14ac:dyDescent="0.25">
      <c r="A560" s="37"/>
      <c r="D560" s="38"/>
    </row>
    <row r="561" spans="1:4" ht="13.2" x14ac:dyDescent="0.25">
      <c r="A561" s="37"/>
      <c r="D561" s="38"/>
    </row>
    <row r="562" spans="1:4" ht="13.2" x14ac:dyDescent="0.25">
      <c r="A562" s="37"/>
      <c r="D562" s="38"/>
    </row>
    <row r="563" spans="1:4" ht="13.2" x14ac:dyDescent="0.25">
      <c r="A563" s="37"/>
      <c r="D563" s="38"/>
    </row>
    <row r="564" spans="1:4" ht="13.2" x14ac:dyDescent="0.25">
      <c r="A564" s="37"/>
      <c r="D564" s="38"/>
    </row>
    <row r="565" spans="1:4" ht="13.2" x14ac:dyDescent="0.25">
      <c r="A565" s="37"/>
      <c r="D565" s="38"/>
    </row>
    <row r="566" spans="1:4" ht="13.2" x14ac:dyDescent="0.25">
      <c r="A566" s="37"/>
      <c r="D566" s="38"/>
    </row>
    <row r="567" spans="1:4" ht="13.2" x14ac:dyDescent="0.25">
      <c r="A567" s="37"/>
      <c r="D567" s="38"/>
    </row>
    <row r="568" spans="1:4" ht="13.2" x14ac:dyDescent="0.25">
      <c r="A568" s="37"/>
      <c r="D568" s="38"/>
    </row>
    <row r="569" spans="1:4" ht="13.2" x14ac:dyDescent="0.25">
      <c r="A569" s="37"/>
      <c r="D569" s="38"/>
    </row>
    <row r="570" spans="1:4" ht="13.2" x14ac:dyDescent="0.25">
      <c r="A570" s="37"/>
      <c r="D570" s="38"/>
    </row>
    <row r="571" spans="1:4" ht="13.2" x14ac:dyDescent="0.25">
      <c r="A571" s="37"/>
      <c r="D571" s="38"/>
    </row>
    <row r="572" spans="1:4" ht="13.2" x14ac:dyDescent="0.25">
      <c r="A572" s="37"/>
      <c r="D572" s="38"/>
    </row>
    <row r="573" spans="1:4" ht="13.2" x14ac:dyDescent="0.25">
      <c r="A573" s="37"/>
      <c r="D573" s="38"/>
    </row>
    <row r="574" spans="1:4" ht="13.2" x14ac:dyDescent="0.25">
      <c r="A574" s="37"/>
      <c r="D574" s="38"/>
    </row>
    <row r="575" spans="1:4" ht="13.2" x14ac:dyDescent="0.25">
      <c r="A575" s="37"/>
      <c r="D575" s="38"/>
    </row>
    <row r="576" spans="1:4" ht="13.2" x14ac:dyDescent="0.25">
      <c r="A576" s="37"/>
      <c r="D576" s="38"/>
    </row>
    <row r="577" spans="1:4" ht="13.2" x14ac:dyDescent="0.25">
      <c r="A577" s="37"/>
      <c r="D577" s="38"/>
    </row>
    <row r="578" spans="1:4" ht="13.2" x14ac:dyDescent="0.25">
      <c r="A578" s="37"/>
      <c r="D578" s="38"/>
    </row>
    <row r="579" spans="1:4" ht="13.2" x14ac:dyDescent="0.25">
      <c r="A579" s="37"/>
      <c r="D579" s="38"/>
    </row>
    <row r="580" spans="1:4" ht="13.2" x14ac:dyDescent="0.25">
      <c r="A580" s="37"/>
      <c r="D580" s="38"/>
    </row>
    <row r="581" spans="1:4" ht="13.2" x14ac:dyDescent="0.25">
      <c r="A581" s="37"/>
      <c r="D581" s="38"/>
    </row>
    <row r="582" spans="1:4" ht="13.2" x14ac:dyDescent="0.25">
      <c r="A582" s="37"/>
      <c r="D582" s="38"/>
    </row>
    <row r="583" spans="1:4" ht="13.2" x14ac:dyDescent="0.25">
      <c r="A583" s="37"/>
      <c r="D583" s="38"/>
    </row>
    <row r="584" spans="1:4" ht="13.2" x14ac:dyDescent="0.25">
      <c r="A584" s="37"/>
      <c r="D584" s="38"/>
    </row>
    <row r="585" spans="1:4" ht="13.2" x14ac:dyDescent="0.25">
      <c r="A585" s="37"/>
      <c r="D585" s="38"/>
    </row>
    <row r="586" spans="1:4" ht="13.2" x14ac:dyDescent="0.25">
      <c r="A586" s="37"/>
      <c r="D586" s="38"/>
    </row>
    <row r="587" spans="1:4" ht="13.2" x14ac:dyDescent="0.25">
      <c r="A587" s="37"/>
      <c r="D587" s="38"/>
    </row>
    <row r="588" spans="1:4" ht="13.2" x14ac:dyDescent="0.25">
      <c r="A588" s="37"/>
      <c r="D588" s="38"/>
    </row>
    <row r="589" spans="1:4" ht="13.2" x14ac:dyDescent="0.25">
      <c r="A589" s="37"/>
      <c r="D589" s="38"/>
    </row>
    <row r="590" spans="1:4" ht="13.2" x14ac:dyDescent="0.25">
      <c r="A590" s="37"/>
      <c r="D590" s="38"/>
    </row>
    <row r="591" spans="1:4" ht="13.2" x14ac:dyDescent="0.25">
      <c r="A591" s="37"/>
      <c r="D591" s="38"/>
    </row>
    <row r="592" spans="1:4" ht="13.2" x14ac:dyDescent="0.25">
      <c r="A592" s="37"/>
      <c r="D592" s="38"/>
    </row>
    <row r="593" spans="1:4" ht="13.2" x14ac:dyDescent="0.25">
      <c r="A593" s="37"/>
      <c r="D593" s="38"/>
    </row>
    <row r="594" spans="1:4" ht="13.2" x14ac:dyDescent="0.25">
      <c r="A594" s="37"/>
      <c r="D594" s="38"/>
    </row>
    <row r="595" spans="1:4" ht="13.2" x14ac:dyDescent="0.25">
      <c r="A595" s="37"/>
      <c r="D595" s="38"/>
    </row>
    <row r="596" spans="1:4" ht="13.2" x14ac:dyDescent="0.25">
      <c r="A596" s="37"/>
      <c r="D596" s="38"/>
    </row>
    <row r="597" spans="1:4" ht="13.2" x14ac:dyDescent="0.25">
      <c r="A597" s="37"/>
      <c r="D597" s="38"/>
    </row>
    <row r="598" spans="1:4" ht="13.2" x14ac:dyDescent="0.25">
      <c r="A598" s="37"/>
      <c r="D598" s="38"/>
    </row>
    <row r="599" spans="1:4" ht="13.2" x14ac:dyDescent="0.25">
      <c r="A599" s="37"/>
      <c r="D599" s="38"/>
    </row>
    <row r="600" spans="1:4" ht="13.2" x14ac:dyDescent="0.25">
      <c r="A600" s="37"/>
      <c r="D600" s="38"/>
    </row>
    <row r="601" spans="1:4" ht="13.2" x14ac:dyDescent="0.25">
      <c r="A601" s="37"/>
      <c r="D601" s="38"/>
    </row>
    <row r="602" spans="1:4" ht="13.2" x14ac:dyDescent="0.25">
      <c r="A602" s="37"/>
      <c r="D602" s="38"/>
    </row>
    <row r="603" spans="1:4" ht="13.2" x14ac:dyDescent="0.25">
      <c r="A603" s="37"/>
      <c r="D603" s="38"/>
    </row>
    <row r="604" spans="1:4" ht="13.2" x14ac:dyDescent="0.25">
      <c r="A604" s="37"/>
      <c r="D604" s="38"/>
    </row>
    <row r="605" spans="1:4" ht="13.2" x14ac:dyDescent="0.25">
      <c r="A605" s="37"/>
      <c r="D605" s="38"/>
    </row>
    <row r="606" spans="1:4" ht="13.2" x14ac:dyDescent="0.25">
      <c r="A606" s="37"/>
      <c r="D606" s="38"/>
    </row>
    <row r="607" spans="1:4" ht="13.2" x14ac:dyDescent="0.25">
      <c r="A607" s="37"/>
      <c r="D607" s="38"/>
    </row>
    <row r="608" spans="1:4" ht="13.2" x14ac:dyDescent="0.25">
      <c r="A608" s="37"/>
      <c r="D608" s="38"/>
    </row>
    <row r="609" spans="1:4" ht="13.2" x14ac:dyDescent="0.25">
      <c r="A609" s="37"/>
      <c r="D609" s="38"/>
    </row>
    <row r="610" spans="1:4" ht="13.2" x14ac:dyDescent="0.25">
      <c r="A610" s="37"/>
      <c r="D610" s="38"/>
    </row>
    <row r="611" spans="1:4" ht="13.2" x14ac:dyDescent="0.25">
      <c r="A611" s="37"/>
      <c r="D611" s="38"/>
    </row>
    <row r="612" spans="1:4" ht="13.2" x14ac:dyDescent="0.25">
      <c r="A612" s="37"/>
      <c r="D612" s="38"/>
    </row>
    <row r="613" spans="1:4" ht="13.2" x14ac:dyDescent="0.25">
      <c r="A613" s="37"/>
      <c r="D613" s="38"/>
    </row>
    <row r="614" spans="1:4" ht="13.2" x14ac:dyDescent="0.25">
      <c r="A614" s="37"/>
      <c r="D614" s="38"/>
    </row>
    <row r="615" spans="1:4" ht="13.2" x14ac:dyDescent="0.25">
      <c r="A615" s="37"/>
      <c r="D615" s="38"/>
    </row>
    <row r="616" spans="1:4" ht="13.2" x14ac:dyDescent="0.25">
      <c r="A616" s="37"/>
      <c r="D616" s="38"/>
    </row>
    <row r="617" spans="1:4" ht="13.2" x14ac:dyDescent="0.25">
      <c r="A617" s="37"/>
      <c r="D617" s="38"/>
    </row>
    <row r="618" spans="1:4" ht="13.2" x14ac:dyDescent="0.25">
      <c r="A618" s="37"/>
      <c r="D618" s="38"/>
    </row>
    <row r="619" spans="1:4" ht="13.2" x14ac:dyDescent="0.25">
      <c r="A619" s="37"/>
      <c r="D619" s="38"/>
    </row>
    <row r="620" spans="1:4" ht="13.2" x14ac:dyDescent="0.25">
      <c r="A620" s="37"/>
      <c r="D620" s="38"/>
    </row>
    <row r="621" spans="1:4" ht="13.2" x14ac:dyDescent="0.25">
      <c r="A621" s="37"/>
      <c r="D621" s="38"/>
    </row>
    <row r="622" spans="1:4" ht="13.2" x14ac:dyDescent="0.25">
      <c r="A622" s="37"/>
      <c r="D622" s="38"/>
    </row>
    <row r="623" spans="1:4" ht="13.2" x14ac:dyDescent="0.25">
      <c r="A623" s="37"/>
      <c r="D623" s="38"/>
    </row>
    <row r="624" spans="1:4" ht="13.2" x14ac:dyDescent="0.25">
      <c r="A624" s="37"/>
      <c r="D624" s="38"/>
    </row>
    <row r="625" spans="1:4" ht="13.2" x14ac:dyDescent="0.25">
      <c r="A625" s="37"/>
      <c r="D625" s="38"/>
    </row>
    <row r="626" spans="1:4" ht="13.2" x14ac:dyDescent="0.25">
      <c r="A626" s="37"/>
      <c r="D626" s="38"/>
    </row>
    <row r="627" spans="1:4" ht="13.2" x14ac:dyDescent="0.25">
      <c r="A627" s="37"/>
      <c r="D627" s="38"/>
    </row>
    <row r="628" spans="1:4" ht="13.2" x14ac:dyDescent="0.25">
      <c r="A628" s="37"/>
      <c r="D628" s="38"/>
    </row>
    <row r="629" spans="1:4" ht="13.2" x14ac:dyDescent="0.25">
      <c r="A629" s="37"/>
      <c r="D629" s="38"/>
    </row>
    <row r="630" spans="1:4" ht="13.2" x14ac:dyDescent="0.25">
      <c r="A630" s="37"/>
      <c r="D630" s="38"/>
    </row>
    <row r="631" spans="1:4" ht="13.2" x14ac:dyDescent="0.25">
      <c r="A631" s="37"/>
      <c r="D631" s="38"/>
    </row>
    <row r="632" spans="1:4" ht="13.2" x14ac:dyDescent="0.25">
      <c r="A632" s="37"/>
      <c r="D632" s="38"/>
    </row>
    <row r="633" spans="1:4" ht="13.2" x14ac:dyDescent="0.25">
      <c r="A633" s="37"/>
      <c r="D633" s="38"/>
    </row>
    <row r="634" spans="1:4" ht="13.2" x14ac:dyDescent="0.25">
      <c r="A634" s="37"/>
      <c r="D634" s="38"/>
    </row>
    <row r="635" spans="1:4" ht="13.2" x14ac:dyDescent="0.25">
      <c r="A635" s="37"/>
      <c r="D635" s="38"/>
    </row>
    <row r="636" spans="1:4" ht="13.2" x14ac:dyDescent="0.25">
      <c r="A636" s="37"/>
      <c r="D636" s="38"/>
    </row>
    <row r="637" spans="1:4" ht="13.2" x14ac:dyDescent="0.25">
      <c r="A637" s="37"/>
      <c r="D637" s="38"/>
    </row>
    <row r="638" spans="1:4" ht="13.2" x14ac:dyDescent="0.25">
      <c r="A638" s="37"/>
      <c r="D638" s="38"/>
    </row>
    <row r="639" spans="1:4" ht="13.2" x14ac:dyDescent="0.25">
      <c r="A639" s="37"/>
      <c r="D639" s="38"/>
    </row>
    <row r="640" spans="1:4" ht="13.2" x14ac:dyDescent="0.25">
      <c r="A640" s="37"/>
      <c r="D640" s="38"/>
    </row>
    <row r="641" spans="1:4" ht="13.2" x14ac:dyDescent="0.25">
      <c r="A641" s="37"/>
      <c r="D641" s="38"/>
    </row>
    <row r="642" spans="1:4" ht="13.2" x14ac:dyDescent="0.25">
      <c r="A642" s="37"/>
      <c r="D642" s="38"/>
    </row>
    <row r="643" spans="1:4" ht="13.2" x14ac:dyDescent="0.25">
      <c r="A643" s="37"/>
      <c r="D643" s="38"/>
    </row>
    <row r="644" spans="1:4" ht="13.2" x14ac:dyDescent="0.25">
      <c r="A644" s="37"/>
      <c r="D644" s="38"/>
    </row>
    <row r="645" spans="1:4" ht="13.2" x14ac:dyDescent="0.25">
      <c r="A645" s="37"/>
      <c r="D645" s="38"/>
    </row>
    <row r="646" spans="1:4" ht="13.2" x14ac:dyDescent="0.25">
      <c r="A646" s="37"/>
      <c r="D646" s="38"/>
    </row>
    <row r="647" spans="1:4" ht="13.2" x14ac:dyDescent="0.25">
      <c r="A647" s="37"/>
      <c r="D647" s="38"/>
    </row>
    <row r="648" spans="1:4" ht="13.2" x14ac:dyDescent="0.25">
      <c r="A648" s="37"/>
      <c r="D648" s="38"/>
    </row>
    <row r="649" spans="1:4" ht="13.2" x14ac:dyDescent="0.25">
      <c r="A649" s="37"/>
      <c r="D649" s="38"/>
    </row>
    <row r="650" spans="1:4" ht="13.2" x14ac:dyDescent="0.25">
      <c r="A650" s="37"/>
      <c r="D650" s="38"/>
    </row>
    <row r="651" spans="1:4" ht="13.2" x14ac:dyDescent="0.25">
      <c r="A651" s="37"/>
      <c r="D651" s="38"/>
    </row>
    <row r="652" spans="1:4" ht="13.2" x14ac:dyDescent="0.25">
      <c r="A652" s="37"/>
      <c r="D652" s="38"/>
    </row>
    <row r="653" spans="1:4" ht="13.2" x14ac:dyDescent="0.25">
      <c r="A653" s="37"/>
      <c r="D653" s="38"/>
    </row>
    <row r="654" spans="1:4" ht="13.2" x14ac:dyDescent="0.25">
      <c r="A654" s="37"/>
      <c r="D654" s="38"/>
    </row>
    <row r="655" spans="1:4" ht="13.2" x14ac:dyDescent="0.25">
      <c r="A655" s="37"/>
      <c r="D655" s="38"/>
    </row>
    <row r="656" spans="1:4" ht="13.2" x14ac:dyDescent="0.25">
      <c r="A656" s="37"/>
      <c r="D656" s="38"/>
    </row>
    <row r="657" spans="1:4" ht="13.2" x14ac:dyDescent="0.25">
      <c r="A657" s="37"/>
      <c r="D657" s="38"/>
    </row>
    <row r="658" spans="1:4" ht="13.2" x14ac:dyDescent="0.25">
      <c r="A658" s="37"/>
      <c r="D658" s="38"/>
    </row>
    <row r="659" spans="1:4" ht="13.2" x14ac:dyDescent="0.25">
      <c r="A659" s="37"/>
      <c r="D659" s="38"/>
    </row>
    <row r="660" spans="1:4" ht="13.2" x14ac:dyDescent="0.25">
      <c r="A660" s="37"/>
      <c r="D660" s="38"/>
    </row>
    <row r="661" spans="1:4" ht="13.2" x14ac:dyDescent="0.25">
      <c r="A661" s="37"/>
      <c r="D661" s="38"/>
    </row>
    <row r="662" spans="1:4" ht="13.2" x14ac:dyDescent="0.25">
      <c r="A662" s="37"/>
      <c r="D662" s="38"/>
    </row>
    <row r="663" spans="1:4" ht="13.2" x14ac:dyDescent="0.25">
      <c r="A663" s="37"/>
      <c r="D663" s="38"/>
    </row>
    <row r="664" spans="1:4" ht="13.2" x14ac:dyDescent="0.25">
      <c r="A664" s="37"/>
      <c r="D664" s="38"/>
    </row>
    <row r="665" spans="1:4" ht="13.2" x14ac:dyDescent="0.25">
      <c r="A665" s="37"/>
      <c r="D665" s="38"/>
    </row>
    <row r="666" spans="1:4" ht="13.2" x14ac:dyDescent="0.25">
      <c r="A666" s="37"/>
      <c r="D666" s="38"/>
    </row>
    <row r="667" spans="1:4" ht="13.2" x14ac:dyDescent="0.25">
      <c r="A667" s="37"/>
      <c r="D667" s="38"/>
    </row>
    <row r="668" spans="1:4" ht="13.2" x14ac:dyDescent="0.25">
      <c r="A668" s="37"/>
      <c r="D668" s="38"/>
    </row>
    <row r="669" spans="1:4" ht="13.2" x14ac:dyDescent="0.25">
      <c r="A669" s="37"/>
      <c r="D669" s="38"/>
    </row>
    <row r="670" spans="1:4" ht="13.2" x14ac:dyDescent="0.25">
      <c r="A670" s="37"/>
      <c r="D670" s="38"/>
    </row>
    <row r="671" spans="1:4" ht="13.2" x14ac:dyDescent="0.25">
      <c r="A671" s="37"/>
      <c r="D671" s="38"/>
    </row>
    <row r="672" spans="1:4" ht="13.2" x14ac:dyDescent="0.25">
      <c r="A672" s="37"/>
      <c r="D672" s="38"/>
    </row>
    <row r="673" spans="1:4" ht="13.2" x14ac:dyDescent="0.25">
      <c r="A673" s="37"/>
      <c r="D673" s="38"/>
    </row>
    <row r="674" spans="1:4" ht="13.2" x14ac:dyDescent="0.25">
      <c r="A674" s="37"/>
      <c r="D674" s="38"/>
    </row>
    <row r="675" spans="1:4" ht="13.2" x14ac:dyDescent="0.25">
      <c r="A675" s="37"/>
      <c r="D675" s="38"/>
    </row>
    <row r="676" spans="1:4" ht="13.2" x14ac:dyDescent="0.25">
      <c r="A676" s="37"/>
      <c r="D676" s="38"/>
    </row>
    <row r="677" spans="1:4" ht="13.2" x14ac:dyDescent="0.25">
      <c r="A677" s="37"/>
      <c r="D677" s="38"/>
    </row>
    <row r="678" spans="1:4" ht="13.2" x14ac:dyDescent="0.25">
      <c r="A678" s="37"/>
      <c r="D678" s="38"/>
    </row>
    <row r="679" spans="1:4" ht="13.2" x14ac:dyDescent="0.25">
      <c r="A679" s="37"/>
      <c r="D679" s="38"/>
    </row>
    <row r="680" spans="1:4" ht="13.2" x14ac:dyDescent="0.25">
      <c r="A680" s="37"/>
      <c r="D680" s="38"/>
    </row>
    <row r="681" spans="1:4" ht="13.2" x14ac:dyDescent="0.25">
      <c r="A681" s="37"/>
      <c r="D681" s="38"/>
    </row>
    <row r="682" spans="1:4" ht="13.2" x14ac:dyDescent="0.25">
      <c r="A682" s="37"/>
      <c r="D682" s="38"/>
    </row>
    <row r="683" spans="1:4" ht="13.2" x14ac:dyDescent="0.25">
      <c r="A683" s="37"/>
      <c r="D683" s="38"/>
    </row>
    <row r="684" spans="1:4" ht="13.2" x14ac:dyDescent="0.25">
      <c r="A684" s="37"/>
      <c r="D684" s="38"/>
    </row>
    <row r="685" spans="1:4" ht="13.2" x14ac:dyDescent="0.25">
      <c r="A685" s="37"/>
      <c r="D685" s="38"/>
    </row>
    <row r="686" spans="1:4" ht="13.2" x14ac:dyDescent="0.25">
      <c r="A686" s="37"/>
      <c r="D686" s="38"/>
    </row>
    <row r="687" spans="1:4" ht="13.2" x14ac:dyDescent="0.25">
      <c r="A687" s="37"/>
      <c r="D687" s="38"/>
    </row>
    <row r="688" spans="1:4" ht="13.2" x14ac:dyDescent="0.25">
      <c r="A688" s="37"/>
      <c r="D688" s="38"/>
    </row>
    <row r="689" spans="1:4" ht="13.2" x14ac:dyDescent="0.25">
      <c r="A689" s="37"/>
      <c r="D689" s="38"/>
    </row>
    <row r="690" spans="1:4" ht="13.2" x14ac:dyDescent="0.25">
      <c r="A690" s="37"/>
      <c r="D690" s="38"/>
    </row>
    <row r="691" spans="1:4" ht="13.2" x14ac:dyDescent="0.25">
      <c r="A691" s="37"/>
      <c r="D691" s="38"/>
    </row>
    <row r="692" spans="1:4" ht="13.2" x14ac:dyDescent="0.25">
      <c r="A692" s="37"/>
      <c r="D692" s="38"/>
    </row>
    <row r="693" spans="1:4" ht="13.2" x14ac:dyDescent="0.25">
      <c r="A693" s="37"/>
      <c r="D693" s="38"/>
    </row>
    <row r="694" spans="1:4" ht="13.2" x14ac:dyDescent="0.25">
      <c r="A694" s="37"/>
      <c r="D694" s="38"/>
    </row>
    <row r="695" spans="1:4" ht="13.2" x14ac:dyDescent="0.25">
      <c r="A695" s="37"/>
      <c r="D695" s="38"/>
    </row>
    <row r="696" spans="1:4" ht="13.2" x14ac:dyDescent="0.25">
      <c r="A696" s="37"/>
      <c r="D696" s="38"/>
    </row>
    <row r="697" spans="1:4" ht="13.2" x14ac:dyDescent="0.25">
      <c r="A697" s="37"/>
      <c r="D697" s="38"/>
    </row>
    <row r="698" spans="1:4" ht="13.2" x14ac:dyDescent="0.25">
      <c r="A698" s="37"/>
      <c r="D698" s="38"/>
    </row>
    <row r="699" spans="1:4" ht="13.2" x14ac:dyDescent="0.25">
      <c r="A699" s="37"/>
      <c r="D699" s="38"/>
    </row>
    <row r="700" spans="1:4" ht="13.2" x14ac:dyDescent="0.25">
      <c r="A700" s="37"/>
      <c r="D700" s="38"/>
    </row>
    <row r="701" spans="1:4" ht="13.2" x14ac:dyDescent="0.25">
      <c r="A701" s="37"/>
      <c r="D701" s="38"/>
    </row>
    <row r="702" spans="1:4" ht="13.2" x14ac:dyDescent="0.25">
      <c r="A702" s="37"/>
      <c r="D702" s="38"/>
    </row>
    <row r="703" spans="1:4" ht="13.2" x14ac:dyDescent="0.25">
      <c r="A703" s="37"/>
      <c r="D703" s="38"/>
    </row>
    <row r="704" spans="1:4" ht="13.2" x14ac:dyDescent="0.25">
      <c r="A704" s="37"/>
      <c r="D704" s="38"/>
    </row>
    <row r="705" spans="1:4" ht="13.2" x14ac:dyDescent="0.25">
      <c r="A705" s="37"/>
      <c r="D705" s="38"/>
    </row>
    <row r="706" spans="1:4" ht="13.2" x14ac:dyDescent="0.25">
      <c r="A706" s="37"/>
      <c r="D706" s="38"/>
    </row>
    <row r="707" spans="1:4" ht="13.2" x14ac:dyDescent="0.25">
      <c r="A707" s="37"/>
      <c r="D707" s="38"/>
    </row>
    <row r="708" spans="1:4" ht="13.2" x14ac:dyDescent="0.25">
      <c r="A708" s="37"/>
      <c r="D708" s="38"/>
    </row>
    <row r="709" spans="1:4" ht="13.2" x14ac:dyDescent="0.25">
      <c r="A709" s="37"/>
      <c r="D709" s="38"/>
    </row>
    <row r="710" spans="1:4" ht="13.2" x14ac:dyDescent="0.25">
      <c r="A710" s="37"/>
      <c r="D710" s="38"/>
    </row>
    <row r="711" spans="1:4" ht="13.2" x14ac:dyDescent="0.25">
      <c r="A711" s="37"/>
      <c r="D711" s="38"/>
    </row>
    <row r="712" spans="1:4" ht="13.2" x14ac:dyDescent="0.25">
      <c r="A712" s="37"/>
      <c r="D712" s="38"/>
    </row>
    <row r="713" spans="1:4" ht="13.2" x14ac:dyDescent="0.25">
      <c r="A713" s="37"/>
      <c r="D713" s="38"/>
    </row>
    <row r="714" spans="1:4" ht="13.2" x14ac:dyDescent="0.25">
      <c r="A714" s="37"/>
      <c r="D714" s="38"/>
    </row>
    <row r="715" spans="1:4" ht="13.2" x14ac:dyDescent="0.25">
      <c r="A715" s="37"/>
      <c r="D715" s="38"/>
    </row>
    <row r="716" spans="1:4" ht="13.2" x14ac:dyDescent="0.25">
      <c r="A716" s="37"/>
      <c r="D716" s="38"/>
    </row>
    <row r="717" spans="1:4" ht="13.2" x14ac:dyDescent="0.25">
      <c r="A717" s="37"/>
      <c r="D717" s="38"/>
    </row>
    <row r="718" spans="1:4" ht="13.2" x14ac:dyDescent="0.25">
      <c r="A718" s="37"/>
      <c r="D718" s="38"/>
    </row>
    <row r="719" spans="1:4" ht="13.2" x14ac:dyDescent="0.25">
      <c r="A719" s="37"/>
      <c r="D719" s="38"/>
    </row>
    <row r="720" spans="1:4" ht="13.2" x14ac:dyDescent="0.25">
      <c r="A720" s="37"/>
      <c r="D720" s="38"/>
    </row>
    <row r="721" spans="1:4" ht="13.2" x14ac:dyDescent="0.25">
      <c r="A721" s="37"/>
      <c r="D721" s="38"/>
    </row>
    <row r="722" spans="1:4" ht="13.2" x14ac:dyDescent="0.25">
      <c r="A722" s="37"/>
      <c r="D722" s="38"/>
    </row>
    <row r="723" spans="1:4" ht="13.2" x14ac:dyDescent="0.25">
      <c r="A723" s="37"/>
      <c r="D723" s="38"/>
    </row>
    <row r="724" spans="1:4" ht="13.2" x14ac:dyDescent="0.25">
      <c r="A724" s="37"/>
      <c r="D724" s="38"/>
    </row>
    <row r="725" spans="1:4" ht="13.2" x14ac:dyDescent="0.25">
      <c r="A725" s="37"/>
      <c r="D725" s="38"/>
    </row>
    <row r="726" spans="1:4" ht="13.2" x14ac:dyDescent="0.25">
      <c r="A726" s="37"/>
      <c r="D726" s="38"/>
    </row>
    <row r="727" spans="1:4" ht="13.2" x14ac:dyDescent="0.25">
      <c r="A727" s="37"/>
      <c r="D727" s="38"/>
    </row>
    <row r="728" spans="1:4" ht="13.2" x14ac:dyDescent="0.25">
      <c r="A728" s="37"/>
      <c r="D728" s="38"/>
    </row>
    <row r="729" spans="1:4" ht="13.2" x14ac:dyDescent="0.25">
      <c r="A729" s="37"/>
      <c r="D729" s="38"/>
    </row>
    <row r="730" spans="1:4" ht="13.2" x14ac:dyDescent="0.25">
      <c r="A730" s="37"/>
      <c r="D730" s="38"/>
    </row>
    <row r="731" spans="1:4" ht="13.2" x14ac:dyDescent="0.25">
      <c r="A731" s="37"/>
      <c r="D731" s="38"/>
    </row>
    <row r="732" spans="1:4" ht="13.2" x14ac:dyDescent="0.25">
      <c r="A732" s="37"/>
      <c r="D732" s="38"/>
    </row>
    <row r="733" spans="1:4" ht="13.2" x14ac:dyDescent="0.25">
      <c r="A733" s="37"/>
      <c r="D733" s="38"/>
    </row>
    <row r="734" spans="1:4" ht="13.2" x14ac:dyDescent="0.25">
      <c r="A734" s="37"/>
      <c r="D734" s="38"/>
    </row>
    <row r="735" spans="1:4" ht="13.2" x14ac:dyDescent="0.25">
      <c r="A735" s="37"/>
      <c r="D735" s="38"/>
    </row>
    <row r="736" spans="1:4" ht="13.2" x14ac:dyDescent="0.25">
      <c r="A736" s="37"/>
      <c r="D736" s="38"/>
    </row>
    <row r="737" spans="1:4" ht="13.2" x14ac:dyDescent="0.25">
      <c r="A737" s="37"/>
      <c r="D737" s="38"/>
    </row>
    <row r="738" spans="1:4" ht="13.2" x14ac:dyDescent="0.25">
      <c r="A738" s="37"/>
      <c r="D738" s="38"/>
    </row>
    <row r="739" spans="1:4" ht="13.2" x14ac:dyDescent="0.25">
      <c r="A739" s="37"/>
      <c r="D739" s="38"/>
    </row>
    <row r="740" spans="1:4" ht="13.2" x14ac:dyDescent="0.25">
      <c r="A740" s="37"/>
      <c r="D740" s="38"/>
    </row>
    <row r="741" spans="1:4" ht="13.2" x14ac:dyDescent="0.25">
      <c r="A741" s="37"/>
      <c r="D741" s="38"/>
    </row>
    <row r="742" spans="1:4" ht="13.2" x14ac:dyDescent="0.25">
      <c r="A742" s="37"/>
      <c r="D742" s="38"/>
    </row>
    <row r="743" spans="1:4" ht="13.2" x14ac:dyDescent="0.25">
      <c r="A743" s="37"/>
      <c r="D743" s="38"/>
    </row>
    <row r="744" spans="1:4" ht="13.2" x14ac:dyDescent="0.25">
      <c r="A744" s="37"/>
      <c r="D744" s="38"/>
    </row>
    <row r="745" spans="1:4" ht="13.2" x14ac:dyDescent="0.25">
      <c r="A745" s="37"/>
      <c r="D745" s="38"/>
    </row>
    <row r="746" spans="1:4" ht="13.2" x14ac:dyDescent="0.25">
      <c r="A746" s="37"/>
      <c r="D746" s="38"/>
    </row>
    <row r="747" spans="1:4" ht="13.2" x14ac:dyDescent="0.25">
      <c r="A747" s="37"/>
      <c r="D747" s="38"/>
    </row>
    <row r="748" spans="1:4" ht="13.2" x14ac:dyDescent="0.25">
      <c r="A748" s="37"/>
      <c r="D748" s="38"/>
    </row>
    <row r="749" spans="1:4" ht="13.2" x14ac:dyDescent="0.25">
      <c r="A749" s="37"/>
      <c r="D749" s="38"/>
    </row>
    <row r="750" spans="1:4" ht="13.2" x14ac:dyDescent="0.25">
      <c r="A750" s="37"/>
      <c r="D750" s="38"/>
    </row>
    <row r="751" spans="1:4" ht="13.2" x14ac:dyDescent="0.25">
      <c r="A751" s="37"/>
      <c r="D751" s="38"/>
    </row>
    <row r="752" spans="1:4" ht="13.2" x14ac:dyDescent="0.25">
      <c r="A752" s="37"/>
      <c r="D752" s="38"/>
    </row>
    <row r="753" spans="1:4" ht="13.2" x14ac:dyDescent="0.25">
      <c r="A753" s="37"/>
      <c r="D753" s="38"/>
    </row>
    <row r="754" spans="1:4" ht="13.2" x14ac:dyDescent="0.25">
      <c r="A754" s="37"/>
      <c r="D754" s="38"/>
    </row>
    <row r="755" spans="1:4" ht="13.2" x14ac:dyDescent="0.25">
      <c r="A755" s="37"/>
      <c r="D755" s="38"/>
    </row>
    <row r="756" spans="1:4" ht="13.2" x14ac:dyDescent="0.25">
      <c r="A756" s="37"/>
      <c r="D756" s="38"/>
    </row>
    <row r="757" spans="1:4" ht="13.2" x14ac:dyDescent="0.25">
      <c r="A757" s="37"/>
      <c r="D757" s="38"/>
    </row>
    <row r="758" spans="1:4" ht="13.2" x14ac:dyDescent="0.25">
      <c r="A758" s="37"/>
      <c r="D758" s="38"/>
    </row>
    <row r="759" spans="1:4" ht="13.2" x14ac:dyDescent="0.25">
      <c r="A759" s="37"/>
      <c r="D759" s="38"/>
    </row>
    <row r="760" spans="1:4" ht="13.2" x14ac:dyDescent="0.25">
      <c r="A760" s="37"/>
      <c r="D760" s="38"/>
    </row>
    <row r="761" spans="1:4" ht="13.2" x14ac:dyDescent="0.25">
      <c r="A761" s="37"/>
      <c r="D761" s="38"/>
    </row>
    <row r="762" spans="1:4" ht="13.2" x14ac:dyDescent="0.25">
      <c r="A762" s="37"/>
      <c r="D762" s="38"/>
    </row>
    <row r="763" spans="1:4" ht="13.2" x14ac:dyDescent="0.25">
      <c r="A763" s="37"/>
      <c r="D763" s="38"/>
    </row>
    <row r="764" spans="1:4" ht="13.2" x14ac:dyDescent="0.25">
      <c r="A764" s="37"/>
      <c r="D764" s="38"/>
    </row>
    <row r="765" spans="1:4" ht="13.2" x14ac:dyDescent="0.25">
      <c r="A765" s="37"/>
      <c r="D765" s="38"/>
    </row>
    <row r="766" spans="1:4" ht="13.2" x14ac:dyDescent="0.25">
      <c r="A766" s="37"/>
      <c r="D766" s="38"/>
    </row>
    <row r="767" spans="1:4" ht="13.2" x14ac:dyDescent="0.25">
      <c r="A767" s="37"/>
      <c r="D767" s="38"/>
    </row>
    <row r="768" spans="1:4" ht="13.2" x14ac:dyDescent="0.25">
      <c r="A768" s="37"/>
      <c r="D768" s="38"/>
    </row>
    <row r="769" spans="1:4" ht="13.2" x14ac:dyDescent="0.25">
      <c r="A769" s="37"/>
      <c r="D769" s="38"/>
    </row>
    <row r="770" spans="1:4" ht="13.2" x14ac:dyDescent="0.25">
      <c r="A770" s="37"/>
      <c r="D770" s="38"/>
    </row>
    <row r="771" spans="1:4" ht="13.2" x14ac:dyDescent="0.25">
      <c r="A771" s="37"/>
      <c r="D771" s="38"/>
    </row>
    <row r="772" spans="1:4" ht="13.2" x14ac:dyDescent="0.25">
      <c r="A772" s="37"/>
      <c r="D772" s="38"/>
    </row>
    <row r="773" spans="1:4" ht="13.2" x14ac:dyDescent="0.25">
      <c r="A773" s="37"/>
      <c r="D773" s="38"/>
    </row>
    <row r="774" spans="1:4" ht="13.2" x14ac:dyDescent="0.25">
      <c r="A774" s="37"/>
      <c r="D774" s="38"/>
    </row>
    <row r="775" spans="1:4" ht="13.2" x14ac:dyDescent="0.25">
      <c r="A775" s="37"/>
      <c r="D775" s="38"/>
    </row>
    <row r="776" spans="1:4" ht="13.2" x14ac:dyDescent="0.25">
      <c r="A776" s="37"/>
      <c r="D776" s="38"/>
    </row>
    <row r="777" spans="1:4" ht="13.2" x14ac:dyDescent="0.25">
      <c r="A777" s="37"/>
      <c r="D777" s="38"/>
    </row>
    <row r="778" spans="1:4" ht="13.2" x14ac:dyDescent="0.25">
      <c r="A778" s="37"/>
      <c r="D778" s="38"/>
    </row>
    <row r="779" spans="1:4" ht="13.2" x14ac:dyDescent="0.25">
      <c r="A779" s="37"/>
      <c r="D779" s="38"/>
    </row>
    <row r="780" spans="1:4" ht="13.2" x14ac:dyDescent="0.25">
      <c r="A780" s="37"/>
      <c r="D780" s="38"/>
    </row>
    <row r="781" spans="1:4" ht="13.2" x14ac:dyDescent="0.25">
      <c r="A781" s="37"/>
      <c r="D781" s="38"/>
    </row>
    <row r="782" spans="1:4" ht="13.2" x14ac:dyDescent="0.25">
      <c r="A782" s="37"/>
      <c r="D782" s="38"/>
    </row>
    <row r="783" spans="1:4" ht="13.2" x14ac:dyDescent="0.25">
      <c r="A783" s="37"/>
      <c r="D783" s="38"/>
    </row>
    <row r="784" spans="1:4" ht="13.2" x14ac:dyDescent="0.25">
      <c r="A784" s="37"/>
      <c r="D784" s="38"/>
    </row>
    <row r="785" spans="1:4" ht="13.2" x14ac:dyDescent="0.25">
      <c r="A785" s="37"/>
      <c r="D785" s="38"/>
    </row>
    <row r="786" spans="1:4" ht="13.2" x14ac:dyDescent="0.25">
      <c r="A786" s="37"/>
      <c r="D786" s="38"/>
    </row>
    <row r="787" spans="1:4" ht="13.2" x14ac:dyDescent="0.25">
      <c r="A787" s="37"/>
      <c r="D787" s="38"/>
    </row>
    <row r="788" spans="1:4" ht="13.2" x14ac:dyDescent="0.25">
      <c r="A788" s="37"/>
      <c r="D788" s="38"/>
    </row>
    <row r="789" spans="1:4" ht="13.2" x14ac:dyDescent="0.25">
      <c r="A789" s="37"/>
      <c r="D789" s="38"/>
    </row>
    <row r="790" spans="1:4" ht="13.2" x14ac:dyDescent="0.25">
      <c r="A790" s="37"/>
      <c r="D790" s="38"/>
    </row>
    <row r="791" spans="1:4" ht="13.2" x14ac:dyDescent="0.25">
      <c r="A791" s="37"/>
      <c r="D791" s="38"/>
    </row>
    <row r="792" spans="1:4" ht="13.2" x14ac:dyDescent="0.25">
      <c r="A792" s="37"/>
      <c r="D792" s="38"/>
    </row>
    <row r="793" spans="1:4" ht="13.2" x14ac:dyDescent="0.25">
      <c r="A793" s="37"/>
      <c r="D793" s="38"/>
    </row>
    <row r="794" spans="1:4" ht="13.2" x14ac:dyDescent="0.25">
      <c r="A794" s="37"/>
      <c r="D794" s="38"/>
    </row>
    <row r="795" spans="1:4" ht="13.2" x14ac:dyDescent="0.25">
      <c r="A795" s="37"/>
      <c r="D795" s="38"/>
    </row>
    <row r="796" spans="1:4" ht="13.2" x14ac:dyDescent="0.25">
      <c r="A796" s="37"/>
      <c r="D796" s="38"/>
    </row>
    <row r="797" spans="1:4" ht="13.2" x14ac:dyDescent="0.25">
      <c r="A797" s="37"/>
      <c r="D797" s="38"/>
    </row>
    <row r="798" spans="1:4" ht="13.2" x14ac:dyDescent="0.25">
      <c r="A798" s="37"/>
      <c r="D798" s="38"/>
    </row>
    <row r="799" spans="1:4" ht="13.2" x14ac:dyDescent="0.25">
      <c r="A799" s="37"/>
      <c r="D799" s="38"/>
    </row>
    <row r="800" spans="1:4" ht="13.2" x14ac:dyDescent="0.25">
      <c r="A800" s="37"/>
      <c r="D800" s="38"/>
    </row>
    <row r="801" spans="1:4" ht="13.2" x14ac:dyDescent="0.25">
      <c r="A801" s="37"/>
      <c r="D801" s="38"/>
    </row>
    <row r="802" spans="1:4" ht="13.2" x14ac:dyDescent="0.25">
      <c r="A802" s="37"/>
      <c r="D802" s="38"/>
    </row>
    <row r="803" spans="1:4" ht="13.2" x14ac:dyDescent="0.25">
      <c r="A803" s="37"/>
      <c r="D803" s="38"/>
    </row>
    <row r="804" spans="1:4" ht="13.2" x14ac:dyDescent="0.25">
      <c r="A804" s="37"/>
      <c r="D804" s="38"/>
    </row>
    <row r="805" spans="1:4" ht="13.2" x14ac:dyDescent="0.25">
      <c r="A805" s="37"/>
      <c r="D805" s="38"/>
    </row>
    <row r="806" spans="1:4" ht="13.2" x14ac:dyDescent="0.25">
      <c r="A806" s="37"/>
      <c r="D806" s="38"/>
    </row>
    <row r="807" spans="1:4" ht="13.2" x14ac:dyDescent="0.25">
      <c r="A807" s="37"/>
      <c r="D807" s="38"/>
    </row>
    <row r="808" spans="1:4" ht="13.2" x14ac:dyDescent="0.25">
      <c r="A808" s="37"/>
      <c r="D808" s="38"/>
    </row>
    <row r="809" spans="1:4" ht="13.2" x14ac:dyDescent="0.25">
      <c r="A809" s="37"/>
      <c r="D809" s="38"/>
    </row>
    <row r="810" spans="1:4" ht="13.2" x14ac:dyDescent="0.25">
      <c r="A810" s="37"/>
      <c r="D810" s="38"/>
    </row>
    <row r="811" spans="1:4" ht="13.2" x14ac:dyDescent="0.25">
      <c r="A811" s="37"/>
      <c r="D811" s="38"/>
    </row>
    <row r="812" spans="1:4" ht="13.2" x14ac:dyDescent="0.25">
      <c r="A812" s="37"/>
      <c r="D812" s="38"/>
    </row>
    <row r="813" spans="1:4" ht="13.2" x14ac:dyDescent="0.25">
      <c r="A813" s="37"/>
      <c r="D813" s="38"/>
    </row>
    <row r="814" spans="1:4" ht="13.2" x14ac:dyDescent="0.25">
      <c r="A814" s="37"/>
      <c r="D814" s="38"/>
    </row>
    <row r="815" spans="1:4" ht="13.2" x14ac:dyDescent="0.25">
      <c r="A815" s="37"/>
      <c r="D815" s="38"/>
    </row>
    <row r="816" spans="1:4" ht="13.2" x14ac:dyDescent="0.25">
      <c r="A816" s="37"/>
      <c r="D816" s="38"/>
    </row>
    <row r="817" spans="1:4" ht="13.2" x14ac:dyDescent="0.25">
      <c r="A817" s="37"/>
      <c r="D817" s="38"/>
    </row>
    <row r="818" spans="1:4" ht="13.2" x14ac:dyDescent="0.25">
      <c r="A818" s="37"/>
      <c r="D818" s="38"/>
    </row>
    <row r="819" spans="1:4" ht="13.2" x14ac:dyDescent="0.25">
      <c r="A819" s="37"/>
      <c r="D819" s="38"/>
    </row>
    <row r="820" spans="1:4" ht="13.2" x14ac:dyDescent="0.25">
      <c r="A820" s="37"/>
      <c r="D820" s="38"/>
    </row>
    <row r="821" spans="1:4" ht="13.2" x14ac:dyDescent="0.25">
      <c r="A821" s="37"/>
      <c r="D821" s="38"/>
    </row>
    <row r="822" spans="1:4" ht="13.2" x14ac:dyDescent="0.25">
      <c r="A822" s="37"/>
      <c r="D822" s="38"/>
    </row>
    <row r="823" spans="1:4" ht="13.2" x14ac:dyDescent="0.25">
      <c r="A823" s="37"/>
      <c r="D823" s="38"/>
    </row>
    <row r="824" spans="1:4" ht="13.2" x14ac:dyDescent="0.25">
      <c r="A824" s="37"/>
      <c r="D824" s="38"/>
    </row>
    <row r="825" spans="1:4" ht="13.2" x14ac:dyDescent="0.25">
      <c r="A825" s="37"/>
      <c r="D825" s="38"/>
    </row>
    <row r="826" spans="1:4" ht="13.2" x14ac:dyDescent="0.25">
      <c r="A826" s="37"/>
      <c r="D826" s="38"/>
    </row>
    <row r="827" spans="1:4" ht="13.2" x14ac:dyDescent="0.25">
      <c r="A827" s="37"/>
      <c r="D827" s="38"/>
    </row>
    <row r="828" spans="1:4" ht="13.2" x14ac:dyDescent="0.25">
      <c r="A828" s="37"/>
      <c r="D828" s="38"/>
    </row>
    <row r="829" spans="1:4" ht="13.2" x14ac:dyDescent="0.25">
      <c r="A829" s="37"/>
      <c r="D829" s="38"/>
    </row>
    <row r="830" spans="1:4" ht="13.2" x14ac:dyDescent="0.25">
      <c r="A830" s="37"/>
      <c r="D830" s="38"/>
    </row>
    <row r="831" spans="1:4" ht="13.2" x14ac:dyDescent="0.25">
      <c r="A831" s="37"/>
      <c r="D831" s="38"/>
    </row>
    <row r="832" spans="1:4" ht="13.2" x14ac:dyDescent="0.25">
      <c r="A832" s="37"/>
      <c r="D832" s="38"/>
    </row>
    <row r="833" spans="1:4" ht="13.2" x14ac:dyDescent="0.25">
      <c r="A833" s="37"/>
      <c r="D833" s="38"/>
    </row>
    <row r="834" spans="1:4" ht="13.2" x14ac:dyDescent="0.25">
      <c r="A834" s="37"/>
      <c r="D834" s="38"/>
    </row>
    <row r="835" spans="1:4" ht="13.2" x14ac:dyDescent="0.25">
      <c r="A835" s="37"/>
      <c r="D835" s="38"/>
    </row>
    <row r="836" spans="1:4" ht="13.2" x14ac:dyDescent="0.25">
      <c r="A836" s="37"/>
      <c r="D836" s="38"/>
    </row>
    <row r="837" spans="1:4" ht="13.2" x14ac:dyDescent="0.25">
      <c r="A837" s="37"/>
      <c r="D837" s="38"/>
    </row>
    <row r="838" spans="1:4" ht="13.2" x14ac:dyDescent="0.25">
      <c r="A838" s="37"/>
      <c r="D838" s="38"/>
    </row>
    <row r="839" spans="1:4" ht="13.2" x14ac:dyDescent="0.25">
      <c r="A839" s="37"/>
      <c r="D839" s="38"/>
    </row>
    <row r="840" spans="1:4" ht="13.2" x14ac:dyDescent="0.25">
      <c r="A840" s="37"/>
      <c r="D840" s="38"/>
    </row>
    <row r="841" spans="1:4" ht="13.2" x14ac:dyDescent="0.25">
      <c r="A841" s="37"/>
      <c r="D841" s="38"/>
    </row>
    <row r="842" spans="1:4" ht="13.2" x14ac:dyDescent="0.25">
      <c r="A842" s="37"/>
      <c r="D842" s="38"/>
    </row>
    <row r="843" spans="1:4" ht="13.2" x14ac:dyDescent="0.25">
      <c r="A843" s="37"/>
      <c r="D843" s="38"/>
    </row>
    <row r="844" spans="1:4" ht="13.2" x14ac:dyDescent="0.25">
      <c r="A844" s="37"/>
      <c r="D844" s="38"/>
    </row>
    <row r="845" spans="1:4" ht="13.2" x14ac:dyDescent="0.25">
      <c r="A845" s="37"/>
      <c r="D845" s="38"/>
    </row>
    <row r="846" spans="1:4" ht="13.2" x14ac:dyDescent="0.25">
      <c r="A846" s="37"/>
      <c r="D846" s="38"/>
    </row>
    <row r="847" spans="1:4" ht="13.2" x14ac:dyDescent="0.25">
      <c r="A847" s="37"/>
      <c r="D847" s="38"/>
    </row>
    <row r="848" spans="1:4" ht="13.2" x14ac:dyDescent="0.25">
      <c r="A848" s="37"/>
      <c r="D848" s="38"/>
    </row>
    <row r="849" spans="1:4" ht="13.2" x14ac:dyDescent="0.25">
      <c r="A849" s="37"/>
      <c r="D849" s="38"/>
    </row>
    <row r="850" spans="1:4" ht="13.2" x14ac:dyDescent="0.25">
      <c r="A850" s="37"/>
      <c r="D850" s="38"/>
    </row>
    <row r="851" spans="1:4" ht="13.2" x14ac:dyDescent="0.25">
      <c r="A851" s="37"/>
      <c r="D851" s="38"/>
    </row>
    <row r="852" spans="1:4" ht="13.2" x14ac:dyDescent="0.25">
      <c r="A852" s="37"/>
      <c r="D852" s="38"/>
    </row>
    <row r="853" spans="1:4" ht="13.2" x14ac:dyDescent="0.25">
      <c r="A853" s="37"/>
      <c r="D853" s="38"/>
    </row>
    <row r="854" spans="1:4" ht="13.2" x14ac:dyDescent="0.25">
      <c r="A854" s="37"/>
      <c r="D854" s="38"/>
    </row>
    <row r="855" spans="1:4" ht="13.2" x14ac:dyDescent="0.25">
      <c r="A855" s="37"/>
      <c r="D855" s="38"/>
    </row>
    <row r="856" spans="1:4" ht="13.2" x14ac:dyDescent="0.25">
      <c r="A856" s="37"/>
      <c r="D856" s="38"/>
    </row>
    <row r="857" spans="1:4" ht="13.2" x14ac:dyDescent="0.25">
      <c r="A857" s="37"/>
      <c r="D857" s="38"/>
    </row>
    <row r="858" spans="1:4" ht="13.2" x14ac:dyDescent="0.25">
      <c r="A858" s="37"/>
      <c r="D858" s="38"/>
    </row>
    <row r="859" spans="1:4" ht="13.2" x14ac:dyDescent="0.25">
      <c r="A859" s="37"/>
      <c r="D859" s="38"/>
    </row>
    <row r="860" spans="1:4" ht="13.2" x14ac:dyDescent="0.25">
      <c r="A860" s="37"/>
      <c r="D860" s="38"/>
    </row>
    <row r="861" spans="1:4" ht="13.2" x14ac:dyDescent="0.25">
      <c r="A861" s="37"/>
      <c r="D861" s="38"/>
    </row>
    <row r="862" spans="1:4" ht="13.2" x14ac:dyDescent="0.25">
      <c r="A862" s="37"/>
      <c r="D862" s="38"/>
    </row>
    <row r="863" spans="1:4" ht="13.2" x14ac:dyDescent="0.25">
      <c r="A863" s="37"/>
      <c r="D863" s="38"/>
    </row>
    <row r="864" spans="1:4" ht="13.2" x14ac:dyDescent="0.25">
      <c r="A864" s="37"/>
      <c r="D864" s="38"/>
    </row>
    <row r="865" spans="1:4" ht="13.2" x14ac:dyDescent="0.25">
      <c r="A865" s="37"/>
      <c r="D865" s="38"/>
    </row>
    <row r="866" spans="1:4" ht="13.2" x14ac:dyDescent="0.25">
      <c r="A866" s="37"/>
      <c r="D866" s="38"/>
    </row>
    <row r="867" spans="1:4" ht="13.2" x14ac:dyDescent="0.25">
      <c r="A867" s="37"/>
      <c r="D867" s="38"/>
    </row>
    <row r="868" spans="1:4" ht="13.2" x14ac:dyDescent="0.25">
      <c r="A868" s="37"/>
      <c r="D868" s="38"/>
    </row>
    <row r="869" spans="1:4" ht="13.2" x14ac:dyDescent="0.25">
      <c r="A869" s="37"/>
      <c r="D869" s="38"/>
    </row>
    <row r="870" spans="1:4" ht="13.2" x14ac:dyDescent="0.25">
      <c r="A870" s="37"/>
      <c r="D870" s="38"/>
    </row>
    <row r="871" spans="1:4" ht="13.2" x14ac:dyDescent="0.25">
      <c r="A871" s="37"/>
      <c r="D871" s="38"/>
    </row>
    <row r="872" spans="1:4" ht="13.2" x14ac:dyDescent="0.25">
      <c r="A872" s="37"/>
      <c r="D872" s="38"/>
    </row>
    <row r="873" spans="1:4" ht="13.2" x14ac:dyDescent="0.25">
      <c r="A873" s="37"/>
      <c r="D873" s="38"/>
    </row>
    <row r="874" spans="1:4" ht="13.2" x14ac:dyDescent="0.25">
      <c r="A874" s="37"/>
      <c r="D874" s="38"/>
    </row>
    <row r="875" spans="1:4" ht="13.2" x14ac:dyDescent="0.25">
      <c r="A875" s="37"/>
      <c r="D875" s="38"/>
    </row>
    <row r="876" spans="1:4" ht="13.2" x14ac:dyDescent="0.25">
      <c r="A876" s="37"/>
      <c r="D876" s="38"/>
    </row>
    <row r="877" spans="1:4" ht="13.2" x14ac:dyDescent="0.25">
      <c r="A877" s="37"/>
      <c r="D877" s="38"/>
    </row>
    <row r="878" spans="1:4" ht="13.2" x14ac:dyDescent="0.25">
      <c r="A878" s="37"/>
      <c r="D878" s="38"/>
    </row>
    <row r="879" spans="1:4" ht="13.2" x14ac:dyDescent="0.25">
      <c r="A879" s="37"/>
      <c r="D879" s="38"/>
    </row>
    <row r="880" spans="1:4" ht="13.2" x14ac:dyDescent="0.25">
      <c r="A880" s="37"/>
      <c r="D880" s="38"/>
    </row>
    <row r="881" spans="1:4" ht="13.2" x14ac:dyDescent="0.25">
      <c r="A881" s="37"/>
      <c r="D881" s="38"/>
    </row>
    <row r="882" spans="1:4" ht="13.2" x14ac:dyDescent="0.25">
      <c r="A882" s="37"/>
      <c r="D882" s="38"/>
    </row>
    <row r="883" spans="1:4" ht="13.2" x14ac:dyDescent="0.25">
      <c r="A883" s="37"/>
      <c r="D883" s="38"/>
    </row>
    <row r="884" spans="1:4" ht="13.2" x14ac:dyDescent="0.25">
      <c r="A884" s="37"/>
      <c r="D884" s="38"/>
    </row>
    <row r="885" spans="1:4" ht="13.2" x14ac:dyDescent="0.25">
      <c r="A885" s="37"/>
      <c r="D885" s="38"/>
    </row>
    <row r="886" spans="1:4" ht="13.2" x14ac:dyDescent="0.25">
      <c r="A886" s="37"/>
      <c r="D886" s="38"/>
    </row>
    <row r="887" spans="1:4" ht="13.2" x14ac:dyDescent="0.25">
      <c r="A887" s="37"/>
      <c r="D887" s="38"/>
    </row>
    <row r="888" spans="1:4" ht="13.2" x14ac:dyDescent="0.25">
      <c r="A888" s="37"/>
      <c r="D888" s="38"/>
    </row>
    <row r="889" spans="1:4" ht="13.2" x14ac:dyDescent="0.25">
      <c r="A889" s="37"/>
      <c r="D889" s="38"/>
    </row>
    <row r="890" spans="1:4" ht="13.2" x14ac:dyDescent="0.25">
      <c r="A890" s="37"/>
      <c r="D890" s="38"/>
    </row>
    <row r="891" spans="1:4" ht="13.2" x14ac:dyDescent="0.25">
      <c r="A891" s="37"/>
      <c r="D891" s="38"/>
    </row>
    <row r="892" spans="1:4" ht="13.2" x14ac:dyDescent="0.25">
      <c r="A892" s="37"/>
      <c r="D892" s="38"/>
    </row>
    <row r="893" spans="1:4" ht="13.2" x14ac:dyDescent="0.25">
      <c r="A893" s="37"/>
      <c r="D893" s="38"/>
    </row>
    <row r="894" spans="1:4" ht="13.2" x14ac:dyDescent="0.25">
      <c r="A894" s="37"/>
      <c r="D894" s="38"/>
    </row>
    <row r="895" spans="1:4" ht="13.2" x14ac:dyDescent="0.25">
      <c r="A895" s="37"/>
      <c r="D895" s="38"/>
    </row>
    <row r="896" spans="1:4" ht="13.2" x14ac:dyDescent="0.25">
      <c r="A896" s="37"/>
      <c r="D896" s="38"/>
    </row>
    <row r="897" spans="1:4" ht="13.2" x14ac:dyDescent="0.25">
      <c r="A897" s="37"/>
      <c r="D897" s="38"/>
    </row>
    <row r="898" spans="1:4" ht="13.2" x14ac:dyDescent="0.25">
      <c r="A898" s="37"/>
      <c r="D898" s="38"/>
    </row>
    <row r="899" spans="1:4" ht="13.2" x14ac:dyDescent="0.25">
      <c r="A899" s="37"/>
      <c r="D899" s="38"/>
    </row>
    <row r="900" spans="1:4" ht="13.2" x14ac:dyDescent="0.25">
      <c r="A900" s="37"/>
      <c r="D900" s="38"/>
    </row>
    <row r="901" spans="1:4" ht="13.2" x14ac:dyDescent="0.25">
      <c r="A901" s="37"/>
      <c r="D901" s="38"/>
    </row>
    <row r="902" spans="1:4" ht="13.2" x14ac:dyDescent="0.25">
      <c r="A902" s="37"/>
      <c r="D902" s="38"/>
    </row>
    <row r="903" spans="1:4" ht="13.2" x14ac:dyDescent="0.25">
      <c r="A903" s="37"/>
      <c r="D903" s="38"/>
    </row>
    <row r="904" spans="1:4" ht="13.2" x14ac:dyDescent="0.25">
      <c r="A904" s="37"/>
      <c r="D904" s="38"/>
    </row>
    <row r="905" spans="1:4" ht="13.2" x14ac:dyDescent="0.25">
      <c r="A905" s="37"/>
      <c r="D905" s="38"/>
    </row>
    <row r="906" spans="1:4" ht="13.2" x14ac:dyDescent="0.25">
      <c r="A906" s="37"/>
      <c r="D906" s="38"/>
    </row>
    <row r="907" spans="1:4" ht="13.2" x14ac:dyDescent="0.25">
      <c r="A907" s="37"/>
      <c r="D907" s="38"/>
    </row>
    <row r="908" spans="1:4" ht="13.2" x14ac:dyDescent="0.25">
      <c r="A908" s="37"/>
      <c r="D908" s="38"/>
    </row>
    <row r="909" spans="1:4" ht="13.2" x14ac:dyDescent="0.25">
      <c r="A909" s="37"/>
      <c r="D909" s="38"/>
    </row>
    <row r="910" spans="1:4" ht="13.2" x14ac:dyDescent="0.25">
      <c r="A910" s="37"/>
      <c r="D910" s="38"/>
    </row>
    <row r="911" spans="1:4" ht="13.2" x14ac:dyDescent="0.25">
      <c r="A911" s="37"/>
      <c r="D911" s="38"/>
    </row>
    <row r="912" spans="1:4" ht="13.2" x14ac:dyDescent="0.25">
      <c r="A912" s="37"/>
      <c r="D912" s="38"/>
    </row>
    <row r="913" spans="1:4" ht="13.2" x14ac:dyDescent="0.25">
      <c r="A913" s="37"/>
      <c r="D913" s="38"/>
    </row>
    <row r="914" spans="1:4" ht="13.2" x14ac:dyDescent="0.25">
      <c r="A914" s="37"/>
      <c r="D914" s="38"/>
    </row>
    <row r="915" spans="1:4" ht="13.2" x14ac:dyDescent="0.25">
      <c r="A915" s="37"/>
      <c r="D915" s="38"/>
    </row>
    <row r="916" spans="1:4" ht="13.2" x14ac:dyDescent="0.25">
      <c r="A916" s="37"/>
      <c r="D916" s="38"/>
    </row>
    <row r="917" spans="1:4" ht="13.2" x14ac:dyDescent="0.25">
      <c r="A917" s="37"/>
      <c r="D917" s="38"/>
    </row>
    <row r="918" spans="1:4" ht="13.2" x14ac:dyDescent="0.25">
      <c r="A918" s="37"/>
      <c r="D918" s="38"/>
    </row>
    <row r="919" spans="1:4" ht="13.2" x14ac:dyDescent="0.25">
      <c r="A919" s="37"/>
      <c r="D919" s="38"/>
    </row>
    <row r="920" spans="1:4" ht="13.2" x14ac:dyDescent="0.25">
      <c r="A920" s="37"/>
      <c r="D920" s="38"/>
    </row>
    <row r="921" spans="1:4" ht="13.2" x14ac:dyDescent="0.25">
      <c r="A921" s="37"/>
      <c r="D921" s="38"/>
    </row>
    <row r="922" spans="1:4" ht="13.2" x14ac:dyDescent="0.25">
      <c r="A922" s="37"/>
      <c r="D922" s="38"/>
    </row>
    <row r="923" spans="1:4" ht="13.2" x14ac:dyDescent="0.25">
      <c r="A923" s="37"/>
      <c r="D923" s="38"/>
    </row>
    <row r="924" spans="1:4" ht="13.2" x14ac:dyDescent="0.25">
      <c r="A924" s="37"/>
      <c r="D924" s="38"/>
    </row>
    <row r="925" spans="1:4" ht="13.2" x14ac:dyDescent="0.25">
      <c r="A925" s="37"/>
      <c r="D925" s="38"/>
    </row>
    <row r="926" spans="1:4" ht="13.2" x14ac:dyDescent="0.25">
      <c r="A926" s="37"/>
      <c r="D926" s="38"/>
    </row>
    <row r="927" spans="1:4" ht="13.2" x14ac:dyDescent="0.25">
      <c r="A927" s="37"/>
      <c r="D927" s="38"/>
    </row>
    <row r="928" spans="1:4" ht="13.2" x14ac:dyDescent="0.25">
      <c r="A928" s="37"/>
      <c r="D928" s="38"/>
    </row>
    <row r="929" spans="1:4" ht="13.2" x14ac:dyDescent="0.25">
      <c r="A929" s="37"/>
      <c r="D929" s="38"/>
    </row>
    <row r="930" spans="1:4" ht="13.2" x14ac:dyDescent="0.25">
      <c r="A930" s="37"/>
      <c r="D930" s="38"/>
    </row>
    <row r="931" spans="1:4" ht="13.2" x14ac:dyDescent="0.25">
      <c r="A931" s="37"/>
      <c r="D931" s="38"/>
    </row>
    <row r="932" spans="1:4" ht="13.2" x14ac:dyDescent="0.25">
      <c r="A932" s="37"/>
      <c r="D932" s="38"/>
    </row>
    <row r="933" spans="1:4" ht="13.2" x14ac:dyDescent="0.25">
      <c r="A933" s="37"/>
      <c r="D933" s="38"/>
    </row>
    <row r="934" spans="1:4" ht="13.2" x14ac:dyDescent="0.25">
      <c r="A934" s="37"/>
      <c r="D934" s="38"/>
    </row>
    <row r="935" spans="1:4" ht="13.2" x14ac:dyDescent="0.25">
      <c r="A935" s="37"/>
      <c r="D935" s="38"/>
    </row>
    <row r="936" spans="1:4" ht="13.2" x14ac:dyDescent="0.25">
      <c r="A936" s="37"/>
      <c r="D936" s="38"/>
    </row>
    <row r="937" spans="1:4" ht="13.2" x14ac:dyDescent="0.25">
      <c r="A937" s="37"/>
      <c r="D937" s="38"/>
    </row>
    <row r="938" spans="1:4" ht="13.2" x14ac:dyDescent="0.25">
      <c r="A938" s="37"/>
      <c r="D938" s="38"/>
    </row>
    <row r="939" spans="1:4" ht="13.2" x14ac:dyDescent="0.25">
      <c r="A939" s="37"/>
      <c r="D939" s="38"/>
    </row>
    <row r="940" spans="1:4" ht="13.2" x14ac:dyDescent="0.25">
      <c r="A940" s="37"/>
      <c r="D940" s="38"/>
    </row>
    <row r="941" spans="1:4" ht="13.2" x14ac:dyDescent="0.25">
      <c r="A941" s="37"/>
      <c r="D941" s="38"/>
    </row>
    <row r="942" spans="1:4" ht="13.2" x14ac:dyDescent="0.25">
      <c r="A942" s="37"/>
      <c r="D942" s="38"/>
    </row>
    <row r="943" spans="1:4" ht="13.2" x14ac:dyDescent="0.25">
      <c r="A943" s="37"/>
      <c r="D943" s="38"/>
    </row>
    <row r="944" spans="1:4" ht="13.2" x14ac:dyDescent="0.25">
      <c r="A944" s="37"/>
      <c r="D944" s="38"/>
    </row>
    <row r="945" spans="1:4" ht="13.2" x14ac:dyDescent="0.25">
      <c r="A945" s="37"/>
      <c r="D945" s="38"/>
    </row>
    <row r="946" spans="1:4" ht="13.2" x14ac:dyDescent="0.25">
      <c r="A946" s="37"/>
      <c r="D946" s="38"/>
    </row>
    <row r="947" spans="1:4" ht="13.2" x14ac:dyDescent="0.25">
      <c r="A947" s="37"/>
      <c r="D947" s="38"/>
    </row>
    <row r="948" spans="1:4" ht="13.2" x14ac:dyDescent="0.25">
      <c r="A948" s="37"/>
      <c r="D948" s="38"/>
    </row>
    <row r="949" spans="1:4" ht="13.2" x14ac:dyDescent="0.25">
      <c r="A949" s="37"/>
      <c r="D949" s="38"/>
    </row>
    <row r="950" spans="1:4" ht="13.2" x14ac:dyDescent="0.25">
      <c r="A950" s="37"/>
      <c r="D950" s="38"/>
    </row>
    <row r="951" spans="1:4" ht="13.2" x14ac:dyDescent="0.25">
      <c r="A951" s="37"/>
      <c r="D951" s="38"/>
    </row>
    <row r="952" spans="1:4" ht="13.2" x14ac:dyDescent="0.25">
      <c r="A952" s="37"/>
      <c r="D952" s="38"/>
    </row>
    <row r="953" spans="1:4" ht="13.2" x14ac:dyDescent="0.25">
      <c r="A953" s="37"/>
      <c r="D953" s="38"/>
    </row>
    <row r="954" spans="1:4" ht="13.2" x14ac:dyDescent="0.25">
      <c r="A954" s="37"/>
      <c r="D954" s="38"/>
    </row>
    <row r="955" spans="1:4" ht="13.2" x14ac:dyDescent="0.25">
      <c r="A955" s="37"/>
      <c r="D955" s="38"/>
    </row>
    <row r="956" spans="1:4" ht="13.2" x14ac:dyDescent="0.25">
      <c r="A956" s="37"/>
      <c r="D956" s="38"/>
    </row>
    <row r="957" spans="1:4" ht="13.2" x14ac:dyDescent="0.25">
      <c r="A957" s="37"/>
      <c r="D957" s="38"/>
    </row>
    <row r="958" spans="1:4" ht="13.2" x14ac:dyDescent="0.25">
      <c r="A958" s="37"/>
      <c r="D958" s="38"/>
    </row>
    <row r="959" spans="1:4" ht="13.2" x14ac:dyDescent="0.25">
      <c r="A959" s="37"/>
      <c r="D959" s="38"/>
    </row>
    <row r="960" spans="1:4" ht="13.2" x14ac:dyDescent="0.25">
      <c r="A960" s="37"/>
      <c r="D960" s="38"/>
    </row>
    <row r="961" spans="1:4" ht="13.2" x14ac:dyDescent="0.25">
      <c r="A961" s="37"/>
      <c r="D961" s="38"/>
    </row>
    <row r="962" spans="1:4" ht="13.2" x14ac:dyDescent="0.25">
      <c r="A962" s="37"/>
      <c r="D962" s="38"/>
    </row>
    <row r="963" spans="1:4" ht="13.2" x14ac:dyDescent="0.25">
      <c r="A963" s="37"/>
      <c r="D963" s="38"/>
    </row>
    <row r="964" spans="1:4" ht="13.2" x14ac:dyDescent="0.25">
      <c r="A964" s="37"/>
      <c r="D964" s="38"/>
    </row>
    <row r="965" spans="1:4" ht="13.2" x14ac:dyDescent="0.25">
      <c r="A965" s="37"/>
      <c r="D965" s="38"/>
    </row>
    <row r="966" spans="1:4" ht="13.2" x14ac:dyDescent="0.25">
      <c r="A966" s="37"/>
      <c r="D966" s="38"/>
    </row>
    <row r="967" spans="1:4" ht="13.2" x14ac:dyDescent="0.25">
      <c r="A967" s="37"/>
      <c r="D967" s="38"/>
    </row>
    <row r="968" spans="1:4" ht="13.2" x14ac:dyDescent="0.25">
      <c r="A968" s="37"/>
      <c r="D968" s="38"/>
    </row>
    <row r="969" spans="1:4" ht="13.2" x14ac:dyDescent="0.25">
      <c r="A969" s="37"/>
      <c r="D969" s="38"/>
    </row>
    <row r="970" spans="1:4" ht="13.2" x14ac:dyDescent="0.25">
      <c r="A970" s="37"/>
      <c r="D970" s="38"/>
    </row>
    <row r="971" spans="1:4" ht="13.2" x14ac:dyDescent="0.25">
      <c r="A971" s="37"/>
      <c r="D971" s="38"/>
    </row>
    <row r="972" spans="1:4" ht="13.2" x14ac:dyDescent="0.25">
      <c r="A972" s="37"/>
      <c r="D972" s="38"/>
    </row>
    <row r="973" spans="1:4" ht="13.2" x14ac:dyDescent="0.25">
      <c r="A973" s="37"/>
      <c r="D973" s="38"/>
    </row>
    <row r="974" spans="1:4" ht="13.2" x14ac:dyDescent="0.25">
      <c r="A974" s="37"/>
      <c r="D974" s="38"/>
    </row>
    <row r="975" spans="1:4" ht="13.2" x14ac:dyDescent="0.25">
      <c r="A975" s="37"/>
      <c r="D975" s="38"/>
    </row>
    <row r="976" spans="1:4" ht="13.2" x14ac:dyDescent="0.25">
      <c r="A976" s="37"/>
      <c r="D976" s="38"/>
    </row>
    <row r="977" spans="1:4" ht="13.2" x14ac:dyDescent="0.25">
      <c r="A977" s="37"/>
      <c r="D977" s="38"/>
    </row>
    <row r="978" spans="1:4" ht="13.2" x14ac:dyDescent="0.25">
      <c r="A978" s="37"/>
      <c r="D978" s="38"/>
    </row>
    <row r="979" spans="1:4" ht="13.2" x14ac:dyDescent="0.25">
      <c r="A979" s="37"/>
      <c r="D979" s="38"/>
    </row>
    <row r="980" spans="1:4" ht="13.2" x14ac:dyDescent="0.25">
      <c r="A980" s="37"/>
      <c r="D980" s="38"/>
    </row>
    <row r="981" spans="1:4" ht="13.2" x14ac:dyDescent="0.25">
      <c r="A981" s="37"/>
      <c r="D981" s="38"/>
    </row>
    <row r="982" spans="1:4" ht="13.2" x14ac:dyDescent="0.25">
      <c r="A982" s="37"/>
      <c r="D982" s="38"/>
    </row>
    <row r="983" spans="1:4" ht="13.2" x14ac:dyDescent="0.25">
      <c r="A983" s="37"/>
      <c r="D983" s="38"/>
    </row>
    <row r="984" spans="1:4" ht="13.2" x14ac:dyDescent="0.25">
      <c r="A984" s="37"/>
      <c r="D984" s="38"/>
    </row>
    <row r="985" spans="1:4" ht="13.2" x14ac:dyDescent="0.25">
      <c r="A985" s="37"/>
      <c r="D985" s="38"/>
    </row>
    <row r="986" spans="1:4" ht="13.2" x14ac:dyDescent="0.25">
      <c r="A986" s="37"/>
      <c r="D986" s="38"/>
    </row>
    <row r="987" spans="1:4" ht="13.2" x14ac:dyDescent="0.25">
      <c r="A987" s="37"/>
      <c r="D987" s="38"/>
    </row>
    <row r="988" spans="1:4" ht="13.2" x14ac:dyDescent="0.25">
      <c r="A988" s="37"/>
      <c r="D988" s="38"/>
    </row>
    <row r="989" spans="1:4" ht="13.2" x14ac:dyDescent="0.25">
      <c r="A989" s="37"/>
      <c r="D989" s="38"/>
    </row>
    <row r="990" spans="1:4" ht="13.2" x14ac:dyDescent="0.25">
      <c r="A990" s="37"/>
      <c r="D990" s="38"/>
    </row>
    <row r="991" spans="1:4" ht="13.2" x14ac:dyDescent="0.25">
      <c r="A991" s="37"/>
      <c r="D991" s="38"/>
    </row>
    <row r="992" spans="1:4" ht="13.2" x14ac:dyDescent="0.25">
      <c r="A992" s="37"/>
      <c r="D992" s="38"/>
    </row>
  </sheetData>
  <hyperlinks>
    <hyperlink ref="A1" r:id="rId1"/>
    <hyperlink ref="C243" r:id="rId2" display="https://docs.google.com/spreadsheets/d/e/2PACX-1vR5wojkD3mYXxLjEkXmqa-8kLPHIx-MyDjjcJmHYcDeAZOEj22JnqCHW6OuWMyYzV0QHam1QtNOZiTg/pubhtml?gid=738254330&amp;single=true"/>
  </hyperlinks>
  <pageMargins left="0.7" right="0.7" top="0.75" bottom="0.75" header="0.3" footer="0.3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Забеги</vt:lpstr>
      <vt:lpstr>в архив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RePack by Diakov</cp:lastModifiedBy>
  <dcterms:modified xsi:type="dcterms:W3CDTF">2018-10-09T17:42:03Z</dcterms:modified>
</cp:coreProperties>
</file>