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4" tabRatio="362" firstSheet="1" activeTab="1"/>
  </bookViews>
  <sheets>
    <sheet name="по часовой" sheetId="2" r:id="rId1"/>
    <sheet name="ПРОТОКОЛ СУТКИ" sheetId="5" r:id="rId2"/>
    <sheet name="ПРОТОКОЛ 6 ЧАСОВ" sheetId="6" r:id="rId3"/>
  </sheets>
  <calcPr calcId="162913"/>
</workbook>
</file>

<file path=xl/calcChain.xml><?xml version="1.0" encoding="utf-8"?>
<calcChain xmlns="http://schemas.openxmlformats.org/spreadsheetml/2006/main">
  <c r="O26" i="6"/>
  <c r="M26"/>
  <c r="K26"/>
  <c r="I26"/>
  <c r="G26"/>
  <c r="E26"/>
  <c r="O25"/>
  <c r="M25"/>
  <c r="K25"/>
  <c r="I25"/>
  <c r="G25"/>
  <c r="E25"/>
  <c r="O24"/>
  <c r="M24"/>
  <c r="K24"/>
  <c r="I24"/>
  <c r="G24"/>
  <c r="E24"/>
  <c r="O23"/>
  <c r="M23"/>
  <c r="K23"/>
  <c r="I23"/>
  <c r="G23"/>
  <c r="E23"/>
  <c r="O22"/>
  <c r="M22"/>
  <c r="K22"/>
  <c r="I22"/>
  <c r="G22"/>
  <c r="E22"/>
  <c r="O21"/>
  <c r="M21"/>
  <c r="K21"/>
  <c r="I21"/>
  <c r="G21"/>
  <c r="E21"/>
  <c r="O20"/>
  <c r="M20"/>
  <c r="K20"/>
  <c r="I20"/>
  <c r="G20"/>
  <c r="E20"/>
  <c r="O19"/>
  <c r="M19"/>
  <c r="K19"/>
  <c r="I19"/>
  <c r="G19"/>
  <c r="E19"/>
  <c r="O18"/>
  <c r="M18"/>
  <c r="K18"/>
  <c r="I18"/>
  <c r="G18"/>
  <c r="E18"/>
  <c r="M16"/>
  <c r="K16"/>
  <c r="O16"/>
  <c r="I16"/>
  <c r="G16"/>
  <c r="E16"/>
  <c r="O15"/>
  <c r="M15"/>
  <c r="K15"/>
  <c r="I15"/>
  <c r="G15"/>
  <c r="E15"/>
  <c r="O14"/>
  <c r="M14"/>
  <c r="K14"/>
  <c r="I14"/>
  <c r="G14"/>
  <c r="E14"/>
  <c r="O13"/>
  <c r="M13"/>
  <c r="K13"/>
  <c r="I13"/>
  <c r="G13"/>
  <c r="E13"/>
  <c r="O12"/>
  <c r="M12"/>
  <c r="K12"/>
  <c r="I12"/>
  <c r="G12"/>
  <c r="E12"/>
  <c r="AZ32" i="5"/>
  <c r="AY32"/>
  <c r="AZ31"/>
  <c r="AY31"/>
  <c r="AZ20"/>
  <c r="AY20"/>
  <c r="AZ17"/>
  <c r="AY17"/>
  <c r="AZ23"/>
  <c r="AY23"/>
  <c r="AZ24"/>
  <c r="AY24"/>
  <c r="AZ16"/>
  <c r="AY16"/>
  <c r="AZ19"/>
  <c r="AY19"/>
  <c r="AZ18"/>
  <c r="AY18"/>
  <c r="AZ12"/>
  <c r="AY12"/>
  <c r="AZ21"/>
  <c r="AY21"/>
  <c r="AZ14"/>
  <c r="AY14"/>
  <c r="AZ25"/>
  <c r="AY25"/>
  <c r="AZ13"/>
  <c r="AY13"/>
  <c r="AZ15"/>
  <c r="AY15"/>
  <c r="AX24" i="2"/>
  <c r="AX23"/>
  <c r="AX21"/>
  <c r="AX19"/>
  <c r="AX17"/>
  <c r="AX16"/>
  <c r="AX15"/>
  <c r="AX14"/>
  <c r="AX13"/>
  <c r="AX12"/>
  <c r="AX11"/>
  <c r="AX9"/>
  <c r="AX8"/>
  <c r="AX6"/>
  <c r="AX5"/>
  <c r="AW13" i="5"/>
  <c r="AW25"/>
  <c r="AW14"/>
  <c r="AW21"/>
  <c r="AW12"/>
  <c r="AW18"/>
  <c r="AW19"/>
  <c r="AW16"/>
  <c r="AW24"/>
  <c r="AW23"/>
  <c r="AW17"/>
  <c r="AW22"/>
  <c r="AW20"/>
  <c r="AW31"/>
  <c r="AW32"/>
  <c r="AW15"/>
  <c r="AU13"/>
  <c r="AU25"/>
  <c r="AU14"/>
  <c r="AU21"/>
  <c r="AU12"/>
  <c r="AU18"/>
  <c r="AU19"/>
  <c r="AU16"/>
  <c r="AU24"/>
  <c r="AU23"/>
  <c r="AU17"/>
  <c r="AU22"/>
  <c r="AU20"/>
  <c r="AU31"/>
  <c r="AU32"/>
  <c r="AV15"/>
  <c r="AU15"/>
  <c r="AT5" i="2"/>
  <c r="AS13" i="5"/>
  <c r="AS25"/>
  <c r="AS14"/>
  <c r="AS21"/>
  <c r="AS12"/>
  <c r="AS18"/>
  <c r="AS19"/>
  <c r="AS16"/>
  <c r="AS24"/>
  <c r="AS23"/>
  <c r="AS26"/>
  <c r="AS17"/>
  <c r="AS22"/>
  <c r="AS20"/>
  <c r="AS31"/>
  <c r="AS32"/>
  <c r="AS15"/>
  <c r="AQ32"/>
  <c r="AQ25"/>
  <c r="AQ14"/>
  <c r="AQ21"/>
  <c r="AQ12"/>
  <c r="AQ18"/>
  <c r="AQ19"/>
  <c r="AQ16"/>
  <c r="AQ23"/>
  <c r="AQ17"/>
  <c r="AQ22"/>
  <c r="AQ20"/>
  <c r="AQ31"/>
  <c r="AR26"/>
  <c r="AQ26"/>
  <c r="AR24"/>
  <c r="AQ24"/>
  <c r="AR13"/>
  <c r="AQ13"/>
  <c r="AR15"/>
  <c r="AQ15"/>
  <c r="AP18" i="2"/>
  <c r="AP16"/>
  <c r="AP6"/>
  <c r="AP5"/>
  <c r="AO25" i="5"/>
  <c r="AO14"/>
  <c r="AO21"/>
  <c r="AO12"/>
  <c r="AO18"/>
  <c r="AO19"/>
  <c r="AO16"/>
  <c r="AO24"/>
  <c r="AO23"/>
  <c r="AO26"/>
  <c r="AO17"/>
  <c r="AO22"/>
  <c r="AO20"/>
  <c r="AO31"/>
  <c r="AO32"/>
  <c r="AP13"/>
  <c r="AO13"/>
  <c r="AP15"/>
  <c r="AO15"/>
  <c r="AN6" i="2"/>
  <c r="AN5"/>
  <c r="AM13" i="5"/>
  <c r="AM25"/>
  <c r="AM14"/>
  <c r="AM21"/>
  <c r="AM12"/>
  <c r="AM18"/>
  <c r="AM19"/>
  <c r="AM16"/>
  <c r="AM24"/>
  <c r="AM23"/>
  <c r="AM26"/>
  <c r="AM17"/>
  <c r="AM22"/>
  <c r="AM20"/>
  <c r="AM31"/>
  <c r="AM32"/>
  <c r="AM15"/>
  <c r="AK13"/>
  <c r="AK25"/>
  <c r="AK14"/>
  <c r="AK21"/>
  <c r="AK12"/>
  <c r="AK18"/>
  <c r="AK19"/>
  <c r="AK16"/>
  <c r="AK24"/>
  <c r="AK23"/>
  <c r="AK26"/>
  <c r="AK17"/>
  <c r="AK22"/>
  <c r="AK20"/>
  <c r="AK31"/>
  <c r="AK32"/>
  <c r="AK15"/>
  <c r="AG16"/>
  <c r="AG24"/>
  <c r="AG23"/>
  <c r="AG26"/>
  <c r="AG17"/>
  <c r="AI32"/>
  <c r="AH32"/>
  <c r="AG32"/>
  <c r="AI31"/>
  <c r="AH31"/>
  <c r="AG31"/>
  <c r="AI20"/>
  <c r="AH20"/>
  <c r="AG20"/>
  <c r="AI22"/>
  <c r="AH22"/>
  <c r="AG22"/>
  <c r="AI17"/>
  <c r="AI26"/>
  <c r="AI23"/>
  <c r="AI24"/>
  <c r="AI16"/>
  <c r="AI19"/>
  <c r="AH19"/>
  <c r="AG19"/>
  <c r="AI18"/>
  <c r="AH18"/>
  <c r="AG18"/>
  <c r="AI12"/>
  <c r="AH12"/>
  <c r="AG12"/>
  <c r="AI21"/>
  <c r="AH21"/>
  <c r="AG21"/>
  <c r="AI14"/>
  <c r="AH14"/>
  <c r="AG14"/>
  <c r="AI25"/>
  <c r="AH25"/>
  <c r="AG25"/>
  <c r="AI13"/>
  <c r="AH13"/>
  <c r="AG13"/>
  <c r="AI15"/>
  <c r="AH15"/>
  <c r="AG15"/>
  <c r="E15"/>
  <c r="G15"/>
  <c r="I15"/>
  <c r="L15"/>
  <c r="K15"/>
  <c r="N15"/>
  <c r="M15"/>
  <c r="P15"/>
  <c r="O15"/>
  <c r="Q15"/>
  <c r="S15"/>
  <c r="U15"/>
  <c r="W15"/>
  <c r="Y15"/>
  <c r="AA15"/>
  <c r="AC15"/>
  <c r="AE15"/>
  <c r="E13"/>
  <c r="G13"/>
  <c r="I13"/>
  <c r="K13"/>
  <c r="N13"/>
  <c r="M13"/>
  <c r="P13"/>
  <c r="O13"/>
  <c r="Q13"/>
  <c r="S13"/>
  <c r="U13"/>
  <c r="W13"/>
  <c r="Y13"/>
  <c r="AA13"/>
  <c r="AC13"/>
  <c r="AE13"/>
  <c r="E29"/>
  <c r="G29"/>
  <c r="I29"/>
  <c r="L29"/>
  <c r="K29"/>
  <c r="N29"/>
  <c r="M29"/>
  <c r="E25"/>
  <c r="G25"/>
  <c r="I25"/>
  <c r="K25"/>
  <c r="N25"/>
  <c r="M25"/>
  <c r="O25"/>
  <c r="Q25"/>
  <c r="S25"/>
  <c r="U25"/>
  <c r="W25"/>
  <c r="Y25"/>
  <c r="AB25"/>
  <c r="AA25"/>
  <c r="AC25"/>
  <c r="AE25"/>
  <c r="E14"/>
  <c r="G14"/>
  <c r="I14"/>
  <c r="K14"/>
  <c r="N14"/>
  <c r="M14"/>
  <c r="O14"/>
  <c r="Q14"/>
  <c r="S14"/>
  <c r="U14"/>
  <c r="W14"/>
  <c r="Y14"/>
  <c r="AB14"/>
  <c r="AA14"/>
  <c r="AC14"/>
  <c r="AE14"/>
  <c r="E28"/>
  <c r="G28"/>
  <c r="I28"/>
  <c r="K28"/>
  <c r="N28"/>
  <c r="M28"/>
  <c r="P28"/>
  <c r="O28"/>
  <c r="Q28"/>
  <c r="S28"/>
  <c r="U28"/>
  <c r="W28"/>
  <c r="Y28"/>
  <c r="E21"/>
  <c r="G21"/>
  <c r="I21"/>
  <c r="K21"/>
  <c r="M21"/>
  <c r="P21"/>
  <c r="O21"/>
  <c r="Q21"/>
  <c r="S21"/>
  <c r="U21"/>
  <c r="W21"/>
  <c r="Y21"/>
  <c r="AB21"/>
  <c r="AA21"/>
  <c r="AC21"/>
  <c r="AE21"/>
  <c r="E12"/>
  <c r="G12"/>
  <c r="I12"/>
  <c r="K12"/>
  <c r="M12"/>
  <c r="P12"/>
  <c r="O12"/>
  <c r="Q12"/>
  <c r="S12"/>
  <c r="U12"/>
  <c r="W12"/>
  <c r="Y12"/>
  <c r="AA12"/>
  <c r="AC12"/>
  <c r="AE12"/>
  <c r="E18"/>
  <c r="G18"/>
  <c r="I18"/>
  <c r="K18"/>
  <c r="N18"/>
  <c r="M18"/>
  <c r="P18"/>
  <c r="O18"/>
  <c r="Q18"/>
  <c r="S18"/>
  <c r="U18"/>
  <c r="W18"/>
  <c r="Y18"/>
  <c r="AA18"/>
  <c r="AC18"/>
  <c r="AE18"/>
  <c r="E19"/>
  <c r="G19"/>
  <c r="I19"/>
  <c r="K19"/>
  <c r="N19"/>
  <c r="M19"/>
  <c r="P19"/>
  <c r="O19"/>
  <c r="Q19"/>
  <c r="S19"/>
  <c r="U19"/>
  <c r="W19"/>
  <c r="Y19"/>
  <c r="AB19"/>
  <c r="AA19"/>
  <c r="AC19"/>
  <c r="AE19"/>
  <c r="E16"/>
  <c r="G16"/>
  <c r="I16"/>
  <c r="K16"/>
  <c r="M16"/>
  <c r="O16"/>
  <c r="Q16"/>
  <c r="S16"/>
  <c r="U16"/>
  <c r="W16"/>
  <c r="Y16"/>
  <c r="AA16"/>
  <c r="AC16"/>
  <c r="AE16"/>
  <c r="E24"/>
  <c r="G24"/>
  <c r="I24"/>
  <c r="K24"/>
  <c r="N24"/>
  <c r="M24"/>
  <c r="P24"/>
  <c r="O24"/>
  <c r="Q24"/>
  <c r="S24"/>
  <c r="U24"/>
  <c r="W24"/>
  <c r="Y24"/>
  <c r="AB24"/>
  <c r="AA24"/>
  <c r="AC24"/>
  <c r="AE24"/>
  <c r="E23"/>
  <c r="G23"/>
  <c r="I23"/>
  <c r="K23"/>
  <c r="N23"/>
  <c r="M23"/>
  <c r="O23"/>
  <c r="Q23"/>
  <c r="S23"/>
  <c r="U23"/>
  <c r="W23"/>
  <c r="Y23"/>
  <c r="AA23"/>
  <c r="AC23"/>
  <c r="AE23"/>
  <c r="E26"/>
  <c r="G26"/>
  <c r="I26"/>
  <c r="K26"/>
  <c r="N26"/>
  <c r="M26"/>
  <c r="P26"/>
  <c r="O26"/>
  <c r="Q26"/>
  <c r="S26"/>
  <c r="U26"/>
  <c r="W26"/>
  <c r="Y26"/>
  <c r="AB26"/>
  <c r="AA26"/>
  <c r="AC26"/>
  <c r="AE26"/>
  <c r="E17"/>
  <c r="G17"/>
  <c r="I17"/>
  <c r="K17"/>
  <c r="N17"/>
  <c r="M17"/>
  <c r="P17"/>
  <c r="O17"/>
  <c r="Q17"/>
  <c r="S17"/>
  <c r="U17"/>
  <c r="W17"/>
  <c r="Y17"/>
  <c r="AA17"/>
  <c r="AC17"/>
  <c r="AE17"/>
  <c r="E22"/>
  <c r="G22"/>
  <c r="I22"/>
  <c r="K22"/>
  <c r="M22"/>
  <c r="O22"/>
  <c r="Q22"/>
  <c r="S22"/>
  <c r="U22"/>
  <c r="W22"/>
  <c r="Y22"/>
  <c r="AA22"/>
  <c r="AC22"/>
  <c r="AE22"/>
  <c r="E20"/>
  <c r="G20"/>
  <c r="I20"/>
  <c r="K20"/>
  <c r="N20"/>
  <c r="M20"/>
  <c r="P20"/>
  <c r="O20"/>
  <c r="Q20"/>
  <c r="S20"/>
  <c r="U20"/>
  <c r="W20"/>
  <c r="Y20"/>
  <c r="AA20"/>
  <c r="AC20"/>
  <c r="AE20"/>
  <c r="E27"/>
  <c r="G27"/>
  <c r="I27"/>
  <c r="K27"/>
  <c r="M27"/>
  <c r="O27"/>
  <c r="Q27"/>
  <c r="S27"/>
  <c r="U27"/>
  <c r="W27"/>
  <c r="Y27"/>
  <c r="AA27"/>
  <c r="AC27"/>
  <c r="AE27"/>
  <c r="E31"/>
  <c r="G31"/>
  <c r="I31"/>
  <c r="K31"/>
  <c r="N31"/>
  <c r="M31"/>
  <c r="P31"/>
  <c r="O31"/>
  <c r="Q31"/>
  <c r="S31"/>
  <c r="U31"/>
  <c r="W31"/>
  <c r="Y31"/>
  <c r="AA31"/>
  <c r="AC31"/>
  <c r="AE31"/>
  <c r="E32"/>
  <c r="G32"/>
  <c r="I32"/>
  <c r="K32"/>
  <c r="N32"/>
  <c r="M32"/>
  <c r="P32"/>
  <c r="O32"/>
  <c r="Q32"/>
  <c r="S32"/>
  <c r="U32"/>
  <c r="W32"/>
  <c r="Y32"/>
  <c r="AA32"/>
  <c r="AC32"/>
  <c r="AE32"/>
  <c r="AF24" i="2"/>
  <c r="AE24"/>
  <c r="AF23"/>
  <c r="AF21"/>
  <c r="AF20"/>
  <c r="AF14"/>
  <c r="AF13"/>
  <c r="AF12"/>
  <c r="AF11"/>
  <c r="AF9"/>
  <c r="AE9"/>
  <c r="AF8"/>
  <c r="AF6"/>
  <c r="AF5"/>
  <c r="Z18"/>
  <c r="Z16"/>
  <c r="Y15"/>
  <c r="Z14"/>
  <c r="Z11"/>
  <c r="Y11"/>
  <c r="Z9"/>
  <c r="Z8"/>
  <c r="N21"/>
  <c r="N19"/>
  <c r="M19"/>
  <c r="N24"/>
  <c r="N23"/>
  <c r="N18"/>
  <c r="N16"/>
  <c r="M16"/>
  <c r="N14"/>
  <c r="N13"/>
  <c r="M13"/>
  <c r="N12"/>
  <c r="N11"/>
  <c r="N10"/>
  <c r="N6"/>
  <c r="N5"/>
  <c r="L21"/>
  <c r="L24"/>
  <c r="K24"/>
  <c r="L23"/>
  <c r="K23"/>
  <c r="L19"/>
  <c r="L18"/>
  <c r="L17"/>
  <c r="L16"/>
  <c r="K16"/>
  <c r="L14"/>
  <c r="L13"/>
  <c r="L10"/>
  <c r="L9"/>
  <c r="K9"/>
  <c r="L8"/>
  <c r="L7"/>
  <c r="L6"/>
  <c r="L5"/>
  <c r="K5"/>
  <c r="J7"/>
  <c r="J5"/>
  <c r="C11"/>
  <c r="E11"/>
  <c r="G11"/>
  <c r="I11"/>
  <c r="K11"/>
  <c r="M11"/>
  <c r="O11"/>
  <c r="Q11"/>
  <c r="S11"/>
  <c r="U11"/>
  <c r="W11"/>
  <c r="AA11"/>
  <c r="AC11"/>
  <c r="AE11"/>
  <c r="AG11"/>
  <c r="AI11"/>
  <c r="AK11"/>
  <c r="AM11"/>
  <c r="AO11"/>
  <c r="AQ11"/>
  <c r="AS11"/>
  <c r="AU11"/>
  <c r="AW11"/>
  <c r="C5"/>
  <c r="E5"/>
  <c r="G5"/>
  <c r="I5"/>
  <c r="M5"/>
  <c r="O5"/>
  <c r="Q5"/>
  <c r="S5"/>
  <c r="U5"/>
  <c r="W5"/>
  <c r="Y5"/>
  <c r="AA5"/>
  <c r="AC5"/>
  <c r="AE5"/>
  <c r="AG5"/>
  <c r="AI5"/>
  <c r="AK5"/>
  <c r="AM5"/>
  <c r="AO5"/>
  <c r="AQ5"/>
  <c r="AS5"/>
  <c r="AU5"/>
  <c r="AW5"/>
  <c r="C6"/>
  <c r="E6"/>
  <c r="G6"/>
  <c r="I6"/>
  <c r="K6"/>
  <c r="M6"/>
  <c r="O6"/>
  <c r="Q6"/>
  <c r="S6"/>
  <c r="U6"/>
  <c r="W6"/>
  <c r="Y6"/>
  <c r="AA6"/>
  <c r="AC6"/>
  <c r="AE6"/>
  <c r="AG6"/>
  <c r="AI6"/>
  <c r="AK6"/>
  <c r="AM6"/>
  <c r="AO6"/>
  <c r="AQ6"/>
  <c r="AS6"/>
  <c r="AU6"/>
  <c r="AW6"/>
  <c r="C7"/>
  <c r="E7"/>
  <c r="G7"/>
  <c r="I7"/>
  <c r="K7"/>
  <c r="M7"/>
  <c r="O7"/>
  <c r="Q7"/>
  <c r="S7"/>
  <c r="U7"/>
  <c r="W7"/>
  <c r="Y7"/>
  <c r="AA7"/>
  <c r="AC7"/>
  <c r="AE7"/>
  <c r="AG7"/>
  <c r="AI7"/>
  <c r="AK7"/>
  <c r="AM7"/>
  <c r="AO7"/>
  <c r="AQ7"/>
  <c r="AS7"/>
  <c r="AU7"/>
  <c r="AW7"/>
  <c r="C8"/>
  <c r="E8"/>
  <c r="G8"/>
  <c r="I8"/>
  <c r="K8"/>
  <c r="M8"/>
  <c r="O8"/>
  <c r="Q8"/>
  <c r="S8"/>
  <c r="U8"/>
  <c r="W8"/>
  <c r="Y8"/>
  <c r="AA8"/>
  <c r="AC8"/>
  <c r="AE8"/>
  <c r="AG8"/>
  <c r="AI8"/>
  <c r="AK8"/>
  <c r="AM8"/>
  <c r="AO8"/>
  <c r="AQ8"/>
  <c r="AS8"/>
  <c r="AU8"/>
  <c r="AW8"/>
  <c r="C9"/>
  <c r="E9"/>
  <c r="G9"/>
  <c r="I9"/>
  <c r="M9"/>
  <c r="O9"/>
  <c r="Q9"/>
  <c r="S9"/>
  <c r="U9"/>
  <c r="W9"/>
  <c r="Y9"/>
  <c r="AA9"/>
  <c r="AC9"/>
  <c r="AG9"/>
  <c r="AI9"/>
  <c r="AK9"/>
  <c r="AM9"/>
  <c r="AO9"/>
  <c r="AQ9"/>
  <c r="AS9"/>
  <c r="AU9"/>
  <c r="AW9"/>
  <c r="C10"/>
  <c r="E10"/>
  <c r="G10"/>
  <c r="I10"/>
  <c r="K10"/>
  <c r="M10"/>
  <c r="O10"/>
  <c r="Q10"/>
  <c r="S10"/>
  <c r="U10"/>
  <c r="W10"/>
  <c r="Y10"/>
  <c r="AA10"/>
  <c r="AC10"/>
  <c r="AE10"/>
  <c r="AG10"/>
  <c r="AI10"/>
  <c r="AK10"/>
  <c r="AM10"/>
  <c r="AO10"/>
  <c r="AQ10"/>
  <c r="AS10"/>
  <c r="AU10"/>
  <c r="AW10"/>
  <c r="C12"/>
  <c r="E12"/>
  <c r="G12"/>
  <c r="I12"/>
  <c r="K12"/>
  <c r="M12"/>
  <c r="O12"/>
  <c r="Q12"/>
  <c r="S12"/>
  <c r="U12"/>
  <c r="W12"/>
  <c r="Y12"/>
  <c r="AA12"/>
  <c r="AC12"/>
  <c r="AE12"/>
  <c r="AG12"/>
  <c r="AI12"/>
  <c r="AK12"/>
  <c r="AM12"/>
  <c r="AO12"/>
  <c r="AQ12"/>
  <c r="AS12"/>
  <c r="AU12"/>
  <c r="AW12"/>
  <c r="C13"/>
  <c r="E13"/>
  <c r="G13"/>
  <c r="I13"/>
  <c r="K13"/>
  <c r="O13"/>
  <c r="Q13"/>
  <c r="S13"/>
  <c r="U13"/>
  <c r="W13"/>
  <c r="Y13"/>
  <c r="AA13"/>
  <c r="AC13"/>
  <c r="AE13"/>
  <c r="AG13"/>
  <c r="AI13"/>
  <c r="AK13"/>
  <c r="AM13"/>
  <c r="AO13"/>
  <c r="AQ13"/>
  <c r="AS13"/>
  <c r="AU13"/>
  <c r="AW13"/>
  <c r="C14"/>
  <c r="E14"/>
  <c r="G14"/>
  <c r="I14"/>
  <c r="K14"/>
  <c r="M14"/>
  <c r="O14"/>
  <c r="Q14"/>
  <c r="S14"/>
  <c r="U14"/>
  <c r="W14"/>
  <c r="Y14"/>
  <c r="AA14"/>
  <c r="AC14"/>
  <c r="AE14"/>
  <c r="AG14"/>
  <c r="AI14"/>
  <c r="AK14"/>
  <c r="AM14"/>
  <c r="AO14"/>
  <c r="AQ14"/>
  <c r="AS14"/>
  <c r="AU14"/>
  <c r="AW14"/>
  <c r="C15"/>
  <c r="E15"/>
  <c r="G15"/>
  <c r="I15"/>
  <c r="K15"/>
  <c r="M15"/>
  <c r="O15"/>
  <c r="Q15"/>
  <c r="S15"/>
  <c r="U15"/>
  <c r="W15"/>
  <c r="AA15"/>
  <c r="AC15"/>
  <c r="AE15"/>
  <c r="AG15"/>
  <c r="AI15"/>
  <c r="AK15"/>
  <c r="AM15"/>
  <c r="AO15"/>
  <c r="AQ15"/>
  <c r="AS15"/>
  <c r="AU15"/>
  <c r="AW15"/>
  <c r="C16"/>
  <c r="E16"/>
  <c r="G16"/>
  <c r="I16"/>
  <c r="O16"/>
  <c r="Q16"/>
  <c r="S16"/>
  <c r="U16"/>
  <c r="W16"/>
  <c r="Y16"/>
  <c r="AA16"/>
  <c r="AC16"/>
  <c r="AE16"/>
  <c r="AG16"/>
  <c r="AI16"/>
  <c r="AK16"/>
  <c r="AM16"/>
  <c r="AO16"/>
  <c r="AQ16"/>
  <c r="AS16"/>
  <c r="AU16"/>
  <c r="AW16"/>
  <c r="C17"/>
  <c r="E17"/>
  <c r="G17"/>
  <c r="I17"/>
  <c r="K17"/>
  <c r="M17"/>
  <c r="O17"/>
  <c r="Q17"/>
  <c r="S17"/>
  <c r="U17"/>
  <c r="W17"/>
  <c r="Y17"/>
  <c r="AA17"/>
  <c r="AC17"/>
  <c r="AE17"/>
  <c r="AG17"/>
  <c r="AI17"/>
  <c r="AK17"/>
  <c r="AM17"/>
  <c r="AO17"/>
  <c r="AQ17"/>
  <c r="AS17"/>
  <c r="AU17"/>
  <c r="AW17"/>
  <c r="C18"/>
  <c r="E18"/>
  <c r="G18"/>
  <c r="I18"/>
  <c r="K18"/>
  <c r="M18"/>
  <c r="O18"/>
  <c r="Q18"/>
  <c r="S18"/>
  <c r="U18"/>
  <c r="W18"/>
  <c r="Y18"/>
  <c r="AA18"/>
  <c r="AC18"/>
  <c r="AE18"/>
  <c r="AG18"/>
  <c r="AI18"/>
  <c r="AK18"/>
  <c r="AM18"/>
  <c r="AO18"/>
  <c r="AQ18"/>
  <c r="AS18"/>
  <c r="AU18"/>
  <c r="AW18"/>
  <c r="C19"/>
  <c r="E19"/>
  <c r="G19"/>
  <c r="I19"/>
  <c r="K19"/>
  <c r="O19"/>
  <c r="Q19"/>
  <c r="S19"/>
  <c r="U19"/>
  <c r="W19"/>
  <c r="Y19"/>
  <c r="AA19"/>
  <c r="AC19"/>
  <c r="AE19"/>
  <c r="AG19"/>
  <c r="AI19"/>
  <c r="AK19"/>
  <c r="AM19"/>
  <c r="AO19"/>
  <c r="AQ19"/>
  <c r="AS19"/>
  <c r="AU19"/>
  <c r="AW19"/>
  <c r="C20"/>
  <c r="E20"/>
  <c r="G20"/>
  <c r="I20"/>
  <c r="K20"/>
  <c r="M20"/>
  <c r="O20"/>
  <c r="Q20"/>
  <c r="S20"/>
  <c r="U20"/>
  <c r="W20"/>
  <c r="Y20"/>
  <c r="AA20"/>
  <c r="AC20"/>
  <c r="AE20"/>
  <c r="AG20"/>
  <c r="AI20"/>
  <c r="AK20"/>
  <c r="AM20"/>
  <c r="AO20"/>
  <c r="AQ20"/>
  <c r="AS20"/>
  <c r="AU20"/>
  <c r="AW20"/>
  <c r="C21"/>
  <c r="E21"/>
  <c r="G21"/>
  <c r="I21"/>
  <c r="K21"/>
  <c r="M21"/>
  <c r="O21"/>
  <c r="Q21"/>
  <c r="S21"/>
  <c r="U21"/>
  <c r="W21"/>
  <c r="Y21"/>
  <c r="AA21"/>
  <c r="AC21"/>
  <c r="AE21"/>
  <c r="AG21"/>
  <c r="AI21"/>
  <c r="AK21"/>
  <c r="AM21"/>
  <c r="AO21"/>
  <c r="AQ21"/>
  <c r="AS21"/>
  <c r="AU21"/>
  <c r="AW21"/>
  <c r="C22"/>
  <c r="E22"/>
  <c r="G22"/>
  <c r="I22"/>
  <c r="K22"/>
  <c r="M22"/>
  <c r="O22"/>
  <c r="Q22"/>
  <c r="S22"/>
  <c r="U22"/>
  <c r="W22"/>
  <c r="Y22"/>
  <c r="AA22"/>
  <c r="AC22"/>
  <c r="AE22"/>
  <c r="AG22"/>
  <c r="AI22"/>
  <c r="AK22"/>
  <c r="AM22"/>
  <c r="AO22"/>
  <c r="AQ22"/>
  <c r="AS22"/>
  <c r="AU22"/>
  <c r="AW22"/>
  <c r="C23"/>
  <c r="E23"/>
  <c r="G23"/>
  <c r="I23"/>
  <c r="M23"/>
  <c r="O23"/>
  <c r="Q23"/>
  <c r="S23"/>
  <c r="U23"/>
  <c r="W23"/>
  <c r="Y23"/>
  <c r="AA23"/>
  <c r="AC23"/>
  <c r="AE23"/>
  <c r="AG23"/>
  <c r="AI23"/>
  <c r="AK23"/>
  <c r="AM23"/>
  <c r="AO23"/>
  <c r="AQ23"/>
  <c r="AS23"/>
  <c r="AU23"/>
  <c r="AW23"/>
  <c r="C24"/>
  <c r="E24"/>
  <c r="G24"/>
  <c r="I24"/>
  <c r="M24"/>
  <c r="O24"/>
  <c r="Q24"/>
  <c r="S24"/>
  <c r="U24"/>
  <c r="W24"/>
  <c r="Y24"/>
  <c r="AA24"/>
  <c r="AC24"/>
  <c r="AG24"/>
  <c r="AI24"/>
  <c r="AK24"/>
  <c r="AM24"/>
  <c r="AO24"/>
  <c r="AQ24"/>
  <c r="AS24"/>
  <c r="AU24"/>
  <c r="AW24"/>
  <c r="C33"/>
  <c r="E33"/>
  <c r="G33"/>
  <c r="I33"/>
  <c r="K33"/>
  <c r="M33"/>
  <c r="C34"/>
  <c r="E34"/>
  <c r="G34"/>
  <c r="I34"/>
  <c r="K34"/>
  <c r="M34"/>
  <c r="C35"/>
  <c r="E35"/>
  <c r="G35"/>
  <c r="I35"/>
  <c r="K35"/>
  <c r="M35"/>
  <c r="C36"/>
  <c r="E36"/>
  <c r="G36"/>
  <c r="I36"/>
  <c r="K36"/>
  <c r="M36"/>
  <c r="C37"/>
  <c r="E37"/>
  <c r="G37"/>
  <c r="I37"/>
  <c r="K37"/>
  <c r="M37"/>
  <c r="C38"/>
  <c r="E38"/>
  <c r="G38"/>
  <c r="I38"/>
  <c r="K38"/>
  <c r="M38"/>
  <c r="C39"/>
  <c r="E39"/>
  <c r="G39"/>
  <c r="I39"/>
  <c r="K39"/>
  <c r="M39"/>
  <c r="C40"/>
  <c r="E40"/>
  <c r="G40"/>
  <c r="I40"/>
  <c r="K40"/>
  <c r="M40"/>
  <c r="C41"/>
  <c r="E41"/>
  <c r="G41"/>
  <c r="I41"/>
  <c r="K41"/>
  <c r="M41"/>
  <c r="C42"/>
  <c r="E42"/>
  <c r="G42"/>
  <c r="I42"/>
  <c r="K42"/>
  <c r="M42"/>
  <c r="C43"/>
  <c r="E43"/>
  <c r="G43"/>
  <c r="I43"/>
  <c r="K43"/>
  <c r="M43"/>
  <c r="C44"/>
  <c r="E44"/>
  <c r="G44"/>
  <c r="I44"/>
  <c r="K44"/>
  <c r="M44"/>
  <c r="C45"/>
  <c r="E45"/>
  <c r="G45"/>
  <c r="I45"/>
  <c r="K45"/>
  <c r="M45"/>
  <c r="C46"/>
  <c r="E46"/>
  <c r="G46"/>
  <c r="I46"/>
  <c r="K46"/>
  <c r="M46"/>
  <c r="C51"/>
  <c r="E51"/>
  <c r="G51"/>
  <c r="I51"/>
  <c r="K51"/>
  <c r="M51"/>
  <c r="C52"/>
  <c r="E52"/>
  <c r="G52"/>
  <c r="I52"/>
  <c r="K52"/>
  <c r="M52"/>
  <c r="C53"/>
  <c r="E53"/>
  <c r="G53"/>
  <c r="I53"/>
  <c r="K53"/>
  <c r="M53"/>
  <c r="C54"/>
  <c r="E54"/>
  <c r="G54"/>
  <c r="I54"/>
  <c r="K54"/>
  <c r="M54"/>
  <c r="C55"/>
  <c r="E55"/>
  <c r="G55"/>
  <c r="I55"/>
  <c r="K55"/>
  <c r="M55"/>
  <c r="C56"/>
  <c r="E56"/>
  <c r="G56"/>
  <c r="I56"/>
  <c r="K56"/>
  <c r="M56"/>
</calcChain>
</file>

<file path=xl/sharedStrings.xml><?xml version="1.0" encoding="utf-8"?>
<sst xmlns="http://schemas.openxmlformats.org/spreadsheetml/2006/main" count="264" uniqueCount="82">
  <si>
    <t>№   уч-ка</t>
  </si>
  <si>
    <t>Фамилия Имя</t>
  </si>
  <si>
    <t>час</t>
  </si>
  <si>
    <t>км</t>
  </si>
  <si>
    <t>круг</t>
  </si>
  <si>
    <t>кр</t>
  </si>
  <si>
    <t>Варакса Алексей</t>
  </si>
  <si>
    <t>Гарейшин Валерий</t>
  </si>
  <si>
    <t>Дмитриев Станислав</t>
  </si>
  <si>
    <t>Долгих Алексей</t>
  </si>
  <si>
    <t>Зайцев Алексей</t>
  </si>
  <si>
    <t>Ившин Олег</t>
  </si>
  <si>
    <t>Казанцев Андрей</t>
  </si>
  <si>
    <t>Кондрахин Вячеслав</t>
  </si>
  <si>
    <t>Коромыслов Павел</t>
  </si>
  <si>
    <t>Мухамантуров Батыр</t>
  </si>
  <si>
    <t>Савченко Алексей</t>
  </si>
  <si>
    <t>Таширов Евгений</t>
  </si>
  <si>
    <t>Ченцов Леонид</t>
  </si>
  <si>
    <t>Суворов Алексей</t>
  </si>
  <si>
    <t>длина круга</t>
  </si>
  <si>
    <t>06 часа</t>
  </si>
  <si>
    <t>Баршинов Дмитрий</t>
  </si>
  <si>
    <t>Вяткин Юрий</t>
  </si>
  <si>
    <t>Гительман Алексей</t>
  </si>
  <si>
    <t>Крючков Сергей</t>
  </si>
  <si>
    <t>Маркелов Олег</t>
  </si>
  <si>
    <t>Юдин Владимир</t>
  </si>
  <si>
    <t>Каримов Зафар</t>
  </si>
  <si>
    <t>Никоноров Алексей</t>
  </si>
  <si>
    <t>Несмелова Елена</t>
  </si>
  <si>
    <t>Ясырева Юлия</t>
  </si>
  <si>
    <t>Семуха Ксения</t>
  </si>
  <si>
    <t>Исламов Тимур</t>
  </si>
  <si>
    <t>Шайхтдинов Равиль</t>
  </si>
  <si>
    <t>Сыстеров Артем</t>
  </si>
  <si>
    <t>Удовиченко Анна</t>
  </si>
  <si>
    <t>Ефимов Роман</t>
  </si>
  <si>
    <t>Харитонова Анна</t>
  </si>
  <si>
    <t>Шакирова Диана</t>
  </si>
  <si>
    <t>Безматерных Антон</t>
  </si>
  <si>
    <t>Мавлютова Гузель</t>
  </si>
  <si>
    <t>год р-я</t>
  </si>
  <si>
    <t>город</t>
  </si>
  <si>
    <t>Екатеринбург</t>
  </si>
  <si>
    <t>Сарапул</t>
  </si>
  <si>
    <t>Заречный ВСпН</t>
  </si>
  <si>
    <t>Каменск-Уральский ФОРЭС</t>
  </si>
  <si>
    <t>Нефтекамск КЛБ Италмас</t>
  </si>
  <si>
    <t>Лысьва СШОР Лысьва</t>
  </si>
  <si>
    <t>Москва Парсек</t>
  </si>
  <si>
    <t>Пермский край</t>
  </si>
  <si>
    <t>Екатеринбург Akadem</t>
  </si>
  <si>
    <t>Ныроб Techo Run</t>
  </si>
  <si>
    <t>с.Шилкинское Урал-100</t>
  </si>
  <si>
    <t>Екатеринбург Урал-100</t>
  </si>
  <si>
    <t>Пермь Techo Run</t>
  </si>
  <si>
    <t>Красноуфимск Урал-100</t>
  </si>
  <si>
    <t>Мухаматнуров Батыр</t>
  </si>
  <si>
    <t>Уфа</t>
  </si>
  <si>
    <t>Пермь Урал-100</t>
  </si>
  <si>
    <t>Первоуральск</t>
  </si>
  <si>
    <t xml:space="preserve">Екатеринбург  </t>
  </si>
  <si>
    <t>Лысьва СШ Лысьва</t>
  </si>
  <si>
    <t>Красноуфимск KSK RUN</t>
  </si>
  <si>
    <t>Красноуфимск</t>
  </si>
  <si>
    <t>п.Ачит Лыжник</t>
  </si>
  <si>
    <t>Красноуфимск ДЮСШ</t>
  </si>
  <si>
    <t xml:space="preserve"> </t>
  </si>
  <si>
    <t>СРОО Клуб бега "УРАЛ-100",   ФОК "Сокол"</t>
  </si>
  <si>
    <t>МБУ КСК "Центральный"</t>
  </si>
  <si>
    <t>итоговый протокол</t>
  </si>
  <si>
    <t>IV легкоатлетического пробега "СУТКИ БЕГОМ", посвященный Дню города  Красноуфимск</t>
  </si>
  <si>
    <t>Дата: 28-29 июня 2019г.</t>
  </si>
  <si>
    <t>Место: Город Красноуфимск ул. Советская, дом 59, МБУ КСК "Центральный"</t>
  </si>
  <si>
    <t>МЕСТО</t>
  </si>
  <si>
    <t>СУТОЧНЫЙ БЕГ</t>
  </si>
  <si>
    <t>МУЖЧИНЫ</t>
  </si>
  <si>
    <t>ЖЕНЩИНЫ</t>
  </si>
  <si>
    <t>Попова Марина</t>
  </si>
  <si>
    <t>Нефтекамск ПАО НЕФАЗ</t>
  </si>
  <si>
    <t>Дюртюли</t>
  </si>
</sst>
</file>

<file path=xl/styles.xml><?xml version="1.0" encoding="utf-8"?>
<styleSheet xmlns="http://schemas.openxmlformats.org/spreadsheetml/2006/main">
  <numFmts count="2">
    <numFmt numFmtId="172" formatCode="0.0000"/>
    <numFmt numFmtId="173" formatCode="0.000"/>
  </numFmts>
  <fonts count="11">
    <font>
      <sz val="10"/>
      <name val="Arial"/>
      <family val="2"/>
      <charset val="204"/>
    </font>
    <font>
      <sz val="20"/>
      <name val="Arial"/>
      <family val="2"/>
      <charset val="204"/>
    </font>
    <font>
      <sz val="13"/>
      <name val="Times New Roman"/>
      <family val="1"/>
      <charset val="1"/>
    </font>
    <font>
      <sz val="10"/>
      <color indexed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6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0" xfId="0" applyFont="1" applyAlignment="1">
      <alignment horizontal="right"/>
    </xf>
    <xf numFmtId="172" fontId="0" fillId="0" borderId="0" xfId="0" applyNumberFormat="1"/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0" fillId="0" borderId="1" xfId="0" applyFont="1" applyFill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2" xfId="0" applyFill="1" applyBorder="1"/>
    <xf numFmtId="0" fontId="0" fillId="0" borderId="0" xfId="0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172" fontId="4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173" fontId="4" fillId="0" borderId="2" xfId="0" applyNumberFormat="1" applyFont="1" applyFill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173" fontId="8" fillId="0" borderId="2" xfId="0" applyNumberFormat="1" applyFont="1" applyFill="1" applyBorder="1" applyAlignment="1">
      <alignment horizontal="center"/>
    </xf>
    <xf numFmtId="173" fontId="8" fillId="0" borderId="2" xfId="0" applyNumberFormat="1" applyFont="1" applyBorder="1" applyAlignment="1">
      <alignment horizontal="center"/>
    </xf>
    <xf numFmtId="0" fontId="8" fillId="0" borderId="0" xfId="0" applyFont="1" applyAlignment="1"/>
    <xf numFmtId="0" fontId="8" fillId="0" borderId="2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Alignment="1">
      <alignment horizontal="left" wrapText="1"/>
    </xf>
    <xf numFmtId="172" fontId="8" fillId="0" borderId="0" xfId="0" applyNumberFormat="1" applyFont="1"/>
    <xf numFmtId="172" fontId="8" fillId="0" borderId="0" xfId="0" applyNumberFormat="1" applyFont="1" applyBorder="1"/>
    <xf numFmtId="0" fontId="7" fillId="3" borderId="2" xfId="0" applyFont="1" applyFill="1" applyBorder="1" applyAlignment="1">
      <alignment horizontal="center"/>
    </xf>
    <xf numFmtId="0" fontId="6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3" borderId="8" xfId="0" applyFont="1" applyFill="1" applyBorder="1" applyAlignment="1">
      <alignment horizontal="center" textRotation="90"/>
    </xf>
    <xf numFmtId="0" fontId="10" fillId="3" borderId="9" xfId="0" applyFont="1" applyFill="1" applyBorder="1" applyAlignment="1">
      <alignment horizontal="center" textRotation="90"/>
    </xf>
    <xf numFmtId="0" fontId="10" fillId="3" borderId="10" xfId="0" applyFont="1" applyFill="1" applyBorder="1" applyAlignment="1">
      <alignment horizontal="center" textRotation="90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7"/>
  <sheetViews>
    <sheetView topLeftCell="A28" workbookViewId="0">
      <selection activeCell="B33" sqref="B33"/>
    </sheetView>
  </sheetViews>
  <sheetFormatPr defaultColWidth="11.53515625" defaultRowHeight="12.45"/>
  <cols>
    <col min="1" max="1" width="5.84375" style="1" customWidth="1"/>
    <col min="2" max="2" width="20.84375" style="4" customWidth="1"/>
    <col min="3" max="3" width="7.69140625" customWidth="1"/>
    <col min="4" max="4" width="5.07421875" hidden="1" customWidth="1"/>
    <col min="5" max="5" width="7.69140625" customWidth="1"/>
    <col min="6" max="6" width="5.07421875" hidden="1" customWidth="1"/>
    <col min="7" max="7" width="7.69140625" customWidth="1"/>
    <col min="8" max="8" width="5.07421875" hidden="1" customWidth="1"/>
    <col min="9" max="9" width="7.69140625" customWidth="1"/>
    <col min="10" max="10" width="5.07421875" hidden="1" customWidth="1"/>
    <col min="11" max="11" width="7.69140625" customWidth="1"/>
    <col min="12" max="12" width="5.07421875" hidden="1" customWidth="1"/>
    <col min="13" max="13" width="7.69140625" customWidth="1"/>
    <col min="14" max="14" width="5.07421875" hidden="1" customWidth="1"/>
    <col min="15" max="15" width="7.69140625" hidden="1" customWidth="1"/>
    <col min="16" max="16" width="5.07421875" hidden="1" customWidth="1"/>
    <col min="17" max="17" width="7.69140625" customWidth="1"/>
    <col min="18" max="18" width="5.07421875" hidden="1" customWidth="1"/>
    <col min="19" max="19" width="7.69140625" hidden="1" customWidth="1"/>
    <col min="20" max="20" width="5.07421875" hidden="1" customWidth="1"/>
    <col min="21" max="21" width="7.69140625" customWidth="1"/>
    <col min="22" max="22" width="5.07421875" hidden="1" customWidth="1"/>
    <col min="23" max="23" width="7.69140625" hidden="1" customWidth="1"/>
    <col min="24" max="24" width="5.07421875" hidden="1" customWidth="1"/>
    <col min="25" max="25" width="7.69140625" customWidth="1"/>
    <col min="26" max="26" width="5.07421875" hidden="1" customWidth="1"/>
    <col min="27" max="27" width="7.69140625" hidden="1" customWidth="1"/>
    <col min="28" max="28" width="5.07421875" hidden="1" customWidth="1"/>
    <col min="29" max="29" width="7.69140625" hidden="1" customWidth="1"/>
    <col min="30" max="30" width="5.07421875" hidden="1" customWidth="1"/>
    <col min="31" max="31" width="7.4609375" customWidth="1"/>
    <col min="32" max="32" width="5.07421875" hidden="1" customWidth="1"/>
    <col min="33" max="33" width="7.69140625" hidden="1" customWidth="1"/>
    <col min="34" max="34" width="5.07421875" hidden="1" customWidth="1"/>
    <col min="35" max="35" width="7.69140625" customWidth="1"/>
    <col min="36" max="36" width="5.07421875" hidden="1" customWidth="1"/>
    <col min="37" max="37" width="7" customWidth="1"/>
    <col min="38" max="38" width="5.07421875" hidden="1" customWidth="1"/>
    <col min="39" max="39" width="7.69140625" customWidth="1"/>
    <col min="40" max="40" width="5.07421875" hidden="1" customWidth="1"/>
    <col min="41" max="41" width="7.69140625" customWidth="1"/>
    <col min="42" max="42" width="5.07421875" hidden="1" customWidth="1"/>
    <col min="43" max="43" width="7.69140625" customWidth="1"/>
    <col min="44" max="44" width="5.07421875" hidden="1" customWidth="1"/>
    <col min="45" max="45" width="7.69140625" customWidth="1"/>
    <col min="46" max="46" width="5.07421875" hidden="1" customWidth="1"/>
    <col min="47" max="47" width="7.69140625" customWidth="1"/>
    <col min="48" max="48" width="5.07421875" customWidth="1"/>
    <col min="49" max="49" width="7.69140625" customWidth="1"/>
    <col min="50" max="50" width="5.07421875" customWidth="1"/>
    <col min="51" max="51" width="10.69140625" customWidth="1"/>
  </cols>
  <sheetData>
    <row r="1" spans="1:51" ht="26.9" customHeight="1">
      <c r="A1" s="71" t="s">
        <v>68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</row>
    <row r="2" spans="1:51" s="6" customFormat="1" ht="12.9" customHeight="1">
      <c r="A2" s="67" t="s">
        <v>0</v>
      </c>
      <c r="B2" s="67" t="s">
        <v>1</v>
      </c>
      <c r="C2" s="66" t="s">
        <v>2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8"/>
      <c r="AY2" s="70" t="s">
        <v>75</v>
      </c>
    </row>
    <row r="3" spans="1:51" s="6" customFormat="1" ht="12.9" customHeight="1">
      <c r="A3" s="67"/>
      <c r="B3" s="67"/>
      <c r="C3" s="66">
        <v>1</v>
      </c>
      <c r="D3" s="66"/>
      <c r="E3" s="66">
        <v>2</v>
      </c>
      <c r="F3" s="66"/>
      <c r="G3" s="66">
        <v>3</v>
      </c>
      <c r="H3" s="66"/>
      <c r="I3" s="66">
        <v>4</v>
      </c>
      <c r="J3" s="66"/>
      <c r="K3" s="66">
        <v>5</v>
      </c>
      <c r="L3" s="66"/>
      <c r="M3" s="66">
        <v>6</v>
      </c>
      <c r="N3" s="66"/>
      <c r="O3" s="66">
        <v>7</v>
      </c>
      <c r="P3" s="66"/>
      <c r="Q3" s="66">
        <v>8</v>
      </c>
      <c r="R3" s="66"/>
      <c r="S3" s="66">
        <v>9</v>
      </c>
      <c r="T3" s="66"/>
      <c r="U3" s="66">
        <v>10</v>
      </c>
      <c r="V3" s="66"/>
      <c r="W3" s="66">
        <v>11</v>
      </c>
      <c r="X3" s="66"/>
      <c r="Y3" s="66">
        <v>12</v>
      </c>
      <c r="Z3" s="66"/>
      <c r="AA3" s="66">
        <v>13</v>
      </c>
      <c r="AB3" s="66"/>
      <c r="AC3" s="66">
        <v>14</v>
      </c>
      <c r="AD3" s="66"/>
      <c r="AE3" s="66">
        <v>15</v>
      </c>
      <c r="AF3" s="66"/>
      <c r="AG3" s="66">
        <v>16</v>
      </c>
      <c r="AH3" s="66"/>
      <c r="AI3" s="66">
        <v>17</v>
      </c>
      <c r="AJ3" s="66"/>
      <c r="AK3" s="66">
        <v>18</v>
      </c>
      <c r="AL3" s="66"/>
      <c r="AM3" s="66">
        <v>19</v>
      </c>
      <c r="AN3" s="66"/>
      <c r="AO3" s="66">
        <v>20</v>
      </c>
      <c r="AP3" s="66"/>
      <c r="AQ3" s="66">
        <v>21</v>
      </c>
      <c r="AR3" s="66"/>
      <c r="AS3" s="66">
        <v>22</v>
      </c>
      <c r="AT3" s="66"/>
      <c r="AU3" s="66">
        <v>23</v>
      </c>
      <c r="AV3" s="66"/>
      <c r="AW3" s="66">
        <v>24</v>
      </c>
      <c r="AX3" s="68"/>
      <c r="AY3" s="70"/>
    </row>
    <row r="4" spans="1:51" s="6" customFormat="1">
      <c r="A4" s="67"/>
      <c r="B4" s="67"/>
      <c r="C4" s="2" t="s">
        <v>3</v>
      </c>
      <c r="D4" s="2" t="s">
        <v>4</v>
      </c>
      <c r="E4" s="2" t="s">
        <v>3</v>
      </c>
      <c r="F4" s="2" t="s">
        <v>4</v>
      </c>
      <c r="G4" s="2" t="s">
        <v>3</v>
      </c>
      <c r="H4" s="2" t="s">
        <v>4</v>
      </c>
      <c r="I4" s="2" t="s">
        <v>3</v>
      </c>
      <c r="J4" s="2" t="s">
        <v>4</v>
      </c>
      <c r="K4" s="2" t="s">
        <v>3</v>
      </c>
      <c r="L4" s="2" t="s">
        <v>4</v>
      </c>
      <c r="M4" s="2" t="s">
        <v>3</v>
      </c>
      <c r="N4" s="2" t="s">
        <v>4</v>
      </c>
      <c r="O4" s="2" t="s">
        <v>3</v>
      </c>
      <c r="P4" s="2" t="s">
        <v>4</v>
      </c>
      <c r="Q4" s="2" t="s">
        <v>3</v>
      </c>
      <c r="R4" s="2" t="s">
        <v>4</v>
      </c>
      <c r="S4" s="2" t="s">
        <v>3</v>
      </c>
      <c r="T4" s="2" t="s">
        <v>4</v>
      </c>
      <c r="U4" s="2" t="s">
        <v>3</v>
      </c>
      <c r="V4" s="2" t="s">
        <v>5</v>
      </c>
      <c r="W4" s="2" t="s">
        <v>3</v>
      </c>
      <c r="X4" s="2" t="s">
        <v>5</v>
      </c>
      <c r="Y4" s="2" t="s">
        <v>3</v>
      </c>
      <c r="Z4" s="2" t="s">
        <v>5</v>
      </c>
      <c r="AA4" s="2" t="s">
        <v>3</v>
      </c>
      <c r="AB4" s="2" t="s">
        <v>5</v>
      </c>
      <c r="AC4" s="2" t="s">
        <v>3</v>
      </c>
      <c r="AD4" s="2" t="s">
        <v>5</v>
      </c>
      <c r="AE4" s="2" t="s">
        <v>3</v>
      </c>
      <c r="AF4" s="2" t="s">
        <v>5</v>
      </c>
      <c r="AG4" s="2" t="s">
        <v>3</v>
      </c>
      <c r="AH4" s="2" t="s">
        <v>5</v>
      </c>
      <c r="AI4" s="2" t="s">
        <v>3</v>
      </c>
      <c r="AJ4" s="2" t="s">
        <v>5</v>
      </c>
      <c r="AK4" s="2" t="s">
        <v>3</v>
      </c>
      <c r="AL4" s="2" t="s">
        <v>5</v>
      </c>
      <c r="AM4" s="2" t="s">
        <v>3</v>
      </c>
      <c r="AN4" s="2" t="s">
        <v>5</v>
      </c>
      <c r="AO4" s="2" t="s">
        <v>3</v>
      </c>
      <c r="AP4" s="2" t="s">
        <v>5</v>
      </c>
      <c r="AQ4" s="2" t="s">
        <v>3</v>
      </c>
      <c r="AR4" s="2" t="s">
        <v>5</v>
      </c>
      <c r="AS4" s="2" t="s">
        <v>3</v>
      </c>
      <c r="AT4" s="2" t="s">
        <v>5</v>
      </c>
      <c r="AU4" s="2" t="s">
        <v>3</v>
      </c>
      <c r="AV4" s="2" t="s">
        <v>5</v>
      </c>
      <c r="AW4" s="2" t="s">
        <v>3</v>
      </c>
      <c r="AX4" s="21" t="s">
        <v>5</v>
      </c>
      <c r="AY4" s="70"/>
    </row>
    <row r="5" spans="1:51" ht="17.149999999999999" customHeight="1">
      <c r="A5" s="3">
        <v>1</v>
      </c>
      <c r="B5" s="7" t="s">
        <v>18</v>
      </c>
      <c r="C5" s="8">
        <f t="shared" ref="C5:C24" si="0">D5*$C$25</f>
        <v>9.9495000000000005</v>
      </c>
      <c r="D5" s="8">
        <v>27</v>
      </c>
      <c r="E5" s="8">
        <f t="shared" ref="E5:E24" si="1">F5*$C$25</f>
        <v>20.267499999999998</v>
      </c>
      <c r="F5" s="8">
        <v>55</v>
      </c>
      <c r="G5" s="8">
        <f t="shared" ref="G5:G24" si="2">H5*$C$25</f>
        <v>32.796500000000002</v>
      </c>
      <c r="H5" s="8">
        <v>89</v>
      </c>
      <c r="I5" s="8">
        <f t="shared" ref="I5:I24" si="3">J5*$C$25</f>
        <v>39.061</v>
      </c>
      <c r="J5" s="8">
        <f>89+17</f>
        <v>106</v>
      </c>
      <c r="K5" s="8">
        <f t="shared" ref="K5:K24" si="4">L5*$C$25</f>
        <v>48.273499999999999</v>
      </c>
      <c r="L5" s="8">
        <f>89+42</f>
        <v>131</v>
      </c>
      <c r="M5" s="8">
        <f t="shared" ref="M5:M24" si="5">N5*$C$25</f>
        <v>56.749000000000002</v>
      </c>
      <c r="N5" s="8">
        <f>89+65</f>
        <v>154</v>
      </c>
      <c r="O5" s="8">
        <f t="shared" ref="O5:O24" si="6">P5*$C$25</f>
        <v>0</v>
      </c>
      <c r="P5" s="8"/>
      <c r="Q5" s="8">
        <f t="shared" ref="Q5:Q24" si="7">R5*$C$25</f>
        <v>73.7</v>
      </c>
      <c r="R5" s="8">
        <v>200</v>
      </c>
      <c r="S5" s="8">
        <f t="shared" ref="S5:S24" si="8">T5*$C$25</f>
        <v>0</v>
      </c>
      <c r="T5" s="8"/>
      <c r="U5" s="8">
        <f t="shared" ref="U5:U24" si="9">V5*$C$25</f>
        <v>87.703000000000003</v>
      </c>
      <c r="V5" s="8">
        <v>238</v>
      </c>
      <c r="W5" s="8">
        <f t="shared" ref="W5:W24" si="10">X5*$C$25</f>
        <v>0</v>
      </c>
      <c r="X5" s="8"/>
      <c r="Y5" s="8">
        <f t="shared" ref="Y5:Y24" si="11">Z5*$C$25</f>
        <v>103.917</v>
      </c>
      <c r="Z5" s="8">
        <v>282</v>
      </c>
      <c r="AA5" s="8">
        <f t="shared" ref="AA5:AA24" si="12">AB5*$C$25</f>
        <v>0</v>
      </c>
      <c r="AB5" s="8"/>
      <c r="AC5" s="8">
        <f t="shared" ref="AC5:AC24" si="13">AD5*$C$25</f>
        <v>0</v>
      </c>
      <c r="AD5" s="8"/>
      <c r="AE5" s="8">
        <f t="shared" ref="AE5:AE24" si="14">AF5*$C$25</f>
        <v>127.501</v>
      </c>
      <c r="AF5" s="8">
        <f>282+64</f>
        <v>346</v>
      </c>
      <c r="AG5" s="8">
        <f t="shared" ref="AG5:AG24" si="15">AH5*$C$25</f>
        <v>0</v>
      </c>
      <c r="AH5" s="8"/>
      <c r="AI5" s="8">
        <f t="shared" ref="AI5:AI24" si="16">AJ5*$C$25</f>
        <v>143.34649999999999</v>
      </c>
      <c r="AJ5" s="8">
        <v>389</v>
      </c>
      <c r="AK5" s="8">
        <f t="shared" ref="AK5:AK24" si="17">AL5*$C$25</f>
        <v>149.9795</v>
      </c>
      <c r="AL5" s="8">
        <v>407</v>
      </c>
      <c r="AM5" s="8">
        <f t="shared" ref="AM5:AM24" si="18">AN5*$C$25</f>
        <v>156.98099999999999</v>
      </c>
      <c r="AN5" s="8">
        <f>389+37</f>
        <v>426</v>
      </c>
      <c r="AO5" s="8">
        <f t="shared" ref="AO5:AO24" si="19">AP5*$C$25</f>
        <v>163.24549999999999</v>
      </c>
      <c r="AP5" s="8">
        <f>389+54</f>
        <v>443</v>
      </c>
      <c r="AQ5" s="8">
        <f t="shared" ref="AQ5:AQ24" si="20">AR5*$C$25</f>
        <v>171.35249999999999</v>
      </c>
      <c r="AR5" s="8">
        <v>465</v>
      </c>
      <c r="AS5" s="8">
        <f t="shared" ref="AS5:AS24" si="21">AT5*$C$25</f>
        <v>178.35399999999998</v>
      </c>
      <c r="AT5" s="8">
        <f>484</f>
        <v>484</v>
      </c>
      <c r="AU5" s="8">
        <f t="shared" ref="AU5:AU24" si="22">AV5*$C$25</f>
        <v>187.19800000000001</v>
      </c>
      <c r="AV5" s="8">
        <v>508</v>
      </c>
      <c r="AW5" s="8">
        <f t="shared" ref="AW5:AW24" si="23">AX5*$C$25</f>
        <v>196.042</v>
      </c>
      <c r="AX5" s="23">
        <f>484+48+0</f>
        <v>532</v>
      </c>
      <c r="AY5" s="15"/>
    </row>
    <row r="6" spans="1:51" ht="17.149999999999999" customHeight="1">
      <c r="A6" s="3">
        <v>2</v>
      </c>
      <c r="B6" s="7" t="s">
        <v>16</v>
      </c>
      <c r="C6" s="8">
        <f t="shared" si="0"/>
        <v>12.897499999999999</v>
      </c>
      <c r="D6" s="8">
        <v>35</v>
      </c>
      <c r="E6" s="8">
        <f t="shared" si="1"/>
        <v>23.952500000000001</v>
      </c>
      <c r="F6" s="8">
        <v>65</v>
      </c>
      <c r="G6" s="8">
        <f t="shared" si="2"/>
        <v>40.903500000000001</v>
      </c>
      <c r="H6" s="8">
        <v>111</v>
      </c>
      <c r="I6" s="8">
        <f t="shared" si="3"/>
        <v>48.273499999999999</v>
      </c>
      <c r="J6" s="8">
        <v>131</v>
      </c>
      <c r="K6" s="8">
        <f t="shared" si="4"/>
        <v>55.274999999999999</v>
      </c>
      <c r="L6" s="8">
        <f>111+39</f>
        <v>150</v>
      </c>
      <c r="M6" s="8">
        <f t="shared" si="5"/>
        <v>64.487499999999997</v>
      </c>
      <c r="N6" s="8">
        <f>111+64</f>
        <v>175</v>
      </c>
      <c r="O6" s="8">
        <f t="shared" si="6"/>
        <v>0</v>
      </c>
      <c r="P6" s="8"/>
      <c r="Q6" s="8">
        <f t="shared" si="7"/>
        <v>74.805499999999995</v>
      </c>
      <c r="R6" s="8">
        <v>203</v>
      </c>
      <c r="S6" s="8">
        <f t="shared" si="8"/>
        <v>0</v>
      </c>
      <c r="T6" s="8"/>
      <c r="U6" s="8">
        <f t="shared" si="9"/>
        <v>90.650999999999996</v>
      </c>
      <c r="V6" s="8">
        <v>246</v>
      </c>
      <c r="W6" s="8">
        <f t="shared" si="10"/>
        <v>0</v>
      </c>
      <c r="X6" s="8"/>
      <c r="Y6" s="8">
        <f t="shared" si="11"/>
        <v>108.339</v>
      </c>
      <c r="Z6" s="8">
        <v>294</v>
      </c>
      <c r="AA6" s="8">
        <f t="shared" si="12"/>
        <v>0</v>
      </c>
      <c r="AB6" s="8"/>
      <c r="AC6" s="8">
        <f t="shared" si="13"/>
        <v>0</v>
      </c>
      <c r="AD6" s="8"/>
      <c r="AE6" s="8">
        <f t="shared" si="14"/>
        <v>131.55449999999999</v>
      </c>
      <c r="AF6" s="8">
        <f>294+63</f>
        <v>357</v>
      </c>
      <c r="AG6" s="8">
        <f t="shared" si="15"/>
        <v>0</v>
      </c>
      <c r="AH6" s="8"/>
      <c r="AI6" s="8">
        <f t="shared" si="16"/>
        <v>145.92599999999999</v>
      </c>
      <c r="AJ6" s="8">
        <v>396</v>
      </c>
      <c r="AK6" s="8">
        <f t="shared" si="17"/>
        <v>151.822</v>
      </c>
      <c r="AL6" s="8">
        <v>412</v>
      </c>
      <c r="AM6" s="8">
        <f t="shared" si="18"/>
        <v>159.929</v>
      </c>
      <c r="AN6" s="8">
        <f>396+38</f>
        <v>434</v>
      </c>
      <c r="AO6" s="8">
        <f t="shared" si="19"/>
        <v>167.66749999999999</v>
      </c>
      <c r="AP6" s="8">
        <f>396+59</f>
        <v>455</v>
      </c>
      <c r="AQ6" s="8">
        <f t="shared" si="20"/>
        <v>176.88</v>
      </c>
      <c r="AR6" s="8">
        <v>480</v>
      </c>
      <c r="AS6" s="8">
        <f t="shared" si="21"/>
        <v>182.77600000000001</v>
      </c>
      <c r="AT6" s="8">
        <v>496</v>
      </c>
      <c r="AU6" s="8">
        <f t="shared" si="22"/>
        <v>191.25149999999999</v>
      </c>
      <c r="AV6" s="8">
        <v>519</v>
      </c>
      <c r="AW6" s="8">
        <f t="shared" si="23"/>
        <v>200.83250000000001</v>
      </c>
      <c r="AX6" s="23">
        <f>496+49</f>
        <v>545</v>
      </c>
      <c r="AY6" s="15"/>
    </row>
    <row r="7" spans="1:51" s="19" customFormat="1" ht="17.149999999999999" customHeight="1">
      <c r="A7" s="16">
        <v>3</v>
      </c>
      <c r="B7" s="17" t="s">
        <v>19</v>
      </c>
      <c r="C7" s="18">
        <f t="shared" si="0"/>
        <v>12.160499999999999</v>
      </c>
      <c r="D7" s="18">
        <v>33</v>
      </c>
      <c r="E7" s="18">
        <f t="shared" si="1"/>
        <v>24.689499999999999</v>
      </c>
      <c r="F7" s="18">
        <v>67</v>
      </c>
      <c r="G7" s="18">
        <f t="shared" si="2"/>
        <v>39.798000000000002</v>
      </c>
      <c r="H7" s="18">
        <v>108</v>
      </c>
      <c r="I7" s="18">
        <f t="shared" si="3"/>
        <v>46.430999999999997</v>
      </c>
      <c r="J7" s="18">
        <f>108+18</f>
        <v>126</v>
      </c>
      <c r="K7" s="18">
        <f t="shared" si="4"/>
        <v>54.537999999999997</v>
      </c>
      <c r="L7" s="18">
        <f>108+40</f>
        <v>148</v>
      </c>
      <c r="M7" s="18">
        <f t="shared" si="5"/>
        <v>0</v>
      </c>
      <c r="N7" s="18"/>
      <c r="O7" s="18">
        <f t="shared" si="6"/>
        <v>0</v>
      </c>
      <c r="P7" s="18"/>
      <c r="Q7" s="18">
        <f t="shared" si="7"/>
        <v>0</v>
      </c>
      <c r="R7" s="18"/>
      <c r="S7" s="18">
        <f t="shared" si="8"/>
        <v>0</v>
      </c>
      <c r="T7" s="18"/>
      <c r="U7" s="18">
        <f t="shared" si="9"/>
        <v>0</v>
      </c>
      <c r="V7" s="18"/>
      <c r="W7" s="18">
        <f t="shared" si="10"/>
        <v>0</v>
      </c>
      <c r="X7" s="18"/>
      <c r="Y7" s="18">
        <f t="shared" si="11"/>
        <v>0</v>
      </c>
      <c r="Z7" s="18"/>
      <c r="AA7" s="18">
        <f t="shared" si="12"/>
        <v>0</v>
      </c>
      <c r="AB7" s="18"/>
      <c r="AC7" s="18">
        <f t="shared" si="13"/>
        <v>0</v>
      </c>
      <c r="AD7" s="18"/>
      <c r="AE7" s="18">
        <f t="shared" si="14"/>
        <v>0</v>
      </c>
      <c r="AF7" s="18"/>
      <c r="AG7" s="18">
        <f t="shared" si="15"/>
        <v>0</v>
      </c>
      <c r="AH7" s="18"/>
      <c r="AI7" s="18">
        <f t="shared" si="16"/>
        <v>0</v>
      </c>
      <c r="AJ7" s="18">
        <v>0</v>
      </c>
      <c r="AK7" s="18">
        <f t="shared" si="17"/>
        <v>0</v>
      </c>
      <c r="AL7" s="18"/>
      <c r="AM7" s="18">
        <f t="shared" si="18"/>
        <v>0</v>
      </c>
      <c r="AN7" s="18"/>
      <c r="AO7" s="18">
        <f t="shared" si="19"/>
        <v>0</v>
      </c>
      <c r="AP7" s="18"/>
      <c r="AQ7" s="18">
        <f t="shared" si="20"/>
        <v>0</v>
      </c>
      <c r="AR7" s="18"/>
      <c r="AS7" s="18">
        <f t="shared" si="21"/>
        <v>0</v>
      </c>
      <c r="AT7" s="18"/>
      <c r="AU7" s="18">
        <f t="shared" si="22"/>
        <v>130.44899999999998</v>
      </c>
      <c r="AV7" s="18">
        <v>354</v>
      </c>
      <c r="AW7" s="18">
        <f t="shared" si="23"/>
        <v>0</v>
      </c>
      <c r="AX7" s="24"/>
      <c r="AY7" s="25"/>
    </row>
    <row r="8" spans="1:51" ht="17.149999999999999" customHeight="1">
      <c r="A8" s="3">
        <v>4</v>
      </c>
      <c r="B8" s="7" t="s">
        <v>10</v>
      </c>
      <c r="C8" s="8">
        <f t="shared" si="0"/>
        <v>9.9495000000000005</v>
      </c>
      <c r="D8" s="8">
        <v>27</v>
      </c>
      <c r="E8" s="8">
        <f t="shared" si="1"/>
        <v>20.267499999999998</v>
      </c>
      <c r="F8" s="8">
        <v>55</v>
      </c>
      <c r="G8" s="8">
        <f t="shared" si="2"/>
        <v>33.533499999999997</v>
      </c>
      <c r="H8" s="8">
        <v>91</v>
      </c>
      <c r="I8" s="8">
        <f t="shared" si="3"/>
        <v>39.429499999999997</v>
      </c>
      <c r="J8" s="8">
        <v>107</v>
      </c>
      <c r="K8" s="8">
        <f t="shared" si="4"/>
        <v>47.905000000000001</v>
      </c>
      <c r="L8" s="8">
        <f>91+39</f>
        <v>130</v>
      </c>
      <c r="M8" s="8">
        <f t="shared" si="5"/>
        <v>55.643499999999996</v>
      </c>
      <c r="N8" s="8">
        <v>151</v>
      </c>
      <c r="O8" s="8">
        <f t="shared" si="6"/>
        <v>0</v>
      </c>
      <c r="P8" s="8"/>
      <c r="Q8" s="8">
        <f t="shared" si="7"/>
        <v>70.751999999999995</v>
      </c>
      <c r="R8" s="8">
        <v>192</v>
      </c>
      <c r="S8" s="8">
        <f t="shared" si="8"/>
        <v>0</v>
      </c>
      <c r="T8" s="8"/>
      <c r="U8" s="8">
        <f t="shared" si="9"/>
        <v>82.543999999999997</v>
      </c>
      <c r="V8" s="8">
        <v>224</v>
      </c>
      <c r="W8" s="8">
        <f t="shared" si="10"/>
        <v>0</v>
      </c>
      <c r="X8" s="8"/>
      <c r="Y8" s="8">
        <f t="shared" si="11"/>
        <v>94.704499999999996</v>
      </c>
      <c r="Z8" s="8">
        <f>192+65</f>
        <v>257</v>
      </c>
      <c r="AA8" s="8">
        <f t="shared" si="12"/>
        <v>0</v>
      </c>
      <c r="AB8" s="8"/>
      <c r="AC8" s="8">
        <f t="shared" si="13"/>
        <v>0</v>
      </c>
      <c r="AD8" s="8"/>
      <c r="AE8" s="8">
        <f t="shared" si="14"/>
        <v>109.07599999999999</v>
      </c>
      <c r="AF8" s="8">
        <f>257+39</f>
        <v>296</v>
      </c>
      <c r="AG8" s="8">
        <f t="shared" si="15"/>
        <v>0</v>
      </c>
      <c r="AH8" s="8"/>
      <c r="AI8" s="8">
        <f t="shared" si="16"/>
        <v>118.657</v>
      </c>
      <c r="AJ8" s="8">
        <v>322</v>
      </c>
      <c r="AK8" s="8">
        <f t="shared" si="17"/>
        <v>121.605</v>
      </c>
      <c r="AL8" s="8">
        <v>330</v>
      </c>
      <c r="AM8" s="8">
        <f t="shared" si="18"/>
        <v>124.1845</v>
      </c>
      <c r="AN8" s="8">
        <v>337</v>
      </c>
      <c r="AO8" s="8">
        <f t="shared" si="19"/>
        <v>126.764</v>
      </c>
      <c r="AP8" s="8">
        <v>344</v>
      </c>
      <c r="AQ8" s="8">
        <f t="shared" si="20"/>
        <v>128.238</v>
      </c>
      <c r="AR8" s="8">
        <v>348</v>
      </c>
      <c r="AS8" s="8">
        <f t="shared" si="21"/>
        <v>128.60650000000001</v>
      </c>
      <c r="AT8" s="8">
        <v>349</v>
      </c>
      <c r="AU8" s="8">
        <f t="shared" si="22"/>
        <v>130.44899999999998</v>
      </c>
      <c r="AV8" s="8">
        <v>354</v>
      </c>
      <c r="AW8" s="8">
        <f t="shared" si="23"/>
        <v>135.608</v>
      </c>
      <c r="AX8" s="23">
        <f>349+19</f>
        <v>368</v>
      </c>
      <c r="AY8" s="15"/>
    </row>
    <row r="9" spans="1:51" ht="17.149999999999999" customHeight="1">
      <c r="A9" s="3">
        <v>5</v>
      </c>
      <c r="B9" s="14" t="s">
        <v>33</v>
      </c>
      <c r="C9" s="8">
        <f t="shared" si="0"/>
        <v>11.055</v>
      </c>
      <c r="D9" s="8">
        <v>30</v>
      </c>
      <c r="E9" s="8">
        <f t="shared" si="1"/>
        <v>21.741499999999998</v>
      </c>
      <c r="F9" s="8">
        <v>59</v>
      </c>
      <c r="G9" s="8">
        <f t="shared" si="2"/>
        <v>36.481499999999997</v>
      </c>
      <c r="H9" s="8">
        <v>99</v>
      </c>
      <c r="I9" s="8">
        <f t="shared" si="3"/>
        <v>44.588499999999996</v>
      </c>
      <c r="J9" s="8">
        <v>121</v>
      </c>
      <c r="K9" s="8">
        <f t="shared" si="4"/>
        <v>54.906500000000001</v>
      </c>
      <c r="L9" s="8">
        <f>99+50</f>
        <v>149</v>
      </c>
      <c r="M9" s="8">
        <f t="shared" si="5"/>
        <v>64.855999999999995</v>
      </c>
      <c r="N9" s="8">
        <v>176</v>
      </c>
      <c r="O9" s="8">
        <f t="shared" si="6"/>
        <v>0</v>
      </c>
      <c r="P9" s="8"/>
      <c r="Q9" s="8">
        <f t="shared" si="7"/>
        <v>85.860500000000002</v>
      </c>
      <c r="R9" s="8">
        <v>233</v>
      </c>
      <c r="S9" s="8">
        <f t="shared" si="8"/>
        <v>0</v>
      </c>
      <c r="T9" s="8"/>
      <c r="U9" s="8">
        <f t="shared" si="9"/>
        <v>100.232</v>
      </c>
      <c r="V9" s="8">
        <v>272</v>
      </c>
      <c r="W9" s="8">
        <f t="shared" si="10"/>
        <v>0</v>
      </c>
      <c r="X9" s="8"/>
      <c r="Y9" s="8">
        <f t="shared" si="11"/>
        <v>116.8145</v>
      </c>
      <c r="Z9" s="8">
        <f>233+84</f>
        <v>317</v>
      </c>
      <c r="AA9" s="8">
        <f t="shared" si="12"/>
        <v>0</v>
      </c>
      <c r="AB9" s="8"/>
      <c r="AC9" s="8">
        <f t="shared" si="13"/>
        <v>0</v>
      </c>
      <c r="AD9" s="8"/>
      <c r="AE9" s="8">
        <f t="shared" si="14"/>
        <v>140.39849999999998</v>
      </c>
      <c r="AF9" s="8">
        <f>317+64</f>
        <v>381</v>
      </c>
      <c r="AG9" s="8">
        <f t="shared" si="15"/>
        <v>0</v>
      </c>
      <c r="AH9" s="8"/>
      <c r="AI9" s="8">
        <f t="shared" si="16"/>
        <v>152.559</v>
      </c>
      <c r="AJ9" s="8">
        <v>414</v>
      </c>
      <c r="AK9" s="8">
        <f t="shared" si="17"/>
        <v>156.61250000000001</v>
      </c>
      <c r="AL9" s="8">
        <v>425</v>
      </c>
      <c r="AM9" s="8">
        <f t="shared" si="18"/>
        <v>164.71950000000001</v>
      </c>
      <c r="AN9" s="8">
        <v>447</v>
      </c>
      <c r="AO9" s="8">
        <f t="shared" si="19"/>
        <v>170.98400000000001</v>
      </c>
      <c r="AP9" s="8">
        <v>464</v>
      </c>
      <c r="AQ9" s="8">
        <f t="shared" si="20"/>
        <v>177.24850000000001</v>
      </c>
      <c r="AR9" s="8">
        <v>481</v>
      </c>
      <c r="AS9" s="8">
        <f t="shared" si="21"/>
        <v>180.93350000000001</v>
      </c>
      <c r="AT9" s="8">
        <v>491</v>
      </c>
      <c r="AU9" s="8">
        <f t="shared" si="22"/>
        <v>186.8295</v>
      </c>
      <c r="AV9" s="8">
        <v>507</v>
      </c>
      <c r="AW9" s="8">
        <f t="shared" si="23"/>
        <v>197.8845</v>
      </c>
      <c r="AX9" s="23">
        <f>491+46</f>
        <v>537</v>
      </c>
      <c r="AY9" s="15"/>
    </row>
    <row r="10" spans="1:51" s="19" customFormat="1" ht="17.149999999999999" customHeight="1">
      <c r="A10" s="16">
        <v>6</v>
      </c>
      <c r="B10" s="17" t="s">
        <v>7</v>
      </c>
      <c r="C10" s="18">
        <f t="shared" si="0"/>
        <v>9.2125000000000004</v>
      </c>
      <c r="D10" s="18">
        <v>25</v>
      </c>
      <c r="E10" s="18">
        <f t="shared" si="1"/>
        <v>18.793499999999998</v>
      </c>
      <c r="F10" s="18">
        <v>51</v>
      </c>
      <c r="G10" s="18">
        <f t="shared" si="2"/>
        <v>30.954000000000001</v>
      </c>
      <c r="H10" s="18">
        <v>84</v>
      </c>
      <c r="I10" s="18">
        <f t="shared" si="3"/>
        <v>38.323999999999998</v>
      </c>
      <c r="J10" s="18">
        <v>104</v>
      </c>
      <c r="K10" s="18">
        <f t="shared" si="4"/>
        <v>47.536499999999997</v>
      </c>
      <c r="L10" s="18">
        <f>84+45</f>
        <v>129</v>
      </c>
      <c r="M10" s="18">
        <f t="shared" si="5"/>
        <v>56.380499999999998</v>
      </c>
      <c r="N10" s="18">
        <f>84+69</f>
        <v>153</v>
      </c>
      <c r="O10" s="18">
        <f t="shared" si="6"/>
        <v>0</v>
      </c>
      <c r="P10" s="18"/>
      <c r="Q10" s="18">
        <f t="shared" si="7"/>
        <v>73.7</v>
      </c>
      <c r="R10" s="18">
        <v>200</v>
      </c>
      <c r="S10" s="18">
        <f t="shared" si="8"/>
        <v>0</v>
      </c>
      <c r="T10" s="18"/>
      <c r="U10" s="18">
        <f t="shared" si="9"/>
        <v>76.279499999999999</v>
      </c>
      <c r="V10" s="18">
        <v>207</v>
      </c>
      <c r="W10" s="18">
        <f t="shared" si="10"/>
        <v>0</v>
      </c>
      <c r="X10" s="18"/>
      <c r="Y10" s="18">
        <f t="shared" si="11"/>
        <v>0</v>
      </c>
      <c r="Z10" s="18"/>
      <c r="AA10" s="18">
        <f t="shared" si="12"/>
        <v>0</v>
      </c>
      <c r="AB10" s="18"/>
      <c r="AC10" s="18">
        <f t="shared" si="13"/>
        <v>0</v>
      </c>
      <c r="AD10" s="18"/>
      <c r="AE10" s="18">
        <f t="shared" si="14"/>
        <v>0</v>
      </c>
      <c r="AF10" s="18"/>
      <c r="AG10" s="18">
        <f t="shared" si="15"/>
        <v>0</v>
      </c>
      <c r="AH10" s="18"/>
      <c r="AI10" s="18">
        <f t="shared" si="16"/>
        <v>0</v>
      </c>
      <c r="AJ10" s="18"/>
      <c r="AK10" s="18">
        <f t="shared" si="17"/>
        <v>0</v>
      </c>
      <c r="AL10" s="18"/>
      <c r="AM10" s="18">
        <f t="shared" si="18"/>
        <v>0</v>
      </c>
      <c r="AN10" s="18"/>
      <c r="AO10" s="18">
        <f t="shared" si="19"/>
        <v>0</v>
      </c>
      <c r="AP10" s="18"/>
      <c r="AQ10" s="18">
        <f t="shared" si="20"/>
        <v>0</v>
      </c>
      <c r="AR10" s="18"/>
      <c r="AS10" s="18">
        <f t="shared" si="21"/>
        <v>0</v>
      </c>
      <c r="AT10" s="18"/>
      <c r="AU10" s="18">
        <f t="shared" si="22"/>
        <v>0</v>
      </c>
      <c r="AV10" s="18"/>
      <c r="AW10" s="18">
        <f t="shared" si="23"/>
        <v>0</v>
      </c>
      <c r="AX10" s="24"/>
      <c r="AY10" s="25"/>
    </row>
    <row r="11" spans="1:51" ht="17.149999999999999" customHeight="1">
      <c r="A11" s="3">
        <v>7</v>
      </c>
      <c r="B11" s="7" t="s">
        <v>34</v>
      </c>
      <c r="C11" s="8">
        <f t="shared" si="0"/>
        <v>9.2125000000000004</v>
      </c>
      <c r="D11" s="8">
        <v>25</v>
      </c>
      <c r="E11" s="8">
        <f t="shared" si="1"/>
        <v>18.425000000000001</v>
      </c>
      <c r="F11" s="8">
        <v>50</v>
      </c>
      <c r="G11" s="8">
        <f t="shared" si="2"/>
        <v>30.216999999999999</v>
      </c>
      <c r="H11" s="8">
        <v>82</v>
      </c>
      <c r="I11" s="8">
        <f t="shared" si="3"/>
        <v>36.481499999999997</v>
      </c>
      <c r="J11" s="8">
        <v>99</v>
      </c>
      <c r="K11" s="8">
        <f t="shared" si="4"/>
        <v>44.957000000000001</v>
      </c>
      <c r="L11" s="8">
        <v>122</v>
      </c>
      <c r="M11" s="8">
        <f t="shared" si="5"/>
        <v>51.589999999999996</v>
      </c>
      <c r="N11" s="8">
        <f>82+58</f>
        <v>140</v>
      </c>
      <c r="O11" s="8">
        <f t="shared" si="6"/>
        <v>0</v>
      </c>
      <c r="P11" s="8"/>
      <c r="Q11" s="8">
        <f t="shared" si="7"/>
        <v>63.381999999999998</v>
      </c>
      <c r="R11" s="8">
        <v>172</v>
      </c>
      <c r="S11" s="8">
        <f t="shared" si="8"/>
        <v>0</v>
      </c>
      <c r="T11" s="8"/>
      <c r="U11" s="8">
        <f t="shared" si="9"/>
        <v>73.7</v>
      </c>
      <c r="V11" s="8">
        <v>200</v>
      </c>
      <c r="W11" s="8">
        <f t="shared" si="10"/>
        <v>0</v>
      </c>
      <c r="X11" s="8"/>
      <c r="Y11" s="8">
        <f t="shared" si="11"/>
        <v>86.597499999999997</v>
      </c>
      <c r="Z11" s="8">
        <f>172+63</f>
        <v>235</v>
      </c>
      <c r="AA11" s="8">
        <f t="shared" si="12"/>
        <v>0</v>
      </c>
      <c r="AB11" s="8"/>
      <c r="AC11" s="8">
        <f t="shared" si="13"/>
        <v>0</v>
      </c>
      <c r="AD11" s="8"/>
      <c r="AE11" s="8">
        <f t="shared" si="14"/>
        <v>103.5485</v>
      </c>
      <c r="AF11" s="8">
        <f>235+46</f>
        <v>281</v>
      </c>
      <c r="AG11" s="8">
        <f t="shared" si="15"/>
        <v>0</v>
      </c>
      <c r="AH11" s="8"/>
      <c r="AI11" s="8">
        <f t="shared" si="16"/>
        <v>110.1815</v>
      </c>
      <c r="AJ11" s="8">
        <v>299</v>
      </c>
      <c r="AK11" s="8">
        <f t="shared" si="17"/>
        <v>116.0775</v>
      </c>
      <c r="AL11" s="8">
        <v>315</v>
      </c>
      <c r="AM11" s="8">
        <f t="shared" si="18"/>
        <v>120.4995</v>
      </c>
      <c r="AN11" s="8">
        <v>327</v>
      </c>
      <c r="AO11" s="8">
        <f t="shared" si="19"/>
        <v>126.027</v>
      </c>
      <c r="AP11" s="8">
        <v>342</v>
      </c>
      <c r="AQ11" s="8">
        <f t="shared" si="20"/>
        <v>131.18600000000001</v>
      </c>
      <c r="AR11" s="8">
        <v>356</v>
      </c>
      <c r="AS11" s="8">
        <f t="shared" si="21"/>
        <v>137.08199999999999</v>
      </c>
      <c r="AT11" s="8">
        <v>372</v>
      </c>
      <c r="AU11" s="8">
        <f t="shared" si="22"/>
        <v>142.24099999999999</v>
      </c>
      <c r="AV11" s="8">
        <v>386</v>
      </c>
      <c r="AW11" s="8">
        <f t="shared" si="23"/>
        <v>148.50549999999998</v>
      </c>
      <c r="AX11" s="23">
        <f>372+31</f>
        <v>403</v>
      </c>
      <c r="AY11" s="15"/>
    </row>
    <row r="12" spans="1:51" ht="17.149999999999999" customHeight="1">
      <c r="A12" s="3">
        <v>8</v>
      </c>
      <c r="B12" s="14" t="s">
        <v>35</v>
      </c>
      <c r="C12" s="8">
        <f t="shared" si="0"/>
        <v>12.897499999999999</v>
      </c>
      <c r="D12" s="8">
        <v>35</v>
      </c>
      <c r="E12" s="8">
        <f t="shared" si="1"/>
        <v>25.058</v>
      </c>
      <c r="F12" s="8">
        <v>68</v>
      </c>
      <c r="G12" s="8">
        <f t="shared" si="2"/>
        <v>41.640499999999996</v>
      </c>
      <c r="H12" s="8">
        <v>113</v>
      </c>
      <c r="I12" s="8">
        <f t="shared" si="3"/>
        <v>50.484499999999997</v>
      </c>
      <c r="J12" s="8">
        <v>137</v>
      </c>
      <c r="K12" s="8">
        <f t="shared" si="4"/>
        <v>62.644999999999996</v>
      </c>
      <c r="L12" s="8">
        <v>170</v>
      </c>
      <c r="M12" s="8">
        <f t="shared" si="5"/>
        <v>74.436999999999998</v>
      </c>
      <c r="N12" s="8">
        <f>113+89</f>
        <v>202</v>
      </c>
      <c r="O12" s="8">
        <f t="shared" si="6"/>
        <v>0</v>
      </c>
      <c r="P12" s="8"/>
      <c r="Q12" s="8">
        <f t="shared" si="7"/>
        <v>97.652500000000003</v>
      </c>
      <c r="R12" s="8">
        <v>265</v>
      </c>
      <c r="S12" s="8">
        <f t="shared" si="8"/>
        <v>0</v>
      </c>
      <c r="T12" s="8"/>
      <c r="U12" s="8">
        <f t="shared" si="9"/>
        <v>115.34049999999999</v>
      </c>
      <c r="V12" s="8">
        <v>313</v>
      </c>
      <c r="W12" s="8">
        <f t="shared" si="10"/>
        <v>0</v>
      </c>
      <c r="X12" s="8"/>
      <c r="Y12" s="8">
        <f t="shared" si="11"/>
        <v>136.345</v>
      </c>
      <c r="Z12" s="8">
        <v>370</v>
      </c>
      <c r="AA12" s="8">
        <f t="shared" si="12"/>
        <v>0</v>
      </c>
      <c r="AB12" s="8"/>
      <c r="AC12" s="8">
        <f t="shared" si="13"/>
        <v>0</v>
      </c>
      <c r="AD12" s="8"/>
      <c r="AE12" s="8">
        <f t="shared" si="14"/>
        <v>165.08799999999999</v>
      </c>
      <c r="AF12" s="8">
        <f>370+78</f>
        <v>448</v>
      </c>
      <c r="AG12" s="8">
        <f t="shared" si="15"/>
        <v>0</v>
      </c>
      <c r="AH12" s="8"/>
      <c r="AI12" s="8">
        <f t="shared" si="16"/>
        <v>185.35550000000001</v>
      </c>
      <c r="AJ12" s="8">
        <v>503</v>
      </c>
      <c r="AK12" s="8">
        <f t="shared" si="17"/>
        <v>190.88300000000001</v>
      </c>
      <c r="AL12" s="8">
        <v>518</v>
      </c>
      <c r="AM12" s="8">
        <f t="shared" si="18"/>
        <v>192.72550000000001</v>
      </c>
      <c r="AN12" s="8">
        <v>523</v>
      </c>
      <c r="AO12" s="8">
        <f t="shared" si="19"/>
        <v>197.51599999999999</v>
      </c>
      <c r="AP12" s="8">
        <v>536</v>
      </c>
      <c r="AQ12" s="8">
        <f t="shared" si="20"/>
        <v>203.41200000000001</v>
      </c>
      <c r="AR12" s="8">
        <v>552</v>
      </c>
      <c r="AS12" s="8">
        <f t="shared" si="21"/>
        <v>205.9915</v>
      </c>
      <c r="AT12" s="8">
        <v>559</v>
      </c>
      <c r="AU12" s="8">
        <f t="shared" si="22"/>
        <v>207.834</v>
      </c>
      <c r="AV12" s="8">
        <v>564</v>
      </c>
      <c r="AW12" s="8">
        <f t="shared" si="23"/>
        <v>212.62449999999998</v>
      </c>
      <c r="AX12" s="23">
        <f>559+18</f>
        <v>577</v>
      </c>
      <c r="AY12" s="15"/>
    </row>
    <row r="13" spans="1:51" ht="17.149999999999999" customHeight="1">
      <c r="A13" s="3">
        <v>9</v>
      </c>
      <c r="B13" s="7" t="s">
        <v>13</v>
      </c>
      <c r="C13" s="8">
        <f t="shared" si="0"/>
        <v>8.4755000000000003</v>
      </c>
      <c r="D13" s="8">
        <v>23</v>
      </c>
      <c r="E13" s="8">
        <f t="shared" si="1"/>
        <v>16.951000000000001</v>
      </c>
      <c r="F13" s="8">
        <v>46</v>
      </c>
      <c r="G13" s="8">
        <f t="shared" si="2"/>
        <v>27.268999999999998</v>
      </c>
      <c r="H13" s="8">
        <v>74</v>
      </c>
      <c r="I13" s="8">
        <f t="shared" si="3"/>
        <v>33.164999999999999</v>
      </c>
      <c r="J13" s="8">
        <v>90</v>
      </c>
      <c r="K13" s="8">
        <f t="shared" si="4"/>
        <v>41.640499999999996</v>
      </c>
      <c r="L13" s="8">
        <f>74+39</f>
        <v>113</v>
      </c>
      <c r="M13" s="8">
        <f t="shared" si="5"/>
        <v>47.905000000000001</v>
      </c>
      <c r="N13" s="8">
        <f>74+56</f>
        <v>130</v>
      </c>
      <c r="O13" s="8">
        <f t="shared" si="6"/>
        <v>0</v>
      </c>
      <c r="P13" s="8"/>
      <c r="Q13" s="8">
        <f t="shared" si="7"/>
        <v>62.644999999999996</v>
      </c>
      <c r="R13" s="8">
        <v>170</v>
      </c>
      <c r="S13" s="8">
        <f t="shared" si="8"/>
        <v>0</v>
      </c>
      <c r="T13" s="8"/>
      <c r="U13" s="8">
        <f t="shared" si="9"/>
        <v>74.436999999999998</v>
      </c>
      <c r="V13" s="8">
        <v>202</v>
      </c>
      <c r="W13" s="8">
        <f t="shared" si="10"/>
        <v>0</v>
      </c>
      <c r="X13" s="8"/>
      <c r="Y13" s="8">
        <f t="shared" si="11"/>
        <v>86.597499999999997</v>
      </c>
      <c r="Z13" s="8">
        <v>235</v>
      </c>
      <c r="AA13" s="8">
        <f t="shared" si="12"/>
        <v>0</v>
      </c>
      <c r="AB13" s="8"/>
      <c r="AC13" s="8">
        <f t="shared" si="13"/>
        <v>0</v>
      </c>
      <c r="AD13" s="8"/>
      <c r="AE13" s="8">
        <f t="shared" si="14"/>
        <v>104.654</v>
      </c>
      <c r="AF13" s="8">
        <f>235+49</f>
        <v>284</v>
      </c>
      <c r="AG13" s="8">
        <f t="shared" si="15"/>
        <v>0</v>
      </c>
      <c r="AH13" s="8"/>
      <c r="AI13" s="8">
        <f t="shared" si="16"/>
        <v>116.8145</v>
      </c>
      <c r="AJ13" s="8">
        <v>317</v>
      </c>
      <c r="AK13" s="8">
        <f t="shared" si="17"/>
        <v>123.07899999999999</v>
      </c>
      <c r="AL13" s="8">
        <v>334</v>
      </c>
      <c r="AM13" s="8">
        <f t="shared" si="18"/>
        <v>128.238</v>
      </c>
      <c r="AN13" s="8">
        <v>348</v>
      </c>
      <c r="AO13" s="8">
        <f t="shared" si="19"/>
        <v>134.5025</v>
      </c>
      <c r="AP13" s="8">
        <v>365</v>
      </c>
      <c r="AQ13" s="8">
        <f t="shared" si="20"/>
        <v>140.03</v>
      </c>
      <c r="AR13" s="8">
        <v>380</v>
      </c>
      <c r="AS13" s="8">
        <f t="shared" si="21"/>
        <v>145.18899999999999</v>
      </c>
      <c r="AT13" s="8">
        <v>394</v>
      </c>
      <c r="AU13" s="8">
        <f t="shared" si="22"/>
        <v>150.34799999999998</v>
      </c>
      <c r="AV13" s="8">
        <v>408</v>
      </c>
      <c r="AW13" s="8">
        <f t="shared" si="23"/>
        <v>156.61250000000001</v>
      </c>
      <c r="AX13" s="23">
        <f>394+31</f>
        <v>425</v>
      </c>
      <c r="AY13" s="15"/>
    </row>
    <row r="14" spans="1:51" ht="17.149999999999999" customHeight="1">
      <c r="A14" s="3">
        <v>10</v>
      </c>
      <c r="B14" s="7" t="s">
        <v>9</v>
      </c>
      <c r="C14" s="8">
        <f t="shared" si="0"/>
        <v>9.9495000000000005</v>
      </c>
      <c r="D14" s="8">
        <v>27</v>
      </c>
      <c r="E14" s="8">
        <f t="shared" si="1"/>
        <v>19.5305</v>
      </c>
      <c r="F14" s="8">
        <v>53</v>
      </c>
      <c r="G14" s="8">
        <f t="shared" si="2"/>
        <v>30.216999999999999</v>
      </c>
      <c r="H14" s="8">
        <v>82</v>
      </c>
      <c r="I14" s="8">
        <f t="shared" si="3"/>
        <v>36.481499999999997</v>
      </c>
      <c r="J14" s="8">
        <v>99</v>
      </c>
      <c r="K14" s="8">
        <f t="shared" si="4"/>
        <v>43.1145</v>
      </c>
      <c r="L14" s="8">
        <f>82+35</f>
        <v>117</v>
      </c>
      <c r="M14" s="8">
        <f t="shared" si="5"/>
        <v>45.325499999999998</v>
      </c>
      <c r="N14" s="8">
        <f>82+41</f>
        <v>123</v>
      </c>
      <c r="O14" s="8">
        <f t="shared" si="6"/>
        <v>0</v>
      </c>
      <c r="P14" s="8"/>
      <c r="Q14" s="8">
        <f t="shared" si="7"/>
        <v>59.696999999999996</v>
      </c>
      <c r="R14" s="8">
        <v>162</v>
      </c>
      <c r="S14" s="8">
        <f t="shared" si="8"/>
        <v>0</v>
      </c>
      <c r="T14" s="8"/>
      <c r="U14" s="8">
        <f t="shared" si="9"/>
        <v>69.646500000000003</v>
      </c>
      <c r="V14" s="8">
        <v>189</v>
      </c>
      <c r="W14" s="8">
        <f t="shared" si="10"/>
        <v>0</v>
      </c>
      <c r="X14" s="8"/>
      <c r="Y14" s="8">
        <f t="shared" si="11"/>
        <v>79.227499999999992</v>
      </c>
      <c r="Z14" s="8">
        <f>162+53</f>
        <v>215</v>
      </c>
      <c r="AA14" s="8">
        <f t="shared" si="12"/>
        <v>0</v>
      </c>
      <c r="AB14" s="8"/>
      <c r="AC14" s="8">
        <f t="shared" si="13"/>
        <v>0</v>
      </c>
      <c r="AD14" s="8"/>
      <c r="AE14" s="8">
        <f t="shared" si="14"/>
        <v>99.126499999999993</v>
      </c>
      <c r="AF14" s="8">
        <f>215+54</f>
        <v>269</v>
      </c>
      <c r="AG14" s="8">
        <f t="shared" si="15"/>
        <v>0</v>
      </c>
      <c r="AH14" s="8"/>
      <c r="AI14" s="8">
        <f t="shared" si="16"/>
        <v>109.07599999999999</v>
      </c>
      <c r="AJ14" s="8">
        <v>296</v>
      </c>
      <c r="AK14" s="8">
        <f t="shared" si="17"/>
        <v>116.446</v>
      </c>
      <c r="AL14" s="8">
        <v>316</v>
      </c>
      <c r="AM14" s="8">
        <f t="shared" si="18"/>
        <v>123.44750000000001</v>
      </c>
      <c r="AN14" s="8">
        <v>335</v>
      </c>
      <c r="AO14" s="8">
        <f t="shared" si="19"/>
        <v>127.501</v>
      </c>
      <c r="AP14" s="8">
        <v>346</v>
      </c>
      <c r="AQ14" s="8">
        <f t="shared" si="20"/>
        <v>134.13399999999999</v>
      </c>
      <c r="AR14" s="8">
        <v>364</v>
      </c>
      <c r="AS14" s="8">
        <f t="shared" si="21"/>
        <v>141.13550000000001</v>
      </c>
      <c r="AT14" s="8">
        <v>383</v>
      </c>
      <c r="AU14" s="8">
        <f t="shared" si="22"/>
        <v>148.137</v>
      </c>
      <c r="AV14" s="8">
        <v>402</v>
      </c>
      <c r="AW14" s="8">
        <f t="shared" si="23"/>
        <v>156.244</v>
      </c>
      <c r="AX14" s="23">
        <f>383+41</f>
        <v>424</v>
      </c>
      <c r="AY14" s="15"/>
    </row>
    <row r="15" spans="1:51" ht="17.149999999999999" customHeight="1">
      <c r="A15" s="3">
        <v>11</v>
      </c>
      <c r="B15" s="7" t="s">
        <v>17</v>
      </c>
      <c r="C15" s="8">
        <f t="shared" si="0"/>
        <v>11.055</v>
      </c>
      <c r="D15" s="8">
        <v>30</v>
      </c>
      <c r="E15" s="8">
        <f t="shared" si="1"/>
        <v>21.741499999999998</v>
      </c>
      <c r="F15" s="8">
        <v>59</v>
      </c>
      <c r="G15" s="8">
        <f t="shared" si="2"/>
        <v>36.113</v>
      </c>
      <c r="H15" s="8">
        <v>98</v>
      </c>
      <c r="I15" s="8">
        <f t="shared" si="3"/>
        <v>43.482999999999997</v>
      </c>
      <c r="J15" s="8">
        <v>118</v>
      </c>
      <c r="K15" s="8">
        <f t="shared" si="4"/>
        <v>53.801000000000002</v>
      </c>
      <c r="L15" s="8">
        <v>146</v>
      </c>
      <c r="M15" s="8">
        <f t="shared" si="5"/>
        <v>64.119</v>
      </c>
      <c r="N15" s="8">
        <v>174</v>
      </c>
      <c r="O15" s="8">
        <f t="shared" si="6"/>
        <v>0</v>
      </c>
      <c r="P15" s="8"/>
      <c r="Q15" s="8">
        <f t="shared" si="7"/>
        <v>83.280999999999992</v>
      </c>
      <c r="R15" s="8">
        <v>226</v>
      </c>
      <c r="S15" s="8">
        <f t="shared" si="8"/>
        <v>0</v>
      </c>
      <c r="T15" s="8"/>
      <c r="U15" s="8">
        <f t="shared" si="9"/>
        <v>97.283999999999992</v>
      </c>
      <c r="V15" s="8">
        <v>264</v>
      </c>
      <c r="W15" s="8">
        <f t="shared" si="10"/>
        <v>0</v>
      </c>
      <c r="X15" s="8"/>
      <c r="Y15" s="8">
        <f t="shared" si="11"/>
        <v>112.3925</v>
      </c>
      <c r="Z15" s="8">
        <v>305</v>
      </c>
      <c r="AA15" s="8">
        <f t="shared" si="12"/>
        <v>0</v>
      </c>
      <c r="AB15" s="8"/>
      <c r="AC15" s="8">
        <f t="shared" si="13"/>
        <v>0</v>
      </c>
      <c r="AD15" s="8"/>
      <c r="AE15" s="8">
        <f t="shared" si="14"/>
        <v>131.55449999999999</v>
      </c>
      <c r="AF15" s="8">
        <v>357</v>
      </c>
      <c r="AG15" s="8">
        <f t="shared" si="15"/>
        <v>0</v>
      </c>
      <c r="AH15" s="8"/>
      <c r="AI15" s="8">
        <f t="shared" si="16"/>
        <v>145.92599999999999</v>
      </c>
      <c r="AJ15" s="8">
        <v>396</v>
      </c>
      <c r="AK15" s="8">
        <f t="shared" si="17"/>
        <v>151.822</v>
      </c>
      <c r="AL15" s="8">
        <v>412</v>
      </c>
      <c r="AM15" s="8">
        <f t="shared" si="18"/>
        <v>158.0865</v>
      </c>
      <c r="AN15" s="8">
        <v>429</v>
      </c>
      <c r="AO15" s="8">
        <f t="shared" si="19"/>
        <v>163.24549999999999</v>
      </c>
      <c r="AP15" s="8">
        <v>443</v>
      </c>
      <c r="AQ15" s="8">
        <f t="shared" si="20"/>
        <v>168.036</v>
      </c>
      <c r="AR15" s="8">
        <v>456</v>
      </c>
      <c r="AS15" s="8">
        <f t="shared" si="21"/>
        <v>174.66900000000001</v>
      </c>
      <c r="AT15" s="8">
        <v>474</v>
      </c>
      <c r="AU15" s="8">
        <f t="shared" si="22"/>
        <v>180.19649999999999</v>
      </c>
      <c r="AV15" s="8">
        <v>489</v>
      </c>
      <c r="AW15" s="8">
        <f t="shared" si="23"/>
        <v>189.7775</v>
      </c>
      <c r="AX15" s="23">
        <f>474+41</f>
        <v>515</v>
      </c>
      <c r="AY15" s="15"/>
    </row>
    <row r="16" spans="1:51" ht="17.149999999999999" customHeight="1">
      <c r="A16" s="3">
        <v>12</v>
      </c>
      <c r="B16" s="7" t="s">
        <v>6</v>
      </c>
      <c r="C16" s="8">
        <f t="shared" si="0"/>
        <v>9.5809999999999995</v>
      </c>
      <c r="D16" s="8">
        <v>26</v>
      </c>
      <c r="E16" s="8">
        <f t="shared" si="1"/>
        <v>19.161999999999999</v>
      </c>
      <c r="F16" s="8">
        <v>52</v>
      </c>
      <c r="G16" s="8">
        <f t="shared" si="2"/>
        <v>32.0595</v>
      </c>
      <c r="H16" s="8">
        <v>87</v>
      </c>
      <c r="I16" s="8">
        <f t="shared" si="3"/>
        <v>37.955500000000001</v>
      </c>
      <c r="J16" s="8">
        <v>103</v>
      </c>
      <c r="K16" s="8">
        <f t="shared" si="4"/>
        <v>46.799500000000002</v>
      </c>
      <c r="L16" s="8">
        <f>87+40</f>
        <v>127</v>
      </c>
      <c r="M16" s="8">
        <f t="shared" si="5"/>
        <v>53.801000000000002</v>
      </c>
      <c r="N16" s="8">
        <f>87+59</f>
        <v>146</v>
      </c>
      <c r="O16" s="8">
        <f t="shared" si="6"/>
        <v>0</v>
      </c>
      <c r="P16" s="8"/>
      <c r="Q16" s="8">
        <f t="shared" si="7"/>
        <v>67.804000000000002</v>
      </c>
      <c r="R16" s="8">
        <v>184</v>
      </c>
      <c r="S16" s="8">
        <f t="shared" si="8"/>
        <v>0</v>
      </c>
      <c r="T16" s="8"/>
      <c r="U16" s="8">
        <f t="shared" si="9"/>
        <v>79.596000000000004</v>
      </c>
      <c r="V16" s="8">
        <v>216</v>
      </c>
      <c r="W16" s="8">
        <f t="shared" si="10"/>
        <v>0</v>
      </c>
      <c r="X16" s="8"/>
      <c r="Y16" s="8">
        <f t="shared" si="11"/>
        <v>91.756500000000003</v>
      </c>
      <c r="Z16" s="8">
        <f>184+65</f>
        <v>249</v>
      </c>
      <c r="AA16" s="8">
        <f t="shared" si="12"/>
        <v>0</v>
      </c>
      <c r="AB16" s="8"/>
      <c r="AC16" s="8">
        <f t="shared" si="13"/>
        <v>0</v>
      </c>
      <c r="AD16" s="8"/>
      <c r="AE16" s="8">
        <f t="shared" si="14"/>
        <v>92.493499999999997</v>
      </c>
      <c r="AF16" s="8">
        <v>251</v>
      </c>
      <c r="AG16" s="8">
        <f t="shared" si="15"/>
        <v>0</v>
      </c>
      <c r="AH16" s="8"/>
      <c r="AI16" s="8">
        <f t="shared" si="16"/>
        <v>101.706</v>
      </c>
      <c r="AJ16" s="8">
        <v>276</v>
      </c>
      <c r="AK16" s="8">
        <f t="shared" si="17"/>
        <v>107.23349999999999</v>
      </c>
      <c r="AL16" s="8">
        <v>291</v>
      </c>
      <c r="AM16" s="8">
        <f t="shared" si="18"/>
        <v>113.498</v>
      </c>
      <c r="AN16" s="8">
        <v>308</v>
      </c>
      <c r="AO16" s="8">
        <f t="shared" si="19"/>
        <v>119.7625</v>
      </c>
      <c r="AP16" s="8">
        <f>276+49</f>
        <v>325</v>
      </c>
      <c r="AQ16" s="8">
        <f t="shared" si="20"/>
        <v>124.92149999999999</v>
      </c>
      <c r="AR16" s="8">
        <v>339</v>
      </c>
      <c r="AS16" s="8">
        <f t="shared" si="21"/>
        <v>131.55449999999999</v>
      </c>
      <c r="AT16" s="8">
        <v>357</v>
      </c>
      <c r="AU16" s="8">
        <f t="shared" si="22"/>
        <v>133.7655</v>
      </c>
      <c r="AV16" s="8">
        <v>363</v>
      </c>
      <c r="AW16" s="8">
        <f t="shared" si="23"/>
        <v>139.29300000000001</v>
      </c>
      <c r="AX16" s="23">
        <f>357+21</f>
        <v>378</v>
      </c>
      <c r="AY16" s="15"/>
    </row>
    <row r="17" spans="1:51" ht="17.149999999999999" customHeight="1">
      <c r="A17" s="3">
        <v>13</v>
      </c>
      <c r="B17" s="7" t="s">
        <v>12</v>
      </c>
      <c r="C17" s="8">
        <f t="shared" si="0"/>
        <v>11.055</v>
      </c>
      <c r="D17" s="8">
        <v>30</v>
      </c>
      <c r="E17" s="8">
        <f t="shared" si="1"/>
        <v>22.11</v>
      </c>
      <c r="F17" s="8">
        <v>60</v>
      </c>
      <c r="G17" s="8">
        <f t="shared" si="2"/>
        <v>36.481499999999997</v>
      </c>
      <c r="H17" s="8">
        <v>99</v>
      </c>
      <c r="I17" s="8">
        <f t="shared" si="3"/>
        <v>44.22</v>
      </c>
      <c r="J17" s="8">
        <v>120</v>
      </c>
      <c r="K17" s="8">
        <f t="shared" si="4"/>
        <v>55.274999999999999</v>
      </c>
      <c r="L17" s="8">
        <f>99+51</f>
        <v>150</v>
      </c>
      <c r="M17" s="8">
        <f t="shared" si="5"/>
        <v>65.593000000000004</v>
      </c>
      <c r="N17" s="8">
        <v>178</v>
      </c>
      <c r="O17" s="8">
        <f t="shared" si="6"/>
        <v>0</v>
      </c>
      <c r="P17" s="8"/>
      <c r="Q17" s="8">
        <f t="shared" si="7"/>
        <v>84.018000000000001</v>
      </c>
      <c r="R17" s="8">
        <v>228</v>
      </c>
      <c r="S17" s="8">
        <f t="shared" si="8"/>
        <v>0</v>
      </c>
      <c r="T17" s="8"/>
      <c r="U17" s="8">
        <f t="shared" si="9"/>
        <v>97.652500000000003</v>
      </c>
      <c r="V17" s="8">
        <v>265</v>
      </c>
      <c r="W17" s="8">
        <f t="shared" si="10"/>
        <v>0</v>
      </c>
      <c r="X17" s="8"/>
      <c r="Y17" s="8">
        <f t="shared" si="11"/>
        <v>110.91849999999999</v>
      </c>
      <c r="Z17" s="8">
        <v>301</v>
      </c>
      <c r="AA17" s="8">
        <f t="shared" si="12"/>
        <v>0</v>
      </c>
      <c r="AB17" s="8"/>
      <c r="AC17" s="8">
        <f t="shared" si="13"/>
        <v>0</v>
      </c>
      <c r="AD17" s="8"/>
      <c r="AE17" s="8">
        <f t="shared" si="14"/>
        <v>128.60650000000001</v>
      </c>
      <c r="AF17" s="8">
        <v>349</v>
      </c>
      <c r="AG17" s="8">
        <f t="shared" si="15"/>
        <v>0</v>
      </c>
      <c r="AH17" s="8"/>
      <c r="AI17" s="8">
        <f t="shared" si="16"/>
        <v>130.8175</v>
      </c>
      <c r="AJ17" s="8">
        <v>355</v>
      </c>
      <c r="AK17" s="8">
        <f t="shared" si="17"/>
        <v>131.18600000000001</v>
      </c>
      <c r="AL17" s="8">
        <v>356</v>
      </c>
      <c r="AM17" s="8">
        <f t="shared" si="18"/>
        <v>133.02850000000001</v>
      </c>
      <c r="AN17" s="8">
        <v>361</v>
      </c>
      <c r="AO17" s="8">
        <f t="shared" si="19"/>
        <v>134.87100000000001</v>
      </c>
      <c r="AP17" s="8">
        <v>366</v>
      </c>
      <c r="AQ17" s="8">
        <f t="shared" si="20"/>
        <v>136.71350000000001</v>
      </c>
      <c r="AR17" s="8">
        <v>371</v>
      </c>
      <c r="AS17" s="8">
        <f t="shared" si="21"/>
        <v>138.55600000000001</v>
      </c>
      <c r="AT17" s="8">
        <v>376</v>
      </c>
      <c r="AU17" s="8">
        <f t="shared" si="22"/>
        <v>140.39849999999998</v>
      </c>
      <c r="AV17" s="8">
        <v>381</v>
      </c>
      <c r="AW17" s="8">
        <f t="shared" si="23"/>
        <v>140.767</v>
      </c>
      <c r="AX17" s="23">
        <f>376+6</f>
        <v>382</v>
      </c>
      <c r="AY17" s="15"/>
    </row>
    <row r="18" spans="1:51" s="19" customFormat="1" ht="17.149999999999999" customHeight="1">
      <c r="A18" s="16">
        <v>14</v>
      </c>
      <c r="B18" s="17" t="s">
        <v>8</v>
      </c>
      <c r="C18" s="18">
        <f t="shared" si="0"/>
        <v>8.1069999999999993</v>
      </c>
      <c r="D18" s="18">
        <v>22</v>
      </c>
      <c r="E18" s="18">
        <f t="shared" si="1"/>
        <v>16.5825</v>
      </c>
      <c r="F18" s="18">
        <v>45</v>
      </c>
      <c r="G18" s="18">
        <f t="shared" si="2"/>
        <v>26.532</v>
      </c>
      <c r="H18" s="18">
        <v>72</v>
      </c>
      <c r="I18" s="18">
        <f t="shared" si="3"/>
        <v>32.0595</v>
      </c>
      <c r="J18" s="18">
        <v>87</v>
      </c>
      <c r="K18" s="18">
        <f t="shared" si="4"/>
        <v>39.429499999999997</v>
      </c>
      <c r="L18" s="18">
        <f>72+35</f>
        <v>107</v>
      </c>
      <c r="M18" s="18">
        <f t="shared" si="5"/>
        <v>46.799500000000002</v>
      </c>
      <c r="N18" s="18">
        <f>72+55</f>
        <v>127</v>
      </c>
      <c r="O18" s="18">
        <f t="shared" si="6"/>
        <v>0</v>
      </c>
      <c r="P18" s="18"/>
      <c r="Q18" s="18">
        <f t="shared" si="7"/>
        <v>63.381999999999998</v>
      </c>
      <c r="R18" s="18">
        <v>172</v>
      </c>
      <c r="S18" s="18">
        <f t="shared" si="8"/>
        <v>0</v>
      </c>
      <c r="T18" s="18"/>
      <c r="U18" s="18">
        <f t="shared" si="9"/>
        <v>73.331500000000005</v>
      </c>
      <c r="V18" s="18">
        <v>199</v>
      </c>
      <c r="W18" s="18">
        <f t="shared" si="10"/>
        <v>0</v>
      </c>
      <c r="X18" s="18"/>
      <c r="Y18" s="18">
        <f t="shared" si="11"/>
        <v>86.965999999999994</v>
      </c>
      <c r="Z18" s="18">
        <f>172+64</f>
        <v>236</v>
      </c>
      <c r="AA18" s="18">
        <f t="shared" si="12"/>
        <v>0</v>
      </c>
      <c r="AB18" s="18"/>
      <c r="AC18" s="18">
        <f t="shared" si="13"/>
        <v>0</v>
      </c>
      <c r="AD18" s="18"/>
      <c r="AE18" s="18">
        <f t="shared" si="14"/>
        <v>102.443</v>
      </c>
      <c r="AF18" s="18">
        <v>278</v>
      </c>
      <c r="AG18" s="18">
        <f t="shared" si="15"/>
        <v>0</v>
      </c>
      <c r="AH18" s="18"/>
      <c r="AI18" s="18">
        <f t="shared" si="16"/>
        <v>106.128</v>
      </c>
      <c r="AJ18" s="18">
        <v>288</v>
      </c>
      <c r="AK18" s="18">
        <f t="shared" si="17"/>
        <v>112.761</v>
      </c>
      <c r="AL18" s="18">
        <v>306</v>
      </c>
      <c r="AM18" s="18">
        <f t="shared" si="18"/>
        <v>116.8145</v>
      </c>
      <c r="AN18" s="18">
        <v>317</v>
      </c>
      <c r="AO18" s="18">
        <f t="shared" si="19"/>
        <v>119.7625</v>
      </c>
      <c r="AP18" s="18">
        <f>288+37</f>
        <v>325</v>
      </c>
      <c r="AQ18" s="18">
        <f t="shared" si="20"/>
        <v>120.86799999999999</v>
      </c>
      <c r="AR18" s="18">
        <v>328</v>
      </c>
      <c r="AS18" s="18">
        <f t="shared" si="21"/>
        <v>0</v>
      </c>
      <c r="AT18" s="18"/>
      <c r="AU18" s="18">
        <f t="shared" si="22"/>
        <v>0</v>
      </c>
      <c r="AV18" s="18"/>
      <c r="AW18" s="18">
        <f t="shared" si="23"/>
        <v>0</v>
      </c>
      <c r="AX18" s="24"/>
      <c r="AY18" s="25"/>
    </row>
    <row r="19" spans="1:51" ht="17.149999999999999" customHeight="1">
      <c r="A19" s="3">
        <v>17</v>
      </c>
      <c r="B19" s="7" t="s">
        <v>11</v>
      </c>
      <c r="C19" s="8">
        <f t="shared" si="0"/>
        <v>9.2125000000000004</v>
      </c>
      <c r="D19" s="8">
        <v>25</v>
      </c>
      <c r="E19" s="8">
        <f t="shared" si="1"/>
        <v>19.161999999999999</v>
      </c>
      <c r="F19" s="8">
        <v>52</v>
      </c>
      <c r="G19" s="8">
        <f t="shared" si="2"/>
        <v>30.954000000000001</v>
      </c>
      <c r="H19" s="8">
        <v>84</v>
      </c>
      <c r="I19" s="8">
        <f t="shared" si="3"/>
        <v>37.586999999999996</v>
      </c>
      <c r="J19" s="8">
        <v>102</v>
      </c>
      <c r="K19" s="8">
        <f t="shared" si="4"/>
        <v>46.430999999999997</v>
      </c>
      <c r="L19" s="8">
        <f>84+42</f>
        <v>126</v>
      </c>
      <c r="M19" s="8">
        <f t="shared" si="5"/>
        <v>55.643499999999996</v>
      </c>
      <c r="N19" s="8">
        <f>84+67</f>
        <v>151</v>
      </c>
      <c r="O19" s="8">
        <f t="shared" si="6"/>
        <v>0</v>
      </c>
      <c r="P19" s="8"/>
      <c r="Q19" s="8">
        <f t="shared" si="7"/>
        <v>71.120499999999993</v>
      </c>
      <c r="R19" s="8">
        <v>193</v>
      </c>
      <c r="S19" s="8">
        <f t="shared" si="8"/>
        <v>0</v>
      </c>
      <c r="T19" s="8"/>
      <c r="U19" s="8">
        <f t="shared" si="9"/>
        <v>82.912499999999994</v>
      </c>
      <c r="V19" s="8">
        <v>225</v>
      </c>
      <c r="W19" s="8">
        <f t="shared" si="10"/>
        <v>0</v>
      </c>
      <c r="X19" s="8"/>
      <c r="Y19" s="8">
        <f t="shared" si="11"/>
        <v>95.81</v>
      </c>
      <c r="Z19" s="8">
        <v>260</v>
      </c>
      <c r="AA19" s="8">
        <f t="shared" si="12"/>
        <v>0</v>
      </c>
      <c r="AB19" s="8"/>
      <c r="AC19" s="8">
        <f t="shared" si="13"/>
        <v>0</v>
      </c>
      <c r="AD19" s="8"/>
      <c r="AE19" s="8">
        <f t="shared" si="14"/>
        <v>115.709</v>
      </c>
      <c r="AF19" s="8">
        <v>314</v>
      </c>
      <c r="AG19" s="8">
        <f t="shared" si="15"/>
        <v>0</v>
      </c>
      <c r="AH19" s="8"/>
      <c r="AI19" s="8">
        <f t="shared" si="16"/>
        <v>127.501</v>
      </c>
      <c r="AJ19" s="8">
        <v>346</v>
      </c>
      <c r="AK19" s="8">
        <f t="shared" si="17"/>
        <v>133.39699999999999</v>
      </c>
      <c r="AL19" s="8">
        <v>362</v>
      </c>
      <c r="AM19" s="8">
        <f t="shared" si="18"/>
        <v>136.71350000000001</v>
      </c>
      <c r="AN19" s="8">
        <v>371</v>
      </c>
      <c r="AO19" s="8">
        <f t="shared" si="19"/>
        <v>140.767</v>
      </c>
      <c r="AP19" s="8">
        <v>382</v>
      </c>
      <c r="AQ19" s="8">
        <f t="shared" si="20"/>
        <v>148.874</v>
      </c>
      <c r="AR19" s="8">
        <v>404</v>
      </c>
      <c r="AS19" s="8">
        <f t="shared" si="21"/>
        <v>155.13849999999999</v>
      </c>
      <c r="AT19" s="8">
        <v>421</v>
      </c>
      <c r="AU19" s="8">
        <f t="shared" si="22"/>
        <v>161.7715</v>
      </c>
      <c r="AV19" s="8">
        <v>439</v>
      </c>
      <c r="AW19" s="8">
        <f t="shared" si="23"/>
        <v>169.14150000000001</v>
      </c>
      <c r="AX19" s="23">
        <f>421+38</f>
        <v>459</v>
      </c>
      <c r="AY19" s="15"/>
    </row>
    <row r="20" spans="1:51" s="19" customFormat="1" ht="17.149999999999999" customHeight="1">
      <c r="A20" s="16">
        <v>18</v>
      </c>
      <c r="B20" s="17" t="s">
        <v>28</v>
      </c>
      <c r="C20" s="18">
        <f t="shared" si="0"/>
        <v>11.055</v>
      </c>
      <c r="D20" s="18">
        <v>30</v>
      </c>
      <c r="E20" s="18">
        <f t="shared" si="1"/>
        <v>22.11</v>
      </c>
      <c r="F20" s="18">
        <v>60</v>
      </c>
      <c r="G20" s="18">
        <f t="shared" si="2"/>
        <v>36.481499999999997</v>
      </c>
      <c r="H20" s="18">
        <v>99</v>
      </c>
      <c r="I20" s="18">
        <f t="shared" si="3"/>
        <v>43.851500000000001</v>
      </c>
      <c r="J20" s="18">
        <v>119</v>
      </c>
      <c r="K20" s="18">
        <f t="shared" si="4"/>
        <v>54.906500000000001</v>
      </c>
      <c r="L20" s="18">
        <v>149</v>
      </c>
      <c r="M20" s="18">
        <f t="shared" si="5"/>
        <v>65.224499999999992</v>
      </c>
      <c r="N20" s="18">
        <v>177</v>
      </c>
      <c r="O20" s="18">
        <f t="shared" si="6"/>
        <v>0</v>
      </c>
      <c r="P20" s="18"/>
      <c r="Q20" s="18">
        <f t="shared" si="7"/>
        <v>85.860500000000002</v>
      </c>
      <c r="R20" s="18">
        <v>233</v>
      </c>
      <c r="S20" s="18">
        <f t="shared" si="8"/>
        <v>0</v>
      </c>
      <c r="T20" s="18"/>
      <c r="U20" s="18">
        <f t="shared" si="9"/>
        <v>100.96899999999999</v>
      </c>
      <c r="V20" s="18">
        <v>274</v>
      </c>
      <c r="W20" s="18">
        <f t="shared" si="10"/>
        <v>0</v>
      </c>
      <c r="X20" s="18"/>
      <c r="Y20" s="18">
        <f t="shared" si="11"/>
        <v>103.917</v>
      </c>
      <c r="Z20" s="18">
        <v>282</v>
      </c>
      <c r="AA20" s="18">
        <f t="shared" si="12"/>
        <v>0</v>
      </c>
      <c r="AB20" s="18"/>
      <c r="AC20" s="18">
        <f t="shared" si="13"/>
        <v>0</v>
      </c>
      <c r="AD20" s="18"/>
      <c r="AE20" s="18">
        <f t="shared" si="14"/>
        <v>127.13249999999999</v>
      </c>
      <c r="AF20" s="18">
        <f>282+63</f>
        <v>345</v>
      </c>
      <c r="AG20" s="18">
        <f t="shared" si="15"/>
        <v>0</v>
      </c>
      <c r="AH20" s="18"/>
      <c r="AI20" s="18">
        <f t="shared" si="16"/>
        <v>143.34649999999999</v>
      </c>
      <c r="AJ20" s="18">
        <v>389</v>
      </c>
      <c r="AK20" s="18">
        <f t="shared" si="17"/>
        <v>145.18899999999999</v>
      </c>
      <c r="AL20" s="18">
        <v>394</v>
      </c>
      <c r="AM20" s="18">
        <f t="shared" si="18"/>
        <v>0</v>
      </c>
      <c r="AN20" s="18"/>
      <c r="AO20" s="18">
        <f t="shared" si="19"/>
        <v>0</v>
      </c>
      <c r="AP20" s="18"/>
      <c r="AQ20" s="18">
        <f t="shared" si="20"/>
        <v>0</v>
      </c>
      <c r="AR20" s="18"/>
      <c r="AS20" s="18">
        <f t="shared" si="21"/>
        <v>0</v>
      </c>
      <c r="AT20" s="18"/>
      <c r="AU20" s="18">
        <f t="shared" si="22"/>
        <v>0</v>
      </c>
      <c r="AV20" s="18"/>
      <c r="AW20" s="18">
        <f t="shared" si="23"/>
        <v>0</v>
      </c>
      <c r="AX20" s="24"/>
      <c r="AY20" s="25"/>
    </row>
    <row r="21" spans="1:51" ht="17.149999999999999" customHeight="1">
      <c r="A21" s="3">
        <v>19</v>
      </c>
      <c r="B21" s="7" t="s">
        <v>14</v>
      </c>
      <c r="C21" s="8">
        <f t="shared" si="0"/>
        <v>8.8439999999999994</v>
      </c>
      <c r="D21" s="8">
        <v>24</v>
      </c>
      <c r="E21" s="8">
        <f t="shared" si="1"/>
        <v>18.425000000000001</v>
      </c>
      <c r="F21" s="8">
        <v>50</v>
      </c>
      <c r="G21" s="8">
        <f t="shared" si="2"/>
        <v>29.848499999999998</v>
      </c>
      <c r="H21" s="8">
        <v>81</v>
      </c>
      <c r="I21" s="8">
        <f t="shared" si="3"/>
        <v>35.375999999999998</v>
      </c>
      <c r="J21" s="8">
        <v>96</v>
      </c>
      <c r="K21" s="8">
        <f t="shared" si="4"/>
        <v>42.746000000000002</v>
      </c>
      <c r="L21" s="8">
        <f>81+35</f>
        <v>116</v>
      </c>
      <c r="M21" s="8">
        <f t="shared" si="5"/>
        <v>49.378999999999998</v>
      </c>
      <c r="N21" s="8">
        <f>81+53</f>
        <v>134</v>
      </c>
      <c r="O21" s="8">
        <f t="shared" si="6"/>
        <v>0</v>
      </c>
      <c r="P21" s="8"/>
      <c r="Q21" s="8">
        <f t="shared" si="7"/>
        <v>64.855999999999995</v>
      </c>
      <c r="R21" s="8">
        <v>176</v>
      </c>
      <c r="S21" s="8">
        <f t="shared" si="8"/>
        <v>0</v>
      </c>
      <c r="T21" s="8"/>
      <c r="U21" s="8">
        <f t="shared" si="9"/>
        <v>76.647999999999996</v>
      </c>
      <c r="V21" s="8">
        <v>208</v>
      </c>
      <c r="W21" s="8">
        <f t="shared" si="10"/>
        <v>0</v>
      </c>
      <c r="X21" s="8"/>
      <c r="Y21" s="8">
        <f t="shared" si="11"/>
        <v>91.756500000000003</v>
      </c>
      <c r="Z21" s="8">
        <v>249</v>
      </c>
      <c r="AA21" s="8">
        <f t="shared" si="12"/>
        <v>0</v>
      </c>
      <c r="AB21" s="8"/>
      <c r="AC21" s="8">
        <f t="shared" si="13"/>
        <v>0</v>
      </c>
      <c r="AD21" s="8"/>
      <c r="AE21" s="8">
        <f t="shared" si="14"/>
        <v>108.339</v>
      </c>
      <c r="AF21" s="8">
        <f>249+45</f>
        <v>294</v>
      </c>
      <c r="AG21" s="8">
        <f t="shared" si="15"/>
        <v>0</v>
      </c>
      <c r="AH21" s="8"/>
      <c r="AI21" s="8">
        <f t="shared" si="16"/>
        <v>121.23649999999999</v>
      </c>
      <c r="AJ21" s="8">
        <v>329</v>
      </c>
      <c r="AK21" s="8">
        <f t="shared" si="17"/>
        <v>127.8695</v>
      </c>
      <c r="AL21" s="8">
        <v>347</v>
      </c>
      <c r="AM21" s="8">
        <f t="shared" si="18"/>
        <v>131.923</v>
      </c>
      <c r="AN21" s="8">
        <v>358</v>
      </c>
      <c r="AO21" s="8">
        <f t="shared" si="19"/>
        <v>136.345</v>
      </c>
      <c r="AP21" s="8">
        <v>370</v>
      </c>
      <c r="AQ21" s="8">
        <f t="shared" si="20"/>
        <v>140.39849999999998</v>
      </c>
      <c r="AR21" s="8">
        <v>381</v>
      </c>
      <c r="AS21" s="8">
        <f t="shared" si="21"/>
        <v>144.452</v>
      </c>
      <c r="AT21" s="8">
        <v>392</v>
      </c>
      <c r="AU21" s="8">
        <f t="shared" si="22"/>
        <v>148.874</v>
      </c>
      <c r="AV21" s="8">
        <v>404</v>
      </c>
      <c r="AW21" s="8">
        <f t="shared" si="23"/>
        <v>154.03299999999999</v>
      </c>
      <c r="AX21" s="23">
        <f>392+26</f>
        <v>418</v>
      </c>
      <c r="AY21" s="15"/>
    </row>
    <row r="22" spans="1:51" s="19" customFormat="1" ht="17.149999999999999" customHeight="1">
      <c r="A22" s="16">
        <v>20</v>
      </c>
      <c r="B22" s="17" t="s">
        <v>15</v>
      </c>
      <c r="C22" s="18">
        <f t="shared" si="0"/>
        <v>11.423500000000001</v>
      </c>
      <c r="D22" s="18">
        <v>31</v>
      </c>
      <c r="E22" s="18">
        <f t="shared" si="1"/>
        <v>22.11</v>
      </c>
      <c r="F22" s="18">
        <v>60</v>
      </c>
      <c r="G22" s="18">
        <f t="shared" si="2"/>
        <v>36.85</v>
      </c>
      <c r="H22" s="18">
        <v>100</v>
      </c>
      <c r="I22" s="18">
        <f t="shared" si="3"/>
        <v>44.957000000000001</v>
      </c>
      <c r="J22" s="18">
        <v>122</v>
      </c>
      <c r="K22" s="18">
        <f t="shared" si="4"/>
        <v>53.801000000000002</v>
      </c>
      <c r="L22" s="18">
        <v>146</v>
      </c>
      <c r="M22" s="18">
        <f t="shared" si="5"/>
        <v>62.644999999999996</v>
      </c>
      <c r="N22" s="18">
        <v>170</v>
      </c>
      <c r="O22" s="18">
        <f t="shared" si="6"/>
        <v>0</v>
      </c>
      <c r="P22" s="18"/>
      <c r="Q22" s="18">
        <f t="shared" si="7"/>
        <v>78.858999999999995</v>
      </c>
      <c r="R22" s="18">
        <v>214</v>
      </c>
      <c r="S22" s="18">
        <f t="shared" si="8"/>
        <v>0</v>
      </c>
      <c r="T22" s="18"/>
      <c r="U22" s="18">
        <f t="shared" si="9"/>
        <v>86.965999999999994</v>
      </c>
      <c r="V22" s="18">
        <v>236</v>
      </c>
      <c r="W22" s="18">
        <f t="shared" si="10"/>
        <v>0</v>
      </c>
      <c r="X22" s="18"/>
      <c r="Y22" s="18">
        <f t="shared" si="11"/>
        <v>86.965999999999994</v>
      </c>
      <c r="Z22" s="18">
        <v>236</v>
      </c>
      <c r="AA22" s="18">
        <f t="shared" si="12"/>
        <v>0</v>
      </c>
      <c r="AB22" s="18"/>
      <c r="AC22" s="18">
        <f t="shared" si="13"/>
        <v>0</v>
      </c>
      <c r="AD22" s="18"/>
      <c r="AE22" s="18">
        <f t="shared" si="14"/>
        <v>0</v>
      </c>
      <c r="AF22" s="18"/>
      <c r="AG22" s="18">
        <f t="shared" si="15"/>
        <v>0</v>
      </c>
      <c r="AH22" s="18"/>
      <c r="AI22" s="18">
        <f t="shared" si="16"/>
        <v>0</v>
      </c>
      <c r="AJ22" s="18"/>
      <c r="AK22" s="18">
        <f t="shared" si="17"/>
        <v>0</v>
      </c>
      <c r="AL22" s="18"/>
      <c r="AM22" s="18">
        <f t="shared" si="18"/>
        <v>0</v>
      </c>
      <c r="AN22" s="18"/>
      <c r="AO22" s="18">
        <f t="shared" si="19"/>
        <v>0</v>
      </c>
      <c r="AP22" s="18"/>
      <c r="AQ22" s="18">
        <f t="shared" si="20"/>
        <v>0</v>
      </c>
      <c r="AR22" s="18"/>
      <c r="AS22" s="18">
        <f t="shared" si="21"/>
        <v>0</v>
      </c>
      <c r="AT22" s="18"/>
      <c r="AU22" s="18">
        <f t="shared" si="22"/>
        <v>0</v>
      </c>
      <c r="AV22" s="18"/>
      <c r="AW22" s="18">
        <f t="shared" si="23"/>
        <v>0</v>
      </c>
      <c r="AX22" s="24"/>
      <c r="AY22" s="25"/>
    </row>
    <row r="23" spans="1:51" ht="17.149999999999999" customHeight="1">
      <c r="A23" s="3">
        <v>15</v>
      </c>
      <c r="B23" s="14" t="s">
        <v>36</v>
      </c>
      <c r="C23" s="8">
        <f t="shared" si="0"/>
        <v>9.5809999999999995</v>
      </c>
      <c r="D23" s="8">
        <v>26</v>
      </c>
      <c r="E23" s="8">
        <f t="shared" si="1"/>
        <v>18.793499999999998</v>
      </c>
      <c r="F23" s="8">
        <v>51</v>
      </c>
      <c r="G23" s="8">
        <f t="shared" si="2"/>
        <v>30.954000000000001</v>
      </c>
      <c r="H23" s="8">
        <v>84</v>
      </c>
      <c r="I23" s="8">
        <f t="shared" si="3"/>
        <v>37.955500000000001</v>
      </c>
      <c r="J23" s="8">
        <v>103</v>
      </c>
      <c r="K23" s="8">
        <f t="shared" si="4"/>
        <v>47.536499999999997</v>
      </c>
      <c r="L23" s="8">
        <f>84+45</f>
        <v>129</v>
      </c>
      <c r="M23" s="8">
        <f t="shared" si="5"/>
        <v>56.380499999999998</v>
      </c>
      <c r="N23" s="8">
        <f>84+69</f>
        <v>153</v>
      </c>
      <c r="O23" s="8">
        <f t="shared" si="6"/>
        <v>0</v>
      </c>
      <c r="P23" s="8"/>
      <c r="Q23" s="8">
        <f t="shared" si="7"/>
        <v>72.962999999999994</v>
      </c>
      <c r="R23" s="8">
        <v>198</v>
      </c>
      <c r="S23" s="8">
        <f t="shared" si="8"/>
        <v>0</v>
      </c>
      <c r="T23" s="8"/>
      <c r="U23" s="8">
        <f t="shared" si="9"/>
        <v>86.597499999999997</v>
      </c>
      <c r="V23" s="8">
        <v>235</v>
      </c>
      <c r="W23" s="8">
        <f t="shared" si="10"/>
        <v>0</v>
      </c>
      <c r="X23" s="8"/>
      <c r="Y23" s="8">
        <f t="shared" si="11"/>
        <v>100.232</v>
      </c>
      <c r="Z23" s="8">
        <v>272</v>
      </c>
      <c r="AA23" s="8">
        <f t="shared" si="12"/>
        <v>0</v>
      </c>
      <c r="AB23" s="8"/>
      <c r="AC23" s="8">
        <f t="shared" si="13"/>
        <v>0</v>
      </c>
      <c r="AD23" s="8"/>
      <c r="AE23" s="8">
        <f t="shared" si="14"/>
        <v>121.9735</v>
      </c>
      <c r="AF23" s="8">
        <f>272+59</f>
        <v>331</v>
      </c>
      <c r="AG23" s="8">
        <f t="shared" si="15"/>
        <v>0</v>
      </c>
      <c r="AH23" s="8"/>
      <c r="AI23" s="8">
        <f t="shared" si="16"/>
        <v>131.18600000000001</v>
      </c>
      <c r="AJ23" s="8">
        <v>356</v>
      </c>
      <c r="AK23" s="8">
        <f t="shared" si="17"/>
        <v>137.45050000000001</v>
      </c>
      <c r="AL23" s="8">
        <v>373</v>
      </c>
      <c r="AM23" s="8">
        <f t="shared" si="18"/>
        <v>143.715</v>
      </c>
      <c r="AN23" s="8">
        <v>390</v>
      </c>
      <c r="AO23" s="8">
        <f t="shared" si="19"/>
        <v>149.61099999999999</v>
      </c>
      <c r="AP23" s="8">
        <v>406</v>
      </c>
      <c r="AQ23" s="8">
        <f t="shared" si="20"/>
        <v>154.77000000000001</v>
      </c>
      <c r="AR23" s="8">
        <v>420</v>
      </c>
      <c r="AS23" s="8">
        <f t="shared" si="21"/>
        <v>159.19200000000001</v>
      </c>
      <c r="AT23" s="8">
        <v>432</v>
      </c>
      <c r="AU23" s="8">
        <f t="shared" si="22"/>
        <v>165.08799999999999</v>
      </c>
      <c r="AV23" s="8">
        <v>448</v>
      </c>
      <c r="AW23" s="8">
        <f t="shared" si="23"/>
        <v>170.24699999999999</v>
      </c>
      <c r="AX23" s="23">
        <f>432+30</f>
        <v>462</v>
      </c>
      <c r="AY23" s="15"/>
    </row>
    <row r="24" spans="1:51" ht="17.149999999999999" customHeight="1">
      <c r="A24" s="3">
        <v>16</v>
      </c>
      <c r="B24" s="14" t="s">
        <v>41</v>
      </c>
      <c r="C24" s="8">
        <f t="shared" si="0"/>
        <v>9.2125000000000004</v>
      </c>
      <c r="D24" s="8">
        <v>25</v>
      </c>
      <c r="E24" s="8">
        <f t="shared" si="1"/>
        <v>18.793499999999998</v>
      </c>
      <c r="F24" s="8">
        <v>51</v>
      </c>
      <c r="G24" s="8">
        <f t="shared" si="2"/>
        <v>30.5855</v>
      </c>
      <c r="H24" s="8">
        <v>83</v>
      </c>
      <c r="I24" s="8">
        <f t="shared" si="3"/>
        <v>36.85</v>
      </c>
      <c r="J24" s="8">
        <v>100</v>
      </c>
      <c r="K24" s="8">
        <f t="shared" si="4"/>
        <v>46.0625</v>
      </c>
      <c r="L24" s="8">
        <f>83+42</f>
        <v>125</v>
      </c>
      <c r="M24" s="8">
        <f t="shared" si="5"/>
        <v>54.537999999999997</v>
      </c>
      <c r="N24" s="8">
        <f>83+65</f>
        <v>148</v>
      </c>
      <c r="O24" s="8">
        <f t="shared" si="6"/>
        <v>0</v>
      </c>
      <c r="P24" s="8"/>
      <c r="Q24" s="8">
        <f t="shared" si="7"/>
        <v>70.015000000000001</v>
      </c>
      <c r="R24" s="8">
        <v>190</v>
      </c>
      <c r="S24" s="8">
        <f t="shared" si="8"/>
        <v>0</v>
      </c>
      <c r="T24" s="8"/>
      <c r="U24" s="8">
        <f t="shared" si="9"/>
        <v>82.1755</v>
      </c>
      <c r="V24" s="8">
        <v>223</v>
      </c>
      <c r="W24" s="8">
        <f t="shared" si="10"/>
        <v>0</v>
      </c>
      <c r="X24" s="8"/>
      <c r="Y24" s="8">
        <f t="shared" si="11"/>
        <v>97.652500000000003</v>
      </c>
      <c r="Z24" s="8">
        <v>265</v>
      </c>
      <c r="AA24" s="8">
        <f t="shared" si="12"/>
        <v>0</v>
      </c>
      <c r="AB24" s="8"/>
      <c r="AC24" s="8">
        <f t="shared" si="13"/>
        <v>0</v>
      </c>
      <c r="AD24" s="8"/>
      <c r="AE24" s="8">
        <f t="shared" si="14"/>
        <v>114.97199999999999</v>
      </c>
      <c r="AF24" s="8">
        <f>265+47</f>
        <v>312</v>
      </c>
      <c r="AG24" s="8">
        <f t="shared" si="15"/>
        <v>0</v>
      </c>
      <c r="AH24" s="8"/>
      <c r="AI24" s="8">
        <f t="shared" si="16"/>
        <v>127.501</v>
      </c>
      <c r="AJ24" s="8">
        <v>346</v>
      </c>
      <c r="AK24" s="8">
        <f t="shared" si="17"/>
        <v>131.18600000000001</v>
      </c>
      <c r="AL24" s="8">
        <v>356</v>
      </c>
      <c r="AM24" s="8">
        <f t="shared" si="18"/>
        <v>135.97649999999999</v>
      </c>
      <c r="AN24" s="8">
        <v>369</v>
      </c>
      <c r="AO24" s="8">
        <f t="shared" si="19"/>
        <v>140.03</v>
      </c>
      <c r="AP24" s="8">
        <v>380</v>
      </c>
      <c r="AQ24" s="8">
        <f t="shared" si="20"/>
        <v>143.715</v>
      </c>
      <c r="AR24" s="8">
        <v>390</v>
      </c>
      <c r="AS24" s="8">
        <f t="shared" si="21"/>
        <v>148.137</v>
      </c>
      <c r="AT24" s="8">
        <v>402</v>
      </c>
      <c r="AU24" s="8">
        <f t="shared" si="22"/>
        <v>151.08500000000001</v>
      </c>
      <c r="AV24" s="8">
        <v>410</v>
      </c>
      <c r="AW24" s="8">
        <f t="shared" si="23"/>
        <v>156.98099999999999</v>
      </c>
      <c r="AX24" s="23">
        <f>402+24</f>
        <v>426</v>
      </c>
      <c r="AY24" s="15"/>
    </row>
    <row r="25" spans="1:51">
      <c r="B25" s="10" t="s">
        <v>20</v>
      </c>
      <c r="C25" s="11">
        <v>0.36849999999999999</v>
      </c>
    </row>
    <row r="29" spans="1:51" ht="26.9" customHeight="1">
      <c r="A29" s="71" t="s">
        <v>21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5"/>
      <c r="P29" s="5"/>
      <c r="Q29" s="5"/>
      <c r="R29" s="5"/>
      <c r="S29" s="12"/>
      <c r="T29" s="12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1" ht="12.9" customHeight="1">
      <c r="A30" s="67" t="s">
        <v>0</v>
      </c>
      <c r="B30" s="67" t="s">
        <v>1</v>
      </c>
      <c r="C30" s="69" t="s">
        <v>2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1" spans="1:51" ht="12.9" customHeight="1">
      <c r="A31" s="67"/>
      <c r="B31" s="67"/>
      <c r="C31" s="69">
        <v>1</v>
      </c>
      <c r="D31" s="69"/>
      <c r="E31" s="69">
        <v>2</v>
      </c>
      <c r="F31" s="69"/>
      <c r="G31" s="69">
        <v>3</v>
      </c>
      <c r="H31" s="69"/>
      <c r="I31" s="69">
        <v>4</v>
      </c>
      <c r="J31" s="69"/>
      <c r="K31" s="69">
        <v>5</v>
      </c>
      <c r="L31" s="69"/>
      <c r="M31" s="69">
        <v>6</v>
      </c>
      <c r="N31" s="69"/>
    </row>
    <row r="32" spans="1:51">
      <c r="A32" s="67"/>
      <c r="B32" s="67"/>
      <c r="C32" s="3" t="s">
        <v>3</v>
      </c>
      <c r="D32" s="3" t="s">
        <v>4</v>
      </c>
      <c r="E32" s="3" t="s">
        <v>3</v>
      </c>
      <c r="F32" s="3" t="s">
        <v>4</v>
      </c>
      <c r="G32" s="3" t="s">
        <v>3</v>
      </c>
      <c r="H32" s="3" t="s">
        <v>4</v>
      </c>
      <c r="I32" s="3" t="s">
        <v>3</v>
      </c>
      <c r="J32" s="3" t="s">
        <v>4</v>
      </c>
      <c r="K32" s="3" t="s">
        <v>3</v>
      </c>
      <c r="L32" s="3" t="s">
        <v>4</v>
      </c>
      <c r="M32" s="3" t="s">
        <v>3</v>
      </c>
      <c r="N32" s="3" t="s">
        <v>4</v>
      </c>
    </row>
    <row r="33" spans="1:14" ht="17.149999999999999" customHeight="1">
      <c r="A33" s="3">
        <v>21</v>
      </c>
      <c r="B33" s="7" t="s">
        <v>79</v>
      </c>
      <c r="C33" s="8">
        <f t="shared" ref="C33:C56" si="24">D33*$C$57</f>
        <v>11.535</v>
      </c>
      <c r="D33" s="8">
        <v>30</v>
      </c>
      <c r="E33" s="8">
        <f t="shared" ref="E33:E56" si="25">F33*$C$57</f>
        <v>23.07</v>
      </c>
      <c r="F33" s="8">
        <v>60</v>
      </c>
      <c r="G33" s="8">
        <f t="shared" ref="G33:G56" si="26">H33*$C$57</f>
        <v>34.605000000000004</v>
      </c>
      <c r="H33" s="8">
        <v>90</v>
      </c>
      <c r="I33" s="8">
        <f t="shared" ref="I33:I56" si="27">J33*$C$57</f>
        <v>45.755499999999998</v>
      </c>
      <c r="J33" s="8">
        <v>119</v>
      </c>
      <c r="K33" s="8">
        <f t="shared" ref="K33:K56" si="28">L33*$C$57</f>
        <v>55.752499999999998</v>
      </c>
      <c r="L33" s="8">
        <v>145</v>
      </c>
      <c r="M33" s="8">
        <f t="shared" ref="M33:M56" si="29">N33*$C$57</f>
        <v>66.903000000000006</v>
      </c>
      <c r="N33" s="8">
        <v>174</v>
      </c>
    </row>
    <row r="34" spans="1:14" ht="17.149999999999999" customHeight="1">
      <c r="A34" s="3">
        <v>22</v>
      </c>
      <c r="B34" s="7" t="s">
        <v>24</v>
      </c>
      <c r="C34" s="8">
        <f t="shared" si="24"/>
        <v>11.535</v>
      </c>
      <c r="D34" s="8">
        <v>30</v>
      </c>
      <c r="E34" s="8">
        <f t="shared" si="25"/>
        <v>24.223500000000001</v>
      </c>
      <c r="F34" s="8">
        <v>63</v>
      </c>
      <c r="G34" s="8">
        <f t="shared" si="26"/>
        <v>35.374000000000002</v>
      </c>
      <c r="H34" s="8">
        <v>92</v>
      </c>
      <c r="I34" s="8">
        <f t="shared" si="27"/>
        <v>47.293500000000002</v>
      </c>
      <c r="J34" s="8">
        <v>123</v>
      </c>
      <c r="K34" s="8">
        <f t="shared" si="28"/>
        <v>57.675000000000004</v>
      </c>
      <c r="L34" s="8">
        <v>150</v>
      </c>
      <c r="M34" s="8">
        <f t="shared" si="29"/>
        <v>69.594499999999996</v>
      </c>
      <c r="N34" s="8">
        <v>181</v>
      </c>
    </row>
    <row r="35" spans="1:14" ht="17.149999999999999" customHeight="1">
      <c r="A35" s="3">
        <v>23</v>
      </c>
      <c r="B35" s="7" t="s">
        <v>26</v>
      </c>
      <c r="C35" s="8">
        <f t="shared" si="24"/>
        <v>11.150500000000001</v>
      </c>
      <c r="D35" s="8">
        <v>29</v>
      </c>
      <c r="E35" s="8">
        <f t="shared" si="25"/>
        <v>21.532</v>
      </c>
      <c r="F35" s="8">
        <v>56</v>
      </c>
      <c r="G35" s="8">
        <f t="shared" si="26"/>
        <v>29.222000000000001</v>
      </c>
      <c r="H35" s="8">
        <v>76</v>
      </c>
      <c r="I35" s="8">
        <f t="shared" si="27"/>
        <v>35.374000000000002</v>
      </c>
      <c r="J35" s="8">
        <v>92</v>
      </c>
      <c r="K35" s="8">
        <f t="shared" si="28"/>
        <v>40.756999999999998</v>
      </c>
      <c r="L35" s="8">
        <v>106</v>
      </c>
      <c r="M35" s="8">
        <f t="shared" si="29"/>
        <v>48.0625</v>
      </c>
      <c r="N35" s="8">
        <v>125</v>
      </c>
    </row>
    <row r="36" spans="1:14" s="19" customFormat="1" ht="17.149999999999999" customHeight="1">
      <c r="A36" s="16">
        <v>24</v>
      </c>
      <c r="B36" s="22" t="s">
        <v>38</v>
      </c>
      <c r="C36" s="18">
        <f t="shared" si="24"/>
        <v>8.0745000000000005</v>
      </c>
      <c r="D36" s="18">
        <v>21</v>
      </c>
      <c r="E36" s="18">
        <f t="shared" si="25"/>
        <v>17.687000000000001</v>
      </c>
      <c r="F36" s="18">
        <v>46</v>
      </c>
      <c r="G36" s="18">
        <f t="shared" si="26"/>
        <v>26.914999999999999</v>
      </c>
      <c r="H36" s="18">
        <v>70</v>
      </c>
      <c r="I36" s="18">
        <f t="shared" si="27"/>
        <v>30.375500000000002</v>
      </c>
      <c r="J36" s="18">
        <v>79</v>
      </c>
      <c r="K36" s="18">
        <f t="shared" si="28"/>
        <v>0</v>
      </c>
      <c r="L36" s="18"/>
      <c r="M36" s="18">
        <f t="shared" si="29"/>
        <v>0</v>
      </c>
      <c r="N36" s="18"/>
    </row>
    <row r="37" spans="1:14" ht="17.149999999999999" customHeight="1">
      <c r="A37" s="3">
        <v>25</v>
      </c>
      <c r="B37" s="7" t="s">
        <v>31</v>
      </c>
      <c r="C37" s="8">
        <f t="shared" si="24"/>
        <v>10.766</v>
      </c>
      <c r="D37" s="8">
        <v>28</v>
      </c>
      <c r="E37" s="8">
        <f t="shared" si="25"/>
        <v>21.916499999999999</v>
      </c>
      <c r="F37" s="8">
        <v>57</v>
      </c>
      <c r="G37" s="8">
        <f t="shared" si="26"/>
        <v>32.298000000000002</v>
      </c>
      <c r="H37" s="8">
        <v>84</v>
      </c>
      <c r="I37" s="8">
        <f t="shared" si="27"/>
        <v>41.910499999999999</v>
      </c>
      <c r="J37" s="8">
        <v>109</v>
      </c>
      <c r="K37" s="8">
        <f t="shared" si="28"/>
        <v>51.523000000000003</v>
      </c>
      <c r="L37" s="8">
        <v>134</v>
      </c>
      <c r="M37" s="8">
        <f t="shared" si="29"/>
        <v>61.52</v>
      </c>
      <c r="N37" s="8">
        <v>160</v>
      </c>
    </row>
    <row r="38" spans="1:14" ht="17.149999999999999" customHeight="1">
      <c r="A38" s="3">
        <v>26</v>
      </c>
      <c r="B38" s="7" t="s">
        <v>22</v>
      </c>
      <c r="C38" s="8">
        <f t="shared" si="24"/>
        <v>10.766</v>
      </c>
      <c r="D38" s="8">
        <v>28</v>
      </c>
      <c r="E38" s="8">
        <f t="shared" si="25"/>
        <v>21.916499999999999</v>
      </c>
      <c r="F38" s="8">
        <v>57</v>
      </c>
      <c r="G38" s="8">
        <f t="shared" si="26"/>
        <v>31.913499999999999</v>
      </c>
      <c r="H38" s="8">
        <v>83</v>
      </c>
      <c r="I38" s="8">
        <f t="shared" si="27"/>
        <v>42.679500000000004</v>
      </c>
      <c r="J38" s="8">
        <v>111</v>
      </c>
      <c r="K38" s="8">
        <f t="shared" si="28"/>
        <v>53.445500000000003</v>
      </c>
      <c r="L38" s="8">
        <v>139</v>
      </c>
      <c r="M38" s="8">
        <f t="shared" si="29"/>
        <v>65.364999999999995</v>
      </c>
      <c r="N38" s="8">
        <v>170</v>
      </c>
    </row>
    <row r="39" spans="1:14" ht="17.149999999999999" customHeight="1">
      <c r="A39" s="3">
        <v>27</v>
      </c>
      <c r="B39" s="7" t="s">
        <v>37</v>
      </c>
      <c r="C39" s="8">
        <f t="shared" si="24"/>
        <v>10.766</v>
      </c>
      <c r="D39" s="8">
        <v>28</v>
      </c>
      <c r="E39" s="8">
        <f t="shared" si="25"/>
        <v>21.916499999999999</v>
      </c>
      <c r="F39" s="8">
        <v>57</v>
      </c>
      <c r="G39" s="8">
        <f t="shared" si="26"/>
        <v>33.067</v>
      </c>
      <c r="H39" s="8">
        <v>86</v>
      </c>
      <c r="I39" s="8">
        <f t="shared" si="27"/>
        <v>43.448500000000003</v>
      </c>
      <c r="J39" s="8">
        <v>113</v>
      </c>
      <c r="K39" s="8">
        <f t="shared" si="28"/>
        <v>53.83</v>
      </c>
      <c r="L39" s="8">
        <v>140</v>
      </c>
      <c r="M39" s="8">
        <f t="shared" si="29"/>
        <v>64.596000000000004</v>
      </c>
      <c r="N39" s="8">
        <v>168</v>
      </c>
    </row>
    <row r="40" spans="1:14" ht="17.149999999999999" customHeight="1">
      <c r="A40" s="3">
        <v>28</v>
      </c>
      <c r="B40" s="7" t="s">
        <v>29</v>
      </c>
      <c r="C40" s="8">
        <f t="shared" si="24"/>
        <v>13.842000000000001</v>
      </c>
      <c r="D40" s="8">
        <v>36</v>
      </c>
      <c r="E40" s="8">
        <f t="shared" si="25"/>
        <v>28.837500000000002</v>
      </c>
      <c r="F40" s="8">
        <v>75</v>
      </c>
      <c r="G40" s="8">
        <f t="shared" si="26"/>
        <v>43.832999999999998</v>
      </c>
      <c r="H40" s="8">
        <v>114</v>
      </c>
      <c r="I40" s="8">
        <f t="shared" si="27"/>
        <v>58.0595</v>
      </c>
      <c r="J40" s="8">
        <v>151</v>
      </c>
      <c r="K40" s="8">
        <f t="shared" si="28"/>
        <v>67.671999999999997</v>
      </c>
      <c r="L40" s="8">
        <v>176</v>
      </c>
      <c r="M40" s="8">
        <f t="shared" si="29"/>
        <v>67.671999999999997</v>
      </c>
      <c r="N40" s="8">
        <v>176</v>
      </c>
    </row>
    <row r="41" spans="1:14" ht="17.149999999999999" customHeight="1">
      <c r="A41" s="3">
        <v>29</v>
      </c>
      <c r="B41" s="7" t="s">
        <v>23</v>
      </c>
      <c r="C41" s="8">
        <f t="shared" si="24"/>
        <v>13.842000000000001</v>
      </c>
      <c r="D41" s="8">
        <v>36</v>
      </c>
      <c r="E41" s="8">
        <f t="shared" si="25"/>
        <v>28.452999999999999</v>
      </c>
      <c r="F41" s="8">
        <v>74</v>
      </c>
      <c r="G41" s="8">
        <f t="shared" si="26"/>
        <v>43.064</v>
      </c>
      <c r="H41" s="8">
        <v>112</v>
      </c>
      <c r="I41" s="8">
        <f t="shared" si="27"/>
        <v>56.137</v>
      </c>
      <c r="J41" s="8">
        <v>146</v>
      </c>
      <c r="K41" s="8">
        <f t="shared" si="28"/>
        <v>68.0565</v>
      </c>
      <c r="L41" s="8">
        <v>177</v>
      </c>
      <c r="M41" s="8">
        <f t="shared" si="29"/>
        <v>80.360500000000002</v>
      </c>
      <c r="N41" s="8">
        <v>209</v>
      </c>
    </row>
    <row r="42" spans="1:14" ht="17.149999999999999" customHeight="1">
      <c r="A42" s="3">
        <v>30</v>
      </c>
      <c r="B42" s="7" t="s">
        <v>27</v>
      </c>
      <c r="C42" s="8">
        <f t="shared" si="24"/>
        <v>11.150500000000001</v>
      </c>
      <c r="D42" s="8">
        <v>29</v>
      </c>
      <c r="E42" s="8">
        <f t="shared" si="25"/>
        <v>23.07</v>
      </c>
      <c r="F42" s="8">
        <v>60</v>
      </c>
      <c r="G42" s="8">
        <f t="shared" si="26"/>
        <v>33.835999999999999</v>
      </c>
      <c r="H42" s="8">
        <v>88</v>
      </c>
      <c r="I42" s="8">
        <f t="shared" si="27"/>
        <v>43.448500000000003</v>
      </c>
      <c r="J42" s="8">
        <v>113</v>
      </c>
      <c r="K42" s="8">
        <f t="shared" si="28"/>
        <v>52.292000000000002</v>
      </c>
      <c r="L42" s="8">
        <v>136</v>
      </c>
      <c r="M42" s="8">
        <f t="shared" si="29"/>
        <v>61.1355</v>
      </c>
      <c r="N42" s="8">
        <v>159</v>
      </c>
    </row>
    <row r="43" spans="1:14" ht="17.149999999999999" customHeight="1">
      <c r="A43" s="3">
        <v>31</v>
      </c>
      <c r="B43" s="7" t="s">
        <v>25</v>
      </c>
      <c r="C43" s="8">
        <f t="shared" si="24"/>
        <v>13.4575</v>
      </c>
      <c r="D43" s="8">
        <v>35</v>
      </c>
      <c r="E43" s="8">
        <f t="shared" si="25"/>
        <v>26.5305</v>
      </c>
      <c r="F43" s="8">
        <v>69</v>
      </c>
      <c r="G43" s="8">
        <f t="shared" si="26"/>
        <v>37.296500000000002</v>
      </c>
      <c r="H43" s="8">
        <v>97</v>
      </c>
      <c r="I43" s="8">
        <f t="shared" si="27"/>
        <v>47.293500000000002</v>
      </c>
      <c r="J43" s="8">
        <v>123</v>
      </c>
      <c r="K43" s="8">
        <f t="shared" si="28"/>
        <v>56.521500000000003</v>
      </c>
      <c r="L43" s="8">
        <v>147</v>
      </c>
      <c r="M43" s="8">
        <f t="shared" si="29"/>
        <v>66.518500000000003</v>
      </c>
      <c r="N43" s="8">
        <v>173</v>
      </c>
    </row>
    <row r="44" spans="1:14" ht="17.149999999999999" customHeight="1">
      <c r="A44" s="3">
        <v>32</v>
      </c>
      <c r="B44" s="7" t="s">
        <v>39</v>
      </c>
      <c r="C44" s="8">
        <f t="shared" si="24"/>
        <v>9.2279999999999998</v>
      </c>
      <c r="D44" s="8">
        <v>24</v>
      </c>
      <c r="E44" s="8">
        <f t="shared" si="25"/>
        <v>16.5335</v>
      </c>
      <c r="F44" s="8">
        <v>43</v>
      </c>
      <c r="G44" s="8">
        <f t="shared" si="26"/>
        <v>23.839000000000002</v>
      </c>
      <c r="H44" s="8">
        <v>62</v>
      </c>
      <c r="I44" s="8">
        <f t="shared" si="27"/>
        <v>30.375500000000002</v>
      </c>
      <c r="J44" s="8">
        <v>79</v>
      </c>
      <c r="K44" s="8">
        <f t="shared" si="28"/>
        <v>36.911999999999999</v>
      </c>
      <c r="L44" s="8">
        <v>96</v>
      </c>
      <c r="M44" s="8">
        <f t="shared" si="29"/>
        <v>44.986499999999999</v>
      </c>
      <c r="N44" s="8">
        <v>117</v>
      </c>
    </row>
    <row r="45" spans="1:14" ht="17.149999999999999" customHeight="1">
      <c r="A45" s="3">
        <v>33</v>
      </c>
      <c r="B45" s="7" t="s">
        <v>30</v>
      </c>
      <c r="C45" s="8">
        <f t="shared" si="24"/>
        <v>9.9969999999999999</v>
      </c>
      <c r="D45" s="8">
        <v>26</v>
      </c>
      <c r="E45" s="8">
        <f t="shared" si="25"/>
        <v>20.763000000000002</v>
      </c>
      <c r="F45" s="8">
        <v>54</v>
      </c>
      <c r="G45" s="8">
        <f t="shared" si="26"/>
        <v>30.375500000000002</v>
      </c>
      <c r="H45" s="8">
        <v>79</v>
      </c>
      <c r="I45" s="8">
        <f t="shared" si="27"/>
        <v>39.603500000000004</v>
      </c>
      <c r="J45" s="8">
        <v>103</v>
      </c>
      <c r="K45" s="8">
        <f t="shared" si="28"/>
        <v>48.447000000000003</v>
      </c>
      <c r="L45" s="8">
        <v>126</v>
      </c>
      <c r="M45" s="8">
        <f t="shared" si="29"/>
        <v>57.675000000000004</v>
      </c>
      <c r="N45" s="8">
        <v>150</v>
      </c>
    </row>
    <row r="46" spans="1:14" ht="17.149999999999999" customHeight="1">
      <c r="A46" s="3">
        <v>34</v>
      </c>
      <c r="B46" s="14" t="s">
        <v>40</v>
      </c>
      <c r="C46" s="8">
        <f t="shared" si="24"/>
        <v>12.688499999999999</v>
      </c>
      <c r="D46" s="8">
        <v>33</v>
      </c>
      <c r="E46" s="8">
        <f t="shared" si="25"/>
        <v>24.9925</v>
      </c>
      <c r="F46" s="8">
        <v>65</v>
      </c>
      <c r="G46" s="8">
        <f t="shared" si="26"/>
        <v>35.758499999999998</v>
      </c>
      <c r="H46" s="8">
        <v>93</v>
      </c>
      <c r="I46" s="8">
        <f t="shared" si="27"/>
        <v>45.371000000000002</v>
      </c>
      <c r="J46" s="8">
        <v>118</v>
      </c>
      <c r="K46" s="8">
        <f t="shared" si="28"/>
        <v>54.599000000000004</v>
      </c>
      <c r="L46" s="8">
        <v>142</v>
      </c>
      <c r="M46" s="8">
        <f t="shared" si="29"/>
        <v>64.980500000000006</v>
      </c>
      <c r="N46" s="8">
        <v>169</v>
      </c>
    </row>
    <row r="47" spans="1:14" ht="17.149999999999999" customHeight="1">
      <c r="A47" s="3"/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7.149999999999999" customHeight="1">
      <c r="A48" s="3"/>
      <c r="B48" s="9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7.149999999999999" customHeight="1">
      <c r="A49" s="3"/>
      <c r="B49" s="9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7.149999999999999" customHeight="1">
      <c r="A50" s="3"/>
      <c r="B50" s="9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7.149999999999999" customHeight="1">
      <c r="A51" s="3"/>
      <c r="B51" s="9"/>
      <c r="C51" s="8">
        <f t="shared" si="24"/>
        <v>0</v>
      </c>
      <c r="D51" s="8"/>
      <c r="E51" s="8">
        <f t="shared" si="25"/>
        <v>0</v>
      </c>
      <c r="F51" s="8"/>
      <c r="G51" s="8">
        <f t="shared" si="26"/>
        <v>0</v>
      </c>
      <c r="H51" s="8"/>
      <c r="I51" s="8">
        <f t="shared" si="27"/>
        <v>0</v>
      </c>
      <c r="J51" s="8"/>
      <c r="K51" s="8">
        <f t="shared" si="28"/>
        <v>0</v>
      </c>
      <c r="L51" s="8"/>
      <c r="M51" s="8">
        <f t="shared" si="29"/>
        <v>0</v>
      </c>
      <c r="N51" s="8"/>
    </row>
    <row r="52" spans="1:14" ht="17.149999999999999" customHeight="1">
      <c r="A52" s="3"/>
      <c r="B52" s="9"/>
      <c r="C52" s="8">
        <f t="shared" si="24"/>
        <v>0</v>
      </c>
      <c r="D52" s="8"/>
      <c r="E52" s="8">
        <f t="shared" si="25"/>
        <v>0</v>
      </c>
      <c r="F52" s="8"/>
      <c r="G52" s="8">
        <f t="shared" si="26"/>
        <v>0</v>
      </c>
      <c r="H52" s="8"/>
      <c r="I52" s="8">
        <f t="shared" si="27"/>
        <v>0</v>
      </c>
      <c r="J52" s="8"/>
      <c r="K52" s="8">
        <f t="shared" si="28"/>
        <v>0</v>
      </c>
      <c r="L52" s="8"/>
      <c r="M52" s="8">
        <f t="shared" si="29"/>
        <v>0</v>
      </c>
      <c r="N52" s="8"/>
    </row>
    <row r="53" spans="1:14" ht="17.149999999999999" customHeight="1">
      <c r="A53" s="3"/>
      <c r="B53" s="9"/>
      <c r="C53" s="8">
        <f t="shared" si="24"/>
        <v>0</v>
      </c>
      <c r="D53" s="8"/>
      <c r="E53" s="8">
        <f t="shared" si="25"/>
        <v>0</v>
      </c>
      <c r="F53" s="8"/>
      <c r="G53" s="8">
        <f t="shared" si="26"/>
        <v>0</v>
      </c>
      <c r="H53" s="8"/>
      <c r="I53" s="8">
        <f t="shared" si="27"/>
        <v>0</v>
      </c>
      <c r="J53" s="8"/>
      <c r="K53" s="8">
        <f t="shared" si="28"/>
        <v>0</v>
      </c>
      <c r="L53" s="8"/>
      <c r="M53" s="8">
        <f t="shared" si="29"/>
        <v>0</v>
      </c>
      <c r="N53" s="8"/>
    </row>
    <row r="54" spans="1:14" ht="17.149999999999999" customHeight="1">
      <c r="A54" s="3"/>
      <c r="B54" s="9"/>
      <c r="C54" s="8">
        <f t="shared" si="24"/>
        <v>0</v>
      </c>
      <c r="D54" s="8"/>
      <c r="E54" s="8">
        <f t="shared" si="25"/>
        <v>0</v>
      </c>
      <c r="F54" s="8"/>
      <c r="G54" s="8">
        <f t="shared" si="26"/>
        <v>0</v>
      </c>
      <c r="H54" s="8"/>
      <c r="I54" s="8">
        <f t="shared" si="27"/>
        <v>0</v>
      </c>
      <c r="J54" s="8"/>
      <c r="K54" s="8">
        <f t="shared" si="28"/>
        <v>0</v>
      </c>
      <c r="L54" s="8"/>
      <c r="M54" s="8">
        <f t="shared" si="29"/>
        <v>0</v>
      </c>
      <c r="N54" s="8"/>
    </row>
    <row r="55" spans="1:14" ht="17.149999999999999" customHeight="1">
      <c r="A55" s="3"/>
      <c r="B55" s="9"/>
      <c r="C55" s="8">
        <f t="shared" si="24"/>
        <v>0</v>
      </c>
      <c r="D55" s="8"/>
      <c r="E55" s="8">
        <f t="shared" si="25"/>
        <v>0</v>
      </c>
      <c r="F55" s="8"/>
      <c r="G55" s="8">
        <f t="shared" si="26"/>
        <v>0</v>
      </c>
      <c r="H55" s="8"/>
      <c r="I55" s="8">
        <f t="shared" si="27"/>
        <v>0</v>
      </c>
      <c r="J55" s="8"/>
      <c r="K55" s="8">
        <f t="shared" si="28"/>
        <v>0</v>
      </c>
      <c r="L55" s="8"/>
      <c r="M55" s="8">
        <f t="shared" si="29"/>
        <v>0</v>
      </c>
      <c r="N55" s="8"/>
    </row>
    <row r="56" spans="1:14" ht="17.149999999999999" customHeight="1">
      <c r="A56" s="3"/>
      <c r="B56" s="20" t="s">
        <v>32</v>
      </c>
      <c r="C56" s="8">
        <f t="shared" si="24"/>
        <v>0</v>
      </c>
      <c r="D56" s="8"/>
      <c r="E56" s="8">
        <f t="shared" si="25"/>
        <v>0</v>
      </c>
      <c r="F56" s="8"/>
      <c r="G56" s="8">
        <f t="shared" si="26"/>
        <v>0</v>
      </c>
      <c r="H56" s="8"/>
      <c r="I56" s="8">
        <f t="shared" si="27"/>
        <v>0</v>
      </c>
      <c r="J56" s="8"/>
      <c r="K56" s="8">
        <f t="shared" si="28"/>
        <v>0</v>
      </c>
      <c r="L56" s="8"/>
      <c r="M56" s="8">
        <f t="shared" si="29"/>
        <v>0</v>
      </c>
      <c r="N56" s="8"/>
    </row>
    <row r="57" spans="1:14">
      <c r="B57" s="10" t="s">
        <v>20</v>
      </c>
      <c r="C57" s="11">
        <v>0.38450000000000001</v>
      </c>
    </row>
  </sheetData>
  <sheetProtection selectLockedCells="1" selectUnlockedCells="1"/>
  <mergeCells count="39">
    <mergeCell ref="AY2:AY4"/>
    <mergeCell ref="A1:AY1"/>
    <mergeCell ref="A29:N29"/>
    <mergeCell ref="A30:A32"/>
    <mergeCell ref="B30:B32"/>
    <mergeCell ref="AU3:AV3"/>
    <mergeCell ref="C30:N30"/>
    <mergeCell ref="C31:D31"/>
    <mergeCell ref="E31:F31"/>
    <mergeCell ref="G31:H31"/>
    <mergeCell ref="I31:J31"/>
    <mergeCell ref="K31:L31"/>
    <mergeCell ref="M31:N31"/>
    <mergeCell ref="AI3:AJ3"/>
    <mergeCell ref="AM3:AN3"/>
    <mergeCell ref="AK3:AL3"/>
    <mergeCell ref="O3:P3"/>
    <mergeCell ref="Q3:R3"/>
    <mergeCell ref="S3:T3"/>
    <mergeCell ref="K3:L3"/>
    <mergeCell ref="AQ3:AR3"/>
    <mergeCell ref="AS3:AT3"/>
    <mergeCell ref="I3:J3"/>
    <mergeCell ref="AW3:AX3"/>
    <mergeCell ref="AA3:AB3"/>
    <mergeCell ref="AC3:AD3"/>
    <mergeCell ref="AE3:AF3"/>
    <mergeCell ref="AG3:AH3"/>
    <mergeCell ref="M3:N3"/>
    <mergeCell ref="U3:V3"/>
    <mergeCell ref="W3:X3"/>
    <mergeCell ref="Y3:Z3"/>
    <mergeCell ref="A2:A4"/>
    <mergeCell ref="B2:B4"/>
    <mergeCell ref="C2:AX2"/>
    <mergeCell ref="C3:D3"/>
    <mergeCell ref="E3:F3"/>
    <mergeCell ref="G3:H3"/>
    <mergeCell ref="AO3:AP3"/>
  </mergeCells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4"/>
  <sheetViews>
    <sheetView tabSelected="1" zoomScale="90" zoomScaleNormal="90" workbookViewId="0">
      <selection activeCell="BD24" sqref="BD24"/>
    </sheetView>
  </sheetViews>
  <sheetFormatPr defaultRowHeight="12.9"/>
  <cols>
    <col min="1" max="1" width="3.53515625" style="27" customWidth="1"/>
    <col min="2" max="2" width="13.4609375" style="28" customWidth="1"/>
    <col min="3" max="3" width="4.3046875" style="59" customWidth="1"/>
    <col min="4" max="4" width="12.4609375" style="31" customWidth="1"/>
    <col min="5" max="5" width="5.4609375" style="29" customWidth="1"/>
    <col min="6" max="6" width="5.4609375" style="29" hidden="1" customWidth="1"/>
    <col min="7" max="7" width="5.4609375" style="29" customWidth="1"/>
    <col min="8" max="8" width="5.4609375" style="29" hidden="1" customWidth="1"/>
    <col min="9" max="9" width="5.4609375" style="29" customWidth="1"/>
    <col min="10" max="10" width="5.4609375" style="29" hidden="1" customWidth="1"/>
    <col min="11" max="11" width="5.4609375" style="29" customWidth="1"/>
    <col min="12" max="12" width="5.4609375" style="29" hidden="1" customWidth="1"/>
    <col min="13" max="13" width="5.4609375" style="29" customWidth="1"/>
    <col min="14" max="14" width="5.4609375" style="29" hidden="1" customWidth="1"/>
    <col min="15" max="15" width="5.4609375" style="29" customWidth="1"/>
    <col min="16" max="18" width="6" style="29" hidden="1" customWidth="1"/>
    <col min="19" max="19" width="6" style="29" customWidth="1"/>
    <col min="20" max="22" width="6" style="29" hidden="1" customWidth="1"/>
    <col min="23" max="23" width="6" style="29" customWidth="1"/>
    <col min="24" max="26" width="6" style="29" hidden="1" customWidth="1"/>
    <col min="27" max="27" width="6" style="29" customWidth="1"/>
    <col min="28" max="32" width="6" style="29" hidden="1" customWidth="1"/>
    <col min="33" max="33" width="6" style="29" customWidth="1"/>
    <col min="34" max="36" width="6" style="29" hidden="1" customWidth="1"/>
    <col min="37" max="37" width="6" style="29" customWidth="1"/>
    <col min="38" max="38" width="6" style="29" hidden="1" customWidth="1"/>
    <col min="39" max="39" width="6" style="29" customWidth="1"/>
    <col min="40" max="40" width="6" style="29" hidden="1" customWidth="1"/>
    <col min="41" max="41" width="6" style="29" customWidth="1"/>
    <col min="42" max="42" width="6" style="29" hidden="1" customWidth="1"/>
    <col min="43" max="43" width="6" style="29" customWidth="1"/>
    <col min="44" max="44" width="6" style="29" hidden="1" customWidth="1"/>
    <col min="45" max="45" width="6" style="29" customWidth="1"/>
    <col min="46" max="46" width="6" style="29" hidden="1" customWidth="1"/>
    <col min="47" max="47" width="6" style="29" customWidth="1"/>
    <col min="48" max="48" width="6" style="29" hidden="1" customWidth="1"/>
    <col min="49" max="49" width="6" style="29" customWidth="1"/>
    <col min="50" max="50" width="5.07421875" style="29" hidden="1" customWidth="1"/>
    <col min="51" max="51" width="7.69140625" style="29" customWidth="1"/>
    <col min="52" max="52" width="5.07421875" style="29" hidden="1" customWidth="1"/>
    <col min="53" max="53" width="6.69140625" style="27" customWidth="1"/>
  </cols>
  <sheetData>
    <row r="1" spans="1:53">
      <c r="A1" s="82" t="s">
        <v>69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</row>
    <row r="2" spans="1:53">
      <c r="A2" s="82" t="s">
        <v>70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</row>
    <row r="3" spans="1:53" ht="18">
      <c r="A3" s="85" t="s">
        <v>71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</row>
    <row r="4" spans="1:53" ht="20.149999999999999">
      <c r="A4" s="81" t="s">
        <v>72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</row>
    <row r="5" spans="1:53">
      <c r="A5" s="84" t="s">
        <v>73</v>
      </c>
      <c r="B5" s="84"/>
      <c r="C5" s="84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53">
      <c r="A6" s="30" t="s">
        <v>74</v>
      </c>
      <c r="B6" s="30"/>
      <c r="C6" s="54"/>
    </row>
    <row r="7" spans="1:53" ht="17.2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</row>
    <row r="8" spans="1:53" ht="12.75" customHeight="1">
      <c r="A8" s="78" t="s">
        <v>0</v>
      </c>
      <c r="B8" s="79" t="s">
        <v>1</v>
      </c>
      <c r="C8" s="78" t="s">
        <v>42</v>
      </c>
      <c r="D8" s="79" t="s">
        <v>43</v>
      </c>
      <c r="E8" s="80" t="s">
        <v>76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3" t="s">
        <v>75</v>
      </c>
    </row>
    <row r="9" spans="1:53">
      <c r="A9" s="78"/>
      <c r="B9" s="79"/>
      <c r="C9" s="78"/>
      <c r="D9" s="79"/>
      <c r="E9" s="80">
        <v>1</v>
      </c>
      <c r="F9" s="80"/>
      <c r="G9" s="80">
        <v>2</v>
      </c>
      <c r="H9" s="80"/>
      <c r="I9" s="80">
        <v>3</v>
      </c>
      <c r="J9" s="80"/>
      <c r="K9" s="80">
        <v>4</v>
      </c>
      <c r="L9" s="80"/>
      <c r="M9" s="80">
        <v>5</v>
      </c>
      <c r="N9" s="80"/>
      <c r="O9" s="80">
        <v>6</v>
      </c>
      <c r="P9" s="80"/>
      <c r="Q9" s="80">
        <v>7</v>
      </c>
      <c r="R9" s="80"/>
      <c r="S9" s="80">
        <v>8</v>
      </c>
      <c r="T9" s="80"/>
      <c r="U9" s="80">
        <v>9</v>
      </c>
      <c r="V9" s="80"/>
      <c r="W9" s="80">
        <v>10</v>
      </c>
      <c r="X9" s="80"/>
      <c r="Y9" s="80">
        <v>11</v>
      </c>
      <c r="Z9" s="80"/>
      <c r="AA9" s="80">
        <v>12</v>
      </c>
      <c r="AB9" s="80"/>
      <c r="AC9" s="80">
        <v>13</v>
      </c>
      <c r="AD9" s="80"/>
      <c r="AE9" s="80">
        <v>14</v>
      </c>
      <c r="AF9" s="80"/>
      <c r="AG9" s="80">
        <v>15</v>
      </c>
      <c r="AH9" s="80"/>
      <c r="AI9" s="80">
        <v>16</v>
      </c>
      <c r="AJ9" s="80"/>
      <c r="AK9" s="80">
        <v>17</v>
      </c>
      <c r="AL9" s="80"/>
      <c r="AM9" s="80">
        <v>18</v>
      </c>
      <c r="AN9" s="80"/>
      <c r="AO9" s="80">
        <v>19</v>
      </c>
      <c r="AP9" s="80"/>
      <c r="AQ9" s="80">
        <v>20</v>
      </c>
      <c r="AR9" s="80"/>
      <c r="AS9" s="80">
        <v>21</v>
      </c>
      <c r="AT9" s="80"/>
      <c r="AU9" s="80">
        <v>22</v>
      </c>
      <c r="AV9" s="80"/>
      <c r="AW9" s="80">
        <v>23</v>
      </c>
      <c r="AX9" s="80"/>
      <c r="AY9" s="80">
        <v>24</v>
      </c>
      <c r="AZ9" s="80"/>
      <c r="BA9" s="83"/>
    </row>
    <row r="10" spans="1:53">
      <c r="A10" s="78"/>
      <c r="B10" s="79"/>
      <c r="C10" s="78"/>
      <c r="D10" s="79"/>
      <c r="E10" s="32" t="s">
        <v>3</v>
      </c>
      <c r="F10" s="32" t="s">
        <v>4</v>
      </c>
      <c r="G10" s="32" t="s">
        <v>3</v>
      </c>
      <c r="H10" s="32" t="s">
        <v>4</v>
      </c>
      <c r="I10" s="32" t="s">
        <v>3</v>
      </c>
      <c r="J10" s="32" t="s">
        <v>4</v>
      </c>
      <c r="K10" s="32" t="s">
        <v>3</v>
      </c>
      <c r="L10" s="32" t="s">
        <v>4</v>
      </c>
      <c r="M10" s="32" t="s">
        <v>3</v>
      </c>
      <c r="N10" s="32" t="s">
        <v>4</v>
      </c>
      <c r="O10" s="32" t="s">
        <v>3</v>
      </c>
      <c r="P10" s="32" t="s">
        <v>4</v>
      </c>
      <c r="Q10" s="32" t="s">
        <v>3</v>
      </c>
      <c r="R10" s="32" t="s">
        <v>4</v>
      </c>
      <c r="S10" s="32" t="s">
        <v>3</v>
      </c>
      <c r="T10" s="32" t="s">
        <v>4</v>
      </c>
      <c r="U10" s="32" t="s">
        <v>3</v>
      </c>
      <c r="V10" s="32" t="s">
        <v>4</v>
      </c>
      <c r="W10" s="32" t="s">
        <v>3</v>
      </c>
      <c r="X10" s="32" t="s">
        <v>5</v>
      </c>
      <c r="Y10" s="32" t="s">
        <v>3</v>
      </c>
      <c r="Z10" s="32" t="s">
        <v>5</v>
      </c>
      <c r="AA10" s="32" t="s">
        <v>3</v>
      </c>
      <c r="AB10" s="32" t="s">
        <v>5</v>
      </c>
      <c r="AC10" s="32" t="s">
        <v>3</v>
      </c>
      <c r="AD10" s="32" t="s">
        <v>5</v>
      </c>
      <c r="AE10" s="32" t="s">
        <v>3</v>
      </c>
      <c r="AF10" s="32" t="s">
        <v>5</v>
      </c>
      <c r="AG10" s="32" t="s">
        <v>3</v>
      </c>
      <c r="AH10" s="32" t="s">
        <v>5</v>
      </c>
      <c r="AI10" s="32" t="s">
        <v>3</v>
      </c>
      <c r="AJ10" s="32" t="s">
        <v>5</v>
      </c>
      <c r="AK10" s="32" t="s">
        <v>3</v>
      </c>
      <c r="AL10" s="32" t="s">
        <v>5</v>
      </c>
      <c r="AM10" s="32" t="s">
        <v>3</v>
      </c>
      <c r="AN10" s="32" t="s">
        <v>5</v>
      </c>
      <c r="AO10" s="32" t="s">
        <v>3</v>
      </c>
      <c r="AP10" s="32" t="s">
        <v>5</v>
      </c>
      <c r="AQ10" s="32" t="s">
        <v>3</v>
      </c>
      <c r="AR10" s="32" t="s">
        <v>5</v>
      </c>
      <c r="AS10" s="32" t="s">
        <v>3</v>
      </c>
      <c r="AT10" s="32" t="s">
        <v>5</v>
      </c>
      <c r="AU10" s="32" t="s">
        <v>3</v>
      </c>
      <c r="AV10" s="32" t="s">
        <v>5</v>
      </c>
      <c r="AW10" s="32" t="s">
        <v>3</v>
      </c>
      <c r="AX10" s="32" t="s">
        <v>5</v>
      </c>
      <c r="AY10" s="32" t="s">
        <v>3</v>
      </c>
      <c r="AZ10" s="32" t="s">
        <v>5</v>
      </c>
      <c r="BA10" s="83"/>
    </row>
    <row r="11" spans="1:53" ht="15.45">
      <c r="A11" s="72" t="s">
        <v>77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4"/>
    </row>
    <row r="12" spans="1:53" ht="27.75" customHeight="1">
      <c r="A12" s="33">
        <v>8</v>
      </c>
      <c r="B12" s="34" t="s">
        <v>35</v>
      </c>
      <c r="C12" s="55">
        <v>1985</v>
      </c>
      <c r="D12" s="34" t="s">
        <v>49</v>
      </c>
      <c r="E12" s="52">
        <f t="shared" ref="E12:E29" si="0">F12*$E$33</f>
        <v>12.897499999999999</v>
      </c>
      <c r="F12" s="52">
        <v>35</v>
      </c>
      <c r="G12" s="52">
        <f t="shared" ref="G12:G29" si="1">H12*$E$33</f>
        <v>25.058</v>
      </c>
      <c r="H12" s="52">
        <v>68</v>
      </c>
      <c r="I12" s="52">
        <f t="shared" ref="I12:I29" si="2">J12*$E$33</f>
        <v>41.640499999999996</v>
      </c>
      <c r="J12" s="52">
        <v>113</v>
      </c>
      <c r="K12" s="52">
        <f t="shared" ref="K12:K29" si="3">L12*$E$33</f>
        <v>50.484499999999997</v>
      </c>
      <c r="L12" s="52">
        <v>137</v>
      </c>
      <c r="M12" s="52">
        <f t="shared" ref="M12:M29" si="4">N12*$E$33</f>
        <v>62.644999999999996</v>
      </c>
      <c r="N12" s="52">
        <v>170</v>
      </c>
      <c r="O12" s="52">
        <f t="shared" ref="O12:O28" si="5">P12*$E$33</f>
        <v>74.436999999999998</v>
      </c>
      <c r="P12" s="52">
        <f>113+89</f>
        <v>202</v>
      </c>
      <c r="Q12" s="52">
        <f t="shared" ref="Q12:Q28" si="6">R12*$E$33</f>
        <v>0</v>
      </c>
      <c r="R12" s="52"/>
      <c r="S12" s="52">
        <f t="shared" ref="S12:S28" si="7">T12*$E$33</f>
        <v>97.652500000000003</v>
      </c>
      <c r="T12" s="52">
        <v>265</v>
      </c>
      <c r="U12" s="52">
        <f t="shared" ref="U12:U28" si="8">V12*$E$33</f>
        <v>0</v>
      </c>
      <c r="V12" s="52"/>
      <c r="W12" s="52">
        <f t="shared" ref="W12:W28" si="9">X12*$E$33</f>
        <v>115.34049999999999</v>
      </c>
      <c r="X12" s="52">
        <v>313</v>
      </c>
      <c r="Y12" s="52">
        <f t="shared" ref="Y12:Y28" si="10">Z12*$E$33</f>
        <v>0</v>
      </c>
      <c r="Z12" s="52"/>
      <c r="AA12" s="52">
        <f t="shared" ref="AA12:AA27" si="11">AB12*$E$33</f>
        <v>136.345</v>
      </c>
      <c r="AB12" s="52">
        <v>370</v>
      </c>
      <c r="AC12" s="52">
        <f t="shared" ref="AC12:AC27" si="12">AD12*$E$33</f>
        <v>0</v>
      </c>
      <c r="AD12" s="52"/>
      <c r="AE12" s="52">
        <f t="shared" ref="AE12:AE27" si="13">AF12*$E$33</f>
        <v>0</v>
      </c>
      <c r="AF12" s="52"/>
      <c r="AG12" s="52">
        <f t="shared" ref="AG12:AG26" si="14">AH12*$E$33</f>
        <v>165.08799999999999</v>
      </c>
      <c r="AH12" s="52">
        <f>370+78</f>
        <v>448</v>
      </c>
      <c r="AI12" s="52">
        <f t="shared" ref="AI12:AI26" si="15">AJ12*$C$25</f>
        <v>0</v>
      </c>
      <c r="AJ12" s="52"/>
      <c r="AK12" s="52">
        <f t="shared" ref="AK12:AK26" si="16">AL12*$E$33</f>
        <v>185.35550000000001</v>
      </c>
      <c r="AL12" s="52">
        <v>503</v>
      </c>
      <c r="AM12" s="52">
        <f t="shared" ref="AM12:AM26" si="17">AN12*$E$33</f>
        <v>190.88300000000001</v>
      </c>
      <c r="AN12" s="52">
        <v>518</v>
      </c>
      <c r="AO12" s="52">
        <f t="shared" ref="AO12:AO26" si="18">AP12*$E$33</f>
        <v>192.72550000000001</v>
      </c>
      <c r="AP12" s="52">
        <v>523</v>
      </c>
      <c r="AQ12" s="52">
        <f t="shared" ref="AQ12:AQ26" si="19">AR12*$E$33</f>
        <v>197.51599999999999</v>
      </c>
      <c r="AR12" s="52">
        <v>536</v>
      </c>
      <c r="AS12" s="52">
        <f t="shared" ref="AS12:AS26" si="20">AT12*$E$33</f>
        <v>203.41200000000001</v>
      </c>
      <c r="AT12" s="52">
        <v>552</v>
      </c>
      <c r="AU12" s="52">
        <f t="shared" ref="AU12:AU25" si="21">AV12*$E$33</f>
        <v>205.9915</v>
      </c>
      <c r="AV12" s="52">
        <v>559</v>
      </c>
      <c r="AW12" s="52">
        <f t="shared" ref="AW12:AW25" si="22">AX12*$E$33</f>
        <v>207.834</v>
      </c>
      <c r="AX12" s="50">
        <v>564</v>
      </c>
      <c r="AY12" s="50">
        <f t="shared" ref="AY12:AY21" si="23">AZ12*$E$33</f>
        <v>212.62449999999998</v>
      </c>
      <c r="AZ12" s="33">
        <f>559+18</f>
        <v>577</v>
      </c>
      <c r="BA12" s="35">
        <v>1</v>
      </c>
    </row>
    <row r="13" spans="1:53" ht="27.75" customHeight="1">
      <c r="A13" s="36">
        <v>2</v>
      </c>
      <c r="B13" s="37" t="s">
        <v>16</v>
      </c>
      <c r="C13" s="56">
        <v>1977</v>
      </c>
      <c r="D13" s="37" t="s">
        <v>45</v>
      </c>
      <c r="E13" s="53">
        <f t="shared" si="0"/>
        <v>12.897499999999999</v>
      </c>
      <c r="F13" s="53">
        <v>35</v>
      </c>
      <c r="G13" s="53">
        <f t="shared" si="1"/>
        <v>23.952500000000001</v>
      </c>
      <c r="H13" s="53">
        <v>65</v>
      </c>
      <c r="I13" s="53">
        <f t="shared" si="2"/>
        <v>40.903500000000001</v>
      </c>
      <c r="J13" s="53">
        <v>111</v>
      </c>
      <c r="K13" s="53">
        <f t="shared" si="3"/>
        <v>48.273499999999999</v>
      </c>
      <c r="L13" s="53">
        <v>131</v>
      </c>
      <c r="M13" s="53">
        <f t="shared" si="4"/>
        <v>55.274999999999999</v>
      </c>
      <c r="N13" s="53">
        <f>111+39</f>
        <v>150</v>
      </c>
      <c r="O13" s="53">
        <f t="shared" si="5"/>
        <v>64.487499999999997</v>
      </c>
      <c r="P13" s="53">
        <f>111+64</f>
        <v>175</v>
      </c>
      <c r="Q13" s="53">
        <f t="shared" si="6"/>
        <v>0</v>
      </c>
      <c r="R13" s="53"/>
      <c r="S13" s="53">
        <f t="shared" si="7"/>
        <v>74.805499999999995</v>
      </c>
      <c r="T13" s="53">
        <v>203</v>
      </c>
      <c r="U13" s="53">
        <f t="shared" si="8"/>
        <v>0</v>
      </c>
      <c r="V13" s="53"/>
      <c r="W13" s="53">
        <f t="shared" si="9"/>
        <v>90.650999999999996</v>
      </c>
      <c r="X13" s="53">
        <v>246</v>
      </c>
      <c r="Y13" s="53">
        <f t="shared" si="10"/>
        <v>0</v>
      </c>
      <c r="Z13" s="53"/>
      <c r="AA13" s="53">
        <f t="shared" si="11"/>
        <v>108.339</v>
      </c>
      <c r="AB13" s="53">
        <v>294</v>
      </c>
      <c r="AC13" s="53">
        <f t="shared" si="12"/>
        <v>0</v>
      </c>
      <c r="AD13" s="53"/>
      <c r="AE13" s="53">
        <f t="shared" si="13"/>
        <v>0</v>
      </c>
      <c r="AF13" s="53"/>
      <c r="AG13" s="53">
        <f t="shared" si="14"/>
        <v>131.55449999999999</v>
      </c>
      <c r="AH13" s="53">
        <f>294+63</f>
        <v>357</v>
      </c>
      <c r="AI13" s="53">
        <f t="shared" si="15"/>
        <v>0</v>
      </c>
      <c r="AJ13" s="53"/>
      <c r="AK13" s="53">
        <f t="shared" si="16"/>
        <v>145.92599999999999</v>
      </c>
      <c r="AL13" s="53">
        <v>396</v>
      </c>
      <c r="AM13" s="53">
        <f t="shared" si="17"/>
        <v>151.822</v>
      </c>
      <c r="AN13" s="53">
        <v>412</v>
      </c>
      <c r="AO13" s="53">
        <f t="shared" si="18"/>
        <v>159.929</v>
      </c>
      <c r="AP13" s="53">
        <f>396+38</f>
        <v>434</v>
      </c>
      <c r="AQ13" s="53">
        <f t="shared" si="19"/>
        <v>167.66749999999999</v>
      </c>
      <c r="AR13" s="53">
        <f>396+59</f>
        <v>455</v>
      </c>
      <c r="AS13" s="53">
        <f t="shared" si="20"/>
        <v>176.88</v>
      </c>
      <c r="AT13" s="53">
        <v>480</v>
      </c>
      <c r="AU13" s="53">
        <f t="shared" si="21"/>
        <v>182.77600000000001</v>
      </c>
      <c r="AV13" s="53">
        <v>496</v>
      </c>
      <c r="AW13" s="53">
        <f t="shared" si="22"/>
        <v>191.25149999999999</v>
      </c>
      <c r="AX13" s="51">
        <v>519</v>
      </c>
      <c r="AY13" s="51">
        <f t="shared" si="23"/>
        <v>200.83250000000001</v>
      </c>
      <c r="AZ13" s="36">
        <f>496+49</f>
        <v>545</v>
      </c>
      <c r="BA13" s="35">
        <v>2</v>
      </c>
    </row>
    <row r="14" spans="1:53" s="26" customFormat="1" ht="27.75" customHeight="1">
      <c r="A14" s="33">
        <v>5</v>
      </c>
      <c r="B14" s="34" t="s">
        <v>33</v>
      </c>
      <c r="C14" s="55">
        <v>1995</v>
      </c>
      <c r="D14" s="34" t="s">
        <v>80</v>
      </c>
      <c r="E14" s="52">
        <f t="shared" si="0"/>
        <v>11.055</v>
      </c>
      <c r="F14" s="52">
        <v>30</v>
      </c>
      <c r="G14" s="52">
        <f t="shared" si="1"/>
        <v>21.741499999999998</v>
      </c>
      <c r="H14" s="52">
        <v>59</v>
      </c>
      <c r="I14" s="52">
        <f t="shared" si="2"/>
        <v>36.481499999999997</v>
      </c>
      <c r="J14" s="52">
        <v>99</v>
      </c>
      <c r="K14" s="52">
        <f t="shared" si="3"/>
        <v>44.588499999999996</v>
      </c>
      <c r="L14" s="52">
        <v>121</v>
      </c>
      <c r="M14" s="52">
        <f t="shared" si="4"/>
        <v>54.906500000000001</v>
      </c>
      <c r="N14" s="52">
        <f>99+50</f>
        <v>149</v>
      </c>
      <c r="O14" s="52">
        <f t="shared" si="5"/>
        <v>64.855999999999995</v>
      </c>
      <c r="P14" s="52">
        <v>176</v>
      </c>
      <c r="Q14" s="52">
        <f t="shared" si="6"/>
        <v>0</v>
      </c>
      <c r="R14" s="52"/>
      <c r="S14" s="52">
        <f t="shared" si="7"/>
        <v>85.860500000000002</v>
      </c>
      <c r="T14" s="52">
        <v>233</v>
      </c>
      <c r="U14" s="52">
        <f t="shared" si="8"/>
        <v>0</v>
      </c>
      <c r="V14" s="52"/>
      <c r="W14" s="52">
        <f t="shared" si="9"/>
        <v>100.232</v>
      </c>
      <c r="X14" s="52">
        <v>272</v>
      </c>
      <c r="Y14" s="52">
        <f t="shared" si="10"/>
        <v>0</v>
      </c>
      <c r="Z14" s="52"/>
      <c r="AA14" s="52">
        <f t="shared" si="11"/>
        <v>116.8145</v>
      </c>
      <c r="AB14" s="52">
        <f>233+84</f>
        <v>317</v>
      </c>
      <c r="AC14" s="52">
        <f t="shared" si="12"/>
        <v>0</v>
      </c>
      <c r="AD14" s="52"/>
      <c r="AE14" s="52">
        <f t="shared" si="13"/>
        <v>0</v>
      </c>
      <c r="AF14" s="52"/>
      <c r="AG14" s="52">
        <f t="shared" si="14"/>
        <v>140.39849999999998</v>
      </c>
      <c r="AH14" s="52">
        <f>317+64</f>
        <v>381</v>
      </c>
      <c r="AI14" s="52">
        <f t="shared" si="15"/>
        <v>0</v>
      </c>
      <c r="AJ14" s="52"/>
      <c r="AK14" s="52">
        <f t="shared" si="16"/>
        <v>152.559</v>
      </c>
      <c r="AL14" s="52">
        <v>414</v>
      </c>
      <c r="AM14" s="52">
        <f t="shared" si="17"/>
        <v>156.61250000000001</v>
      </c>
      <c r="AN14" s="52">
        <v>425</v>
      </c>
      <c r="AO14" s="52">
        <f t="shared" si="18"/>
        <v>164.71950000000001</v>
      </c>
      <c r="AP14" s="52">
        <v>447</v>
      </c>
      <c r="AQ14" s="52">
        <f t="shared" si="19"/>
        <v>170.98400000000001</v>
      </c>
      <c r="AR14" s="52">
        <v>464</v>
      </c>
      <c r="AS14" s="52">
        <f t="shared" si="20"/>
        <v>177.24850000000001</v>
      </c>
      <c r="AT14" s="52">
        <v>481</v>
      </c>
      <c r="AU14" s="52">
        <f t="shared" si="21"/>
        <v>180.93350000000001</v>
      </c>
      <c r="AV14" s="52">
        <v>491</v>
      </c>
      <c r="AW14" s="52">
        <f t="shared" si="22"/>
        <v>186.8295</v>
      </c>
      <c r="AX14" s="50">
        <v>507</v>
      </c>
      <c r="AY14" s="50">
        <f t="shared" si="23"/>
        <v>197.8845</v>
      </c>
      <c r="AZ14" s="33">
        <f>491+46</f>
        <v>537</v>
      </c>
      <c r="BA14" s="35">
        <v>3</v>
      </c>
    </row>
    <row r="15" spans="1:53" s="26" customFormat="1" ht="27.75" customHeight="1">
      <c r="A15" s="36">
        <v>1</v>
      </c>
      <c r="B15" s="37" t="s">
        <v>18</v>
      </c>
      <c r="C15" s="56">
        <v>1968</v>
      </c>
      <c r="D15" s="37" t="s">
        <v>44</v>
      </c>
      <c r="E15" s="53">
        <f t="shared" si="0"/>
        <v>9.9495000000000005</v>
      </c>
      <c r="F15" s="53">
        <v>27</v>
      </c>
      <c r="G15" s="53">
        <f t="shared" si="1"/>
        <v>20.267499999999998</v>
      </c>
      <c r="H15" s="53">
        <v>55</v>
      </c>
      <c r="I15" s="53">
        <f t="shared" si="2"/>
        <v>32.796500000000002</v>
      </c>
      <c r="J15" s="53">
        <v>89</v>
      </c>
      <c r="K15" s="53">
        <f t="shared" si="3"/>
        <v>39.061</v>
      </c>
      <c r="L15" s="53">
        <f>89+17</f>
        <v>106</v>
      </c>
      <c r="M15" s="53">
        <f t="shared" si="4"/>
        <v>48.273499999999999</v>
      </c>
      <c r="N15" s="53">
        <f>89+42</f>
        <v>131</v>
      </c>
      <c r="O15" s="53">
        <f t="shared" si="5"/>
        <v>56.749000000000002</v>
      </c>
      <c r="P15" s="53">
        <f>89+65</f>
        <v>154</v>
      </c>
      <c r="Q15" s="53">
        <f t="shared" si="6"/>
        <v>0</v>
      </c>
      <c r="R15" s="53"/>
      <c r="S15" s="53">
        <f t="shared" si="7"/>
        <v>73.7</v>
      </c>
      <c r="T15" s="53">
        <v>200</v>
      </c>
      <c r="U15" s="53">
        <f t="shared" si="8"/>
        <v>0</v>
      </c>
      <c r="V15" s="53"/>
      <c r="W15" s="53">
        <f t="shared" si="9"/>
        <v>87.703000000000003</v>
      </c>
      <c r="X15" s="53">
        <v>238</v>
      </c>
      <c r="Y15" s="53">
        <f t="shared" si="10"/>
        <v>0</v>
      </c>
      <c r="Z15" s="53"/>
      <c r="AA15" s="53">
        <f t="shared" si="11"/>
        <v>103.917</v>
      </c>
      <c r="AB15" s="53">
        <v>282</v>
      </c>
      <c r="AC15" s="53">
        <f t="shared" si="12"/>
        <v>0</v>
      </c>
      <c r="AD15" s="53"/>
      <c r="AE15" s="53">
        <f t="shared" si="13"/>
        <v>0</v>
      </c>
      <c r="AF15" s="53"/>
      <c r="AG15" s="53">
        <f t="shared" si="14"/>
        <v>127.501</v>
      </c>
      <c r="AH15" s="53">
        <f>282+64</f>
        <v>346</v>
      </c>
      <c r="AI15" s="53">
        <f t="shared" si="15"/>
        <v>0</v>
      </c>
      <c r="AJ15" s="53"/>
      <c r="AK15" s="53">
        <f t="shared" si="16"/>
        <v>143.34649999999999</v>
      </c>
      <c r="AL15" s="53">
        <v>389</v>
      </c>
      <c r="AM15" s="53">
        <f t="shared" si="17"/>
        <v>149.9795</v>
      </c>
      <c r="AN15" s="53">
        <v>407</v>
      </c>
      <c r="AO15" s="53">
        <f t="shared" si="18"/>
        <v>156.98099999999999</v>
      </c>
      <c r="AP15" s="53">
        <f>389+37</f>
        <v>426</v>
      </c>
      <c r="AQ15" s="53">
        <f t="shared" si="19"/>
        <v>163.24549999999999</v>
      </c>
      <c r="AR15" s="53">
        <f>389+54</f>
        <v>443</v>
      </c>
      <c r="AS15" s="53">
        <f t="shared" si="20"/>
        <v>171.35249999999999</v>
      </c>
      <c r="AT15" s="53">
        <v>465</v>
      </c>
      <c r="AU15" s="53">
        <f t="shared" si="21"/>
        <v>178.35399999999998</v>
      </c>
      <c r="AV15" s="53">
        <f>484</f>
        <v>484</v>
      </c>
      <c r="AW15" s="53">
        <f t="shared" si="22"/>
        <v>187.19800000000001</v>
      </c>
      <c r="AX15" s="51">
        <v>508</v>
      </c>
      <c r="AY15" s="51">
        <f t="shared" si="23"/>
        <v>196.042</v>
      </c>
      <c r="AZ15" s="36">
        <f>484+48+0</f>
        <v>532</v>
      </c>
      <c r="BA15" s="35">
        <v>4</v>
      </c>
    </row>
    <row r="16" spans="1:53" s="26" customFormat="1" ht="27.75" customHeight="1">
      <c r="A16" s="33">
        <v>11</v>
      </c>
      <c r="B16" s="34" t="s">
        <v>17</v>
      </c>
      <c r="C16" s="55">
        <v>1977</v>
      </c>
      <c r="D16" s="34" t="s">
        <v>52</v>
      </c>
      <c r="E16" s="52">
        <f t="shared" si="0"/>
        <v>11.055</v>
      </c>
      <c r="F16" s="52">
        <v>30</v>
      </c>
      <c r="G16" s="52">
        <f t="shared" si="1"/>
        <v>21.741499999999998</v>
      </c>
      <c r="H16" s="52">
        <v>59</v>
      </c>
      <c r="I16" s="52">
        <f t="shared" si="2"/>
        <v>36.113</v>
      </c>
      <c r="J16" s="52">
        <v>98</v>
      </c>
      <c r="K16" s="52">
        <f t="shared" si="3"/>
        <v>43.482999999999997</v>
      </c>
      <c r="L16" s="52">
        <v>118</v>
      </c>
      <c r="M16" s="52">
        <f t="shared" si="4"/>
        <v>53.801000000000002</v>
      </c>
      <c r="N16" s="52">
        <v>146</v>
      </c>
      <c r="O16" s="52">
        <f t="shared" si="5"/>
        <v>64.119</v>
      </c>
      <c r="P16" s="52">
        <v>174</v>
      </c>
      <c r="Q16" s="52">
        <f t="shared" si="6"/>
        <v>0</v>
      </c>
      <c r="R16" s="52"/>
      <c r="S16" s="52">
        <f t="shared" si="7"/>
        <v>83.280999999999992</v>
      </c>
      <c r="T16" s="52">
        <v>226</v>
      </c>
      <c r="U16" s="52">
        <f t="shared" si="8"/>
        <v>0</v>
      </c>
      <c r="V16" s="52"/>
      <c r="W16" s="52">
        <f t="shared" si="9"/>
        <v>97.283999999999992</v>
      </c>
      <c r="X16" s="52">
        <v>264</v>
      </c>
      <c r="Y16" s="52">
        <f t="shared" si="10"/>
        <v>0</v>
      </c>
      <c r="Z16" s="52"/>
      <c r="AA16" s="52">
        <f t="shared" si="11"/>
        <v>112.3925</v>
      </c>
      <c r="AB16" s="52">
        <v>305</v>
      </c>
      <c r="AC16" s="52">
        <f t="shared" si="12"/>
        <v>0</v>
      </c>
      <c r="AD16" s="52"/>
      <c r="AE16" s="52">
        <f t="shared" si="13"/>
        <v>0</v>
      </c>
      <c r="AF16" s="52"/>
      <c r="AG16" s="52">
        <f t="shared" si="14"/>
        <v>131.55449999999999</v>
      </c>
      <c r="AH16" s="52">
        <v>357</v>
      </c>
      <c r="AI16" s="52">
        <f t="shared" si="15"/>
        <v>0</v>
      </c>
      <c r="AJ16" s="52"/>
      <c r="AK16" s="52">
        <f t="shared" si="16"/>
        <v>145.92599999999999</v>
      </c>
      <c r="AL16" s="52">
        <v>396</v>
      </c>
      <c r="AM16" s="52">
        <f t="shared" si="17"/>
        <v>151.822</v>
      </c>
      <c r="AN16" s="52">
        <v>412</v>
      </c>
      <c r="AO16" s="52">
        <f t="shared" si="18"/>
        <v>158.0865</v>
      </c>
      <c r="AP16" s="52">
        <v>429</v>
      </c>
      <c r="AQ16" s="52">
        <f t="shared" si="19"/>
        <v>163.24549999999999</v>
      </c>
      <c r="AR16" s="52">
        <v>443</v>
      </c>
      <c r="AS16" s="52">
        <f t="shared" si="20"/>
        <v>168.036</v>
      </c>
      <c r="AT16" s="52">
        <v>456</v>
      </c>
      <c r="AU16" s="52">
        <f t="shared" si="21"/>
        <v>174.66900000000001</v>
      </c>
      <c r="AV16" s="52">
        <v>474</v>
      </c>
      <c r="AW16" s="52">
        <f t="shared" si="22"/>
        <v>180.19649999999999</v>
      </c>
      <c r="AX16" s="50">
        <v>489</v>
      </c>
      <c r="AY16" s="50">
        <f t="shared" si="23"/>
        <v>189.7775</v>
      </c>
      <c r="AZ16" s="33">
        <f>474+41</f>
        <v>515</v>
      </c>
      <c r="BA16" s="35">
        <v>5</v>
      </c>
    </row>
    <row r="17" spans="1:53" s="26" customFormat="1" ht="27.75" customHeight="1">
      <c r="A17" s="33">
        <v>17</v>
      </c>
      <c r="B17" s="34" t="s">
        <v>11</v>
      </c>
      <c r="C17" s="55">
        <v>1971</v>
      </c>
      <c r="D17" s="34" t="s">
        <v>56</v>
      </c>
      <c r="E17" s="52">
        <f t="shared" si="0"/>
        <v>9.2125000000000004</v>
      </c>
      <c r="F17" s="52">
        <v>25</v>
      </c>
      <c r="G17" s="52">
        <f t="shared" si="1"/>
        <v>19.161999999999999</v>
      </c>
      <c r="H17" s="52">
        <v>52</v>
      </c>
      <c r="I17" s="52">
        <f t="shared" si="2"/>
        <v>30.954000000000001</v>
      </c>
      <c r="J17" s="52">
        <v>84</v>
      </c>
      <c r="K17" s="52">
        <f t="shared" si="3"/>
        <v>37.586999999999996</v>
      </c>
      <c r="L17" s="52">
        <v>102</v>
      </c>
      <c r="M17" s="52">
        <f t="shared" si="4"/>
        <v>46.430999999999997</v>
      </c>
      <c r="N17" s="52">
        <f>84+42</f>
        <v>126</v>
      </c>
      <c r="O17" s="52">
        <f t="shared" si="5"/>
        <v>55.643499999999996</v>
      </c>
      <c r="P17" s="52">
        <f>84+67</f>
        <v>151</v>
      </c>
      <c r="Q17" s="52">
        <f t="shared" si="6"/>
        <v>0</v>
      </c>
      <c r="R17" s="52"/>
      <c r="S17" s="52">
        <f t="shared" si="7"/>
        <v>71.120499999999993</v>
      </c>
      <c r="T17" s="52">
        <v>193</v>
      </c>
      <c r="U17" s="52">
        <f t="shared" si="8"/>
        <v>0</v>
      </c>
      <c r="V17" s="52"/>
      <c r="W17" s="52">
        <f t="shared" si="9"/>
        <v>82.912499999999994</v>
      </c>
      <c r="X17" s="52">
        <v>225</v>
      </c>
      <c r="Y17" s="52">
        <f t="shared" si="10"/>
        <v>0</v>
      </c>
      <c r="Z17" s="52"/>
      <c r="AA17" s="52">
        <f t="shared" si="11"/>
        <v>95.81</v>
      </c>
      <c r="AB17" s="52">
        <v>260</v>
      </c>
      <c r="AC17" s="52">
        <f t="shared" si="12"/>
        <v>0</v>
      </c>
      <c r="AD17" s="52"/>
      <c r="AE17" s="52">
        <f t="shared" si="13"/>
        <v>0</v>
      </c>
      <c r="AF17" s="52"/>
      <c r="AG17" s="52">
        <f t="shared" si="14"/>
        <v>115.709</v>
      </c>
      <c r="AH17" s="52">
        <v>314</v>
      </c>
      <c r="AI17" s="52">
        <f t="shared" si="15"/>
        <v>0</v>
      </c>
      <c r="AJ17" s="52"/>
      <c r="AK17" s="52">
        <f t="shared" si="16"/>
        <v>127.501</v>
      </c>
      <c r="AL17" s="52">
        <v>346</v>
      </c>
      <c r="AM17" s="52">
        <f t="shared" si="17"/>
        <v>133.39699999999999</v>
      </c>
      <c r="AN17" s="52">
        <v>362</v>
      </c>
      <c r="AO17" s="52">
        <f t="shared" si="18"/>
        <v>136.71350000000001</v>
      </c>
      <c r="AP17" s="52">
        <v>371</v>
      </c>
      <c r="AQ17" s="52">
        <f t="shared" si="19"/>
        <v>140.767</v>
      </c>
      <c r="AR17" s="52">
        <v>382</v>
      </c>
      <c r="AS17" s="52">
        <f t="shared" si="20"/>
        <v>148.874</v>
      </c>
      <c r="AT17" s="52">
        <v>404</v>
      </c>
      <c r="AU17" s="52">
        <f t="shared" si="21"/>
        <v>155.13849999999999</v>
      </c>
      <c r="AV17" s="52">
        <v>421</v>
      </c>
      <c r="AW17" s="52">
        <f t="shared" si="22"/>
        <v>161.7715</v>
      </c>
      <c r="AX17" s="50">
        <v>439</v>
      </c>
      <c r="AY17" s="50">
        <f t="shared" si="23"/>
        <v>169.14150000000001</v>
      </c>
      <c r="AZ17" s="33">
        <f>421+38</f>
        <v>459</v>
      </c>
      <c r="BA17" s="35">
        <v>6</v>
      </c>
    </row>
    <row r="18" spans="1:53" s="26" customFormat="1" ht="27.75" customHeight="1">
      <c r="A18" s="33">
        <v>9</v>
      </c>
      <c r="B18" s="34" t="s">
        <v>13</v>
      </c>
      <c r="C18" s="55">
        <v>1957</v>
      </c>
      <c r="D18" s="34" t="s">
        <v>50</v>
      </c>
      <c r="E18" s="52">
        <f t="shared" si="0"/>
        <v>8.4755000000000003</v>
      </c>
      <c r="F18" s="52">
        <v>23</v>
      </c>
      <c r="G18" s="52">
        <f t="shared" si="1"/>
        <v>16.951000000000001</v>
      </c>
      <c r="H18" s="52">
        <v>46</v>
      </c>
      <c r="I18" s="52">
        <f t="shared" si="2"/>
        <v>27.268999999999998</v>
      </c>
      <c r="J18" s="52">
        <v>74</v>
      </c>
      <c r="K18" s="52">
        <f t="shared" si="3"/>
        <v>33.164999999999999</v>
      </c>
      <c r="L18" s="52">
        <v>90</v>
      </c>
      <c r="M18" s="52">
        <f t="shared" si="4"/>
        <v>41.640499999999996</v>
      </c>
      <c r="N18" s="52">
        <f>74+39</f>
        <v>113</v>
      </c>
      <c r="O18" s="52">
        <f t="shared" si="5"/>
        <v>47.905000000000001</v>
      </c>
      <c r="P18" s="52">
        <f>74+56</f>
        <v>130</v>
      </c>
      <c r="Q18" s="52">
        <f t="shared" si="6"/>
        <v>0</v>
      </c>
      <c r="R18" s="52"/>
      <c r="S18" s="52">
        <f t="shared" si="7"/>
        <v>62.644999999999996</v>
      </c>
      <c r="T18" s="52">
        <v>170</v>
      </c>
      <c r="U18" s="52">
        <f t="shared" si="8"/>
        <v>0</v>
      </c>
      <c r="V18" s="52"/>
      <c r="W18" s="52">
        <f t="shared" si="9"/>
        <v>74.436999999999998</v>
      </c>
      <c r="X18" s="52">
        <v>202</v>
      </c>
      <c r="Y18" s="52">
        <f t="shared" si="10"/>
        <v>0</v>
      </c>
      <c r="Z18" s="52"/>
      <c r="AA18" s="52">
        <f t="shared" si="11"/>
        <v>86.597499999999997</v>
      </c>
      <c r="AB18" s="52">
        <v>235</v>
      </c>
      <c r="AC18" s="52">
        <f t="shared" si="12"/>
        <v>0</v>
      </c>
      <c r="AD18" s="52"/>
      <c r="AE18" s="52">
        <f t="shared" si="13"/>
        <v>0</v>
      </c>
      <c r="AF18" s="52"/>
      <c r="AG18" s="52">
        <f t="shared" si="14"/>
        <v>104.654</v>
      </c>
      <c r="AH18" s="52">
        <f>235+49</f>
        <v>284</v>
      </c>
      <c r="AI18" s="52">
        <f t="shared" si="15"/>
        <v>0</v>
      </c>
      <c r="AJ18" s="52"/>
      <c r="AK18" s="52">
        <f t="shared" si="16"/>
        <v>116.8145</v>
      </c>
      <c r="AL18" s="52">
        <v>317</v>
      </c>
      <c r="AM18" s="52">
        <f t="shared" si="17"/>
        <v>123.07899999999999</v>
      </c>
      <c r="AN18" s="52">
        <v>334</v>
      </c>
      <c r="AO18" s="52">
        <f t="shared" si="18"/>
        <v>128.238</v>
      </c>
      <c r="AP18" s="52">
        <v>348</v>
      </c>
      <c r="AQ18" s="52">
        <f t="shared" si="19"/>
        <v>134.5025</v>
      </c>
      <c r="AR18" s="52">
        <v>365</v>
      </c>
      <c r="AS18" s="52">
        <f t="shared" si="20"/>
        <v>140.03</v>
      </c>
      <c r="AT18" s="52">
        <v>380</v>
      </c>
      <c r="AU18" s="52">
        <f t="shared" si="21"/>
        <v>145.18899999999999</v>
      </c>
      <c r="AV18" s="52">
        <v>394</v>
      </c>
      <c r="AW18" s="52">
        <f t="shared" si="22"/>
        <v>150.34799999999998</v>
      </c>
      <c r="AX18" s="50">
        <v>408</v>
      </c>
      <c r="AY18" s="50">
        <f t="shared" si="23"/>
        <v>156.61250000000001</v>
      </c>
      <c r="AZ18" s="33">
        <f>394+31</f>
        <v>425</v>
      </c>
      <c r="BA18" s="35">
        <v>7</v>
      </c>
    </row>
    <row r="19" spans="1:53" s="26" customFormat="1" ht="27.75" customHeight="1">
      <c r="A19" s="33">
        <v>10</v>
      </c>
      <c r="B19" s="34" t="s">
        <v>9</v>
      </c>
      <c r="C19" s="55">
        <v>1949</v>
      </c>
      <c r="D19" s="34" t="s">
        <v>51</v>
      </c>
      <c r="E19" s="52">
        <f t="shared" si="0"/>
        <v>9.9495000000000005</v>
      </c>
      <c r="F19" s="52">
        <v>27</v>
      </c>
      <c r="G19" s="52">
        <f t="shared" si="1"/>
        <v>19.5305</v>
      </c>
      <c r="H19" s="52">
        <v>53</v>
      </c>
      <c r="I19" s="52">
        <f t="shared" si="2"/>
        <v>30.216999999999999</v>
      </c>
      <c r="J19" s="52">
        <v>82</v>
      </c>
      <c r="K19" s="52">
        <f t="shared" si="3"/>
        <v>36.481499999999997</v>
      </c>
      <c r="L19" s="52">
        <v>99</v>
      </c>
      <c r="M19" s="52">
        <f t="shared" si="4"/>
        <v>43.1145</v>
      </c>
      <c r="N19" s="52">
        <f>82+35</f>
        <v>117</v>
      </c>
      <c r="O19" s="52">
        <f t="shared" si="5"/>
        <v>45.325499999999998</v>
      </c>
      <c r="P19" s="52">
        <f>82+41</f>
        <v>123</v>
      </c>
      <c r="Q19" s="52">
        <f t="shared" si="6"/>
        <v>0</v>
      </c>
      <c r="R19" s="52"/>
      <c r="S19" s="52">
        <f t="shared" si="7"/>
        <v>59.696999999999996</v>
      </c>
      <c r="T19" s="52">
        <v>162</v>
      </c>
      <c r="U19" s="52">
        <f t="shared" si="8"/>
        <v>0</v>
      </c>
      <c r="V19" s="52"/>
      <c r="W19" s="52">
        <f t="shared" si="9"/>
        <v>69.646500000000003</v>
      </c>
      <c r="X19" s="52">
        <v>189</v>
      </c>
      <c r="Y19" s="52">
        <f t="shared" si="10"/>
        <v>0</v>
      </c>
      <c r="Z19" s="52"/>
      <c r="AA19" s="52">
        <f t="shared" si="11"/>
        <v>79.227499999999992</v>
      </c>
      <c r="AB19" s="52">
        <f>162+53</f>
        <v>215</v>
      </c>
      <c r="AC19" s="52">
        <f t="shared" si="12"/>
        <v>0</v>
      </c>
      <c r="AD19" s="52"/>
      <c r="AE19" s="52">
        <f t="shared" si="13"/>
        <v>0</v>
      </c>
      <c r="AF19" s="52"/>
      <c r="AG19" s="52">
        <f t="shared" si="14"/>
        <v>99.126499999999993</v>
      </c>
      <c r="AH19" s="52">
        <f>215+54</f>
        <v>269</v>
      </c>
      <c r="AI19" s="52">
        <f t="shared" si="15"/>
        <v>0</v>
      </c>
      <c r="AJ19" s="52"/>
      <c r="AK19" s="52">
        <f t="shared" si="16"/>
        <v>109.07599999999999</v>
      </c>
      <c r="AL19" s="52">
        <v>296</v>
      </c>
      <c r="AM19" s="52">
        <f t="shared" si="17"/>
        <v>116.446</v>
      </c>
      <c r="AN19" s="52">
        <v>316</v>
      </c>
      <c r="AO19" s="52">
        <f t="shared" si="18"/>
        <v>123.44750000000001</v>
      </c>
      <c r="AP19" s="52">
        <v>335</v>
      </c>
      <c r="AQ19" s="52">
        <f t="shared" si="19"/>
        <v>127.501</v>
      </c>
      <c r="AR19" s="52">
        <v>346</v>
      </c>
      <c r="AS19" s="52">
        <f t="shared" si="20"/>
        <v>134.13399999999999</v>
      </c>
      <c r="AT19" s="52">
        <v>364</v>
      </c>
      <c r="AU19" s="52">
        <f t="shared" si="21"/>
        <v>141.13550000000001</v>
      </c>
      <c r="AV19" s="52">
        <v>383</v>
      </c>
      <c r="AW19" s="52">
        <f t="shared" si="22"/>
        <v>148.137</v>
      </c>
      <c r="AX19" s="50">
        <v>402</v>
      </c>
      <c r="AY19" s="50">
        <f t="shared" si="23"/>
        <v>156.244</v>
      </c>
      <c r="AZ19" s="33">
        <f>383+41</f>
        <v>424</v>
      </c>
      <c r="BA19" s="35">
        <v>8</v>
      </c>
    </row>
    <row r="20" spans="1:53" s="26" customFormat="1" ht="27.75" customHeight="1">
      <c r="A20" s="33">
        <v>19</v>
      </c>
      <c r="B20" s="34" t="s">
        <v>14</v>
      </c>
      <c r="C20" s="55">
        <v>1985</v>
      </c>
      <c r="D20" s="34" t="s">
        <v>56</v>
      </c>
      <c r="E20" s="52">
        <f t="shared" si="0"/>
        <v>8.8439999999999994</v>
      </c>
      <c r="F20" s="52">
        <v>24</v>
      </c>
      <c r="G20" s="52">
        <f t="shared" si="1"/>
        <v>18.425000000000001</v>
      </c>
      <c r="H20" s="52">
        <v>50</v>
      </c>
      <c r="I20" s="52">
        <f t="shared" si="2"/>
        <v>29.848499999999998</v>
      </c>
      <c r="J20" s="52">
        <v>81</v>
      </c>
      <c r="K20" s="52">
        <f t="shared" si="3"/>
        <v>35.375999999999998</v>
      </c>
      <c r="L20" s="52">
        <v>96</v>
      </c>
      <c r="M20" s="52">
        <f t="shared" si="4"/>
        <v>42.746000000000002</v>
      </c>
      <c r="N20" s="52">
        <f>81+35</f>
        <v>116</v>
      </c>
      <c r="O20" s="52">
        <f t="shared" si="5"/>
        <v>49.378999999999998</v>
      </c>
      <c r="P20" s="52">
        <f>81+53</f>
        <v>134</v>
      </c>
      <c r="Q20" s="52">
        <f t="shared" si="6"/>
        <v>0</v>
      </c>
      <c r="R20" s="52"/>
      <c r="S20" s="52">
        <f t="shared" si="7"/>
        <v>64.855999999999995</v>
      </c>
      <c r="T20" s="52">
        <v>176</v>
      </c>
      <c r="U20" s="52">
        <f t="shared" si="8"/>
        <v>0</v>
      </c>
      <c r="V20" s="52"/>
      <c r="W20" s="52">
        <f t="shared" si="9"/>
        <v>76.647999999999996</v>
      </c>
      <c r="X20" s="52">
        <v>208</v>
      </c>
      <c r="Y20" s="52">
        <f t="shared" si="10"/>
        <v>0</v>
      </c>
      <c r="Z20" s="52"/>
      <c r="AA20" s="52">
        <f t="shared" si="11"/>
        <v>91.756500000000003</v>
      </c>
      <c r="AB20" s="52">
        <v>249</v>
      </c>
      <c r="AC20" s="52">
        <f t="shared" si="12"/>
        <v>0</v>
      </c>
      <c r="AD20" s="52"/>
      <c r="AE20" s="52">
        <f t="shared" si="13"/>
        <v>0</v>
      </c>
      <c r="AF20" s="52"/>
      <c r="AG20" s="52">
        <f t="shared" si="14"/>
        <v>108.339</v>
      </c>
      <c r="AH20" s="52">
        <f>249+45</f>
        <v>294</v>
      </c>
      <c r="AI20" s="52">
        <f t="shared" si="15"/>
        <v>0</v>
      </c>
      <c r="AJ20" s="52"/>
      <c r="AK20" s="52">
        <f t="shared" si="16"/>
        <v>121.23649999999999</v>
      </c>
      <c r="AL20" s="52">
        <v>329</v>
      </c>
      <c r="AM20" s="52">
        <f t="shared" si="17"/>
        <v>127.8695</v>
      </c>
      <c r="AN20" s="52">
        <v>347</v>
      </c>
      <c r="AO20" s="52">
        <f t="shared" si="18"/>
        <v>131.923</v>
      </c>
      <c r="AP20" s="52">
        <v>358</v>
      </c>
      <c r="AQ20" s="52">
        <f t="shared" si="19"/>
        <v>136.345</v>
      </c>
      <c r="AR20" s="52">
        <v>370</v>
      </c>
      <c r="AS20" s="52">
        <f t="shared" si="20"/>
        <v>140.39849999999998</v>
      </c>
      <c r="AT20" s="52">
        <v>381</v>
      </c>
      <c r="AU20" s="52">
        <f t="shared" si="21"/>
        <v>144.452</v>
      </c>
      <c r="AV20" s="52">
        <v>392</v>
      </c>
      <c r="AW20" s="52">
        <f t="shared" si="22"/>
        <v>148.874</v>
      </c>
      <c r="AX20" s="50">
        <v>404</v>
      </c>
      <c r="AY20" s="50">
        <f t="shared" si="23"/>
        <v>154.03299999999999</v>
      </c>
      <c r="AZ20" s="33">
        <f>392+26</f>
        <v>418</v>
      </c>
      <c r="BA20" s="35">
        <v>9</v>
      </c>
    </row>
    <row r="21" spans="1:53" s="26" customFormat="1" ht="27.75" customHeight="1">
      <c r="A21" s="33">
        <v>7</v>
      </c>
      <c r="B21" s="34" t="s">
        <v>34</v>
      </c>
      <c r="C21" s="55">
        <v>1952</v>
      </c>
      <c r="D21" s="34" t="s">
        <v>81</v>
      </c>
      <c r="E21" s="52">
        <f t="shared" si="0"/>
        <v>9.2125000000000004</v>
      </c>
      <c r="F21" s="52">
        <v>25</v>
      </c>
      <c r="G21" s="52">
        <f t="shared" si="1"/>
        <v>18.425000000000001</v>
      </c>
      <c r="H21" s="52">
        <v>50</v>
      </c>
      <c r="I21" s="52">
        <f t="shared" si="2"/>
        <v>30.216999999999999</v>
      </c>
      <c r="J21" s="52">
        <v>82</v>
      </c>
      <c r="K21" s="52">
        <f t="shared" si="3"/>
        <v>36.481499999999997</v>
      </c>
      <c r="L21" s="52">
        <v>99</v>
      </c>
      <c r="M21" s="52">
        <f t="shared" si="4"/>
        <v>44.957000000000001</v>
      </c>
      <c r="N21" s="52">
        <v>122</v>
      </c>
      <c r="O21" s="52">
        <f t="shared" si="5"/>
        <v>51.589999999999996</v>
      </c>
      <c r="P21" s="52">
        <f>82+58</f>
        <v>140</v>
      </c>
      <c r="Q21" s="52">
        <f t="shared" si="6"/>
        <v>0</v>
      </c>
      <c r="R21" s="52"/>
      <c r="S21" s="52">
        <f t="shared" si="7"/>
        <v>63.381999999999998</v>
      </c>
      <c r="T21" s="52">
        <v>172</v>
      </c>
      <c r="U21" s="52">
        <f t="shared" si="8"/>
        <v>0</v>
      </c>
      <c r="V21" s="52"/>
      <c r="W21" s="52">
        <f t="shared" si="9"/>
        <v>73.7</v>
      </c>
      <c r="X21" s="52">
        <v>200</v>
      </c>
      <c r="Y21" s="52">
        <f t="shared" si="10"/>
        <v>0</v>
      </c>
      <c r="Z21" s="52"/>
      <c r="AA21" s="52">
        <f t="shared" si="11"/>
        <v>86.597499999999997</v>
      </c>
      <c r="AB21" s="52">
        <f>172+63</f>
        <v>235</v>
      </c>
      <c r="AC21" s="52">
        <f t="shared" si="12"/>
        <v>0</v>
      </c>
      <c r="AD21" s="52"/>
      <c r="AE21" s="52">
        <f t="shared" si="13"/>
        <v>0</v>
      </c>
      <c r="AF21" s="52"/>
      <c r="AG21" s="52">
        <f t="shared" si="14"/>
        <v>103.5485</v>
      </c>
      <c r="AH21" s="52">
        <f>235+46</f>
        <v>281</v>
      </c>
      <c r="AI21" s="52">
        <f t="shared" si="15"/>
        <v>0</v>
      </c>
      <c r="AJ21" s="52"/>
      <c r="AK21" s="52">
        <f t="shared" si="16"/>
        <v>110.1815</v>
      </c>
      <c r="AL21" s="52">
        <v>299</v>
      </c>
      <c r="AM21" s="52">
        <f t="shared" si="17"/>
        <v>116.0775</v>
      </c>
      <c r="AN21" s="52">
        <v>315</v>
      </c>
      <c r="AO21" s="52">
        <f t="shared" si="18"/>
        <v>120.4995</v>
      </c>
      <c r="AP21" s="52">
        <v>327</v>
      </c>
      <c r="AQ21" s="52">
        <f t="shared" si="19"/>
        <v>126.027</v>
      </c>
      <c r="AR21" s="52">
        <v>342</v>
      </c>
      <c r="AS21" s="52">
        <f t="shared" si="20"/>
        <v>131.18600000000001</v>
      </c>
      <c r="AT21" s="52">
        <v>356</v>
      </c>
      <c r="AU21" s="52">
        <f t="shared" si="21"/>
        <v>137.08199999999999</v>
      </c>
      <c r="AV21" s="52">
        <v>372</v>
      </c>
      <c r="AW21" s="52">
        <f t="shared" si="22"/>
        <v>142.24099999999999</v>
      </c>
      <c r="AX21" s="50">
        <v>386</v>
      </c>
      <c r="AY21" s="50">
        <f t="shared" si="23"/>
        <v>148.50549999999998</v>
      </c>
      <c r="AZ21" s="33">
        <f>372+31</f>
        <v>403</v>
      </c>
      <c r="BA21" s="35">
        <v>10</v>
      </c>
    </row>
    <row r="22" spans="1:53" s="26" customFormat="1" ht="27.75" customHeight="1">
      <c r="A22" s="33">
        <v>18</v>
      </c>
      <c r="B22" s="34" t="s">
        <v>28</v>
      </c>
      <c r="C22" s="55">
        <v>1997</v>
      </c>
      <c r="D22" s="34" t="s">
        <v>57</v>
      </c>
      <c r="E22" s="52">
        <f t="shared" si="0"/>
        <v>11.055</v>
      </c>
      <c r="F22" s="52">
        <v>30</v>
      </c>
      <c r="G22" s="52">
        <f t="shared" si="1"/>
        <v>22.11</v>
      </c>
      <c r="H22" s="52">
        <v>60</v>
      </c>
      <c r="I22" s="52">
        <f t="shared" si="2"/>
        <v>36.481499999999997</v>
      </c>
      <c r="J22" s="52">
        <v>99</v>
      </c>
      <c r="K22" s="52">
        <f t="shared" si="3"/>
        <v>43.851500000000001</v>
      </c>
      <c r="L22" s="52">
        <v>119</v>
      </c>
      <c r="M22" s="52">
        <f t="shared" si="4"/>
        <v>54.906500000000001</v>
      </c>
      <c r="N22" s="52">
        <v>149</v>
      </c>
      <c r="O22" s="52">
        <f t="shared" si="5"/>
        <v>65.224499999999992</v>
      </c>
      <c r="P22" s="52">
        <v>177</v>
      </c>
      <c r="Q22" s="52">
        <f t="shared" si="6"/>
        <v>0</v>
      </c>
      <c r="R22" s="52"/>
      <c r="S22" s="52">
        <f t="shared" si="7"/>
        <v>85.860500000000002</v>
      </c>
      <c r="T22" s="52">
        <v>233</v>
      </c>
      <c r="U22" s="52">
        <f t="shared" si="8"/>
        <v>0</v>
      </c>
      <c r="V22" s="52"/>
      <c r="W22" s="52">
        <f t="shared" si="9"/>
        <v>100.96899999999999</v>
      </c>
      <c r="X22" s="52">
        <v>274</v>
      </c>
      <c r="Y22" s="52">
        <f t="shared" si="10"/>
        <v>0</v>
      </c>
      <c r="Z22" s="52"/>
      <c r="AA22" s="52">
        <f t="shared" si="11"/>
        <v>103.917</v>
      </c>
      <c r="AB22" s="52">
        <v>282</v>
      </c>
      <c r="AC22" s="52">
        <f t="shared" si="12"/>
        <v>0</v>
      </c>
      <c r="AD22" s="52"/>
      <c r="AE22" s="52">
        <f t="shared" si="13"/>
        <v>0</v>
      </c>
      <c r="AF22" s="52"/>
      <c r="AG22" s="52">
        <f t="shared" si="14"/>
        <v>127.13249999999999</v>
      </c>
      <c r="AH22" s="52">
        <f>282+63</f>
        <v>345</v>
      </c>
      <c r="AI22" s="52">
        <f t="shared" si="15"/>
        <v>0</v>
      </c>
      <c r="AJ22" s="52"/>
      <c r="AK22" s="52">
        <f t="shared" si="16"/>
        <v>143.34649999999999</v>
      </c>
      <c r="AL22" s="52">
        <v>389</v>
      </c>
      <c r="AM22" s="52">
        <f t="shared" si="17"/>
        <v>145.18899999999999</v>
      </c>
      <c r="AN22" s="52">
        <v>394</v>
      </c>
      <c r="AO22" s="52">
        <f t="shared" si="18"/>
        <v>0</v>
      </c>
      <c r="AP22" s="52"/>
      <c r="AQ22" s="52">
        <f t="shared" si="19"/>
        <v>0</v>
      </c>
      <c r="AR22" s="52"/>
      <c r="AS22" s="52">
        <f t="shared" si="20"/>
        <v>0</v>
      </c>
      <c r="AT22" s="52"/>
      <c r="AU22" s="52">
        <f t="shared" si="21"/>
        <v>0</v>
      </c>
      <c r="AV22" s="52"/>
      <c r="AW22" s="52">
        <f t="shared" si="22"/>
        <v>0</v>
      </c>
      <c r="AX22" s="50"/>
      <c r="AY22" s="50">
        <v>145.19999999999999</v>
      </c>
      <c r="AZ22" s="33"/>
      <c r="BA22" s="35">
        <v>11</v>
      </c>
    </row>
    <row r="23" spans="1:53" s="26" customFormat="1" ht="27.75" customHeight="1">
      <c r="A23" s="33">
        <v>13</v>
      </c>
      <c r="B23" s="34" t="s">
        <v>12</v>
      </c>
      <c r="C23" s="55">
        <v>1962</v>
      </c>
      <c r="D23" s="34" t="s">
        <v>54</v>
      </c>
      <c r="E23" s="52">
        <f t="shared" si="0"/>
        <v>11.055</v>
      </c>
      <c r="F23" s="52">
        <v>30</v>
      </c>
      <c r="G23" s="52">
        <f t="shared" si="1"/>
        <v>22.11</v>
      </c>
      <c r="H23" s="52">
        <v>60</v>
      </c>
      <c r="I23" s="52">
        <f t="shared" si="2"/>
        <v>36.481499999999997</v>
      </c>
      <c r="J23" s="52">
        <v>99</v>
      </c>
      <c r="K23" s="52">
        <f t="shared" si="3"/>
        <v>44.22</v>
      </c>
      <c r="L23" s="52">
        <v>120</v>
      </c>
      <c r="M23" s="52">
        <f t="shared" si="4"/>
        <v>55.274999999999999</v>
      </c>
      <c r="N23" s="52">
        <f>99+51</f>
        <v>150</v>
      </c>
      <c r="O23" s="52">
        <f t="shared" si="5"/>
        <v>65.593000000000004</v>
      </c>
      <c r="P23" s="52">
        <v>178</v>
      </c>
      <c r="Q23" s="52">
        <f t="shared" si="6"/>
        <v>0</v>
      </c>
      <c r="R23" s="52"/>
      <c r="S23" s="52">
        <f t="shared" si="7"/>
        <v>84.018000000000001</v>
      </c>
      <c r="T23" s="52">
        <v>228</v>
      </c>
      <c r="U23" s="52">
        <f t="shared" si="8"/>
        <v>0</v>
      </c>
      <c r="V23" s="52"/>
      <c r="W23" s="52">
        <f t="shared" si="9"/>
        <v>97.652500000000003</v>
      </c>
      <c r="X23" s="52">
        <v>265</v>
      </c>
      <c r="Y23" s="52">
        <f t="shared" si="10"/>
        <v>0</v>
      </c>
      <c r="Z23" s="52"/>
      <c r="AA23" s="52">
        <f t="shared" si="11"/>
        <v>110.91849999999999</v>
      </c>
      <c r="AB23" s="52">
        <v>301</v>
      </c>
      <c r="AC23" s="52">
        <f t="shared" si="12"/>
        <v>0</v>
      </c>
      <c r="AD23" s="52"/>
      <c r="AE23" s="52">
        <f t="shared" si="13"/>
        <v>0</v>
      </c>
      <c r="AF23" s="52"/>
      <c r="AG23" s="52">
        <f t="shared" si="14"/>
        <v>128.60650000000001</v>
      </c>
      <c r="AH23" s="52">
        <v>349</v>
      </c>
      <c r="AI23" s="52">
        <f t="shared" si="15"/>
        <v>0</v>
      </c>
      <c r="AJ23" s="52"/>
      <c r="AK23" s="52">
        <f t="shared" si="16"/>
        <v>130.8175</v>
      </c>
      <c r="AL23" s="52">
        <v>355</v>
      </c>
      <c r="AM23" s="52">
        <f t="shared" si="17"/>
        <v>131.18600000000001</v>
      </c>
      <c r="AN23" s="52">
        <v>356</v>
      </c>
      <c r="AO23" s="52">
        <f t="shared" si="18"/>
        <v>133.02850000000001</v>
      </c>
      <c r="AP23" s="52">
        <v>361</v>
      </c>
      <c r="AQ23" s="52">
        <f t="shared" si="19"/>
        <v>134.87100000000001</v>
      </c>
      <c r="AR23" s="52">
        <v>366</v>
      </c>
      <c r="AS23" s="52">
        <f t="shared" si="20"/>
        <v>136.71350000000001</v>
      </c>
      <c r="AT23" s="52">
        <v>371</v>
      </c>
      <c r="AU23" s="52">
        <f t="shared" si="21"/>
        <v>138.55600000000001</v>
      </c>
      <c r="AV23" s="52">
        <v>376</v>
      </c>
      <c r="AW23" s="52">
        <f t="shared" si="22"/>
        <v>140.39849999999998</v>
      </c>
      <c r="AX23" s="50">
        <v>381</v>
      </c>
      <c r="AY23" s="50">
        <f>AZ23*$E$33</f>
        <v>140.767</v>
      </c>
      <c r="AZ23" s="33">
        <f>376+6</f>
        <v>382</v>
      </c>
      <c r="BA23" s="35">
        <v>12</v>
      </c>
    </row>
    <row r="24" spans="1:53" s="26" customFormat="1" ht="27.75" customHeight="1">
      <c r="A24" s="33">
        <v>12</v>
      </c>
      <c r="B24" s="34" t="s">
        <v>6</v>
      </c>
      <c r="C24" s="55">
        <v>1971</v>
      </c>
      <c r="D24" s="34" t="s">
        <v>53</v>
      </c>
      <c r="E24" s="52">
        <f t="shared" si="0"/>
        <v>9.5809999999999995</v>
      </c>
      <c r="F24" s="52">
        <v>26</v>
      </c>
      <c r="G24" s="52">
        <f t="shared" si="1"/>
        <v>19.161999999999999</v>
      </c>
      <c r="H24" s="52">
        <v>52</v>
      </c>
      <c r="I24" s="52">
        <f t="shared" si="2"/>
        <v>32.0595</v>
      </c>
      <c r="J24" s="52">
        <v>87</v>
      </c>
      <c r="K24" s="52">
        <f t="shared" si="3"/>
        <v>37.955500000000001</v>
      </c>
      <c r="L24" s="52">
        <v>103</v>
      </c>
      <c r="M24" s="52">
        <f t="shared" si="4"/>
        <v>46.799500000000002</v>
      </c>
      <c r="N24" s="52">
        <f>87+40</f>
        <v>127</v>
      </c>
      <c r="O24" s="52">
        <f t="shared" si="5"/>
        <v>53.801000000000002</v>
      </c>
      <c r="P24" s="52">
        <f>87+59</f>
        <v>146</v>
      </c>
      <c r="Q24" s="52">
        <f t="shared" si="6"/>
        <v>0</v>
      </c>
      <c r="R24" s="52"/>
      <c r="S24" s="52">
        <f t="shared" si="7"/>
        <v>67.804000000000002</v>
      </c>
      <c r="T24" s="52">
        <v>184</v>
      </c>
      <c r="U24" s="52">
        <f t="shared" si="8"/>
        <v>0</v>
      </c>
      <c r="V24" s="52"/>
      <c r="W24" s="52">
        <f t="shared" si="9"/>
        <v>79.596000000000004</v>
      </c>
      <c r="X24" s="52">
        <v>216</v>
      </c>
      <c r="Y24" s="52">
        <f t="shared" si="10"/>
        <v>0</v>
      </c>
      <c r="Z24" s="52"/>
      <c r="AA24" s="52">
        <f t="shared" si="11"/>
        <v>91.756500000000003</v>
      </c>
      <c r="AB24" s="52">
        <f>184+65</f>
        <v>249</v>
      </c>
      <c r="AC24" s="52">
        <f t="shared" si="12"/>
        <v>0</v>
      </c>
      <c r="AD24" s="52"/>
      <c r="AE24" s="52">
        <f t="shared" si="13"/>
        <v>0</v>
      </c>
      <c r="AF24" s="52"/>
      <c r="AG24" s="52">
        <f t="shared" si="14"/>
        <v>92.493499999999997</v>
      </c>
      <c r="AH24" s="52">
        <v>251</v>
      </c>
      <c r="AI24" s="52">
        <f t="shared" si="15"/>
        <v>0</v>
      </c>
      <c r="AJ24" s="52"/>
      <c r="AK24" s="52">
        <f t="shared" si="16"/>
        <v>101.706</v>
      </c>
      <c r="AL24" s="52">
        <v>276</v>
      </c>
      <c r="AM24" s="52">
        <f t="shared" si="17"/>
        <v>107.23349999999999</v>
      </c>
      <c r="AN24" s="52">
        <v>291</v>
      </c>
      <c r="AO24" s="52">
        <f t="shared" si="18"/>
        <v>113.498</v>
      </c>
      <c r="AP24" s="52">
        <v>308</v>
      </c>
      <c r="AQ24" s="52">
        <f t="shared" si="19"/>
        <v>119.7625</v>
      </c>
      <c r="AR24" s="52">
        <f>276+49</f>
        <v>325</v>
      </c>
      <c r="AS24" s="52">
        <f t="shared" si="20"/>
        <v>124.92149999999999</v>
      </c>
      <c r="AT24" s="52">
        <v>339</v>
      </c>
      <c r="AU24" s="52">
        <f t="shared" si="21"/>
        <v>131.55449999999999</v>
      </c>
      <c r="AV24" s="52">
        <v>357</v>
      </c>
      <c r="AW24" s="52">
        <f t="shared" si="22"/>
        <v>133.7655</v>
      </c>
      <c r="AX24" s="50">
        <v>363</v>
      </c>
      <c r="AY24" s="50">
        <f>AZ24*$E$33</f>
        <v>139.29300000000001</v>
      </c>
      <c r="AZ24" s="33">
        <f>357+21</f>
        <v>378</v>
      </c>
      <c r="BA24" s="35">
        <v>13</v>
      </c>
    </row>
    <row r="25" spans="1:53" s="26" customFormat="1" ht="36.75" customHeight="1">
      <c r="A25" s="33">
        <v>4</v>
      </c>
      <c r="B25" s="34" t="s">
        <v>10</v>
      </c>
      <c r="C25" s="55">
        <v>1979</v>
      </c>
      <c r="D25" s="34" t="s">
        <v>47</v>
      </c>
      <c r="E25" s="52">
        <f t="shared" si="0"/>
        <v>9.9495000000000005</v>
      </c>
      <c r="F25" s="52">
        <v>27</v>
      </c>
      <c r="G25" s="52">
        <f t="shared" si="1"/>
        <v>20.267499999999998</v>
      </c>
      <c r="H25" s="52">
        <v>55</v>
      </c>
      <c r="I25" s="52">
        <f t="shared" si="2"/>
        <v>33.533499999999997</v>
      </c>
      <c r="J25" s="52">
        <v>91</v>
      </c>
      <c r="K25" s="52">
        <f t="shared" si="3"/>
        <v>39.429499999999997</v>
      </c>
      <c r="L25" s="52">
        <v>107</v>
      </c>
      <c r="M25" s="52">
        <f t="shared" si="4"/>
        <v>47.905000000000001</v>
      </c>
      <c r="N25" s="52">
        <f>91+39</f>
        <v>130</v>
      </c>
      <c r="O25" s="52">
        <f t="shared" si="5"/>
        <v>55.643499999999996</v>
      </c>
      <c r="P25" s="52">
        <v>151</v>
      </c>
      <c r="Q25" s="52">
        <f t="shared" si="6"/>
        <v>0</v>
      </c>
      <c r="R25" s="52"/>
      <c r="S25" s="52">
        <f t="shared" si="7"/>
        <v>70.751999999999995</v>
      </c>
      <c r="T25" s="52">
        <v>192</v>
      </c>
      <c r="U25" s="52">
        <f t="shared" si="8"/>
        <v>0</v>
      </c>
      <c r="V25" s="52"/>
      <c r="W25" s="52">
        <f t="shared" si="9"/>
        <v>82.543999999999997</v>
      </c>
      <c r="X25" s="52">
        <v>224</v>
      </c>
      <c r="Y25" s="52">
        <f t="shared" si="10"/>
        <v>0</v>
      </c>
      <c r="Z25" s="52"/>
      <c r="AA25" s="52">
        <f t="shared" si="11"/>
        <v>94.704499999999996</v>
      </c>
      <c r="AB25" s="52">
        <f>192+65</f>
        <v>257</v>
      </c>
      <c r="AC25" s="52">
        <f t="shared" si="12"/>
        <v>0</v>
      </c>
      <c r="AD25" s="52"/>
      <c r="AE25" s="52">
        <f t="shared" si="13"/>
        <v>0</v>
      </c>
      <c r="AF25" s="52"/>
      <c r="AG25" s="52">
        <f t="shared" si="14"/>
        <v>109.07599999999999</v>
      </c>
      <c r="AH25" s="52">
        <f>257+39</f>
        <v>296</v>
      </c>
      <c r="AI25" s="52">
        <f t="shared" si="15"/>
        <v>0</v>
      </c>
      <c r="AJ25" s="52"/>
      <c r="AK25" s="52">
        <f t="shared" si="16"/>
        <v>118.657</v>
      </c>
      <c r="AL25" s="52">
        <v>322</v>
      </c>
      <c r="AM25" s="52">
        <f t="shared" si="17"/>
        <v>121.605</v>
      </c>
      <c r="AN25" s="52">
        <v>330</v>
      </c>
      <c r="AO25" s="52">
        <f t="shared" si="18"/>
        <v>124.1845</v>
      </c>
      <c r="AP25" s="52">
        <v>337</v>
      </c>
      <c r="AQ25" s="52">
        <f t="shared" si="19"/>
        <v>126.764</v>
      </c>
      <c r="AR25" s="52">
        <v>344</v>
      </c>
      <c r="AS25" s="52">
        <f t="shared" si="20"/>
        <v>128.238</v>
      </c>
      <c r="AT25" s="52">
        <v>348</v>
      </c>
      <c r="AU25" s="52">
        <f t="shared" si="21"/>
        <v>128.60650000000001</v>
      </c>
      <c r="AV25" s="52">
        <v>349</v>
      </c>
      <c r="AW25" s="52">
        <f t="shared" si="22"/>
        <v>130.44899999999998</v>
      </c>
      <c r="AX25" s="50">
        <v>354</v>
      </c>
      <c r="AY25" s="50">
        <f>AZ25*$E$33</f>
        <v>135.608</v>
      </c>
      <c r="AZ25" s="33">
        <f>349+19</f>
        <v>368</v>
      </c>
      <c r="BA25" s="35">
        <v>14</v>
      </c>
    </row>
    <row r="26" spans="1:53" s="26" customFormat="1" ht="27.75" customHeight="1">
      <c r="A26" s="33">
        <v>14</v>
      </c>
      <c r="B26" s="34" t="s">
        <v>8</v>
      </c>
      <c r="C26" s="55">
        <v>1973</v>
      </c>
      <c r="D26" s="34" t="s">
        <v>55</v>
      </c>
      <c r="E26" s="52">
        <f t="shared" si="0"/>
        <v>8.1069999999999993</v>
      </c>
      <c r="F26" s="52">
        <v>22</v>
      </c>
      <c r="G26" s="52">
        <f t="shared" si="1"/>
        <v>16.5825</v>
      </c>
      <c r="H26" s="52">
        <v>45</v>
      </c>
      <c r="I26" s="52">
        <f t="shared" si="2"/>
        <v>26.532</v>
      </c>
      <c r="J26" s="52">
        <v>72</v>
      </c>
      <c r="K26" s="52">
        <f t="shared" si="3"/>
        <v>32.0595</v>
      </c>
      <c r="L26" s="52">
        <v>87</v>
      </c>
      <c r="M26" s="52">
        <f t="shared" si="4"/>
        <v>39.429499999999997</v>
      </c>
      <c r="N26" s="52">
        <f>72+35</f>
        <v>107</v>
      </c>
      <c r="O26" s="52">
        <f t="shared" si="5"/>
        <v>46.799500000000002</v>
      </c>
      <c r="P26" s="52">
        <f>72+55</f>
        <v>127</v>
      </c>
      <c r="Q26" s="52">
        <f t="shared" si="6"/>
        <v>0</v>
      </c>
      <c r="R26" s="52"/>
      <c r="S26" s="52">
        <f t="shared" si="7"/>
        <v>63.381999999999998</v>
      </c>
      <c r="T26" s="52">
        <v>172</v>
      </c>
      <c r="U26" s="52">
        <f t="shared" si="8"/>
        <v>0</v>
      </c>
      <c r="V26" s="52"/>
      <c r="W26" s="52">
        <f t="shared" si="9"/>
        <v>73.331500000000005</v>
      </c>
      <c r="X26" s="52">
        <v>199</v>
      </c>
      <c r="Y26" s="52">
        <f t="shared" si="10"/>
        <v>0</v>
      </c>
      <c r="Z26" s="52"/>
      <c r="AA26" s="52">
        <f t="shared" si="11"/>
        <v>86.965999999999994</v>
      </c>
      <c r="AB26" s="52">
        <f>172+64</f>
        <v>236</v>
      </c>
      <c r="AC26" s="52">
        <f t="shared" si="12"/>
        <v>0</v>
      </c>
      <c r="AD26" s="52"/>
      <c r="AE26" s="52">
        <f t="shared" si="13"/>
        <v>0</v>
      </c>
      <c r="AF26" s="52"/>
      <c r="AG26" s="52">
        <f t="shared" si="14"/>
        <v>102.443</v>
      </c>
      <c r="AH26" s="52">
        <v>278</v>
      </c>
      <c r="AI26" s="52">
        <f t="shared" si="15"/>
        <v>0</v>
      </c>
      <c r="AJ26" s="52"/>
      <c r="AK26" s="52">
        <f t="shared" si="16"/>
        <v>106.128</v>
      </c>
      <c r="AL26" s="52">
        <v>288</v>
      </c>
      <c r="AM26" s="52">
        <f t="shared" si="17"/>
        <v>112.761</v>
      </c>
      <c r="AN26" s="52">
        <v>306</v>
      </c>
      <c r="AO26" s="52">
        <f t="shared" si="18"/>
        <v>116.8145</v>
      </c>
      <c r="AP26" s="52">
        <v>317</v>
      </c>
      <c r="AQ26" s="52">
        <f t="shared" si="19"/>
        <v>119.7625</v>
      </c>
      <c r="AR26" s="52">
        <f>288+37</f>
        <v>325</v>
      </c>
      <c r="AS26" s="52">
        <f t="shared" si="20"/>
        <v>120.86799999999999</v>
      </c>
      <c r="AT26" s="52">
        <v>328</v>
      </c>
      <c r="AU26" s="52"/>
      <c r="AV26" s="52"/>
      <c r="AW26" s="52"/>
      <c r="AX26" s="50"/>
      <c r="AY26" s="50">
        <v>120.9</v>
      </c>
      <c r="AZ26" s="33"/>
      <c r="BA26" s="35">
        <v>15</v>
      </c>
    </row>
    <row r="27" spans="1:53" s="26" customFormat="1" ht="27.75" customHeight="1">
      <c r="A27" s="33">
        <v>20</v>
      </c>
      <c r="B27" s="34" t="s">
        <v>58</v>
      </c>
      <c r="C27" s="55">
        <v>1991</v>
      </c>
      <c r="D27" s="34" t="s">
        <v>59</v>
      </c>
      <c r="E27" s="52">
        <f t="shared" si="0"/>
        <v>11.423500000000001</v>
      </c>
      <c r="F27" s="52">
        <v>31</v>
      </c>
      <c r="G27" s="52">
        <f t="shared" si="1"/>
        <v>22.11</v>
      </c>
      <c r="H27" s="52">
        <v>60</v>
      </c>
      <c r="I27" s="52">
        <f t="shared" si="2"/>
        <v>36.85</v>
      </c>
      <c r="J27" s="52">
        <v>100</v>
      </c>
      <c r="K27" s="52">
        <f t="shared" si="3"/>
        <v>44.957000000000001</v>
      </c>
      <c r="L27" s="52">
        <v>122</v>
      </c>
      <c r="M27" s="52">
        <f t="shared" si="4"/>
        <v>53.801000000000002</v>
      </c>
      <c r="N27" s="52">
        <v>146</v>
      </c>
      <c r="O27" s="52">
        <f t="shared" si="5"/>
        <v>62.644999999999996</v>
      </c>
      <c r="P27" s="52">
        <v>170</v>
      </c>
      <c r="Q27" s="52">
        <f t="shared" si="6"/>
        <v>0</v>
      </c>
      <c r="R27" s="52"/>
      <c r="S27" s="52">
        <f t="shared" si="7"/>
        <v>78.858999999999995</v>
      </c>
      <c r="T27" s="52">
        <v>214</v>
      </c>
      <c r="U27" s="52">
        <f t="shared" si="8"/>
        <v>0</v>
      </c>
      <c r="V27" s="52"/>
      <c r="W27" s="52">
        <f t="shared" si="9"/>
        <v>86.965999999999994</v>
      </c>
      <c r="X27" s="52">
        <v>236</v>
      </c>
      <c r="Y27" s="52">
        <f t="shared" si="10"/>
        <v>0</v>
      </c>
      <c r="Z27" s="52"/>
      <c r="AA27" s="52">
        <f t="shared" si="11"/>
        <v>86.965999999999994</v>
      </c>
      <c r="AB27" s="52">
        <v>236</v>
      </c>
      <c r="AC27" s="52">
        <f t="shared" si="12"/>
        <v>0</v>
      </c>
      <c r="AD27" s="52"/>
      <c r="AE27" s="52">
        <f t="shared" si="13"/>
        <v>0</v>
      </c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0"/>
      <c r="AY27" s="50">
        <v>86.97</v>
      </c>
      <c r="AZ27" s="33"/>
      <c r="BA27" s="35">
        <v>16</v>
      </c>
    </row>
    <row r="28" spans="1:53" s="26" customFormat="1" ht="27.75" customHeight="1">
      <c r="A28" s="33">
        <v>6</v>
      </c>
      <c r="B28" s="34" t="s">
        <v>7</v>
      </c>
      <c r="C28" s="55">
        <v>1964</v>
      </c>
      <c r="D28" s="34" t="s">
        <v>48</v>
      </c>
      <c r="E28" s="52">
        <f t="shared" si="0"/>
        <v>9.2125000000000004</v>
      </c>
      <c r="F28" s="52">
        <v>25</v>
      </c>
      <c r="G28" s="52">
        <f t="shared" si="1"/>
        <v>18.793499999999998</v>
      </c>
      <c r="H28" s="52">
        <v>51</v>
      </c>
      <c r="I28" s="52">
        <f t="shared" si="2"/>
        <v>30.954000000000001</v>
      </c>
      <c r="J28" s="52">
        <v>84</v>
      </c>
      <c r="K28" s="52">
        <f t="shared" si="3"/>
        <v>38.323999999999998</v>
      </c>
      <c r="L28" s="52">
        <v>104</v>
      </c>
      <c r="M28" s="52">
        <f t="shared" si="4"/>
        <v>47.536499999999997</v>
      </c>
      <c r="N28" s="52">
        <f>84+45</f>
        <v>129</v>
      </c>
      <c r="O28" s="52">
        <f t="shared" si="5"/>
        <v>56.380499999999998</v>
      </c>
      <c r="P28" s="52">
        <f>84+69</f>
        <v>153</v>
      </c>
      <c r="Q28" s="52">
        <f t="shared" si="6"/>
        <v>0</v>
      </c>
      <c r="R28" s="52"/>
      <c r="S28" s="52">
        <f t="shared" si="7"/>
        <v>73.7</v>
      </c>
      <c r="T28" s="52">
        <v>200</v>
      </c>
      <c r="U28" s="52">
        <f t="shared" si="8"/>
        <v>0</v>
      </c>
      <c r="V28" s="52"/>
      <c r="W28" s="52">
        <f t="shared" si="9"/>
        <v>76.279499999999999</v>
      </c>
      <c r="X28" s="52">
        <v>207</v>
      </c>
      <c r="Y28" s="52">
        <f t="shared" si="10"/>
        <v>0</v>
      </c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0"/>
      <c r="AY28" s="50">
        <v>76.28</v>
      </c>
      <c r="AZ28" s="33"/>
      <c r="BA28" s="35">
        <v>17</v>
      </c>
    </row>
    <row r="29" spans="1:53" s="26" customFormat="1" ht="27.75" customHeight="1">
      <c r="A29" s="33">
        <v>3</v>
      </c>
      <c r="B29" s="34" t="s">
        <v>19</v>
      </c>
      <c r="C29" s="55">
        <v>1985</v>
      </c>
      <c r="D29" s="34" t="s">
        <v>46</v>
      </c>
      <c r="E29" s="52">
        <f t="shared" si="0"/>
        <v>12.160499999999999</v>
      </c>
      <c r="F29" s="52">
        <v>33</v>
      </c>
      <c r="G29" s="52">
        <f t="shared" si="1"/>
        <v>24.689499999999999</v>
      </c>
      <c r="H29" s="52">
        <v>67</v>
      </c>
      <c r="I29" s="52">
        <f t="shared" si="2"/>
        <v>39.798000000000002</v>
      </c>
      <c r="J29" s="52">
        <v>108</v>
      </c>
      <c r="K29" s="52">
        <f t="shared" si="3"/>
        <v>46.430999999999997</v>
      </c>
      <c r="L29" s="52">
        <f>108+18</f>
        <v>126</v>
      </c>
      <c r="M29" s="52">
        <f t="shared" si="4"/>
        <v>54.537999999999997</v>
      </c>
      <c r="N29" s="52">
        <f>108+40</f>
        <v>148</v>
      </c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0">
        <v>354</v>
      </c>
      <c r="AY29" s="50">
        <v>54.54</v>
      </c>
      <c r="AZ29" s="33"/>
      <c r="BA29" s="35">
        <v>18</v>
      </c>
    </row>
    <row r="30" spans="1:53" s="26" customFormat="1" ht="15" customHeight="1">
      <c r="A30" s="75" t="s">
        <v>78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7"/>
    </row>
    <row r="31" spans="1:53" s="26" customFormat="1" ht="27.75" customHeight="1">
      <c r="A31" s="33">
        <v>15</v>
      </c>
      <c r="B31" s="34" t="s">
        <v>36</v>
      </c>
      <c r="C31" s="55">
        <v>1987</v>
      </c>
      <c r="D31" s="34" t="s">
        <v>55</v>
      </c>
      <c r="E31" s="52">
        <f>F31*$E$33</f>
        <v>9.5809999999999995</v>
      </c>
      <c r="F31" s="52">
        <v>26</v>
      </c>
      <c r="G31" s="52">
        <f>H31*$E$33</f>
        <v>18.793499999999998</v>
      </c>
      <c r="H31" s="52">
        <v>51</v>
      </c>
      <c r="I31" s="52">
        <f>J31*$E$33</f>
        <v>30.954000000000001</v>
      </c>
      <c r="J31" s="52">
        <v>84</v>
      </c>
      <c r="K31" s="52">
        <f>L31*$E$33</f>
        <v>37.955500000000001</v>
      </c>
      <c r="L31" s="52">
        <v>103</v>
      </c>
      <c r="M31" s="52">
        <f>N31*$E$33</f>
        <v>47.536499999999997</v>
      </c>
      <c r="N31" s="52">
        <f>84+45</f>
        <v>129</v>
      </c>
      <c r="O31" s="52">
        <f>P31*$E$33</f>
        <v>56.380499999999998</v>
      </c>
      <c r="P31" s="52">
        <f>84+69</f>
        <v>153</v>
      </c>
      <c r="Q31" s="52">
        <f>R31*$E$33</f>
        <v>0</v>
      </c>
      <c r="R31" s="52"/>
      <c r="S31" s="52">
        <f>T31*$E$33</f>
        <v>72.962999999999994</v>
      </c>
      <c r="T31" s="52">
        <v>198</v>
      </c>
      <c r="U31" s="52">
        <f>V31*$E$33</f>
        <v>0</v>
      </c>
      <c r="V31" s="52"/>
      <c r="W31" s="52">
        <f>X31*$E$33</f>
        <v>86.597499999999997</v>
      </c>
      <c r="X31" s="52">
        <v>235</v>
      </c>
      <c r="Y31" s="52">
        <f>Z31*$E$33</f>
        <v>0</v>
      </c>
      <c r="Z31" s="52"/>
      <c r="AA31" s="52">
        <f>AB31*$E$33</f>
        <v>100.232</v>
      </c>
      <c r="AB31" s="52">
        <v>272</v>
      </c>
      <c r="AC31" s="52">
        <f>AD31*$E$33</f>
        <v>0</v>
      </c>
      <c r="AD31" s="52"/>
      <c r="AE31" s="52">
        <f>AF31*$E$33</f>
        <v>0</v>
      </c>
      <c r="AF31" s="52"/>
      <c r="AG31" s="52">
        <f>AH31*$E$33</f>
        <v>121.9735</v>
      </c>
      <c r="AH31" s="52">
        <f>272+59</f>
        <v>331</v>
      </c>
      <c r="AI31" s="52">
        <f>AJ31*$C$25</f>
        <v>0</v>
      </c>
      <c r="AJ31" s="52"/>
      <c r="AK31" s="52">
        <f>AL31*$E$33</f>
        <v>131.18600000000001</v>
      </c>
      <c r="AL31" s="52">
        <v>356</v>
      </c>
      <c r="AM31" s="52">
        <f>AN31*$E$33</f>
        <v>137.45050000000001</v>
      </c>
      <c r="AN31" s="52">
        <v>373</v>
      </c>
      <c r="AO31" s="52">
        <f>AP31*$E$33</f>
        <v>143.715</v>
      </c>
      <c r="AP31" s="52">
        <v>390</v>
      </c>
      <c r="AQ31" s="52">
        <f>AR31*$E$33</f>
        <v>149.61099999999999</v>
      </c>
      <c r="AR31" s="52">
        <v>406</v>
      </c>
      <c r="AS31" s="52">
        <f>AT31*$E$33</f>
        <v>154.77000000000001</v>
      </c>
      <c r="AT31" s="52">
        <v>420</v>
      </c>
      <c r="AU31" s="52">
        <f>AV31*$E$33</f>
        <v>159.19200000000001</v>
      </c>
      <c r="AV31" s="52">
        <v>432</v>
      </c>
      <c r="AW31" s="52">
        <f>AX31*$E$33</f>
        <v>165.08799999999999</v>
      </c>
      <c r="AX31" s="50">
        <v>448</v>
      </c>
      <c r="AY31" s="50">
        <f>AZ31*$E$33</f>
        <v>170.24699999999999</v>
      </c>
      <c r="AZ31" s="33">
        <f>432+30</f>
        <v>462</v>
      </c>
      <c r="BA31" s="35">
        <v>1</v>
      </c>
    </row>
    <row r="32" spans="1:53" ht="27.75" customHeight="1">
      <c r="A32" s="36">
        <v>16</v>
      </c>
      <c r="B32" s="37" t="s">
        <v>41</v>
      </c>
      <c r="C32" s="56">
        <v>1991</v>
      </c>
      <c r="D32" s="37" t="s">
        <v>44</v>
      </c>
      <c r="E32" s="53">
        <f>F32*$E$33</f>
        <v>9.2125000000000004</v>
      </c>
      <c r="F32" s="53">
        <v>25</v>
      </c>
      <c r="G32" s="53">
        <f>H32*$E$33</f>
        <v>18.793499999999998</v>
      </c>
      <c r="H32" s="53">
        <v>51</v>
      </c>
      <c r="I32" s="53">
        <f>J32*$E$33</f>
        <v>30.5855</v>
      </c>
      <c r="J32" s="53">
        <v>83</v>
      </c>
      <c r="K32" s="53">
        <f>L32*$E$33</f>
        <v>36.85</v>
      </c>
      <c r="L32" s="53">
        <v>100</v>
      </c>
      <c r="M32" s="53">
        <f>N32*$E$33</f>
        <v>46.0625</v>
      </c>
      <c r="N32" s="53">
        <f>83+42</f>
        <v>125</v>
      </c>
      <c r="O32" s="53">
        <f>P32*$E$33</f>
        <v>54.537999999999997</v>
      </c>
      <c r="P32" s="53">
        <f>83+65</f>
        <v>148</v>
      </c>
      <c r="Q32" s="53">
        <f>R32*$E$33</f>
        <v>0</v>
      </c>
      <c r="R32" s="53"/>
      <c r="S32" s="53">
        <f>T32*$E$33</f>
        <v>70.015000000000001</v>
      </c>
      <c r="T32" s="53">
        <v>190</v>
      </c>
      <c r="U32" s="53">
        <f>V32*$E$33</f>
        <v>0</v>
      </c>
      <c r="V32" s="53"/>
      <c r="W32" s="53">
        <f>X32*$E$33</f>
        <v>82.1755</v>
      </c>
      <c r="X32" s="53">
        <v>223</v>
      </c>
      <c r="Y32" s="53">
        <f>Z32*$E$33</f>
        <v>0</v>
      </c>
      <c r="Z32" s="53"/>
      <c r="AA32" s="53">
        <f>AB32*$E$33</f>
        <v>97.652500000000003</v>
      </c>
      <c r="AB32" s="53">
        <v>265</v>
      </c>
      <c r="AC32" s="53">
        <f>AD32*$E$33</f>
        <v>0</v>
      </c>
      <c r="AD32" s="53"/>
      <c r="AE32" s="53">
        <f>AF32*$E$33</f>
        <v>0</v>
      </c>
      <c r="AF32" s="53"/>
      <c r="AG32" s="53">
        <f>AH32*$E$33</f>
        <v>114.97199999999999</v>
      </c>
      <c r="AH32" s="53">
        <f>265+47</f>
        <v>312</v>
      </c>
      <c r="AI32" s="53">
        <f>AJ32*$C$25</f>
        <v>0</v>
      </c>
      <c r="AJ32" s="53"/>
      <c r="AK32" s="53">
        <f>AL32*$E$33</f>
        <v>127.501</v>
      </c>
      <c r="AL32" s="53">
        <v>346</v>
      </c>
      <c r="AM32" s="53">
        <f>AN32*$E$33</f>
        <v>131.18600000000001</v>
      </c>
      <c r="AN32" s="53">
        <v>356</v>
      </c>
      <c r="AO32" s="53">
        <f>AP32*$E$33</f>
        <v>135.97649999999999</v>
      </c>
      <c r="AP32" s="53">
        <v>369</v>
      </c>
      <c r="AQ32" s="53">
        <f>AR32*$E$33</f>
        <v>140.03</v>
      </c>
      <c r="AR32" s="53">
        <v>380</v>
      </c>
      <c r="AS32" s="53">
        <f>AT32*$E$33</f>
        <v>143.715</v>
      </c>
      <c r="AT32" s="53">
        <v>390</v>
      </c>
      <c r="AU32" s="53">
        <f>AV32*$E$33</f>
        <v>148.137</v>
      </c>
      <c r="AV32" s="53">
        <v>402</v>
      </c>
      <c r="AW32" s="53">
        <f>AX32*$E$33</f>
        <v>151.08500000000001</v>
      </c>
      <c r="AX32" s="51">
        <v>410</v>
      </c>
      <c r="AY32" s="51">
        <f>AZ32*$E$33</f>
        <v>156.98099999999999</v>
      </c>
      <c r="AZ32" s="36">
        <f>402+24</f>
        <v>426</v>
      </c>
      <c r="BA32" s="35">
        <v>2</v>
      </c>
    </row>
    <row r="33" spans="2:5">
      <c r="B33" s="38" t="s">
        <v>20</v>
      </c>
      <c r="C33" s="57"/>
      <c r="D33" s="39"/>
      <c r="E33" s="60">
        <v>0.36849999999999999</v>
      </c>
    </row>
    <row r="34" spans="2:5">
      <c r="B34" s="38"/>
      <c r="C34" s="57"/>
      <c r="D34" s="39"/>
      <c r="E34" s="40"/>
    </row>
  </sheetData>
  <mergeCells count="38">
    <mergeCell ref="AS9:AT9"/>
    <mergeCell ref="AU9:AV9"/>
    <mergeCell ref="A2:BA2"/>
    <mergeCell ref="A1:BA1"/>
    <mergeCell ref="BA8:BA10"/>
    <mergeCell ref="C8:C10"/>
    <mergeCell ref="D8:D10"/>
    <mergeCell ref="A5:C5"/>
    <mergeCell ref="A3:AZ3"/>
    <mergeCell ref="A7:BA7"/>
    <mergeCell ref="A4:BA4"/>
    <mergeCell ref="AO9:AP9"/>
    <mergeCell ref="AA9:AB9"/>
    <mergeCell ref="AW9:AX9"/>
    <mergeCell ref="AY9:AZ9"/>
    <mergeCell ref="AC9:AD9"/>
    <mergeCell ref="AE9:AF9"/>
    <mergeCell ref="AG9:AH9"/>
    <mergeCell ref="AI9:AJ9"/>
    <mergeCell ref="AK9:AL9"/>
    <mergeCell ref="AM9:AN9"/>
    <mergeCell ref="AQ9:AR9"/>
    <mergeCell ref="O9:P9"/>
    <mergeCell ref="Q9:R9"/>
    <mergeCell ref="S9:T9"/>
    <mergeCell ref="U9:V9"/>
    <mergeCell ref="W9:X9"/>
    <mergeCell ref="Y9:Z9"/>
    <mergeCell ref="A11:BA11"/>
    <mergeCell ref="A30:BA30"/>
    <mergeCell ref="A8:A10"/>
    <mergeCell ref="B8:B10"/>
    <mergeCell ref="E8:AZ8"/>
    <mergeCell ref="E9:F9"/>
    <mergeCell ref="G9:H9"/>
    <mergeCell ref="I9:J9"/>
    <mergeCell ref="K9:L9"/>
    <mergeCell ref="M9:N9"/>
  </mergeCells>
  <pageMargins left="0.19685039370078741" right="0.19685039370078741" top="0.19685039370078741" bottom="0.19685039370078741" header="0" footer="0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27"/>
  <sheetViews>
    <sheetView topLeftCell="A10" workbookViewId="0">
      <selection activeCell="B12" sqref="B12"/>
    </sheetView>
  </sheetViews>
  <sheetFormatPr defaultRowHeight="12.9"/>
  <cols>
    <col min="1" max="1" width="3.53515625" style="27" customWidth="1"/>
    <col min="2" max="2" width="18.69140625" style="28" customWidth="1"/>
    <col min="3" max="3" width="5.4609375" style="59" customWidth="1"/>
    <col min="4" max="4" width="20.3046875" style="31" customWidth="1"/>
    <col min="5" max="5" width="5.4609375" style="29" customWidth="1"/>
    <col min="6" max="6" width="5.4609375" style="29" hidden="1" customWidth="1"/>
    <col min="7" max="7" width="5.4609375" style="29" customWidth="1"/>
    <col min="8" max="8" width="5.4609375" style="29" hidden="1" customWidth="1"/>
    <col min="9" max="9" width="5.4609375" style="29" customWidth="1"/>
    <col min="10" max="10" width="5.4609375" style="29" hidden="1" customWidth="1"/>
    <col min="11" max="11" width="5.4609375" style="29" customWidth="1"/>
    <col min="12" max="12" width="5.4609375" style="29" hidden="1" customWidth="1"/>
    <col min="13" max="13" width="5.4609375" style="29" customWidth="1"/>
    <col min="14" max="14" width="5.4609375" style="29" hidden="1" customWidth="1"/>
    <col min="15" max="15" width="5.4609375" style="29" customWidth="1"/>
    <col min="16" max="18" width="6" style="29" hidden="1" customWidth="1"/>
    <col min="19" max="19" width="6" style="29" customWidth="1"/>
    <col min="20" max="22" width="6" style="29" hidden="1" customWidth="1"/>
    <col min="23" max="23" width="6" style="29" customWidth="1"/>
    <col min="24" max="26" width="6" style="29" hidden="1" customWidth="1"/>
    <col min="27" max="27" width="6" style="29" customWidth="1"/>
    <col min="28" max="32" width="6" style="29" hidden="1" customWidth="1"/>
    <col min="33" max="33" width="6" style="29" customWidth="1"/>
    <col min="34" max="36" width="6" style="29" hidden="1" customWidth="1"/>
    <col min="37" max="37" width="6" style="29" customWidth="1"/>
    <col min="38" max="38" width="6" style="29" hidden="1" customWidth="1"/>
    <col min="39" max="39" width="6" style="29" customWidth="1"/>
    <col min="40" max="40" width="6" style="29" hidden="1" customWidth="1"/>
    <col min="41" max="41" width="6" style="29" customWidth="1"/>
    <col min="42" max="42" width="6" style="29" hidden="1" customWidth="1"/>
    <col min="43" max="43" width="6" style="29" customWidth="1"/>
    <col min="44" max="44" width="6" style="29" hidden="1" customWidth="1"/>
    <col min="45" max="45" width="6" style="29" customWidth="1"/>
    <col min="46" max="46" width="6" style="29" hidden="1" customWidth="1"/>
    <col min="47" max="47" width="6" style="29" customWidth="1"/>
    <col min="48" max="48" width="6" style="29" hidden="1" customWidth="1"/>
    <col min="49" max="49" width="6" style="29" customWidth="1"/>
    <col min="50" max="50" width="5.07421875" style="29" hidden="1" customWidth="1"/>
    <col min="51" max="51" width="7.69140625" style="29" customWidth="1"/>
    <col min="52" max="52" width="5.07421875" style="29" hidden="1" customWidth="1"/>
    <col min="53" max="53" width="6.69140625" style="27" customWidth="1"/>
  </cols>
  <sheetData>
    <row r="1" spans="1:54">
      <c r="A1" s="82" t="s">
        <v>69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4">
      <c r="A2" s="82" t="s">
        <v>70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</row>
    <row r="3" spans="1:54" ht="18">
      <c r="A3" s="85" t="s">
        <v>71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</row>
    <row r="4" spans="1:54" ht="38.25" customHeight="1">
      <c r="A4" s="87" t="s">
        <v>72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65"/>
      <c r="U4" s="65"/>
      <c r="V4" s="65"/>
      <c r="W4" s="65"/>
      <c r="X4" s="65"/>
      <c r="Y4" s="65"/>
      <c r="Z4" s="65"/>
      <c r="AA4" s="65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</row>
    <row r="5" spans="1:54">
      <c r="A5" s="84" t="s">
        <v>73</v>
      </c>
      <c r="B5" s="84"/>
      <c r="C5" s="84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54">
      <c r="A6" s="30" t="s">
        <v>74</v>
      </c>
      <c r="B6" s="30"/>
      <c r="C6" s="54"/>
    </row>
    <row r="7" spans="1:54">
      <c r="A7" s="92" t="s">
        <v>21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49"/>
      <c r="R7" s="49"/>
      <c r="S7" s="49"/>
      <c r="T7" s="49"/>
      <c r="U7" s="41"/>
      <c r="V7" s="41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</row>
    <row r="8" spans="1:54">
      <c r="A8" s="79" t="s">
        <v>0</v>
      </c>
      <c r="B8" s="79" t="s">
        <v>1</v>
      </c>
      <c r="C8" s="78" t="s">
        <v>42</v>
      </c>
      <c r="D8" s="79" t="s">
        <v>43</v>
      </c>
      <c r="E8" s="91" t="s">
        <v>2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43"/>
      <c r="R8" s="43"/>
      <c r="S8" s="88" t="s">
        <v>75</v>
      </c>
    </row>
    <row r="9" spans="1:54">
      <c r="A9" s="79"/>
      <c r="B9" s="79"/>
      <c r="C9" s="78"/>
      <c r="D9" s="79"/>
      <c r="E9" s="91">
        <v>1</v>
      </c>
      <c r="F9" s="91"/>
      <c r="G9" s="91">
        <v>2</v>
      </c>
      <c r="H9" s="91"/>
      <c r="I9" s="91">
        <v>3</v>
      </c>
      <c r="J9" s="91"/>
      <c r="K9" s="91">
        <v>4</v>
      </c>
      <c r="L9" s="91"/>
      <c r="M9" s="91">
        <v>5</v>
      </c>
      <c r="N9" s="91"/>
      <c r="O9" s="91">
        <v>6</v>
      </c>
      <c r="P9" s="91"/>
      <c r="Q9" s="43"/>
      <c r="R9" s="43"/>
      <c r="S9" s="89"/>
    </row>
    <row r="10" spans="1:54">
      <c r="A10" s="79"/>
      <c r="B10" s="79"/>
      <c r="C10" s="78"/>
      <c r="D10" s="79"/>
      <c r="E10" s="36" t="s">
        <v>3</v>
      </c>
      <c r="F10" s="36" t="s">
        <v>4</v>
      </c>
      <c r="G10" s="36" t="s">
        <v>3</v>
      </c>
      <c r="H10" s="36" t="s">
        <v>4</v>
      </c>
      <c r="I10" s="36" t="s">
        <v>3</v>
      </c>
      <c r="J10" s="36" t="s">
        <v>4</v>
      </c>
      <c r="K10" s="36" t="s">
        <v>3</v>
      </c>
      <c r="L10" s="36" t="s">
        <v>4</v>
      </c>
      <c r="M10" s="36" t="s">
        <v>3</v>
      </c>
      <c r="N10" s="36" t="s">
        <v>4</v>
      </c>
      <c r="O10" s="36" t="s">
        <v>3</v>
      </c>
      <c r="P10" s="36" t="s">
        <v>4</v>
      </c>
      <c r="Q10" s="43"/>
      <c r="R10" s="43"/>
      <c r="S10" s="90"/>
    </row>
    <row r="11" spans="1:54" ht="15.45">
      <c r="A11" s="72" t="s">
        <v>78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4"/>
    </row>
    <row r="12" spans="1:54">
      <c r="A12" s="36">
        <v>21</v>
      </c>
      <c r="B12" s="37" t="s">
        <v>79</v>
      </c>
      <c r="C12" s="56">
        <v>1979</v>
      </c>
      <c r="D12" s="37" t="s">
        <v>60</v>
      </c>
      <c r="E12" s="53">
        <f t="shared" ref="E12:E26" si="0">F12*$E$27</f>
        <v>11.535</v>
      </c>
      <c r="F12" s="53">
        <v>30</v>
      </c>
      <c r="G12" s="53">
        <f t="shared" ref="G12:G26" si="1">H12*$E$27</f>
        <v>23.07</v>
      </c>
      <c r="H12" s="53">
        <v>60</v>
      </c>
      <c r="I12" s="53">
        <f t="shared" ref="I12:I26" si="2">J12*$E$27</f>
        <v>34.605000000000004</v>
      </c>
      <c r="J12" s="53">
        <v>90</v>
      </c>
      <c r="K12" s="53">
        <f t="shared" ref="K12:K26" si="3">L12*$E$27</f>
        <v>45.755499999999998</v>
      </c>
      <c r="L12" s="53">
        <v>119</v>
      </c>
      <c r="M12" s="53">
        <f t="shared" ref="M12:M26" si="4">N12*$E$27</f>
        <v>55.752499999999998</v>
      </c>
      <c r="N12" s="51">
        <v>145</v>
      </c>
      <c r="O12" s="53">
        <f>P12*$E$27</f>
        <v>66.903000000000006</v>
      </c>
      <c r="P12" s="36">
        <v>174</v>
      </c>
      <c r="Q12" s="43"/>
      <c r="R12" s="43"/>
      <c r="S12" s="62">
        <v>1</v>
      </c>
    </row>
    <row r="13" spans="1:54">
      <c r="A13" s="33">
        <v>25</v>
      </c>
      <c r="B13" s="34" t="s">
        <v>31</v>
      </c>
      <c r="C13" s="55">
        <v>1980</v>
      </c>
      <c r="D13" s="34" t="s">
        <v>55</v>
      </c>
      <c r="E13" s="52">
        <f t="shared" si="0"/>
        <v>10.766</v>
      </c>
      <c r="F13" s="52">
        <v>28</v>
      </c>
      <c r="G13" s="52">
        <f t="shared" si="1"/>
        <v>21.916499999999999</v>
      </c>
      <c r="H13" s="52">
        <v>57</v>
      </c>
      <c r="I13" s="52">
        <f t="shared" si="2"/>
        <v>32.298000000000002</v>
      </c>
      <c r="J13" s="52">
        <v>84</v>
      </c>
      <c r="K13" s="52">
        <f t="shared" si="3"/>
        <v>41.910499999999999</v>
      </c>
      <c r="L13" s="52">
        <v>109</v>
      </c>
      <c r="M13" s="52">
        <f t="shared" si="4"/>
        <v>51.523000000000003</v>
      </c>
      <c r="N13" s="50">
        <v>134</v>
      </c>
      <c r="O13" s="53">
        <f>P13*$E$27</f>
        <v>61.52</v>
      </c>
      <c r="P13" s="36">
        <v>160</v>
      </c>
      <c r="Q13" s="44"/>
      <c r="R13" s="44"/>
      <c r="S13" s="62">
        <v>2</v>
      </c>
    </row>
    <row r="14" spans="1:54">
      <c r="A14" s="36">
        <v>33</v>
      </c>
      <c r="B14" s="37" t="s">
        <v>30</v>
      </c>
      <c r="C14" s="56">
        <v>1981</v>
      </c>
      <c r="D14" s="37" t="s">
        <v>55</v>
      </c>
      <c r="E14" s="53">
        <f t="shared" si="0"/>
        <v>9.9969999999999999</v>
      </c>
      <c r="F14" s="53">
        <v>26</v>
      </c>
      <c r="G14" s="53">
        <f t="shared" si="1"/>
        <v>20.763000000000002</v>
      </c>
      <c r="H14" s="53">
        <v>54</v>
      </c>
      <c r="I14" s="53">
        <f t="shared" si="2"/>
        <v>30.375500000000002</v>
      </c>
      <c r="J14" s="53">
        <v>79</v>
      </c>
      <c r="K14" s="53">
        <f t="shared" si="3"/>
        <v>39.603500000000004</v>
      </c>
      <c r="L14" s="53">
        <v>103</v>
      </c>
      <c r="M14" s="53">
        <f t="shared" si="4"/>
        <v>48.447000000000003</v>
      </c>
      <c r="N14" s="51">
        <v>126</v>
      </c>
      <c r="O14" s="53">
        <f>P14*$E$27</f>
        <v>57.675000000000004</v>
      </c>
      <c r="P14" s="36">
        <v>150</v>
      </c>
      <c r="Q14" s="43"/>
      <c r="R14" s="43"/>
      <c r="S14" s="62">
        <v>3</v>
      </c>
    </row>
    <row r="15" spans="1:54">
      <c r="A15" s="36">
        <v>32</v>
      </c>
      <c r="B15" s="37" t="s">
        <v>39</v>
      </c>
      <c r="C15" s="56">
        <v>1998</v>
      </c>
      <c r="D15" s="37" t="s">
        <v>67</v>
      </c>
      <c r="E15" s="53">
        <f t="shared" si="0"/>
        <v>9.2279999999999998</v>
      </c>
      <c r="F15" s="53">
        <v>24</v>
      </c>
      <c r="G15" s="53">
        <f t="shared" si="1"/>
        <v>16.5335</v>
      </c>
      <c r="H15" s="53">
        <v>43</v>
      </c>
      <c r="I15" s="53">
        <f t="shared" si="2"/>
        <v>23.839000000000002</v>
      </c>
      <c r="J15" s="53">
        <v>62</v>
      </c>
      <c r="K15" s="53">
        <f t="shared" si="3"/>
        <v>30.375500000000002</v>
      </c>
      <c r="L15" s="53">
        <v>79</v>
      </c>
      <c r="M15" s="53">
        <f t="shared" si="4"/>
        <v>36.911999999999999</v>
      </c>
      <c r="N15" s="51">
        <v>96</v>
      </c>
      <c r="O15" s="53">
        <f>P15*$E$27</f>
        <v>44.986499999999999</v>
      </c>
      <c r="P15" s="36">
        <v>117</v>
      </c>
      <c r="Q15" s="43"/>
      <c r="R15" s="43"/>
      <c r="S15" s="62">
        <v>4</v>
      </c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6"/>
      <c r="BB15" s="26"/>
    </row>
    <row r="16" spans="1:54">
      <c r="A16" s="33">
        <v>24</v>
      </c>
      <c r="B16" s="34" t="s">
        <v>38</v>
      </c>
      <c r="C16" s="55"/>
      <c r="D16" s="34"/>
      <c r="E16" s="52">
        <f t="shared" si="0"/>
        <v>8.0745000000000005</v>
      </c>
      <c r="F16" s="52">
        <v>21</v>
      </c>
      <c r="G16" s="52">
        <f t="shared" si="1"/>
        <v>17.687000000000001</v>
      </c>
      <c r="H16" s="52">
        <v>46</v>
      </c>
      <c r="I16" s="52">
        <f t="shared" si="2"/>
        <v>26.914999999999999</v>
      </c>
      <c r="J16" s="52">
        <v>70</v>
      </c>
      <c r="K16" s="52">
        <f t="shared" si="3"/>
        <v>30.375500000000002</v>
      </c>
      <c r="L16" s="52">
        <v>79</v>
      </c>
      <c r="M16" s="52">
        <f t="shared" si="4"/>
        <v>0</v>
      </c>
      <c r="N16" s="50"/>
      <c r="O16" s="52">
        <f>K16</f>
        <v>30.375500000000002</v>
      </c>
      <c r="P16" s="33"/>
      <c r="Q16" s="44"/>
      <c r="R16" s="44"/>
      <c r="S16" s="62">
        <v>5</v>
      </c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6"/>
      <c r="BB16" s="26"/>
    </row>
    <row r="17" spans="1:54">
      <c r="A17" s="75" t="s">
        <v>77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7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6"/>
      <c r="BB17" s="26"/>
    </row>
    <row r="18" spans="1:54">
      <c r="A18" s="36">
        <v>29</v>
      </c>
      <c r="B18" s="37" t="s">
        <v>23</v>
      </c>
      <c r="C18" s="56">
        <v>1988</v>
      </c>
      <c r="D18" s="37" t="s">
        <v>57</v>
      </c>
      <c r="E18" s="53">
        <f t="shared" si="0"/>
        <v>13.842000000000001</v>
      </c>
      <c r="F18" s="53">
        <v>36</v>
      </c>
      <c r="G18" s="53">
        <f t="shared" si="1"/>
        <v>28.452999999999999</v>
      </c>
      <c r="H18" s="53">
        <v>74</v>
      </c>
      <c r="I18" s="53">
        <f t="shared" si="2"/>
        <v>43.064</v>
      </c>
      <c r="J18" s="53">
        <v>112</v>
      </c>
      <c r="K18" s="53">
        <f t="shared" si="3"/>
        <v>56.137</v>
      </c>
      <c r="L18" s="53">
        <v>146</v>
      </c>
      <c r="M18" s="53">
        <f t="shared" si="4"/>
        <v>68.0565</v>
      </c>
      <c r="N18" s="51">
        <v>177</v>
      </c>
      <c r="O18" s="53">
        <f t="shared" ref="O18:O26" si="5">P18*$E$27</f>
        <v>80.360500000000002</v>
      </c>
      <c r="P18" s="36">
        <v>209</v>
      </c>
      <c r="Q18" s="43"/>
      <c r="R18" s="43"/>
      <c r="S18" s="62">
        <v>1</v>
      </c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6"/>
      <c r="BB18" s="26"/>
    </row>
    <row r="19" spans="1:54">
      <c r="A19" s="36">
        <v>22</v>
      </c>
      <c r="B19" s="37" t="s">
        <v>24</v>
      </c>
      <c r="C19" s="56">
        <v>1977</v>
      </c>
      <c r="D19" s="37" t="s">
        <v>55</v>
      </c>
      <c r="E19" s="53">
        <f t="shared" si="0"/>
        <v>11.535</v>
      </c>
      <c r="F19" s="53">
        <v>30</v>
      </c>
      <c r="G19" s="53">
        <f t="shared" si="1"/>
        <v>24.223500000000001</v>
      </c>
      <c r="H19" s="53">
        <v>63</v>
      </c>
      <c r="I19" s="53">
        <f t="shared" si="2"/>
        <v>35.374000000000002</v>
      </c>
      <c r="J19" s="53">
        <v>92</v>
      </c>
      <c r="K19" s="53">
        <f t="shared" si="3"/>
        <v>47.293500000000002</v>
      </c>
      <c r="L19" s="53">
        <v>123</v>
      </c>
      <c r="M19" s="53">
        <f t="shared" si="4"/>
        <v>57.675000000000004</v>
      </c>
      <c r="N19" s="51">
        <v>150</v>
      </c>
      <c r="O19" s="53">
        <f t="shared" si="5"/>
        <v>69.594499999999996</v>
      </c>
      <c r="P19" s="36">
        <v>181</v>
      </c>
      <c r="Q19" s="43"/>
      <c r="R19" s="43"/>
      <c r="S19" s="62">
        <v>2</v>
      </c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6"/>
      <c r="BB19" s="26"/>
    </row>
    <row r="20" spans="1:54">
      <c r="A20" s="33">
        <v>28</v>
      </c>
      <c r="B20" s="34" t="s">
        <v>29</v>
      </c>
      <c r="C20" s="55">
        <v>1977</v>
      </c>
      <c r="D20" s="34" t="s">
        <v>64</v>
      </c>
      <c r="E20" s="52">
        <f t="shared" si="0"/>
        <v>13.842000000000001</v>
      </c>
      <c r="F20" s="52">
        <v>36</v>
      </c>
      <c r="G20" s="52">
        <f t="shared" si="1"/>
        <v>28.837500000000002</v>
      </c>
      <c r="H20" s="52">
        <v>75</v>
      </c>
      <c r="I20" s="52">
        <f t="shared" si="2"/>
        <v>43.832999999999998</v>
      </c>
      <c r="J20" s="52">
        <v>114</v>
      </c>
      <c r="K20" s="52">
        <f t="shared" si="3"/>
        <v>58.0595</v>
      </c>
      <c r="L20" s="52">
        <v>151</v>
      </c>
      <c r="M20" s="52">
        <f t="shared" si="4"/>
        <v>67.671999999999997</v>
      </c>
      <c r="N20" s="50">
        <v>176</v>
      </c>
      <c r="O20" s="52">
        <f t="shared" si="5"/>
        <v>67.671999999999997</v>
      </c>
      <c r="P20" s="33">
        <v>176</v>
      </c>
      <c r="Q20" s="44"/>
      <c r="R20" s="44"/>
      <c r="S20" s="62">
        <v>3</v>
      </c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6"/>
      <c r="BB20" s="26"/>
    </row>
    <row r="21" spans="1:54">
      <c r="A21" s="36">
        <v>31</v>
      </c>
      <c r="B21" s="37" t="s">
        <v>25</v>
      </c>
      <c r="C21" s="56">
        <v>1986</v>
      </c>
      <c r="D21" s="37" t="s">
        <v>66</v>
      </c>
      <c r="E21" s="53">
        <f t="shared" si="0"/>
        <v>13.4575</v>
      </c>
      <c r="F21" s="53">
        <v>35</v>
      </c>
      <c r="G21" s="53">
        <f t="shared" si="1"/>
        <v>26.5305</v>
      </c>
      <c r="H21" s="53">
        <v>69</v>
      </c>
      <c r="I21" s="53">
        <f t="shared" si="2"/>
        <v>37.296500000000002</v>
      </c>
      <c r="J21" s="53">
        <v>97</v>
      </c>
      <c r="K21" s="53">
        <f t="shared" si="3"/>
        <v>47.293500000000002</v>
      </c>
      <c r="L21" s="53">
        <v>123</v>
      </c>
      <c r="M21" s="53">
        <f t="shared" si="4"/>
        <v>56.521500000000003</v>
      </c>
      <c r="N21" s="51">
        <v>147</v>
      </c>
      <c r="O21" s="53">
        <f t="shared" si="5"/>
        <v>66.518500000000003</v>
      </c>
      <c r="P21" s="36">
        <v>173</v>
      </c>
      <c r="Q21" s="43"/>
      <c r="R21" s="43"/>
      <c r="S21" s="62">
        <v>4</v>
      </c>
    </row>
    <row r="22" spans="1:54">
      <c r="A22" s="33">
        <v>26</v>
      </c>
      <c r="B22" s="34" t="s">
        <v>22</v>
      </c>
      <c r="C22" s="55">
        <v>1977</v>
      </c>
      <c r="D22" s="34" t="s">
        <v>62</v>
      </c>
      <c r="E22" s="52">
        <f t="shared" si="0"/>
        <v>10.766</v>
      </c>
      <c r="F22" s="52">
        <v>28</v>
      </c>
      <c r="G22" s="52">
        <f t="shared" si="1"/>
        <v>21.916499999999999</v>
      </c>
      <c r="H22" s="52">
        <v>57</v>
      </c>
      <c r="I22" s="52">
        <f t="shared" si="2"/>
        <v>31.913499999999999</v>
      </c>
      <c r="J22" s="52">
        <v>83</v>
      </c>
      <c r="K22" s="52">
        <f t="shared" si="3"/>
        <v>42.679500000000004</v>
      </c>
      <c r="L22" s="52">
        <v>111</v>
      </c>
      <c r="M22" s="52">
        <f t="shared" si="4"/>
        <v>53.445500000000003</v>
      </c>
      <c r="N22" s="50">
        <v>139</v>
      </c>
      <c r="O22" s="53">
        <f t="shared" si="5"/>
        <v>65.364999999999995</v>
      </c>
      <c r="P22" s="36">
        <v>170</v>
      </c>
      <c r="Q22" s="44"/>
      <c r="R22" s="44"/>
      <c r="S22" s="62">
        <v>5</v>
      </c>
    </row>
    <row r="23" spans="1:54">
      <c r="A23" s="36">
        <v>34</v>
      </c>
      <c r="B23" s="37" t="s">
        <v>40</v>
      </c>
      <c r="C23" s="56">
        <v>1987</v>
      </c>
      <c r="D23" s="37" t="s">
        <v>44</v>
      </c>
      <c r="E23" s="53">
        <f t="shared" si="0"/>
        <v>12.688499999999999</v>
      </c>
      <c r="F23" s="53">
        <v>33</v>
      </c>
      <c r="G23" s="53">
        <f t="shared" si="1"/>
        <v>24.9925</v>
      </c>
      <c r="H23" s="53">
        <v>65</v>
      </c>
      <c r="I23" s="53">
        <f t="shared" si="2"/>
        <v>35.758499999999998</v>
      </c>
      <c r="J23" s="53">
        <v>93</v>
      </c>
      <c r="K23" s="53">
        <f t="shared" si="3"/>
        <v>45.371000000000002</v>
      </c>
      <c r="L23" s="53">
        <v>118</v>
      </c>
      <c r="M23" s="53">
        <f t="shared" si="4"/>
        <v>54.599000000000004</v>
      </c>
      <c r="N23" s="51">
        <v>142</v>
      </c>
      <c r="O23" s="53">
        <f t="shared" si="5"/>
        <v>64.980500000000006</v>
      </c>
      <c r="P23" s="36">
        <v>169</v>
      </c>
      <c r="Q23" s="43"/>
      <c r="R23" s="43"/>
      <c r="S23" s="62">
        <v>6</v>
      </c>
    </row>
    <row r="24" spans="1:54">
      <c r="A24" s="33">
        <v>27</v>
      </c>
      <c r="B24" s="34" t="s">
        <v>37</v>
      </c>
      <c r="C24" s="55">
        <v>1980</v>
      </c>
      <c r="D24" s="34" t="s">
        <v>63</v>
      </c>
      <c r="E24" s="52">
        <f t="shared" si="0"/>
        <v>10.766</v>
      </c>
      <c r="F24" s="52">
        <v>28</v>
      </c>
      <c r="G24" s="52">
        <f t="shared" si="1"/>
        <v>21.916499999999999</v>
      </c>
      <c r="H24" s="52">
        <v>57</v>
      </c>
      <c r="I24" s="52">
        <f t="shared" si="2"/>
        <v>33.067</v>
      </c>
      <c r="J24" s="52">
        <v>86</v>
      </c>
      <c r="K24" s="52">
        <f t="shared" si="3"/>
        <v>43.448500000000003</v>
      </c>
      <c r="L24" s="52">
        <v>113</v>
      </c>
      <c r="M24" s="52">
        <f t="shared" si="4"/>
        <v>53.83</v>
      </c>
      <c r="N24" s="50">
        <v>140</v>
      </c>
      <c r="O24" s="53">
        <f t="shared" si="5"/>
        <v>64.596000000000004</v>
      </c>
      <c r="P24" s="36">
        <v>168</v>
      </c>
      <c r="Q24" s="44"/>
      <c r="R24" s="44"/>
      <c r="S24" s="62">
        <v>7</v>
      </c>
    </row>
    <row r="25" spans="1:54">
      <c r="A25" s="36">
        <v>30</v>
      </c>
      <c r="B25" s="37" t="s">
        <v>27</v>
      </c>
      <c r="C25" s="56">
        <v>1981</v>
      </c>
      <c r="D25" s="37" t="s">
        <v>65</v>
      </c>
      <c r="E25" s="53">
        <f t="shared" si="0"/>
        <v>11.150500000000001</v>
      </c>
      <c r="F25" s="53">
        <v>29</v>
      </c>
      <c r="G25" s="53">
        <f t="shared" si="1"/>
        <v>23.07</v>
      </c>
      <c r="H25" s="53">
        <v>60</v>
      </c>
      <c r="I25" s="53">
        <f t="shared" si="2"/>
        <v>33.835999999999999</v>
      </c>
      <c r="J25" s="53">
        <v>88</v>
      </c>
      <c r="K25" s="53">
        <f t="shared" si="3"/>
        <v>43.448500000000003</v>
      </c>
      <c r="L25" s="53">
        <v>113</v>
      </c>
      <c r="M25" s="53">
        <f t="shared" si="4"/>
        <v>52.292000000000002</v>
      </c>
      <c r="N25" s="51">
        <v>136</v>
      </c>
      <c r="O25" s="53">
        <f t="shared" si="5"/>
        <v>61.1355</v>
      </c>
      <c r="P25" s="36">
        <v>159</v>
      </c>
      <c r="Q25" s="43"/>
      <c r="R25" s="43"/>
      <c r="S25" s="62">
        <v>8</v>
      </c>
    </row>
    <row r="26" spans="1:54">
      <c r="A26" s="36">
        <v>23</v>
      </c>
      <c r="B26" s="37" t="s">
        <v>26</v>
      </c>
      <c r="C26" s="56">
        <v>1958</v>
      </c>
      <c r="D26" s="37" t="s">
        <v>61</v>
      </c>
      <c r="E26" s="53">
        <f t="shared" si="0"/>
        <v>11.150500000000001</v>
      </c>
      <c r="F26" s="53">
        <v>29</v>
      </c>
      <c r="G26" s="53">
        <f t="shared" si="1"/>
        <v>21.532</v>
      </c>
      <c r="H26" s="53">
        <v>56</v>
      </c>
      <c r="I26" s="53">
        <f t="shared" si="2"/>
        <v>29.222000000000001</v>
      </c>
      <c r="J26" s="53">
        <v>76</v>
      </c>
      <c r="K26" s="53">
        <f t="shared" si="3"/>
        <v>35.374000000000002</v>
      </c>
      <c r="L26" s="53">
        <v>92</v>
      </c>
      <c r="M26" s="53">
        <f t="shared" si="4"/>
        <v>40.756999999999998</v>
      </c>
      <c r="N26" s="51">
        <v>106</v>
      </c>
      <c r="O26" s="53">
        <f t="shared" si="5"/>
        <v>48.0625</v>
      </c>
      <c r="P26" s="36">
        <v>125</v>
      </c>
      <c r="Q26" s="43"/>
      <c r="R26" s="43"/>
      <c r="S26" s="62">
        <v>9</v>
      </c>
    </row>
    <row r="27" spans="1:54">
      <c r="A27" s="41"/>
      <c r="B27" s="47" t="s">
        <v>20</v>
      </c>
      <c r="C27" s="58"/>
      <c r="D27" s="48"/>
      <c r="E27" s="61">
        <v>0.38450000000000001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1"/>
      <c r="BB27" s="13"/>
    </row>
  </sheetData>
  <mergeCells count="20">
    <mergeCell ref="A5:C5"/>
    <mergeCell ref="K9:L9"/>
    <mergeCell ref="M9:N9"/>
    <mergeCell ref="O9:P9"/>
    <mergeCell ref="A7:P7"/>
    <mergeCell ref="A8:A10"/>
    <mergeCell ref="B8:B10"/>
    <mergeCell ref="C8:C10"/>
    <mergeCell ref="D8:D10"/>
    <mergeCell ref="E8:P8"/>
    <mergeCell ref="A11:S11"/>
    <mergeCell ref="A17:S17"/>
    <mergeCell ref="A4:S4"/>
    <mergeCell ref="A3:S3"/>
    <mergeCell ref="A2:S2"/>
    <mergeCell ref="A1:S1"/>
    <mergeCell ref="S8:S10"/>
    <mergeCell ref="E9:F9"/>
    <mergeCell ref="G9:H9"/>
    <mergeCell ref="I9:J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 часовой</vt:lpstr>
      <vt:lpstr>ПРОТОКОЛ СУТКИ</vt:lpstr>
      <vt:lpstr>ПРОТОКОЛ 6 ЧАСОВ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Windows User</cp:lastModifiedBy>
  <cp:lastPrinted>2019-06-30T03:38:48Z</cp:lastPrinted>
  <dcterms:created xsi:type="dcterms:W3CDTF">2019-07-03T23:41:12Z</dcterms:created>
  <dcterms:modified xsi:type="dcterms:W3CDTF">2019-07-03T23:41:12Z</dcterms:modified>
</cp:coreProperties>
</file>