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96" yWindow="225" windowWidth="15180" windowHeight="9690" firstSheet="1" activeTab="1"/>
  </bookViews>
  <sheets>
    <sheet name="экран1" sheetId="1" state="hidden" r:id="rId1"/>
    <sheet name="КЛБМатч" sheetId="2" r:id="rId2"/>
    <sheet name="1 год" sheetId="3" r:id="rId3"/>
    <sheet name="1 час" sheetId="4" state="hidden" r:id="rId4"/>
  </sheets>
  <definedNames>
    <definedName name="_xlnm._FilterDatabase" localSheetId="0" hidden="1">'экран1'!$A$1:$I$22</definedName>
    <definedName name="_xlnm.Print_Area" localSheetId="2">'1 год'!$C$14:$V$44</definedName>
    <definedName name="_xlnm.Print_Area" localSheetId="1">'КЛБМатч'!$C$13:$V$43</definedName>
  </definedNames>
  <calcPr fullCalcOnLoad="1"/>
</workbook>
</file>

<file path=xl/sharedStrings.xml><?xml version="1.0" encoding="utf-8"?>
<sst xmlns="http://schemas.openxmlformats.org/spreadsheetml/2006/main" count="506" uniqueCount="126">
  <si>
    <t>название пробега</t>
  </si>
  <si>
    <t>дата</t>
  </si>
  <si>
    <t>время старта</t>
  </si>
  <si>
    <t>место</t>
  </si>
  <si>
    <t>погода</t>
  </si>
  <si>
    <t>Дистанция:</t>
  </si>
  <si>
    <t>Финишировало:</t>
  </si>
  <si>
    <t>Всего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</si>
  <si>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</si>
  <si>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</si>
  <si>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</si>
  <si>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</si>
  <si>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</si>
  <si>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</si>
  <si>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</si>
  <si>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</si>
  <si>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</si>
  <si>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</si>
  <si>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Группа</t>
  </si>
  <si>
    <t>Место в группе</t>
  </si>
  <si>
    <t>Область</t>
  </si>
  <si>
    <t>Страна</t>
  </si>
  <si>
    <t xml:space="preserve"> км, м</t>
  </si>
  <si>
    <t xml:space="preserve"> Итоговый протокол результатов пробега</t>
  </si>
  <si>
    <t>Сумская</t>
  </si>
  <si>
    <t>Украина</t>
  </si>
  <si>
    <t>Часовой Бег в Манеже</t>
  </si>
  <si>
    <t>Часовй бег</t>
  </si>
  <si>
    <t>Результат:  часы, мин, сек или км, м</t>
  </si>
  <si>
    <t>г. Суми, Манеж</t>
  </si>
  <si>
    <t>абсол. Результат</t>
  </si>
  <si>
    <t>Кількість кіл</t>
  </si>
  <si>
    <t>год рожд</t>
  </si>
  <si>
    <t>разница</t>
  </si>
  <si>
    <t>коэфициент, м</t>
  </si>
  <si>
    <t>м</t>
  </si>
  <si>
    <t>Олександр</t>
  </si>
  <si>
    <t>Віктор</t>
  </si>
  <si>
    <t>Сергій</t>
  </si>
  <si>
    <t>ж</t>
  </si>
  <si>
    <t>Віталій</t>
  </si>
  <si>
    <t>Проневич</t>
  </si>
  <si>
    <t>Меденцов</t>
  </si>
  <si>
    <t>Олексій</t>
  </si>
  <si>
    <t>Андрій</t>
  </si>
  <si>
    <t>Максим</t>
  </si>
  <si>
    <t xml:space="preserve">Островський </t>
  </si>
  <si>
    <t>Геннадій</t>
  </si>
  <si>
    <t>зелен</t>
  </si>
  <si>
    <t>Харківська</t>
  </si>
  <si>
    <t>Київська</t>
  </si>
  <si>
    <r>
      <t xml:space="preserve">Абсолютний результат км,  (с </t>
    </r>
    <r>
      <rPr>
        <sz val="8"/>
        <color indexed="8"/>
        <rFont val="Calibri"/>
        <family val="2"/>
      </rPr>
      <t xml:space="preserve">коэфициентом) </t>
    </r>
  </si>
  <si>
    <t>26.02.2016 р.</t>
  </si>
  <si>
    <t>13.30</t>
  </si>
  <si>
    <t>Дмитро</t>
  </si>
  <si>
    <t>Михайло</t>
  </si>
  <si>
    <t xml:space="preserve">Ложкін </t>
  </si>
  <si>
    <t>Степаненко</t>
  </si>
  <si>
    <t>Лісун</t>
  </si>
  <si>
    <t>Анатолій</t>
  </si>
  <si>
    <t>метр+</t>
  </si>
  <si>
    <t xml:space="preserve">КолКіл  </t>
  </si>
  <si>
    <t>Володимир</t>
  </si>
  <si>
    <t>Шостка</t>
  </si>
  <si>
    <t>Жиомирська</t>
  </si>
  <si>
    <t>Україна</t>
  </si>
  <si>
    <t>№ доріжки</t>
  </si>
  <si>
    <t>метр++</t>
  </si>
  <si>
    <t>18.02.2017 р.</t>
  </si>
  <si>
    <t>Постельняк Ірина</t>
  </si>
  <si>
    <t>Тростянец</t>
  </si>
  <si>
    <t>мужчин</t>
  </si>
  <si>
    <t>женщин</t>
  </si>
  <si>
    <t>Харченко</t>
  </si>
  <si>
    <t>Скляр</t>
  </si>
  <si>
    <t>Мазний</t>
  </si>
  <si>
    <t>Микола</t>
  </si>
  <si>
    <t>Левшин</t>
  </si>
  <si>
    <t>Марк</t>
  </si>
  <si>
    <t>Міроненко</t>
  </si>
  <si>
    <t>Rafflenbeul</t>
  </si>
  <si>
    <t xml:space="preserve">John </t>
  </si>
  <si>
    <t>Рожовецький</t>
  </si>
  <si>
    <t>Кирил</t>
  </si>
  <si>
    <t>Сень</t>
  </si>
  <si>
    <t>Леонід</t>
  </si>
  <si>
    <t>Ющенко</t>
  </si>
  <si>
    <t>Михайлов</t>
  </si>
  <si>
    <t>Борис</t>
  </si>
  <si>
    <t>Панченко</t>
  </si>
  <si>
    <t xml:space="preserve">Василь </t>
  </si>
  <si>
    <t>Півень</t>
  </si>
  <si>
    <t>Новицький</t>
  </si>
  <si>
    <t>Пулінець</t>
  </si>
  <si>
    <t>Дмитренко</t>
  </si>
  <si>
    <t>Іваровська</t>
  </si>
  <si>
    <t>Ніна</t>
  </si>
  <si>
    <t>Іщенко</t>
  </si>
  <si>
    <t>Кириленко</t>
  </si>
  <si>
    <t>Кравцов</t>
  </si>
  <si>
    <t>Мирончик</t>
  </si>
  <si>
    <t xml:space="preserve">Валерій </t>
  </si>
  <si>
    <t>Бондар</t>
  </si>
  <si>
    <t xml:space="preserve">Бесараб </t>
  </si>
  <si>
    <t xml:space="preserve">Серебрянський </t>
  </si>
  <si>
    <t>Желізко</t>
  </si>
  <si>
    <t>Ярослав</t>
  </si>
  <si>
    <t>Діброва</t>
  </si>
  <si>
    <t>Владислав</t>
  </si>
  <si>
    <t>Сад</t>
  </si>
  <si>
    <t>Київ</t>
  </si>
  <si>
    <t>Суми</t>
  </si>
  <si>
    <t>Germany</t>
  </si>
  <si>
    <t>Черкаси</t>
  </si>
  <si>
    <t>Бахмач</t>
  </si>
  <si>
    <t>Косівщина</t>
  </si>
  <si>
    <t>Батурин</t>
  </si>
  <si>
    <t>В-Сироватка</t>
  </si>
  <si>
    <t>Терешківка</t>
  </si>
  <si>
    <t>АБУ</t>
  </si>
  <si>
    <t>Європа</t>
  </si>
  <si>
    <t>10.00</t>
  </si>
  <si>
    <t>м. Суми, Манеж</t>
  </si>
  <si>
    <t>"Біг 1 година в манежі"</t>
  </si>
  <si>
    <t>Головний Суддя - Панченко Валентина (+38  066 083 00 48</t>
  </si>
  <si>
    <t>Суддя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</si>
</sst>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d\ mmmm\ yyyy\ \г\.;@"/>
    <numFmt numFmtId="181" formatCode="h:mm;@"/>
    <numFmt numFmtId="182" formatCode="yyyy"/>
    <numFmt numFmtId="183" formatCode="[$-FC19]d\ mmmm\ yyyy\ &quot;г.&quot;"/>
    <numFmt numFmtId="184" formatCode="[$-F400]h:mm:ss\ AM/PM"/>
  </numFmts>
  <fonts count="39">
    <font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26"/>
      <color indexed="8"/>
      <name val="Calibri"/>
      <family val="2"/>
    </font>
    <font>
      <sz val="26"/>
      <color indexed="8"/>
      <name val="Arial"/>
      <family val="2"/>
    </font>
    <font>
      <sz val="2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6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8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name val="Arial Cyr"/>
      <family val="0"/>
    </font>
    <font>
      <sz val="24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81" fontId="0" fillId="0" borderId="11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24" borderId="12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180" fontId="0" fillId="0" borderId="0" xfId="0" applyNumberForma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21" fontId="0" fillId="0" borderId="12" xfId="0" applyNumberForma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 horizontal="right"/>
    </xf>
    <xf numFmtId="0" fontId="12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0" fillId="25" borderId="11" xfId="0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7" fillId="25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24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0" fillId="25" borderId="12" xfId="0" applyNumberFormat="1" applyFill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Alignment="1">
      <alignment/>
    </xf>
    <xf numFmtId="0" fontId="0" fillId="25" borderId="12" xfId="0" applyNumberFormat="1" applyFill="1" applyBorder="1" applyAlignment="1">
      <alignment horizontal="center" vertical="center" wrapText="1"/>
    </xf>
    <xf numFmtId="0" fontId="0" fillId="0" borderId="12" xfId="0" applyNumberFormat="1" applyBorder="1" applyAlignment="1">
      <alignment/>
    </xf>
    <xf numFmtId="0" fontId="4" fillId="25" borderId="12" xfId="0" applyFont="1" applyFill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25" borderId="12" xfId="0" applyNumberFormat="1" applyFill="1" applyBorder="1" applyAlignment="1">
      <alignment horizontal="center" vertical="center" textRotation="90" wrapText="1"/>
    </xf>
    <xf numFmtId="2" fontId="0" fillId="0" borderId="12" xfId="0" applyNumberFormat="1" applyBorder="1" applyAlignment="1">
      <alignment horizontal="center"/>
    </xf>
    <xf numFmtId="0" fontId="0" fillId="24" borderId="12" xfId="0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14" fontId="14" fillId="0" borderId="1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/>
    </xf>
    <xf numFmtId="1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4" fillId="22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textRotation="89" wrapText="1"/>
    </xf>
    <xf numFmtId="1" fontId="14" fillId="0" borderId="12" xfId="0" applyNumberFormat="1" applyFont="1" applyFill="1" applyBorder="1" applyAlignment="1">
      <alignment/>
    </xf>
    <xf numFmtId="21" fontId="14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2" fontId="19" fillId="0" borderId="12" xfId="0" applyNumberFormat="1" applyFont="1" applyFill="1" applyBorder="1" applyAlignment="1">
      <alignment horizontal="right"/>
    </xf>
    <xf numFmtId="0" fontId="13" fillId="20" borderId="12" xfId="0" applyFont="1" applyFill="1" applyBorder="1" applyAlignment="1">
      <alignment horizontal="center"/>
    </xf>
    <xf numFmtId="0" fontId="14" fillId="0" borderId="14" xfId="0" applyFont="1" applyFill="1" applyBorder="1" applyAlignment="1">
      <alignment/>
    </xf>
    <xf numFmtId="14" fontId="14" fillId="0" borderId="0" xfId="0" applyNumberFormat="1" applyFont="1" applyFill="1" applyAlignment="1">
      <alignment horizontal="center" vertical="center"/>
    </xf>
    <xf numFmtId="14" fontId="14" fillId="0" borderId="12" xfId="0" applyNumberFormat="1" applyFont="1" applyFill="1" applyBorder="1" applyAlignment="1">
      <alignment/>
    </xf>
    <xf numFmtId="14" fontId="14" fillId="0" borderId="14" xfId="0" applyNumberFormat="1" applyFont="1" applyFill="1" applyBorder="1" applyAlignment="1">
      <alignment horizontal="center" vertical="center"/>
    </xf>
    <xf numFmtId="21" fontId="14" fillId="0" borderId="14" xfId="0" applyNumberFormat="1" applyFont="1" applyFill="1" applyBorder="1" applyAlignment="1">
      <alignment horizontal="center"/>
    </xf>
    <xf numFmtId="0" fontId="14" fillId="10" borderId="0" xfId="0" applyFont="1" applyFill="1" applyAlignment="1">
      <alignment/>
    </xf>
    <xf numFmtId="0" fontId="14" fillId="0" borderId="12" xfId="0" applyFont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14" fillId="2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14" fontId="14" fillId="0" borderId="12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 vertical="center"/>
    </xf>
    <xf numFmtId="0" fontId="13" fillId="7" borderId="14" xfId="0" applyFont="1" applyFill="1" applyBorder="1" applyAlignment="1">
      <alignment horizontal="center"/>
    </xf>
    <xf numFmtId="0" fontId="13" fillId="24" borderId="14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24" borderId="12" xfId="0" applyNumberFormat="1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2" fontId="14" fillId="17" borderId="12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4" fillId="25" borderId="1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80" fontId="0" fillId="0" borderId="11" xfId="0" applyNumberForma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13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0" fillId="0" borderId="12" xfId="0" applyFill="1" applyBorder="1" applyAlignment="1">
      <alignment/>
    </xf>
    <xf numFmtId="0" fontId="14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1" fontId="14" fillId="0" borderId="12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0" fontId="38" fillId="22" borderId="0" xfId="0" applyFont="1" applyFill="1" applyAlignment="1">
      <alignment/>
    </xf>
    <xf numFmtId="0" fontId="14" fillId="22" borderId="0" xfId="0" applyFont="1" applyFill="1" applyAlignment="1">
      <alignment horizontal="center" vertical="center"/>
    </xf>
    <xf numFmtId="0" fontId="0" fillId="22" borderId="0" xfId="0" applyFill="1" applyAlignment="1">
      <alignment horizontal="center"/>
    </xf>
    <xf numFmtId="0" fontId="2" fillId="22" borderId="0" xfId="0" applyFont="1" applyFill="1" applyAlignment="1">
      <alignment horizontal="center"/>
    </xf>
    <xf numFmtId="14" fontId="14" fillId="0" borderId="14" xfId="0" applyNumberFormat="1" applyFont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150" zoomScaleNormal="150" zoomScalePageLayoutView="0" workbookViewId="0" topLeftCell="B22">
      <selection activeCell="B12" sqref="B12"/>
    </sheetView>
  </sheetViews>
  <sheetFormatPr defaultColWidth="21.00390625" defaultRowHeight="15"/>
  <cols>
    <col min="1" max="1" width="6.8515625" style="0" hidden="1" customWidth="1"/>
    <col min="2" max="2" width="10.140625" style="37" customWidth="1"/>
    <col min="3" max="3" width="30.8515625" style="0" customWidth="1"/>
    <col min="4" max="4" width="15.00390625" style="39" customWidth="1"/>
  </cols>
  <sheetData>
    <row r="1" spans="1:4" ht="15">
      <c r="A1" s="7" t="s">
        <v>9</v>
      </c>
      <c r="B1" s="34" t="s">
        <v>11</v>
      </c>
      <c r="C1" s="32" t="s">
        <v>12</v>
      </c>
      <c r="D1" s="38" t="s">
        <v>31</v>
      </c>
    </row>
    <row r="2" spans="1:9" s="27" customFormat="1" ht="33.75">
      <c r="A2" s="30">
        <v>4</v>
      </c>
      <c r="B2" s="35">
        <v>13</v>
      </c>
      <c r="C2" s="33" t="str">
        <f>VLOOKUP(B2,'1 год'!C:V,2,FALSE)</f>
        <v>Сень</v>
      </c>
      <c r="D2" s="35">
        <f>VLOOKUP(B2,'1 год'!C:V,18,FALSE)</f>
        <v>70</v>
      </c>
      <c r="E2" s="28"/>
      <c r="F2" s="28"/>
      <c r="G2" s="28"/>
      <c r="H2" s="29"/>
      <c r="I2" s="28"/>
    </row>
    <row r="3" spans="1:9" s="27" customFormat="1" ht="33.75">
      <c r="A3" s="30">
        <v>2</v>
      </c>
      <c r="B3" s="35">
        <v>11</v>
      </c>
      <c r="C3" s="33" t="str">
        <f>VLOOKUP(B3,'1 год'!C:V,2,FALSE)</f>
        <v>Михайлов</v>
      </c>
      <c r="D3" s="35">
        <f>VLOOKUP(B3,'1 год'!C:V,18,FALSE)</f>
        <v>67</v>
      </c>
      <c r="E3" s="28"/>
      <c r="F3" s="28"/>
      <c r="G3" s="28"/>
      <c r="H3" s="29"/>
      <c r="I3" s="28"/>
    </row>
    <row r="4" spans="1:9" s="27" customFormat="1" ht="33.75">
      <c r="A4" s="30">
        <v>6</v>
      </c>
      <c r="B4" s="35">
        <v>15</v>
      </c>
      <c r="C4" s="33" t="str">
        <f>VLOOKUP(B4,'1 год'!C:V,2,FALSE)</f>
        <v>Новицький</v>
      </c>
      <c r="D4" s="35">
        <f>VLOOKUP(B4,'1 год'!C:V,18,FALSE)</f>
        <v>62</v>
      </c>
      <c r="E4" s="28"/>
      <c r="F4" s="28"/>
      <c r="G4" s="28"/>
      <c r="H4" s="29"/>
      <c r="I4" s="28"/>
    </row>
    <row r="5" spans="1:9" s="27" customFormat="1" ht="33.75">
      <c r="A5" s="30">
        <v>3</v>
      </c>
      <c r="B5" s="35">
        <v>12</v>
      </c>
      <c r="C5" s="33" t="str">
        <f>VLOOKUP(B5,'1 год'!C:V,2,FALSE)</f>
        <v>Півень</v>
      </c>
      <c r="D5" s="35">
        <f>VLOOKUP(B5,'1 год'!C:V,18,FALSE)</f>
        <v>65</v>
      </c>
      <c r="E5" s="28"/>
      <c r="F5" s="28"/>
      <c r="G5" s="28"/>
      <c r="H5" s="29"/>
      <c r="I5" s="28"/>
    </row>
    <row r="6" spans="1:9" s="27" customFormat="1" ht="33.75">
      <c r="A6" s="30">
        <v>9</v>
      </c>
      <c r="B6" s="35">
        <v>18</v>
      </c>
      <c r="C6" s="33" t="str">
        <f>VLOOKUP(B6,'1 год'!C:V,2,FALSE)</f>
        <v>Желізко</v>
      </c>
      <c r="D6" s="35">
        <f>VLOOKUP(B6,'1 год'!C:V,18,FALSE)</f>
        <v>46</v>
      </c>
      <c r="E6" s="28"/>
      <c r="F6" s="28"/>
      <c r="G6" s="28"/>
      <c r="H6" s="29"/>
      <c r="I6" s="28"/>
    </row>
    <row r="7" spans="1:4" s="27" customFormat="1" ht="33.75">
      <c r="A7" s="30">
        <v>12</v>
      </c>
      <c r="B7" s="35">
        <v>21</v>
      </c>
      <c r="C7" s="33" t="str">
        <f>VLOOKUP(B7,'1 год'!C:V,2,FALSE)</f>
        <v>Кириленко</v>
      </c>
      <c r="D7" s="35">
        <f>VLOOKUP(B7,'1 год'!C:V,18,FALSE)</f>
        <v>56</v>
      </c>
    </row>
    <row r="8" spans="1:4" s="27" customFormat="1" ht="33.75">
      <c r="A8" s="30">
        <v>13</v>
      </c>
      <c r="B8" s="35">
        <v>22</v>
      </c>
      <c r="C8" s="33" t="str">
        <f>VLOOKUP(B8,'1 год'!C:V,2,FALSE)</f>
        <v>Ющенко</v>
      </c>
      <c r="D8" s="35">
        <f>VLOOKUP(B8,'1 год'!C:V,18,FALSE)</f>
        <v>66</v>
      </c>
    </row>
    <row r="9" spans="1:4" s="27" customFormat="1" ht="33.75">
      <c r="A9" s="30">
        <v>14</v>
      </c>
      <c r="B9" s="35">
        <v>23</v>
      </c>
      <c r="C9" s="33" t="str">
        <f>VLOOKUP(B9,'1 год'!C:V,2,FALSE)</f>
        <v>Серебрянський </v>
      </c>
      <c r="D9" s="35">
        <f>VLOOKUP(B9,'1 год'!C:V,18,FALSE)</f>
        <v>47</v>
      </c>
    </row>
    <row r="10" spans="1:4" s="27" customFormat="1" ht="33.75">
      <c r="A10" s="30">
        <v>15</v>
      </c>
      <c r="B10" s="35">
        <v>24</v>
      </c>
      <c r="C10" s="33" t="str">
        <f>VLOOKUP(B10,'1 год'!C:V,2,FALSE)</f>
        <v>Островський </v>
      </c>
      <c r="D10" s="35">
        <f>VLOOKUP(B10,'1 год'!C:V,18,FALSE)</f>
        <v>65</v>
      </c>
    </row>
    <row r="11" spans="1:4" s="27" customFormat="1" ht="33.75">
      <c r="A11" s="30">
        <v>34</v>
      </c>
      <c r="B11" s="36">
        <v>42</v>
      </c>
      <c r="C11" s="33" t="e">
        <f>VLOOKUP(B11,'1 год'!C:V,2,FALSE)</f>
        <v>#N/A</v>
      </c>
      <c r="D11" s="35" t="e">
        <f>VLOOKUP(B11,'1 год'!C:V,18,FALSE)</f>
        <v>#N/A</v>
      </c>
    </row>
    <row r="12" spans="1:4" s="27" customFormat="1" ht="33.75">
      <c r="A12" s="30">
        <v>8</v>
      </c>
      <c r="B12" s="35">
        <v>17</v>
      </c>
      <c r="C12" s="33" t="str">
        <f>VLOOKUP(B12,'1 год'!C:V,2,FALSE)</f>
        <v>Пулінець</v>
      </c>
      <c r="D12" s="35">
        <f>VLOOKUP(B12,'1 год'!C:V,18,FALSE)</f>
        <v>61</v>
      </c>
    </row>
    <row r="13" spans="1:4" s="27" customFormat="1" ht="33.75">
      <c r="A13" s="30">
        <v>5</v>
      </c>
      <c r="B13" s="35">
        <v>14</v>
      </c>
      <c r="C13" s="33" t="str">
        <f>VLOOKUP(B13,'1 год'!C:V,2,FALSE)</f>
        <v>Діброва</v>
      </c>
      <c r="D13" s="35">
        <f>VLOOKUP(B13,'1 год'!C:V,18,FALSE)</f>
        <v>38</v>
      </c>
    </row>
    <row r="14" spans="1:4" s="27" customFormat="1" ht="33.75">
      <c r="A14" s="30">
        <v>10</v>
      </c>
      <c r="B14" s="35">
        <v>19</v>
      </c>
      <c r="C14" s="33" t="str">
        <f>VLOOKUP(B14,'1 год'!C:V,2,FALSE)</f>
        <v>Іщенко</v>
      </c>
      <c r="D14" s="35">
        <f>VLOOKUP(B14,'1 год'!C:V,18,FALSE)</f>
        <v>58</v>
      </c>
    </row>
    <row r="15" spans="1:4" s="27" customFormat="1" ht="33.75">
      <c r="A15" s="30">
        <v>24</v>
      </c>
      <c r="B15" s="36">
        <v>33</v>
      </c>
      <c r="C15" s="33" t="e">
        <f>VLOOKUP(B15,'1 год'!C:V,2,FALSE)</f>
        <v>#N/A</v>
      </c>
      <c r="D15" s="35" t="e">
        <f>VLOOKUP(B15,'1 год'!C:V,18,FALSE)</f>
        <v>#N/A</v>
      </c>
    </row>
    <row r="16" spans="1:4" s="27" customFormat="1" ht="33.75">
      <c r="A16" s="30">
        <v>28</v>
      </c>
      <c r="B16" s="36">
        <v>37</v>
      </c>
      <c r="C16" s="33" t="e">
        <f>VLOOKUP(B16,'1 год'!C:V,2,FALSE)</f>
        <v>#N/A</v>
      </c>
      <c r="D16" s="35" t="e">
        <f>VLOOKUP(B16,'1 год'!C:V,18,FALSE)</f>
        <v>#N/A</v>
      </c>
    </row>
    <row r="17" spans="1:4" s="27" customFormat="1" ht="33.75">
      <c r="A17" s="30">
        <v>32</v>
      </c>
      <c r="B17" s="36">
        <v>41</v>
      </c>
      <c r="C17" s="33" t="e">
        <f>VLOOKUP(B17,'1 год'!C:V,2,FALSE)</f>
        <v>#N/A</v>
      </c>
      <c r="D17" s="35" t="e">
        <f>VLOOKUP(B17,'1 год'!C:V,18,FALSE)</f>
        <v>#N/A</v>
      </c>
    </row>
    <row r="18" spans="1:4" ht="33.75">
      <c r="A18" s="30">
        <v>7</v>
      </c>
      <c r="B18" s="35">
        <v>16</v>
      </c>
      <c r="C18" s="33" t="str">
        <f>VLOOKUP(B18,'1 год'!C:V,2,FALSE)</f>
        <v>Бесараб </v>
      </c>
      <c r="D18" s="35">
        <f>VLOOKUP(B18,'1 год'!C:V,18,FALSE)</f>
        <v>53</v>
      </c>
    </row>
    <row r="19" spans="1:4" ht="33.75">
      <c r="A19" s="30">
        <v>26</v>
      </c>
      <c r="B19" s="36">
        <v>35</v>
      </c>
      <c r="C19" s="33" t="e">
        <f>VLOOKUP(B19,'1 год'!C:V,2,FALSE)</f>
        <v>#N/A</v>
      </c>
      <c r="D19" s="35" t="e">
        <f>VLOOKUP(B19,'1 год'!C:V,18,FALSE)</f>
        <v>#N/A</v>
      </c>
    </row>
    <row r="20" spans="1:4" ht="33.75">
      <c r="A20" s="30">
        <v>30</v>
      </c>
      <c r="B20" s="36">
        <v>39</v>
      </c>
      <c r="C20" s="33" t="e">
        <f>VLOOKUP(B20,'1 год'!C:V,2,FALSE)</f>
        <v>#N/A</v>
      </c>
      <c r="D20" s="35" t="e">
        <f>VLOOKUP(B20,'1 год'!C:V,18,FALSE)</f>
        <v>#N/A</v>
      </c>
    </row>
    <row r="21" spans="1:4" ht="33.75">
      <c r="A21" s="30">
        <v>25</v>
      </c>
      <c r="B21" s="36">
        <v>34</v>
      </c>
      <c r="C21" s="33" t="str">
        <f>VLOOKUP(B21,'1 год'!C:V,2,FALSE)</f>
        <v>Панченко</v>
      </c>
      <c r="D21" s="35">
        <f>VLOOKUP(B21,'1 год'!C:V,18,FALSE)</f>
        <v>65</v>
      </c>
    </row>
    <row r="22" spans="1:4" ht="33.75">
      <c r="A22" s="30">
        <v>23</v>
      </c>
      <c r="B22" s="36">
        <v>32</v>
      </c>
      <c r="C22" s="33" t="e">
        <f>VLOOKUP(B22,'1 год'!C:V,2,FALSE)</f>
        <v>#N/A</v>
      </c>
      <c r="D22" s="35" t="e">
        <f>VLOOKUP(B22,'1 год'!C:V,18,FALSE)</f>
        <v>#N/A</v>
      </c>
    </row>
    <row r="23" spans="1:4" ht="33.75">
      <c r="A23" s="30">
        <v>1</v>
      </c>
      <c r="B23" s="35">
        <v>10</v>
      </c>
      <c r="C23" s="33" t="str">
        <f>VLOOKUP(B23,'1 год'!C:V,2,FALSE)</f>
        <v>Міроненко</v>
      </c>
      <c r="D23" s="35">
        <f>VLOOKUP(B23,'1 год'!C:V,18,FALSE)</f>
        <v>74</v>
      </c>
    </row>
    <row r="24" spans="1:4" ht="33.75">
      <c r="A24" s="30">
        <v>31</v>
      </c>
      <c r="B24" s="36">
        <v>40</v>
      </c>
      <c r="C24" s="33" t="e">
        <f>VLOOKUP(B24,'1 год'!C:V,2,FALSE)</f>
        <v>#N/A</v>
      </c>
      <c r="D24" s="35" t="e">
        <f>VLOOKUP(B24,'1 год'!C:V,18,FALSE)</f>
        <v>#N/A</v>
      </c>
    </row>
    <row r="25" spans="1:4" ht="33.75">
      <c r="A25" s="30">
        <v>22</v>
      </c>
      <c r="B25" s="36">
        <v>31</v>
      </c>
      <c r="C25" s="33" t="e">
        <f>VLOOKUP(B25,'1 год'!C:V,2,FALSE)</f>
        <v>#N/A</v>
      </c>
      <c r="D25" s="35" t="e">
        <f>VLOOKUP(B25,'1 год'!C:V,18,FALSE)</f>
        <v>#N/A</v>
      </c>
    </row>
    <row r="26" spans="1:4" ht="33.75">
      <c r="A26" s="30">
        <v>33</v>
      </c>
      <c r="B26" s="36">
        <v>42</v>
      </c>
      <c r="C26" s="33" t="e">
        <f>VLOOKUP(B26,'1 год'!C:V,2,FALSE)</f>
        <v>#N/A</v>
      </c>
      <c r="D26" s="35" t="e">
        <f>VLOOKUP(B26,'1 год'!C:V,18,FALSE)</f>
        <v>#N/A</v>
      </c>
    </row>
    <row r="27" spans="1:4" ht="33.75">
      <c r="A27" s="30">
        <v>27</v>
      </c>
      <c r="B27" s="36">
        <v>36</v>
      </c>
      <c r="C27" s="33" t="e">
        <f>VLOOKUP(B27,'1 год'!C:V,2,FALSE)</f>
        <v>#N/A</v>
      </c>
      <c r="D27" s="35" t="e">
        <f>VLOOKUP(B27,'1 год'!C:V,18,FALSE)</f>
        <v>#N/A</v>
      </c>
    </row>
    <row r="28" spans="1:4" ht="33.75">
      <c r="A28" s="30">
        <v>11</v>
      </c>
      <c r="B28" s="35">
        <v>20</v>
      </c>
      <c r="C28" s="33" t="str">
        <f>VLOOKUP(B28,'1 год'!C:V,2,FALSE)</f>
        <v>Іваровська</v>
      </c>
      <c r="D28" s="35">
        <f>VLOOKUP(B28,'1 год'!C:V,18,FALSE)</f>
        <v>58</v>
      </c>
    </row>
    <row r="29" spans="1:4" ht="33.75">
      <c r="A29" s="30">
        <v>18</v>
      </c>
      <c r="B29" s="36">
        <v>27</v>
      </c>
      <c r="C29" s="33" t="str">
        <f>VLOOKUP(B29,'1 год'!C:V,2,FALSE)</f>
        <v>Бондар</v>
      </c>
      <c r="D29" s="35">
        <f>VLOOKUP(B29,'1 год'!C:V,18,FALSE)</f>
        <v>52</v>
      </c>
    </row>
    <row r="30" spans="1:4" ht="33.75">
      <c r="A30" s="30">
        <v>19</v>
      </c>
      <c r="B30" s="36">
        <v>28</v>
      </c>
      <c r="C30" s="33" t="str">
        <f>VLOOKUP(B30,'1 год'!C:V,2,FALSE)</f>
        <v>Дмитренко</v>
      </c>
      <c r="D30" s="35">
        <f>VLOOKUP(B30,'1 год'!C:V,18,FALSE)</f>
        <v>58</v>
      </c>
    </row>
    <row r="31" spans="1:4" ht="33.75">
      <c r="A31" s="30">
        <v>20</v>
      </c>
      <c r="B31" s="36">
        <v>29</v>
      </c>
      <c r="C31" s="33" t="str">
        <f>VLOOKUP(B31,'1 год'!C:V,2,FALSE)</f>
        <v>Лісун</v>
      </c>
      <c r="D31" s="35">
        <f>VLOOKUP(B31,'1 год'!C:V,18,FALSE)</f>
        <v>1</v>
      </c>
    </row>
    <row r="32" spans="1:4" ht="33.75">
      <c r="A32" s="30">
        <v>17</v>
      </c>
      <c r="B32" s="36">
        <v>26</v>
      </c>
      <c r="C32" s="33" t="str">
        <f>VLOOKUP(B32,'1 год'!C:V,2,FALSE)</f>
        <v>Ложкін </v>
      </c>
      <c r="D32" s="35">
        <f>VLOOKUP(B32,'1 год'!C:V,18,FALSE)</f>
        <v>58</v>
      </c>
    </row>
    <row r="33" spans="1:4" ht="33.75">
      <c r="A33" s="30">
        <v>29</v>
      </c>
      <c r="B33" s="36">
        <v>38</v>
      </c>
      <c r="C33" s="33" t="e">
        <f>VLOOKUP(B33,'1 год'!C:V,2,FALSE)</f>
        <v>#N/A</v>
      </c>
      <c r="D33" s="35" t="e">
        <f>VLOOKUP(B33,'1 год'!C:V,18,FALSE)</f>
        <v>#N/A</v>
      </c>
    </row>
    <row r="34" spans="1:4" ht="33.75">
      <c r="A34" s="30">
        <v>21</v>
      </c>
      <c r="B34" s="36">
        <v>30</v>
      </c>
      <c r="C34" s="33" t="str">
        <f>VLOOKUP(B34,'1 год'!C:V,2,FALSE)</f>
        <v>Мирончик</v>
      </c>
      <c r="D34" s="35">
        <f>VLOOKUP(B34,'1 год'!C:V,18,FALSE)</f>
        <v>53</v>
      </c>
    </row>
    <row r="35" spans="1:4" ht="33.75">
      <c r="A35" s="30">
        <v>16</v>
      </c>
      <c r="B35" s="35">
        <v>25</v>
      </c>
      <c r="C35" s="33" t="str">
        <f>VLOOKUP(B35,'1 год'!C:V,2,FALSE)</f>
        <v>Кравцов</v>
      </c>
      <c r="D35" s="35">
        <f>VLOOKUP(B35,'1 год'!C:V,18,FALSE)</f>
        <v>55</v>
      </c>
    </row>
  </sheetData>
  <sheetProtection/>
  <autoFilter ref="A1:I22">
    <sortState ref="A2:I35">
      <sortCondition sortBy="value" ref="A2:A35"/>
    </sortState>
  </autoFilter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6"/>
  <sheetViews>
    <sheetView tabSelected="1" zoomScaleSheetLayoutView="124" workbookViewId="0" topLeftCell="A1">
      <selection activeCell="A43" sqref="A43"/>
    </sheetView>
  </sheetViews>
  <sheetFormatPr defaultColWidth="21.00390625" defaultRowHeight="15"/>
  <cols>
    <col min="1" max="1" width="7.421875" style="65" customWidth="1"/>
    <col min="2" max="2" width="7.00390625" style="65" customWidth="1"/>
    <col min="3" max="3" width="8.00390625" style="90" customWidth="1"/>
    <col min="4" max="5" width="12.421875" style="65" customWidth="1"/>
    <col min="6" max="6" width="0.2890625" style="66" customWidth="1"/>
    <col min="7" max="7" width="6.28125" style="67" customWidth="1"/>
    <col min="8" max="8" width="8.00390625" style="67" hidden="1" customWidth="1"/>
    <col min="9" max="9" width="8.00390625" style="68" hidden="1" customWidth="1"/>
    <col min="10" max="10" width="11.00390625" style="65" customWidth="1"/>
    <col min="11" max="11" width="16.57421875" style="65" customWidth="1"/>
    <col min="12" max="12" width="9.57421875" style="65" customWidth="1"/>
    <col min="13" max="13" width="8.00390625" style="69" customWidth="1"/>
    <col min="14" max="14" width="4.140625" style="65" hidden="1" customWidth="1"/>
    <col min="15" max="19" width="8.00390625" style="65" hidden="1" customWidth="1"/>
    <col min="20" max="20" width="6.8515625" style="92" customWidth="1"/>
    <col min="21" max="21" width="6.28125" style="65" hidden="1" customWidth="1"/>
    <col min="22" max="22" width="11.57421875" style="88" customWidth="1"/>
    <col min="23" max="23" width="7.57421875" style="65" hidden="1" customWidth="1"/>
    <col min="24" max="24" width="10.57421875" style="70" hidden="1" customWidth="1"/>
    <col min="25" max="25" width="11.57421875" style="65" hidden="1" customWidth="1"/>
    <col min="26" max="28" width="21.00390625" style="69" customWidth="1"/>
    <col min="29" max="16384" width="21.00390625" style="65" customWidth="1"/>
  </cols>
  <sheetData>
    <row r="1" spans="4:15" ht="45.75" customHeight="1">
      <c r="D1" s="133" t="s">
        <v>123</v>
      </c>
      <c r="E1" s="70"/>
      <c r="F1" s="134"/>
      <c r="G1" s="135"/>
      <c r="H1" s="136"/>
      <c r="I1" s="136"/>
      <c r="J1" s="136"/>
      <c r="K1" s="136"/>
      <c r="L1" s="136"/>
      <c r="M1" s="136"/>
      <c r="N1" s="136"/>
      <c r="O1" s="136"/>
    </row>
    <row r="2" spans="7:15" ht="21" customHeight="1">
      <c r="G2" s="1"/>
      <c r="H2"/>
      <c r="I2" s="1"/>
      <c r="J2"/>
      <c r="K2"/>
      <c r="L2" s="40"/>
      <c r="M2" s="45"/>
      <c r="N2" s="45"/>
      <c r="O2" s="1"/>
    </row>
    <row r="3" spans="7:15" ht="21" customHeight="1">
      <c r="G3" s="1"/>
      <c r="H3" s="114" t="s">
        <v>26</v>
      </c>
      <c r="I3" s="115"/>
      <c r="J3" s="115"/>
      <c r="K3" s="115"/>
      <c r="L3" s="115"/>
      <c r="M3" s="115"/>
      <c r="N3" s="115"/>
      <c r="O3" s="115"/>
    </row>
    <row r="4" spans="7:15" ht="21" customHeight="1">
      <c r="G4" s="1"/>
      <c r="H4" s="3" t="s">
        <v>0</v>
      </c>
      <c r="I4" s="1"/>
      <c r="J4"/>
      <c r="K4"/>
      <c r="L4" s="40"/>
      <c r="M4" s="45"/>
      <c r="N4" s="45"/>
      <c r="O4" s="1"/>
    </row>
    <row r="5" spans="7:15" ht="21" customHeight="1">
      <c r="G5" s="1"/>
      <c r="H5" s="116" t="s">
        <v>68</v>
      </c>
      <c r="I5" s="117"/>
      <c r="J5" s="4" t="s">
        <v>121</v>
      </c>
      <c r="K5" s="2"/>
      <c r="L5" s="41" t="s">
        <v>122</v>
      </c>
      <c r="M5" s="46"/>
      <c r="N5" s="47"/>
      <c r="O5" s="22"/>
    </row>
    <row r="6" spans="7:15" ht="21" customHeight="1">
      <c r="G6" s="1"/>
      <c r="H6" s="3" t="s">
        <v>1</v>
      </c>
      <c r="I6" s="19"/>
      <c r="J6" s="3" t="s">
        <v>2</v>
      </c>
      <c r="K6" s="3"/>
      <c r="L6" s="42" t="s">
        <v>3</v>
      </c>
      <c r="M6" s="45"/>
      <c r="N6" s="48"/>
      <c r="O6" s="20"/>
    </row>
    <row r="7" spans="7:15" ht="21" customHeight="1">
      <c r="G7" s="1"/>
      <c r="H7" s="5" t="s">
        <v>5</v>
      </c>
      <c r="I7" s="21"/>
      <c r="J7" s="6" t="s">
        <v>27</v>
      </c>
      <c r="K7" s="6"/>
      <c r="L7" s="40"/>
      <c r="M7" s="45"/>
      <c r="N7" s="45"/>
      <c r="O7" s="23"/>
    </row>
    <row r="8" spans="7:20" ht="21" customHeight="1">
      <c r="G8" s="1"/>
      <c r="H8" t="s">
        <v>6</v>
      </c>
      <c r="I8" s="1"/>
      <c r="J8" t="s">
        <v>7</v>
      </c>
      <c r="K8" s="1">
        <v>31</v>
      </c>
      <c r="L8" s="40"/>
      <c r="M8" s="45" t="s">
        <v>71</v>
      </c>
      <c r="N8" s="45"/>
      <c r="O8" s="1"/>
      <c r="T8" s="92">
        <v>30</v>
      </c>
    </row>
    <row r="9" spans="1:20" ht="21" customHeight="1">
      <c r="A9" s="90"/>
      <c r="C9" s="65"/>
      <c r="G9" s="1"/>
      <c r="H9"/>
      <c r="I9" s="1"/>
      <c r="J9" t="s">
        <v>8</v>
      </c>
      <c r="K9">
        <v>3</v>
      </c>
      <c r="L9" s="40"/>
      <c r="M9" s="45" t="s">
        <v>72</v>
      </c>
      <c r="N9" s="45"/>
      <c r="O9" s="1"/>
      <c r="T9" s="92">
        <v>1</v>
      </c>
    </row>
    <row r="10" ht="14.25" customHeight="1"/>
    <row r="11" ht="21" customHeight="1"/>
    <row r="12" spans="1:25" ht="27.75" customHeight="1">
      <c r="A12" s="7" t="s">
        <v>9</v>
      </c>
      <c r="B12" s="112" t="s">
        <v>10</v>
      </c>
      <c r="C12" s="8" t="s">
        <v>11</v>
      </c>
      <c r="D12" s="8" t="s">
        <v>12</v>
      </c>
      <c r="E12" s="8" t="s">
        <v>13</v>
      </c>
      <c r="F12" s="43" t="s">
        <v>14</v>
      </c>
      <c r="G12" s="108" t="s">
        <v>32</v>
      </c>
      <c r="H12" s="108" t="s">
        <v>33</v>
      </c>
      <c r="I12" s="108" t="s">
        <v>34</v>
      </c>
      <c r="J12" s="49" t="s">
        <v>15</v>
      </c>
      <c r="K12" s="49" t="s">
        <v>16</v>
      </c>
      <c r="L12" s="109" t="s">
        <v>28</v>
      </c>
      <c r="M12" s="8" t="s">
        <v>17</v>
      </c>
      <c r="N12" s="8"/>
      <c r="O12" s="58"/>
      <c r="P12" s="71" t="s">
        <v>18</v>
      </c>
      <c r="Q12" s="72" t="s">
        <v>19</v>
      </c>
      <c r="R12" s="109" t="s">
        <v>20</v>
      </c>
      <c r="S12" s="109" t="s">
        <v>21</v>
      </c>
      <c r="T12" s="91" t="s">
        <v>61</v>
      </c>
      <c r="U12" s="71"/>
      <c r="V12" s="110" t="s">
        <v>30</v>
      </c>
      <c r="W12" s="63" t="s">
        <v>60</v>
      </c>
      <c r="X12" s="63" t="s">
        <v>67</v>
      </c>
      <c r="Y12" s="111" t="s">
        <v>66</v>
      </c>
    </row>
    <row r="13" spans="1:25" ht="15.75">
      <c r="A13" s="61">
        <v>1</v>
      </c>
      <c r="B13" s="61">
        <v>1</v>
      </c>
      <c r="C13" s="118">
        <v>2</v>
      </c>
      <c r="D13" s="119" t="s">
        <v>42</v>
      </c>
      <c r="E13" s="119" t="s">
        <v>43</v>
      </c>
      <c r="F13" s="64"/>
      <c r="G13" s="126">
        <v>1982</v>
      </c>
      <c r="H13" s="73">
        <f aca="true" t="shared" si="0" ref="H13:H43">1977-G13</f>
        <v>-5</v>
      </c>
      <c r="I13" s="73" t="str">
        <f aca="true" t="shared" si="1" ref="I13:I20">IF(H13&lt;=0,"0",IF(H13&gt;=1,IF(N13="М",H13*100,IF(N13="Ж",H13*150,))))</f>
        <v>0</v>
      </c>
      <c r="J13" s="63" t="s">
        <v>109</v>
      </c>
      <c r="K13" s="63"/>
      <c r="L13" s="74">
        <v>0.041666666666666664</v>
      </c>
      <c r="M13" s="128">
        <f aca="true" t="shared" si="2" ref="M13:M21">T13*200+W13</f>
        <v>16690</v>
      </c>
      <c r="N13" s="63" t="s">
        <v>35</v>
      </c>
      <c r="O13" s="63"/>
      <c r="P13" s="63"/>
      <c r="Q13" s="63"/>
      <c r="R13" s="63" t="s">
        <v>24</v>
      </c>
      <c r="S13" s="63" t="s">
        <v>25</v>
      </c>
      <c r="T13" s="129">
        <v>83</v>
      </c>
      <c r="U13" s="63"/>
      <c r="V13" s="131">
        <f aca="true" t="shared" si="3" ref="V13:V43">I13+M13+X13</f>
        <v>16690</v>
      </c>
      <c r="W13" s="75">
        <v>90</v>
      </c>
      <c r="X13" s="76">
        <f aca="true" t="shared" si="4" ref="X13:X19">M13/3600*0</f>
        <v>0</v>
      </c>
      <c r="Y13" s="77">
        <v>1</v>
      </c>
    </row>
    <row r="14" spans="1:25" ht="15.75">
      <c r="A14" s="61">
        <v>2</v>
      </c>
      <c r="B14" s="61">
        <v>2</v>
      </c>
      <c r="C14" s="61">
        <v>1</v>
      </c>
      <c r="D14" s="120" t="s">
        <v>73</v>
      </c>
      <c r="E14" s="120" t="s">
        <v>54</v>
      </c>
      <c r="F14" s="64"/>
      <c r="G14" s="73">
        <v>1992</v>
      </c>
      <c r="H14" s="73">
        <f t="shared" si="0"/>
        <v>-15</v>
      </c>
      <c r="I14" s="73" t="str">
        <f t="shared" si="1"/>
        <v>0</v>
      </c>
      <c r="J14" s="63" t="s">
        <v>110</v>
      </c>
      <c r="K14" s="84"/>
      <c r="L14" s="74">
        <v>0.0416666666666667</v>
      </c>
      <c r="M14" s="62">
        <f t="shared" si="2"/>
        <v>16660</v>
      </c>
      <c r="N14" s="63" t="s">
        <v>35</v>
      </c>
      <c r="O14" s="63"/>
      <c r="P14" s="63"/>
      <c r="Q14" s="63"/>
      <c r="R14" s="63" t="s">
        <v>49</v>
      </c>
      <c r="S14" s="63" t="s">
        <v>25</v>
      </c>
      <c r="T14" s="130">
        <v>83</v>
      </c>
      <c r="U14" s="63"/>
      <c r="V14" s="132">
        <f t="shared" si="3"/>
        <v>16660</v>
      </c>
      <c r="W14" s="75">
        <v>60</v>
      </c>
      <c r="X14" s="76">
        <f t="shared" si="4"/>
        <v>0</v>
      </c>
      <c r="Y14" s="77">
        <v>1</v>
      </c>
    </row>
    <row r="15" spans="1:25" ht="15.75">
      <c r="A15" s="61">
        <v>3</v>
      </c>
      <c r="B15" s="61">
        <v>3</v>
      </c>
      <c r="C15" s="61">
        <v>6</v>
      </c>
      <c r="D15" s="120" t="s">
        <v>74</v>
      </c>
      <c r="E15" s="120" t="s">
        <v>36</v>
      </c>
      <c r="F15" s="79"/>
      <c r="G15" s="73">
        <v>1985</v>
      </c>
      <c r="H15" s="73">
        <f t="shared" si="0"/>
        <v>-8</v>
      </c>
      <c r="I15" s="73" t="str">
        <f t="shared" si="1"/>
        <v>0</v>
      </c>
      <c r="J15" s="63" t="s">
        <v>111</v>
      </c>
      <c r="K15" s="63"/>
      <c r="L15" s="74">
        <v>0.0416666666666667</v>
      </c>
      <c r="M15" s="62">
        <f t="shared" si="2"/>
        <v>15420</v>
      </c>
      <c r="N15" s="63" t="s">
        <v>35</v>
      </c>
      <c r="O15" s="63"/>
      <c r="P15" s="63"/>
      <c r="Q15" s="63"/>
      <c r="R15" s="63" t="s">
        <v>49</v>
      </c>
      <c r="S15" s="63" t="s">
        <v>25</v>
      </c>
      <c r="T15" s="130">
        <v>77</v>
      </c>
      <c r="U15" s="63"/>
      <c r="V15" s="132">
        <f t="shared" si="3"/>
        <v>15420</v>
      </c>
      <c r="W15" s="75">
        <v>20</v>
      </c>
      <c r="X15" s="76">
        <f t="shared" si="4"/>
        <v>0</v>
      </c>
      <c r="Y15" s="31">
        <v>1</v>
      </c>
    </row>
    <row r="16" spans="1:25" ht="15.75">
      <c r="A16" s="61">
        <v>4</v>
      </c>
      <c r="B16" s="61">
        <v>4</v>
      </c>
      <c r="C16" s="61">
        <v>8</v>
      </c>
      <c r="D16" s="121" t="s">
        <v>75</v>
      </c>
      <c r="E16" s="63" t="s">
        <v>76</v>
      </c>
      <c r="F16" s="93"/>
      <c r="G16" s="73">
        <v>1993</v>
      </c>
      <c r="H16" s="73">
        <f t="shared" si="0"/>
        <v>-16</v>
      </c>
      <c r="I16" s="73" t="str">
        <f t="shared" si="1"/>
        <v>0</v>
      </c>
      <c r="J16" s="63" t="s">
        <v>111</v>
      </c>
      <c r="K16" s="84"/>
      <c r="L16" s="74">
        <v>0.0416666666666667</v>
      </c>
      <c r="M16" s="62">
        <f t="shared" si="2"/>
        <v>15480</v>
      </c>
      <c r="N16" s="63" t="s">
        <v>35</v>
      </c>
      <c r="O16" s="84"/>
      <c r="P16" s="84"/>
      <c r="Q16" s="84"/>
      <c r="R16" s="84" t="s">
        <v>49</v>
      </c>
      <c r="S16" s="63" t="s">
        <v>25</v>
      </c>
      <c r="T16" s="130">
        <v>77</v>
      </c>
      <c r="U16" s="84"/>
      <c r="V16" s="132">
        <f t="shared" si="3"/>
        <v>15480</v>
      </c>
      <c r="W16" s="84">
        <v>80</v>
      </c>
      <c r="X16" s="76">
        <f t="shared" si="4"/>
        <v>0</v>
      </c>
      <c r="Y16" s="61" t="s">
        <v>48</v>
      </c>
    </row>
    <row r="17" spans="1:25" ht="15.75">
      <c r="A17" s="61">
        <v>5</v>
      </c>
      <c r="B17" s="61">
        <v>5</v>
      </c>
      <c r="C17" s="61">
        <v>4</v>
      </c>
      <c r="D17" s="63" t="s">
        <v>41</v>
      </c>
      <c r="E17" s="63" t="s">
        <v>38</v>
      </c>
      <c r="F17" s="93"/>
      <c r="G17" s="73">
        <v>1991</v>
      </c>
      <c r="H17" s="73">
        <f t="shared" si="0"/>
        <v>-14</v>
      </c>
      <c r="I17" s="73" t="str">
        <f t="shared" si="1"/>
        <v>0</v>
      </c>
      <c r="J17" s="84" t="s">
        <v>70</v>
      </c>
      <c r="K17" s="84"/>
      <c r="L17" s="74">
        <v>0.0416666666666667</v>
      </c>
      <c r="M17" s="62">
        <f t="shared" si="2"/>
        <v>15250</v>
      </c>
      <c r="N17" s="84" t="s">
        <v>35</v>
      </c>
      <c r="O17" s="84"/>
      <c r="P17" s="84"/>
      <c r="Q17" s="84"/>
      <c r="R17" s="84" t="s">
        <v>64</v>
      </c>
      <c r="S17" s="84" t="s">
        <v>65</v>
      </c>
      <c r="T17" s="130">
        <v>76</v>
      </c>
      <c r="U17" s="84"/>
      <c r="V17" s="132">
        <f t="shared" si="3"/>
        <v>15250</v>
      </c>
      <c r="W17" s="84">
        <v>50</v>
      </c>
      <c r="X17" s="76">
        <f t="shared" si="4"/>
        <v>0</v>
      </c>
      <c r="Y17" s="61" t="s">
        <v>48</v>
      </c>
    </row>
    <row r="18" spans="1:25" ht="15.75">
      <c r="A18" s="61">
        <v>6</v>
      </c>
      <c r="B18" s="61">
        <v>6</v>
      </c>
      <c r="C18" s="61">
        <v>5</v>
      </c>
      <c r="D18" s="120" t="s">
        <v>77</v>
      </c>
      <c r="E18" s="120" t="s">
        <v>78</v>
      </c>
      <c r="F18" s="64"/>
      <c r="G18" s="73">
        <v>1995</v>
      </c>
      <c r="H18" s="73">
        <f t="shared" si="0"/>
        <v>-18</v>
      </c>
      <c r="I18" s="73" t="str">
        <f t="shared" si="1"/>
        <v>0</v>
      </c>
      <c r="J18" s="63" t="s">
        <v>111</v>
      </c>
      <c r="K18" s="63"/>
      <c r="L18" s="74">
        <v>0.0416666666666667</v>
      </c>
      <c r="M18" s="62">
        <f t="shared" si="2"/>
        <v>15040</v>
      </c>
      <c r="N18" s="63" t="s">
        <v>35</v>
      </c>
      <c r="O18" s="63"/>
      <c r="P18" s="63"/>
      <c r="Q18" s="63"/>
      <c r="R18" s="63" t="s">
        <v>24</v>
      </c>
      <c r="S18" s="63" t="s">
        <v>25</v>
      </c>
      <c r="T18" s="130">
        <v>75</v>
      </c>
      <c r="U18" s="63"/>
      <c r="V18" s="132">
        <f t="shared" si="3"/>
        <v>15040</v>
      </c>
      <c r="W18" s="75">
        <v>40</v>
      </c>
      <c r="X18" s="76">
        <f t="shared" si="4"/>
        <v>0</v>
      </c>
      <c r="Y18" s="77">
        <v>1</v>
      </c>
    </row>
    <row r="19" spans="1:25" ht="15.75">
      <c r="A19" s="61">
        <v>7</v>
      </c>
      <c r="B19" s="61">
        <v>7</v>
      </c>
      <c r="C19" s="61">
        <v>10</v>
      </c>
      <c r="D19" s="63" t="s">
        <v>79</v>
      </c>
      <c r="E19" s="63" t="s">
        <v>62</v>
      </c>
      <c r="F19" s="93"/>
      <c r="G19" s="73">
        <v>1971</v>
      </c>
      <c r="H19" s="73">
        <f t="shared" si="0"/>
        <v>6</v>
      </c>
      <c r="I19" s="73">
        <f t="shared" si="1"/>
        <v>600</v>
      </c>
      <c r="J19" s="84" t="s">
        <v>63</v>
      </c>
      <c r="K19" s="63"/>
      <c r="L19" s="74">
        <v>0.0416666666666667</v>
      </c>
      <c r="M19" s="62">
        <f t="shared" si="2"/>
        <v>15000</v>
      </c>
      <c r="N19" s="63" t="s">
        <v>35</v>
      </c>
      <c r="O19" s="84"/>
      <c r="P19" s="84"/>
      <c r="Q19" s="84"/>
      <c r="R19" s="63" t="s">
        <v>24</v>
      </c>
      <c r="S19" s="63" t="s">
        <v>25</v>
      </c>
      <c r="T19" s="130">
        <v>74</v>
      </c>
      <c r="U19" s="84"/>
      <c r="V19" s="132">
        <f t="shared" si="3"/>
        <v>15600</v>
      </c>
      <c r="W19" s="84">
        <v>200</v>
      </c>
      <c r="X19" s="76">
        <f t="shared" si="4"/>
        <v>0</v>
      </c>
      <c r="Y19" s="61" t="s">
        <v>48</v>
      </c>
    </row>
    <row r="20" spans="1:25" ht="15.75">
      <c r="A20" s="61">
        <v>8</v>
      </c>
      <c r="B20" s="61">
        <v>8</v>
      </c>
      <c r="C20" s="61">
        <v>3</v>
      </c>
      <c r="D20" s="120" t="s">
        <v>80</v>
      </c>
      <c r="E20" s="120" t="s">
        <v>81</v>
      </c>
      <c r="F20" s="64"/>
      <c r="G20" s="73">
        <v>1977</v>
      </c>
      <c r="H20" s="73">
        <f t="shared" si="0"/>
        <v>0</v>
      </c>
      <c r="I20" s="73" t="str">
        <f t="shared" si="1"/>
        <v>0</v>
      </c>
      <c r="J20" s="63" t="s">
        <v>112</v>
      </c>
      <c r="K20" s="63"/>
      <c r="L20" s="74">
        <v>0.0416666666666667</v>
      </c>
      <c r="M20" s="62">
        <f t="shared" si="2"/>
        <v>14860</v>
      </c>
      <c r="N20" s="63" t="s">
        <v>39</v>
      </c>
      <c r="O20" s="63"/>
      <c r="P20" s="63"/>
      <c r="Q20" s="63"/>
      <c r="R20" s="63" t="s">
        <v>24</v>
      </c>
      <c r="S20" s="63" t="s">
        <v>25</v>
      </c>
      <c r="T20" s="130">
        <v>74</v>
      </c>
      <c r="U20" s="63"/>
      <c r="V20" s="132">
        <f t="shared" si="3"/>
        <v>14901.277777777777</v>
      </c>
      <c r="W20" s="75">
        <v>60</v>
      </c>
      <c r="X20" s="76">
        <f>M20/3600*10</f>
        <v>41.277777777777786</v>
      </c>
      <c r="Y20" s="87">
        <v>2</v>
      </c>
    </row>
    <row r="21" spans="1:25" ht="15.75">
      <c r="A21" s="61">
        <v>9</v>
      </c>
      <c r="B21" s="61">
        <v>9</v>
      </c>
      <c r="C21" s="61">
        <v>9</v>
      </c>
      <c r="D21" s="120" t="s">
        <v>82</v>
      </c>
      <c r="E21" s="120" t="s">
        <v>83</v>
      </c>
      <c r="F21" s="64"/>
      <c r="G21" s="73">
        <v>2001</v>
      </c>
      <c r="H21" s="73">
        <f t="shared" si="0"/>
        <v>-24</v>
      </c>
      <c r="I21" s="73" t="str">
        <f>IF(H21&lt;=0,"0",IF(H21&gt;=1,IF(N28="М",H21*100,IF(N28="Ж",H21*150,))))</f>
        <v>0</v>
      </c>
      <c r="J21" s="63" t="s">
        <v>70</v>
      </c>
      <c r="K21" s="63"/>
      <c r="L21" s="74">
        <v>0.041666666666666664</v>
      </c>
      <c r="M21" s="62">
        <f t="shared" si="2"/>
        <v>14720</v>
      </c>
      <c r="N21" s="63" t="s">
        <v>35</v>
      </c>
      <c r="O21" s="63"/>
      <c r="P21" s="63"/>
      <c r="Q21" s="63"/>
      <c r="R21" s="63" t="s">
        <v>50</v>
      </c>
      <c r="S21" s="63" t="s">
        <v>25</v>
      </c>
      <c r="T21" s="130">
        <v>73</v>
      </c>
      <c r="U21" s="63"/>
      <c r="V21" s="132">
        <f t="shared" si="3"/>
        <v>14720</v>
      </c>
      <c r="W21" s="75">
        <v>120</v>
      </c>
      <c r="X21" s="76">
        <v>0</v>
      </c>
      <c r="Y21" s="77">
        <v>1</v>
      </c>
    </row>
    <row r="22" spans="1:28" s="89" customFormat="1" ht="15.75">
      <c r="A22" s="61">
        <v>10</v>
      </c>
      <c r="B22" s="61">
        <v>10</v>
      </c>
      <c r="C22" s="61">
        <v>13</v>
      </c>
      <c r="D22" s="120" t="s">
        <v>84</v>
      </c>
      <c r="E22" s="120" t="s">
        <v>85</v>
      </c>
      <c r="F22" s="95"/>
      <c r="G22" s="73">
        <v>1986</v>
      </c>
      <c r="H22" s="73">
        <f t="shared" si="0"/>
        <v>-9</v>
      </c>
      <c r="I22" s="73" t="str">
        <f>IF(H22&lt;=0,"0",IF(H22&gt;=1,IF(#REF!="М",H22*100,IF(#REF!="Ж",H22*150,))))</f>
        <v>0</v>
      </c>
      <c r="J22" s="78" t="s">
        <v>111</v>
      </c>
      <c r="K22" s="63"/>
      <c r="L22" s="74">
        <v>0.041666666666666664</v>
      </c>
      <c r="M22" s="62">
        <f>T22*206+W22</f>
        <v>14550</v>
      </c>
      <c r="N22" s="63" t="s">
        <v>35</v>
      </c>
      <c r="O22" s="63"/>
      <c r="P22" s="63"/>
      <c r="Q22" s="63"/>
      <c r="R22" s="63" t="s">
        <v>24</v>
      </c>
      <c r="S22" s="63" t="s">
        <v>25</v>
      </c>
      <c r="T22" s="130">
        <v>70</v>
      </c>
      <c r="U22" s="63"/>
      <c r="V22" s="132">
        <f t="shared" si="3"/>
        <v>14550</v>
      </c>
      <c r="W22" s="75">
        <v>130</v>
      </c>
      <c r="X22" s="76">
        <f>M22/3600*0</f>
        <v>0</v>
      </c>
      <c r="Y22" s="77">
        <v>1</v>
      </c>
      <c r="Z22" s="69"/>
      <c r="AA22" s="69"/>
      <c r="AB22" s="69"/>
    </row>
    <row r="23" spans="1:25" ht="15.75">
      <c r="A23" s="61">
        <v>11</v>
      </c>
      <c r="B23" s="61">
        <v>11</v>
      </c>
      <c r="C23" s="61">
        <v>22</v>
      </c>
      <c r="D23" s="120" t="s">
        <v>86</v>
      </c>
      <c r="E23" s="120" t="s">
        <v>44</v>
      </c>
      <c r="F23" s="79"/>
      <c r="G23" s="120">
        <v>1983</v>
      </c>
      <c r="H23" s="73">
        <f t="shared" si="0"/>
        <v>-6</v>
      </c>
      <c r="I23" s="73" t="str">
        <f>IF(H23&lt;=0,"0",IF(H23&gt;=1,IF(N31="М",H23*100,IF(N31="Ж",H23*150,))))</f>
        <v>0</v>
      </c>
      <c r="J23" s="78" t="s">
        <v>113</v>
      </c>
      <c r="K23" s="63"/>
      <c r="L23" s="74">
        <v>0.0416666666666667</v>
      </c>
      <c r="M23" s="62">
        <f>T23*212+W23</f>
        <v>14042</v>
      </c>
      <c r="N23" s="63" t="s">
        <v>35</v>
      </c>
      <c r="O23" s="63"/>
      <c r="P23" s="63"/>
      <c r="Q23" s="63"/>
      <c r="R23" s="63" t="s">
        <v>49</v>
      </c>
      <c r="S23" s="63" t="s">
        <v>25</v>
      </c>
      <c r="T23" s="130">
        <v>66</v>
      </c>
      <c r="U23" s="63"/>
      <c r="V23" s="132">
        <f t="shared" si="3"/>
        <v>14042</v>
      </c>
      <c r="W23" s="75">
        <v>50</v>
      </c>
      <c r="X23" s="76">
        <f>M23/3600*0</f>
        <v>0</v>
      </c>
      <c r="Y23" s="31">
        <v>1</v>
      </c>
    </row>
    <row r="24" spans="1:28" s="70" customFormat="1" ht="15.75">
      <c r="A24" s="61">
        <v>12</v>
      </c>
      <c r="B24" s="61">
        <v>12</v>
      </c>
      <c r="C24" s="61">
        <v>11</v>
      </c>
      <c r="D24" s="120" t="s">
        <v>87</v>
      </c>
      <c r="E24" s="120" t="s">
        <v>88</v>
      </c>
      <c r="F24" s="80"/>
      <c r="G24" s="73">
        <v>1961</v>
      </c>
      <c r="H24" s="73">
        <f t="shared" si="0"/>
        <v>16</v>
      </c>
      <c r="I24" s="73">
        <f>IF(H24&lt;=0,"0",IF(H24&gt;=1,IF(N24="М",H24*100,IF(N24="Ж",H24*150,))))</f>
        <v>1600</v>
      </c>
      <c r="J24" s="63" t="s">
        <v>114</v>
      </c>
      <c r="K24" s="63" t="s">
        <v>119</v>
      </c>
      <c r="L24" s="74">
        <v>0.0416666666666667</v>
      </c>
      <c r="M24" s="62">
        <f>T24*206+W24</f>
        <v>13802</v>
      </c>
      <c r="N24" s="63" t="s">
        <v>35</v>
      </c>
      <c r="O24" s="63"/>
      <c r="P24" s="63"/>
      <c r="Q24" s="63"/>
      <c r="R24" s="63" t="s">
        <v>24</v>
      </c>
      <c r="S24" s="63" t="s">
        <v>25</v>
      </c>
      <c r="T24" s="130">
        <v>67</v>
      </c>
      <c r="U24" s="63"/>
      <c r="V24" s="132">
        <f t="shared" si="3"/>
        <v>15402</v>
      </c>
      <c r="W24" s="63">
        <v>0</v>
      </c>
      <c r="X24" s="76">
        <f>M24/3600*0</f>
        <v>0</v>
      </c>
      <c r="Y24" s="61" t="s">
        <v>48</v>
      </c>
      <c r="Z24" s="69"/>
      <c r="AA24" s="69"/>
      <c r="AB24" s="69"/>
    </row>
    <row r="25" spans="1:28" s="70" customFormat="1" ht="15.75">
      <c r="A25" s="61">
        <v>13</v>
      </c>
      <c r="B25" s="61">
        <v>13</v>
      </c>
      <c r="C25" s="122">
        <v>24</v>
      </c>
      <c r="D25" s="121" t="s">
        <v>46</v>
      </c>
      <c r="E25" s="63" t="s">
        <v>47</v>
      </c>
      <c r="F25" s="81"/>
      <c r="G25" s="73">
        <v>1967</v>
      </c>
      <c r="H25" s="73">
        <f t="shared" si="0"/>
        <v>10</v>
      </c>
      <c r="I25" s="73">
        <f>IF(H25&lt;=0,"0",IF(H25&gt;=1,IF(N31="М",H25*100,IF(N31="Ж",H25*150,))))</f>
        <v>1000</v>
      </c>
      <c r="J25" s="63" t="s">
        <v>111</v>
      </c>
      <c r="K25" s="63"/>
      <c r="L25" s="74">
        <v>0.0416666666666667</v>
      </c>
      <c r="M25" s="62">
        <f>T25*212+W25</f>
        <v>13860</v>
      </c>
      <c r="N25" s="63" t="s">
        <v>39</v>
      </c>
      <c r="O25" s="63"/>
      <c r="P25" s="63"/>
      <c r="Q25" s="63"/>
      <c r="R25" s="63" t="s">
        <v>24</v>
      </c>
      <c r="S25" s="63" t="s">
        <v>25</v>
      </c>
      <c r="T25" s="130">
        <v>65</v>
      </c>
      <c r="U25" s="63"/>
      <c r="V25" s="132">
        <f t="shared" si="3"/>
        <v>14898.5</v>
      </c>
      <c r="W25" s="75">
        <v>80</v>
      </c>
      <c r="X25" s="76">
        <f>M25/3600*10</f>
        <v>38.5</v>
      </c>
      <c r="Y25" s="87">
        <v>2</v>
      </c>
      <c r="Z25" s="69"/>
      <c r="AA25" s="69"/>
      <c r="AB25" s="69"/>
    </row>
    <row r="26" spans="1:28" s="70" customFormat="1" ht="15.75">
      <c r="A26" s="61">
        <v>14</v>
      </c>
      <c r="B26" s="61">
        <v>14</v>
      </c>
      <c r="C26" s="61">
        <v>34</v>
      </c>
      <c r="D26" s="121" t="s">
        <v>89</v>
      </c>
      <c r="E26" s="121" t="s">
        <v>38</v>
      </c>
      <c r="F26" s="64"/>
      <c r="G26" s="127">
        <v>1958</v>
      </c>
      <c r="H26" s="73">
        <f t="shared" si="0"/>
        <v>19</v>
      </c>
      <c r="I26" s="73">
        <f>IF(H26&lt;=0,"0",IF(H26&gt;=1,IF(N26="М",H26*100,IF(N26="Ж",H26*150,))))</f>
        <v>1900</v>
      </c>
      <c r="J26" s="63" t="s">
        <v>115</v>
      </c>
      <c r="K26" s="63" t="s">
        <v>120</v>
      </c>
      <c r="L26" s="74">
        <v>0.0416666666666667</v>
      </c>
      <c r="M26" s="62">
        <f>T26*212+W26</f>
        <v>13830</v>
      </c>
      <c r="N26" s="63" t="s">
        <v>35</v>
      </c>
      <c r="O26" s="63"/>
      <c r="P26" s="63"/>
      <c r="Q26" s="63"/>
      <c r="R26" s="63" t="s">
        <v>24</v>
      </c>
      <c r="S26" s="63" t="s">
        <v>25</v>
      </c>
      <c r="T26" s="130">
        <v>65</v>
      </c>
      <c r="U26" s="63"/>
      <c r="V26" s="132">
        <f t="shared" si="3"/>
        <v>15730</v>
      </c>
      <c r="W26" s="75">
        <v>50</v>
      </c>
      <c r="X26" s="76">
        <f>M26/3600*0</f>
        <v>0</v>
      </c>
      <c r="Y26" s="31">
        <v>1</v>
      </c>
      <c r="Z26" s="69"/>
      <c r="AA26" s="69"/>
      <c r="AB26" s="69"/>
    </row>
    <row r="27" spans="1:28" s="70" customFormat="1" ht="15.75">
      <c r="A27" s="61">
        <v>15</v>
      </c>
      <c r="B27" s="61">
        <v>15</v>
      </c>
      <c r="C27" s="61">
        <v>7</v>
      </c>
      <c r="D27" s="120" t="s">
        <v>57</v>
      </c>
      <c r="E27" s="120" t="s">
        <v>90</v>
      </c>
      <c r="F27" s="80"/>
      <c r="G27" s="73">
        <v>1968</v>
      </c>
      <c r="H27" s="73">
        <f t="shared" si="0"/>
        <v>9</v>
      </c>
      <c r="I27" s="73">
        <f>IF(H27&lt;=0,"0",IF(H27&gt;=1,IF(N27="М",H27*100,IF(N27="Ж",H27*150,))))</f>
        <v>900</v>
      </c>
      <c r="J27" s="63" t="s">
        <v>111</v>
      </c>
      <c r="K27" s="63"/>
      <c r="L27" s="74">
        <v>0.0416666666666667</v>
      </c>
      <c r="M27" s="62">
        <f>T27*200+W27</f>
        <v>13640</v>
      </c>
      <c r="N27" s="63" t="s">
        <v>35</v>
      </c>
      <c r="O27" s="63"/>
      <c r="P27" s="63"/>
      <c r="Q27" s="63"/>
      <c r="R27" s="63" t="s">
        <v>24</v>
      </c>
      <c r="S27" s="63" t="s">
        <v>25</v>
      </c>
      <c r="T27" s="130">
        <v>68</v>
      </c>
      <c r="U27" s="63"/>
      <c r="V27" s="132">
        <f t="shared" si="3"/>
        <v>14577.888888888889</v>
      </c>
      <c r="W27" s="75">
        <v>40</v>
      </c>
      <c r="X27" s="76">
        <f>M27/3600*10</f>
        <v>37.888888888888886</v>
      </c>
      <c r="Y27" s="86">
        <v>2</v>
      </c>
      <c r="Z27" s="69"/>
      <c r="AA27" s="69"/>
      <c r="AB27" s="69"/>
    </row>
    <row r="28" spans="1:28" s="70" customFormat="1" ht="15.75">
      <c r="A28" s="61">
        <v>16</v>
      </c>
      <c r="B28" s="61">
        <v>16</v>
      </c>
      <c r="C28" s="61">
        <v>12</v>
      </c>
      <c r="D28" s="120" t="s">
        <v>91</v>
      </c>
      <c r="E28" s="120" t="s">
        <v>44</v>
      </c>
      <c r="F28" s="80"/>
      <c r="G28" s="127">
        <v>1972</v>
      </c>
      <c r="H28" s="73">
        <f t="shared" si="0"/>
        <v>5</v>
      </c>
      <c r="I28" s="73">
        <f>IF(H28&lt;=0,"0",IF(H28&gt;=1,IF(N28="М",H28*100,IF(N28="Ж",H28*150,))))</f>
        <v>500</v>
      </c>
      <c r="J28" s="63" t="s">
        <v>111</v>
      </c>
      <c r="K28" s="63"/>
      <c r="L28" s="74">
        <v>0.0416666666666667</v>
      </c>
      <c r="M28" s="62">
        <f>T28*206+W28</f>
        <v>13470</v>
      </c>
      <c r="N28" s="63" t="s">
        <v>35</v>
      </c>
      <c r="O28" s="63"/>
      <c r="P28" s="63"/>
      <c r="Q28" s="63"/>
      <c r="R28" s="63" t="s">
        <v>24</v>
      </c>
      <c r="S28" s="63" t="s">
        <v>25</v>
      </c>
      <c r="T28" s="130">
        <v>65</v>
      </c>
      <c r="U28" s="63"/>
      <c r="V28" s="132">
        <f t="shared" si="3"/>
        <v>14044.833333333334</v>
      </c>
      <c r="W28" s="75">
        <v>80</v>
      </c>
      <c r="X28" s="76">
        <f>M28/3600*20</f>
        <v>74.83333333333333</v>
      </c>
      <c r="Y28" s="61">
        <v>3</v>
      </c>
      <c r="Z28" s="69"/>
      <c r="AA28" s="69"/>
      <c r="AB28" s="69"/>
    </row>
    <row r="29" spans="1:28" s="89" customFormat="1" ht="15.75">
      <c r="A29" s="61">
        <v>17</v>
      </c>
      <c r="B29" s="61">
        <v>17</v>
      </c>
      <c r="C29" s="61">
        <v>15</v>
      </c>
      <c r="D29" s="120" t="s">
        <v>92</v>
      </c>
      <c r="E29" s="120" t="s">
        <v>36</v>
      </c>
      <c r="F29" s="64"/>
      <c r="G29" s="63">
        <v>1991</v>
      </c>
      <c r="H29" s="73">
        <f t="shared" si="0"/>
        <v>-14</v>
      </c>
      <c r="I29" s="73" t="str">
        <f>IF(H29&lt;=0,"0",IF(H29&gt;=1,IF(#REF!="М",H29*100,IF(#REF!="Ж",H29*150,))))</f>
        <v>0</v>
      </c>
      <c r="J29" s="63" t="s">
        <v>111</v>
      </c>
      <c r="K29" s="63"/>
      <c r="L29" s="74">
        <v>0.0416666666666667</v>
      </c>
      <c r="M29" s="62">
        <f>T29*206+W29</f>
        <v>12832</v>
      </c>
      <c r="N29" s="63" t="s">
        <v>39</v>
      </c>
      <c r="O29" s="63"/>
      <c r="P29" s="63"/>
      <c r="Q29" s="63"/>
      <c r="R29" s="63" t="s">
        <v>49</v>
      </c>
      <c r="S29" s="63" t="s">
        <v>25</v>
      </c>
      <c r="T29" s="130">
        <v>62</v>
      </c>
      <c r="U29" s="63"/>
      <c r="V29" s="132">
        <f t="shared" si="3"/>
        <v>12867.644444444444</v>
      </c>
      <c r="W29" s="75">
        <v>60</v>
      </c>
      <c r="X29" s="76">
        <f>M29/3600*10</f>
        <v>35.644444444444446</v>
      </c>
      <c r="Y29" s="87">
        <v>2</v>
      </c>
      <c r="Z29" s="69"/>
      <c r="AA29" s="69"/>
      <c r="AB29" s="69"/>
    </row>
    <row r="30" spans="1:28" s="70" customFormat="1" ht="15.75">
      <c r="A30" s="61">
        <v>18</v>
      </c>
      <c r="B30" s="61">
        <v>18</v>
      </c>
      <c r="C30" s="61">
        <v>17</v>
      </c>
      <c r="D30" s="120" t="s">
        <v>93</v>
      </c>
      <c r="E30" s="120" t="s">
        <v>38</v>
      </c>
      <c r="F30" s="64"/>
      <c r="G30" s="73">
        <v>1960</v>
      </c>
      <c r="H30" s="73">
        <f t="shared" si="0"/>
        <v>17</v>
      </c>
      <c r="I30" s="73">
        <f aca="true" t="shared" si="5" ref="I30:I43">IF(H30&lt;=0,"0",IF(H30&gt;=1,IF(N30="М",H30*100,IF(N30="Ж",H30*150,))))</f>
        <v>1700</v>
      </c>
      <c r="J30" s="63" t="s">
        <v>116</v>
      </c>
      <c r="K30" s="63" t="s">
        <v>119</v>
      </c>
      <c r="L30" s="74">
        <v>0.0416666666666667</v>
      </c>
      <c r="M30" s="62">
        <f>T30*206+W30</f>
        <v>12806</v>
      </c>
      <c r="N30" s="63" t="s">
        <v>35</v>
      </c>
      <c r="O30" s="63"/>
      <c r="P30" s="63"/>
      <c r="Q30" s="63"/>
      <c r="R30" s="63" t="s">
        <v>49</v>
      </c>
      <c r="S30" s="63" t="s">
        <v>25</v>
      </c>
      <c r="T30" s="130">
        <v>61</v>
      </c>
      <c r="U30" s="63"/>
      <c r="V30" s="132">
        <f t="shared" si="3"/>
        <v>14506</v>
      </c>
      <c r="W30" s="75">
        <v>240</v>
      </c>
      <c r="X30" s="76">
        <f>M30/3600*0</f>
        <v>0</v>
      </c>
      <c r="Y30" s="61" t="s">
        <v>48</v>
      </c>
      <c r="Z30" s="69"/>
      <c r="AA30" s="69"/>
      <c r="AB30" s="69"/>
    </row>
    <row r="31" spans="1:25" s="69" customFormat="1" ht="15.75">
      <c r="A31" s="61">
        <v>19</v>
      </c>
      <c r="B31" s="61">
        <v>19</v>
      </c>
      <c r="C31" s="61">
        <v>26</v>
      </c>
      <c r="D31" s="121" t="s">
        <v>56</v>
      </c>
      <c r="E31" s="63" t="s">
        <v>55</v>
      </c>
      <c r="F31" s="79"/>
      <c r="G31" s="73">
        <v>1952</v>
      </c>
      <c r="H31" s="73">
        <f t="shared" si="0"/>
        <v>25</v>
      </c>
      <c r="I31" s="73">
        <f t="shared" si="5"/>
        <v>2500</v>
      </c>
      <c r="J31" s="63" t="s">
        <v>111</v>
      </c>
      <c r="K31" s="63"/>
      <c r="L31" s="74">
        <v>0.0416666666666667</v>
      </c>
      <c r="M31" s="62">
        <f>T31*212+W31</f>
        <v>12436</v>
      </c>
      <c r="N31" s="63" t="s">
        <v>35</v>
      </c>
      <c r="O31" s="63"/>
      <c r="P31" s="63"/>
      <c r="Q31" s="63"/>
      <c r="R31" s="63" t="s">
        <v>24</v>
      </c>
      <c r="S31" s="63" t="s">
        <v>25</v>
      </c>
      <c r="T31" s="130">
        <v>58</v>
      </c>
      <c r="U31" s="63"/>
      <c r="V31" s="132">
        <f t="shared" si="3"/>
        <v>15005.08888888889</v>
      </c>
      <c r="W31" s="75">
        <v>140</v>
      </c>
      <c r="X31" s="76">
        <f>M31/3600*20</f>
        <v>69.08888888888889</v>
      </c>
      <c r="Y31" s="31">
        <v>3</v>
      </c>
    </row>
    <row r="32" spans="1:25" s="69" customFormat="1" ht="15.75">
      <c r="A32" s="61">
        <v>20</v>
      </c>
      <c r="B32" s="61">
        <v>20</v>
      </c>
      <c r="C32" s="61">
        <v>28</v>
      </c>
      <c r="D32" s="120" t="s">
        <v>94</v>
      </c>
      <c r="E32" s="120" t="s">
        <v>40</v>
      </c>
      <c r="F32" s="64"/>
      <c r="G32" s="73">
        <v>1979</v>
      </c>
      <c r="H32" s="73">
        <f t="shared" si="0"/>
        <v>-2</v>
      </c>
      <c r="I32" s="73" t="str">
        <f t="shared" si="5"/>
        <v>0</v>
      </c>
      <c r="J32" s="63" t="s">
        <v>111</v>
      </c>
      <c r="K32" s="63"/>
      <c r="L32" s="74">
        <v>0.0416666666666667</v>
      </c>
      <c r="M32" s="62">
        <f>T32*212+W32</f>
        <v>12356</v>
      </c>
      <c r="N32" s="63" t="s">
        <v>35</v>
      </c>
      <c r="O32" s="63"/>
      <c r="P32" s="63"/>
      <c r="Q32" s="63"/>
      <c r="R32" s="63" t="s">
        <v>24</v>
      </c>
      <c r="S32" s="63" t="s">
        <v>25</v>
      </c>
      <c r="T32" s="130">
        <v>58</v>
      </c>
      <c r="U32" s="63"/>
      <c r="V32" s="132">
        <f t="shared" si="3"/>
        <v>12424.644444444444</v>
      </c>
      <c r="W32" s="75">
        <v>60</v>
      </c>
      <c r="X32" s="76">
        <f>M32/3600*20</f>
        <v>68.64444444444445</v>
      </c>
      <c r="Y32" s="61">
        <v>3</v>
      </c>
    </row>
    <row r="33" spans="1:25" s="69" customFormat="1" ht="15.75">
      <c r="A33" s="61">
        <v>21</v>
      </c>
      <c r="B33" s="61">
        <v>21</v>
      </c>
      <c r="C33" s="61">
        <v>20</v>
      </c>
      <c r="D33" s="120" t="s">
        <v>95</v>
      </c>
      <c r="E33" s="120" t="s">
        <v>96</v>
      </c>
      <c r="F33" s="64"/>
      <c r="G33" s="120">
        <v>1961</v>
      </c>
      <c r="H33" s="73">
        <f t="shared" si="0"/>
        <v>16</v>
      </c>
      <c r="I33" s="73">
        <f t="shared" si="5"/>
        <v>1600</v>
      </c>
      <c r="J33" s="78" t="s">
        <v>110</v>
      </c>
      <c r="K33" s="63"/>
      <c r="L33" s="74">
        <v>0.0416666666666667</v>
      </c>
      <c r="M33" s="62">
        <f>T33*206+W33</f>
        <v>12188</v>
      </c>
      <c r="N33" s="63" t="s">
        <v>35</v>
      </c>
      <c r="O33" s="63"/>
      <c r="P33" s="63"/>
      <c r="Q33" s="63"/>
      <c r="R33" s="63" t="s">
        <v>24</v>
      </c>
      <c r="S33" s="63" t="s">
        <v>25</v>
      </c>
      <c r="T33" s="130">
        <v>58</v>
      </c>
      <c r="U33" s="63"/>
      <c r="V33" s="132">
        <f t="shared" si="3"/>
        <v>13788</v>
      </c>
      <c r="W33" s="63">
        <v>240</v>
      </c>
      <c r="X33" s="76">
        <f>M33/3600*0</f>
        <v>0</v>
      </c>
      <c r="Y33" s="61" t="s">
        <v>48</v>
      </c>
    </row>
    <row r="34" spans="1:25" s="69" customFormat="1" ht="15.75">
      <c r="A34" s="61">
        <v>22</v>
      </c>
      <c r="B34" s="61">
        <v>22</v>
      </c>
      <c r="C34" s="61">
        <v>19</v>
      </c>
      <c r="D34" s="120" t="s">
        <v>97</v>
      </c>
      <c r="E34" s="120" t="s">
        <v>45</v>
      </c>
      <c r="F34" s="79"/>
      <c r="G34" s="120">
        <v>2004</v>
      </c>
      <c r="H34" s="73">
        <f t="shared" si="0"/>
        <v>-27</v>
      </c>
      <c r="I34" s="73" t="str">
        <f t="shared" si="5"/>
        <v>0</v>
      </c>
      <c r="J34" s="63" t="s">
        <v>70</v>
      </c>
      <c r="K34" s="63"/>
      <c r="L34" s="74">
        <v>0.0416666666666667</v>
      </c>
      <c r="M34" s="62">
        <f>T34*206+W34</f>
        <v>12068</v>
      </c>
      <c r="N34" s="63" t="s">
        <v>35</v>
      </c>
      <c r="O34" s="63"/>
      <c r="P34" s="63"/>
      <c r="Q34" s="63"/>
      <c r="R34" s="63" t="s">
        <v>24</v>
      </c>
      <c r="S34" s="63" t="s">
        <v>25</v>
      </c>
      <c r="T34" s="130">
        <v>58</v>
      </c>
      <c r="U34" s="63"/>
      <c r="V34" s="132">
        <f t="shared" si="3"/>
        <v>12101.522222222222</v>
      </c>
      <c r="W34" s="75">
        <v>120</v>
      </c>
      <c r="X34" s="76">
        <f>M34/3600*10</f>
        <v>33.522222222222226</v>
      </c>
      <c r="Y34" s="86">
        <v>2</v>
      </c>
    </row>
    <row r="35" spans="1:25" s="69" customFormat="1" ht="15.75">
      <c r="A35" s="61">
        <v>23</v>
      </c>
      <c r="B35" s="61">
        <v>23</v>
      </c>
      <c r="C35" s="61">
        <v>21</v>
      </c>
      <c r="D35" s="121" t="s">
        <v>98</v>
      </c>
      <c r="E35" s="63" t="s">
        <v>38</v>
      </c>
      <c r="F35" s="64"/>
      <c r="G35" s="73">
        <v>1963</v>
      </c>
      <c r="H35" s="73">
        <f t="shared" si="0"/>
        <v>14</v>
      </c>
      <c r="I35" s="73">
        <f t="shared" si="5"/>
        <v>1400</v>
      </c>
      <c r="J35" s="63" t="s">
        <v>111</v>
      </c>
      <c r="K35" s="63"/>
      <c r="L35" s="74">
        <v>0.0416666666666667</v>
      </c>
      <c r="M35" s="62">
        <f>T35*212+W35</f>
        <v>12022</v>
      </c>
      <c r="N35" s="63" t="s">
        <v>35</v>
      </c>
      <c r="O35" s="63"/>
      <c r="P35" s="63"/>
      <c r="Q35" s="63"/>
      <c r="R35" s="63" t="s">
        <v>24</v>
      </c>
      <c r="S35" s="63" t="s">
        <v>25</v>
      </c>
      <c r="T35" s="130">
        <v>56</v>
      </c>
      <c r="U35" s="63"/>
      <c r="V35" s="132">
        <f t="shared" si="3"/>
        <v>13488.788888888888</v>
      </c>
      <c r="W35" s="75">
        <v>150</v>
      </c>
      <c r="X35" s="76">
        <f>M35/3600*20</f>
        <v>66.78888888888889</v>
      </c>
      <c r="Y35" s="61">
        <v>3</v>
      </c>
    </row>
    <row r="36" spans="1:28" s="70" customFormat="1" ht="15.75">
      <c r="A36" s="61">
        <v>24</v>
      </c>
      <c r="B36" s="61">
        <v>24</v>
      </c>
      <c r="C36" s="61">
        <v>25</v>
      </c>
      <c r="D36" s="120" t="s">
        <v>99</v>
      </c>
      <c r="E36" s="120" t="s">
        <v>55</v>
      </c>
      <c r="F36" s="81"/>
      <c r="G36" s="73">
        <v>1974</v>
      </c>
      <c r="H36" s="73">
        <f t="shared" si="0"/>
        <v>3</v>
      </c>
      <c r="I36" s="73">
        <f t="shared" si="5"/>
        <v>300</v>
      </c>
      <c r="J36" s="63" t="s">
        <v>111</v>
      </c>
      <c r="K36" s="63"/>
      <c r="L36" s="74">
        <v>0.0416666666666667</v>
      </c>
      <c r="M36" s="62">
        <f>T36*212+W36</f>
        <v>11850</v>
      </c>
      <c r="N36" s="63" t="s">
        <v>35</v>
      </c>
      <c r="O36" s="63"/>
      <c r="P36" s="63"/>
      <c r="Q36" s="63"/>
      <c r="R36" s="63" t="s">
        <v>24</v>
      </c>
      <c r="S36" s="63" t="s">
        <v>25</v>
      </c>
      <c r="T36" s="130">
        <v>55</v>
      </c>
      <c r="U36" s="63"/>
      <c r="V36" s="132">
        <f t="shared" si="3"/>
        <v>12215.833333333334</v>
      </c>
      <c r="W36" s="75">
        <v>190</v>
      </c>
      <c r="X36" s="76">
        <f>M36/3600*20</f>
        <v>65.83333333333333</v>
      </c>
      <c r="Y36" s="61">
        <v>3</v>
      </c>
      <c r="Z36" s="69"/>
      <c r="AA36" s="69"/>
      <c r="AB36" s="69"/>
    </row>
    <row r="37" spans="1:28" s="70" customFormat="1" ht="15.75">
      <c r="A37" s="61">
        <v>25</v>
      </c>
      <c r="B37" s="61">
        <v>25</v>
      </c>
      <c r="C37" s="61">
        <v>30</v>
      </c>
      <c r="D37" s="120" t="s">
        <v>100</v>
      </c>
      <c r="E37" s="120" t="s">
        <v>101</v>
      </c>
      <c r="F37" s="99"/>
      <c r="G37" s="73">
        <v>1963</v>
      </c>
      <c r="H37" s="73">
        <f t="shared" si="0"/>
        <v>14</v>
      </c>
      <c r="I37" s="73">
        <f t="shared" si="5"/>
        <v>1400</v>
      </c>
      <c r="J37" s="84" t="s">
        <v>111</v>
      </c>
      <c r="K37" s="63"/>
      <c r="L37" s="82">
        <v>0.0416666666666667</v>
      </c>
      <c r="M37" s="62">
        <f>T37*212+W37</f>
        <v>11306</v>
      </c>
      <c r="N37" s="63" t="s">
        <v>35</v>
      </c>
      <c r="O37" s="84"/>
      <c r="P37" s="84"/>
      <c r="Q37" s="84"/>
      <c r="R37" s="63" t="s">
        <v>24</v>
      </c>
      <c r="S37" s="63" t="s">
        <v>25</v>
      </c>
      <c r="T37" s="130">
        <v>53</v>
      </c>
      <c r="U37" s="84"/>
      <c r="V37" s="132">
        <f t="shared" si="3"/>
        <v>12706</v>
      </c>
      <c r="W37" s="84">
        <v>70</v>
      </c>
      <c r="X37" s="76">
        <f>M37/3600*0</f>
        <v>0</v>
      </c>
      <c r="Y37" s="85" t="s">
        <v>48</v>
      </c>
      <c r="Z37" s="69"/>
      <c r="AA37" s="69"/>
      <c r="AB37" s="69"/>
    </row>
    <row r="38" spans="1:28" s="89" customFormat="1" ht="15.75">
      <c r="A38" s="61">
        <v>26</v>
      </c>
      <c r="B38" s="61">
        <v>26</v>
      </c>
      <c r="C38" s="61">
        <v>27</v>
      </c>
      <c r="D38" s="121" t="s">
        <v>102</v>
      </c>
      <c r="E38" s="63" t="s">
        <v>37</v>
      </c>
      <c r="F38" s="79"/>
      <c r="G38" s="73">
        <v>1963</v>
      </c>
      <c r="H38" s="73">
        <f t="shared" si="0"/>
        <v>14</v>
      </c>
      <c r="I38" s="73">
        <f t="shared" si="5"/>
        <v>2100</v>
      </c>
      <c r="J38" s="63" t="s">
        <v>117</v>
      </c>
      <c r="K38" s="63"/>
      <c r="L38" s="82">
        <v>0.0416666666666667</v>
      </c>
      <c r="M38" s="62">
        <f>T38*212+W38</f>
        <v>11124</v>
      </c>
      <c r="N38" s="63" t="s">
        <v>39</v>
      </c>
      <c r="O38" s="63"/>
      <c r="P38" s="63"/>
      <c r="Q38" s="63"/>
      <c r="R38" s="63" t="s">
        <v>24</v>
      </c>
      <c r="S38" s="63" t="s">
        <v>25</v>
      </c>
      <c r="T38" s="130">
        <v>52</v>
      </c>
      <c r="U38" s="63"/>
      <c r="V38" s="132">
        <f t="shared" si="3"/>
        <v>13254.9</v>
      </c>
      <c r="W38" s="75">
        <v>100</v>
      </c>
      <c r="X38" s="76">
        <f>M38/3600*10</f>
        <v>30.9</v>
      </c>
      <c r="Y38" s="96">
        <v>2</v>
      </c>
      <c r="Z38" s="69"/>
      <c r="AA38" s="69"/>
      <c r="AB38" s="69"/>
    </row>
    <row r="39" spans="1:25" s="69" customFormat="1" ht="15.75">
      <c r="A39" s="61">
        <v>27</v>
      </c>
      <c r="B39" s="61">
        <v>27</v>
      </c>
      <c r="C39" s="61">
        <v>16</v>
      </c>
      <c r="D39" s="120" t="s">
        <v>103</v>
      </c>
      <c r="E39" s="120" t="s">
        <v>62</v>
      </c>
      <c r="F39" s="81"/>
      <c r="G39" s="73">
        <v>1949</v>
      </c>
      <c r="H39" s="73">
        <f t="shared" si="0"/>
        <v>28</v>
      </c>
      <c r="I39" s="73">
        <f t="shared" si="5"/>
        <v>2800</v>
      </c>
      <c r="J39" s="63" t="s">
        <v>118</v>
      </c>
      <c r="K39" s="63"/>
      <c r="L39" s="74">
        <v>0.0416666666666667</v>
      </c>
      <c r="M39" s="62">
        <f>T39*206+W39</f>
        <v>10978</v>
      </c>
      <c r="N39" s="63" t="s">
        <v>35</v>
      </c>
      <c r="O39" s="63"/>
      <c r="P39" s="63"/>
      <c r="Q39" s="63"/>
      <c r="R39" s="63" t="s">
        <v>24</v>
      </c>
      <c r="S39" s="63" t="s">
        <v>25</v>
      </c>
      <c r="T39" s="130">
        <v>53</v>
      </c>
      <c r="U39" s="63"/>
      <c r="V39" s="132">
        <f t="shared" si="3"/>
        <v>13838.988888888889</v>
      </c>
      <c r="W39" s="75">
        <v>60</v>
      </c>
      <c r="X39" s="76">
        <f>M39/3600*20</f>
        <v>60.988888888888894</v>
      </c>
      <c r="Y39" s="61">
        <v>3</v>
      </c>
    </row>
    <row r="40" spans="1:25" s="69" customFormat="1" ht="15.75">
      <c r="A40" s="61">
        <v>28</v>
      </c>
      <c r="B40" s="61">
        <v>28</v>
      </c>
      <c r="C40" s="61">
        <v>23</v>
      </c>
      <c r="D40" s="63" t="s">
        <v>104</v>
      </c>
      <c r="E40" s="63" t="s">
        <v>76</v>
      </c>
      <c r="F40" s="81"/>
      <c r="G40" s="73">
        <v>1952</v>
      </c>
      <c r="H40" s="73">
        <f t="shared" si="0"/>
        <v>25</v>
      </c>
      <c r="I40" s="73">
        <f t="shared" si="5"/>
        <v>2500</v>
      </c>
      <c r="J40" s="63" t="s">
        <v>111</v>
      </c>
      <c r="K40" s="63"/>
      <c r="L40" s="82">
        <v>0.0416666666666667</v>
      </c>
      <c r="M40" s="62">
        <f>T40*212+W40</f>
        <v>10154</v>
      </c>
      <c r="N40" s="63" t="s">
        <v>35</v>
      </c>
      <c r="O40" s="63"/>
      <c r="P40" s="63"/>
      <c r="Q40" s="63"/>
      <c r="R40" s="63" t="s">
        <v>24</v>
      </c>
      <c r="S40" s="63" t="s">
        <v>25</v>
      </c>
      <c r="T40" s="130">
        <v>47</v>
      </c>
      <c r="U40" s="63"/>
      <c r="V40" s="132">
        <f t="shared" si="3"/>
        <v>12654</v>
      </c>
      <c r="W40" s="75">
        <v>190</v>
      </c>
      <c r="X40" s="76">
        <f>M40/3600*0</f>
        <v>0</v>
      </c>
      <c r="Y40" s="85" t="s">
        <v>48</v>
      </c>
    </row>
    <row r="41" spans="1:28" s="83" customFormat="1" ht="15.75">
      <c r="A41" s="61">
        <v>29</v>
      </c>
      <c r="B41" s="61">
        <v>29</v>
      </c>
      <c r="C41" s="61">
        <v>18</v>
      </c>
      <c r="D41" s="123" t="s">
        <v>105</v>
      </c>
      <c r="E41" s="123" t="s">
        <v>106</v>
      </c>
      <c r="F41" s="62"/>
      <c r="G41" s="73">
        <v>1962</v>
      </c>
      <c r="H41" s="73">
        <f t="shared" si="0"/>
        <v>15</v>
      </c>
      <c r="I41" s="73">
        <f t="shared" si="5"/>
        <v>1500</v>
      </c>
      <c r="J41" s="63" t="s">
        <v>111</v>
      </c>
      <c r="K41" s="63"/>
      <c r="L41" s="82">
        <v>0.0416666666666667</v>
      </c>
      <c r="M41" s="62">
        <f>T41*206+W41</f>
        <v>9506</v>
      </c>
      <c r="N41" s="63" t="s">
        <v>35</v>
      </c>
      <c r="O41" s="78"/>
      <c r="P41" s="78"/>
      <c r="Q41" s="78"/>
      <c r="R41" s="78" t="s">
        <v>24</v>
      </c>
      <c r="S41" s="78" t="s">
        <v>25</v>
      </c>
      <c r="T41" s="130">
        <v>46</v>
      </c>
      <c r="U41" s="63"/>
      <c r="V41" s="132">
        <f t="shared" si="3"/>
        <v>11032.405555555555</v>
      </c>
      <c r="W41" s="75">
        <v>30</v>
      </c>
      <c r="X41" s="76">
        <f>M41/3600*10</f>
        <v>26.40555555555556</v>
      </c>
      <c r="Y41" s="97">
        <v>2</v>
      </c>
      <c r="Z41" s="69"/>
      <c r="AA41" s="69"/>
      <c r="AB41" s="69"/>
    </row>
    <row r="42" spans="1:25" s="69" customFormat="1" ht="15.75">
      <c r="A42" s="61">
        <v>30</v>
      </c>
      <c r="B42" s="61">
        <v>30</v>
      </c>
      <c r="C42" s="61">
        <v>14</v>
      </c>
      <c r="D42" s="120" t="s">
        <v>107</v>
      </c>
      <c r="E42" s="120" t="s">
        <v>108</v>
      </c>
      <c r="F42" s="79"/>
      <c r="G42" s="73">
        <v>1987</v>
      </c>
      <c r="H42" s="73">
        <f t="shared" si="0"/>
        <v>-10</v>
      </c>
      <c r="I42" s="73" t="str">
        <f t="shared" si="5"/>
        <v>0</v>
      </c>
      <c r="J42" s="63" t="s">
        <v>111</v>
      </c>
      <c r="K42" s="63"/>
      <c r="L42" s="74">
        <v>0.0416666666666667</v>
      </c>
      <c r="M42" s="62">
        <f>T42*206+W42</f>
        <v>7978</v>
      </c>
      <c r="N42" s="63" t="s">
        <v>35</v>
      </c>
      <c r="O42" s="63"/>
      <c r="P42" s="63"/>
      <c r="Q42" s="63"/>
      <c r="R42" s="63" t="s">
        <v>24</v>
      </c>
      <c r="S42" s="63" t="s">
        <v>25</v>
      </c>
      <c r="T42" s="130">
        <v>38</v>
      </c>
      <c r="U42" s="63"/>
      <c r="V42" s="132">
        <f t="shared" si="3"/>
        <v>7978</v>
      </c>
      <c r="W42" s="75">
        <v>150</v>
      </c>
      <c r="X42" s="76">
        <f>M42/3600*0</f>
        <v>0</v>
      </c>
      <c r="Y42" s="61" t="s">
        <v>48</v>
      </c>
    </row>
    <row r="43" spans="1:25" s="69" customFormat="1" ht="15.75">
      <c r="A43" s="61">
        <v>31</v>
      </c>
      <c r="B43" s="61">
        <v>31</v>
      </c>
      <c r="C43" s="61">
        <v>29</v>
      </c>
      <c r="D43" s="124" t="s">
        <v>58</v>
      </c>
      <c r="E43" s="125" t="s">
        <v>59</v>
      </c>
      <c r="F43" s="64"/>
      <c r="G43" s="73">
        <v>1967</v>
      </c>
      <c r="H43" s="73">
        <f t="shared" si="0"/>
        <v>10</v>
      </c>
      <c r="I43" s="73">
        <f t="shared" si="5"/>
        <v>1500</v>
      </c>
      <c r="J43" s="63" t="s">
        <v>111</v>
      </c>
      <c r="K43" s="63"/>
      <c r="L43" s="82">
        <v>0.041666666666666664</v>
      </c>
      <c r="M43" s="62">
        <f>T43*212+W43</f>
        <v>362</v>
      </c>
      <c r="N43" s="63" t="s">
        <v>39</v>
      </c>
      <c r="O43" s="63"/>
      <c r="P43" s="63"/>
      <c r="Q43" s="63"/>
      <c r="R43" s="63" t="s">
        <v>24</v>
      </c>
      <c r="S43" s="63" t="s">
        <v>25</v>
      </c>
      <c r="T43" s="130">
        <v>1</v>
      </c>
      <c r="U43" s="63"/>
      <c r="V43" s="132">
        <f t="shared" si="3"/>
        <v>1863.0055555555555</v>
      </c>
      <c r="W43" s="75">
        <v>150</v>
      </c>
      <c r="X43" s="76">
        <f>M43/3600*10</f>
        <v>1.0055555555555555</v>
      </c>
      <c r="Y43" s="96">
        <v>2</v>
      </c>
    </row>
    <row r="44" spans="1:28" s="98" customFormat="1" ht="18.75">
      <c r="A44" s="100"/>
      <c r="B44" s="100"/>
      <c r="C44" s="101"/>
      <c r="D44" s="100"/>
      <c r="E44" s="100"/>
      <c r="F44" s="102"/>
      <c r="G44" s="103"/>
      <c r="H44" s="103"/>
      <c r="I44" s="104"/>
      <c r="J44" s="100"/>
      <c r="K44" s="100"/>
      <c r="L44" s="100"/>
      <c r="M44" s="105"/>
      <c r="N44" s="100"/>
      <c r="O44" s="100"/>
      <c r="P44" s="100"/>
      <c r="Q44" s="100"/>
      <c r="R44" s="100"/>
      <c r="S44" s="100"/>
      <c r="T44" s="106"/>
      <c r="U44" s="100"/>
      <c r="V44" s="107"/>
      <c r="W44" s="100"/>
      <c r="X44" s="105"/>
      <c r="Y44" s="105"/>
      <c r="Z44" s="94"/>
      <c r="AA44" s="94"/>
      <c r="AB44" s="94"/>
    </row>
    <row r="45" spans="1:28" s="98" customFormat="1" ht="18.75">
      <c r="A45" s="100"/>
      <c r="B45" s="100"/>
      <c r="C45" s="101"/>
      <c r="D45" s="100"/>
      <c r="E45" s="100"/>
      <c r="F45" s="102"/>
      <c r="G45" s="103" t="s">
        <v>124</v>
      </c>
      <c r="H45" s="103"/>
      <c r="I45" s="104"/>
      <c r="J45" s="100"/>
      <c r="K45" s="100"/>
      <c r="L45" s="100"/>
      <c r="M45" s="105"/>
      <c r="N45" s="100"/>
      <c r="O45" s="100"/>
      <c r="P45" s="100"/>
      <c r="Q45" s="100"/>
      <c r="R45" s="100"/>
      <c r="S45" s="100"/>
      <c r="T45" s="106"/>
      <c r="U45" s="100"/>
      <c r="V45" s="107"/>
      <c r="W45" s="100"/>
      <c r="X45" s="105"/>
      <c r="Y45" s="105"/>
      <c r="Z45" s="94"/>
      <c r="AA45" s="94"/>
      <c r="AB45" s="94"/>
    </row>
    <row r="46" spans="1:28" s="98" customFormat="1" ht="18.75">
      <c r="A46" s="100"/>
      <c r="B46" s="100"/>
      <c r="C46" s="101"/>
      <c r="D46" s="100"/>
      <c r="E46" s="100"/>
      <c r="F46" s="102"/>
      <c r="G46" s="103"/>
      <c r="H46" s="103"/>
      <c r="I46" s="104"/>
      <c r="J46" s="100"/>
      <c r="K46" s="100"/>
      <c r="L46" s="100"/>
      <c r="M46" s="105"/>
      <c r="N46" s="100"/>
      <c r="O46" s="100"/>
      <c r="P46" s="100"/>
      <c r="Q46" s="100"/>
      <c r="R46" s="100"/>
      <c r="S46" s="100"/>
      <c r="T46" s="106"/>
      <c r="U46" s="100"/>
      <c r="V46" s="107"/>
      <c r="W46" s="100"/>
      <c r="X46" s="105"/>
      <c r="Y46" s="105"/>
      <c r="Z46" s="94"/>
      <c r="AA46" s="94"/>
      <c r="AB46" s="94"/>
    </row>
    <row r="47" spans="1:28" s="98" customFormat="1" ht="18.75">
      <c r="A47" s="100"/>
      <c r="B47" s="100"/>
      <c r="C47" s="101"/>
      <c r="D47" s="100"/>
      <c r="E47" s="100"/>
      <c r="F47" s="102"/>
      <c r="G47" s="103" t="s">
        <v>125</v>
      </c>
      <c r="H47" s="103"/>
      <c r="I47" s="104"/>
      <c r="J47" s="100"/>
      <c r="K47" s="100" t="s">
        <v>69</v>
      </c>
      <c r="L47" s="100"/>
      <c r="M47" s="105"/>
      <c r="N47" s="100"/>
      <c r="O47" s="100"/>
      <c r="P47" s="100"/>
      <c r="Q47" s="100"/>
      <c r="R47" s="100"/>
      <c r="S47" s="100"/>
      <c r="T47" s="106"/>
      <c r="U47" s="100"/>
      <c r="V47" s="107"/>
      <c r="W47" s="100"/>
      <c r="X47" s="105"/>
      <c r="Y47" s="105"/>
      <c r="Z47" s="94"/>
      <c r="AA47" s="94"/>
      <c r="AB47" s="94"/>
    </row>
    <row r="48" spans="1:28" s="98" customFormat="1" ht="18.75">
      <c r="A48" s="100"/>
      <c r="B48" s="100"/>
      <c r="C48" s="101"/>
      <c r="D48" s="100"/>
      <c r="E48" s="100"/>
      <c r="F48" s="102"/>
      <c r="G48" s="103"/>
      <c r="H48" s="103"/>
      <c r="I48" s="104"/>
      <c r="J48" s="100"/>
      <c r="K48" s="100"/>
      <c r="L48" s="100"/>
      <c r="M48" s="105"/>
      <c r="N48" s="100"/>
      <c r="O48" s="100"/>
      <c r="P48" s="100"/>
      <c r="Q48" s="100"/>
      <c r="R48" s="100"/>
      <c r="S48" s="100"/>
      <c r="T48" s="106"/>
      <c r="U48" s="100"/>
      <c r="V48" s="107"/>
      <c r="W48" s="100"/>
      <c r="X48" s="105"/>
      <c r="Y48" s="105"/>
      <c r="Z48" s="94"/>
      <c r="AA48" s="94"/>
      <c r="AB48" s="94"/>
    </row>
    <row r="49" spans="1:28" s="98" customFormat="1" ht="18.75">
      <c r="A49" s="100"/>
      <c r="B49" s="100"/>
      <c r="C49" s="101"/>
      <c r="D49" s="100"/>
      <c r="E49" s="100"/>
      <c r="F49" s="102"/>
      <c r="G49" s="103"/>
      <c r="H49" s="103"/>
      <c r="I49" s="104"/>
      <c r="J49" s="100"/>
      <c r="K49" s="100"/>
      <c r="L49" s="100"/>
      <c r="M49" s="105"/>
      <c r="N49" s="100"/>
      <c r="O49" s="100"/>
      <c r="P49" s="100"/>
      <c r="Q49" s="100"/>
      <c r="R49" s="100"/>
      <c r="S49" s="100"/>
      <c r="T49" s="106"/>
      <c r="U49" s="100"/>
      <c r="V49" s="107"/>
      <c r="W49" s="100"/>
      <c r="X49" s="105"/>
      <c r="Y49" s="105"/>
      <c r="Z49" s="94"/>
      <c r="AA49" s="94"/>
      <c r="AB49" s="94"/>
    </row>
    <row r="50" spans="1:28" s="98" customFormat="1" ht="18.75">
      <c r="A50" s="100"/>
      <c r="B50" s="100"/>
      <c r="C50" s="101"/>
      <c r="D50" s="100"/>
      <c r="E50" s="100"/>
      <c r="F50" s="102"/>
      <c r="G50" s="103"/>
      <c r="H50" s="103"/>
      <c r="I50" s="104"/>
      <c r="J50" s="100"/>
      <c r="K50" s="100"/>
      <c r="L50" s="100"/>
      <c r="M50" s="105"/>
      <c r="N50" s="100"/>
      <c r="O50" s="100"/>
      <c r="P50" s="100"/>
      <c r="Q50" s="100"/>
      <c r="R50" s="100"/>
      <c r="S50" s="100"/>
      <c r="T50" s="106"/>
      <c r="U50" s="100"/>
      <c r="V50" s="107"/>
      <c r="W50" s="100"/>
      <c r="X50" s="105"/>
      <c r="Y50" s="105"/>
      <c r="Z50" s="94"/>
      <c r="AA50" s="94"/>
      <c r="AB50" s="94"/>
    </row>
    <row r="51" spans="1:28" s="98" customFormat="1" ht="18.75">
      <c r="A51" s="100"/>
      <c r="B51" s="100"/>
      <c r="C51" s="101"/>
      <c r="D51" s="100"/>
      <c r="E51" s="100"/>
      <c r="F51" s="102"/>
      <c r="G51" s="103"/>
      <c r="H51" s="103"/>
      <c r="I51" s="104"/>
      <c r="J51" s="100"/>
      <c r="K51" s="100"/>
      <c r="L51" s="100"/>
      <c r="M51" s="105"/>
      <c r="N51" s="100"/>
      <c r="O51" s="100"/>
      <c r="P51" s="100"/>
      <c r="Q51" s="100"/>
      <c r="R51" s="100"/>
      <c r="S51" s="100"/>
      <c r="T51" s="106"/>
      <c r="U51" s="100"/>
      <c r="V51" s="107"/>
      <c r="W51" s="100"/>
      <c r="X51" s="105"/>
      <c r="Y51" s="105"/>
      <c r="Z51" s="94"/>
      <c r="AA51" s="94"/>
      <c r="AB51" s="94"/>
    </row>
    <row r="52" spans="24:25" ht="18.75">
      <c r="X52" s="69"/>
      <c r="Y52" s="69"/>
    </row>
    <row r="53" spans="24:25" ht="18.75">
      <c r="X53" s="69"/>
      <c r="Y53" s="69"/>
    </row>
    <row r="54" spans="24:25" ht="18.75">
      <c r="X54" s="69"/>
      <c r="Y54" s="69"/>
    </row>
    <row r="55" spans="24:25" ht="18.75">
      <c r="X55" s="69"/>
      <c r="Y55" s="69"/>
    </row>
    <row r="56" spans="24:25" ht="18.75">
      <c r="X56" s="69"/>
      <c r="Y56" s="69"/>
    </row>
  </sheetData>
  <sheetProtection/>
  <mergeCells count="3">
    <mergeCell ref="H1:O1"/>
    <mergeCell ref="H3:O3"/>
    <mergeCell ref="H5:I5"/>
  </mergeCells>
  <printOptions/>
  <pageMargins left="0.7480314960629921" right="0.7480314960629921" top="0.1968503937007874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7"/>
  <sheetViews>
    <sheetView zoomScaleSheetLayoutView="124" workbookViewId="0" topLeftCell="A7">
      <selection activeCell="A47" sqref="A47:IV49"/>
    </sheetView>
  </sheetViews>
  <sheetFormatPr defaultColWidth="21.00390625" defaultRowHeight="15"/>
  <cols>
    <col min="1" max="1" width="7.421875" style="65" customWidth="1"/>
    <col min="2" max="2" width="7.00390625" style="65" customWidth="1"/>
    <col min="3" max="3" width="8.00390625" style="90" customWidth="1"/>
    <col min="4" max="4" width="12.421875" style="65" customWidth="1"/>
    <col min="5" max="5" width="10.28125" style="65" customWidth="1"/>
    <col min="6" max="6" width="12.140625" style="66" customWidth="1"/>
    <col min="7" max="7" width="6.28125" style="67" customWidth="1"/>
    <col min="8" max="8" width="8.00390625" style="67" hidden="1" customWidth="1"/>
    <col min="9" max="9" width="8.00390625" style="68" hidden="1" customWidth="1"/>
    <col min="10" max="10" width="11.00390625" style="65" customWidth="1"/>
    <col min="11" max="11" width="16.57421875" style="65" customWidth="1"/>
    <col min="12" max="12" width="9.57421875" style="65" customWidth="1"/>
    <col min="13" max="13" width="8.00390625" style="69" customWidth="1"/>
    <col min="14" max="14" width="4.140625" style="65" hidden="1" customWidth="1"/>
    <col min="15" max="19" width="8.00390625" style="65" hidden="1" customWidth="1"/>
    <col min="20" max="20" width="6.8515625" style="92" customWidth="1"/>
    <col min="21" max="21" width="6.28125" style="65" hidden="1" customWidth="1"/>
    <col min="22" max="22" width="11.57421875" style="88" customWidth="1"/>
    <col min="23" max="23" width="7.57421875" style="65" hidden="1" customWidth="1"/>
    <col min="24" max="24" width="10.57421875" style="70" hidden="1" customWidth="1"/>
    <col min="25" max="25" width="11.57421875" style="65" hidden="1" customWidth="1"/>
    <col min="26" max="28" width="21.00390625" style="69" customWidth="1"/>
    <col min="29" max="16384" width="21.00390625" style="65" customWidth="1"/>
  </cols>
  <sheetData>
    <row r="1" spans="7:15" ht="21" customHeight="1">
      <c r="G1" s="1"/>
      <c r="H1" s="113"/>
      <c r="I1" s="113"/>
      <c r="J1" s="113"/>
      <c r="K1" s="113"/>
      <c r="L1" s="113"/>
      <c r="M1" s="113"/>
      <c r="N1" s="113"/>
      <c r="O1" s="113"/>
    </row>
    <row r="2" spans="7:15" ht="21" customHeight="1">
      <c r="G2" s="1"/>
      <c r="H2"/>
      <c r="I2" s="1"/>
      <c r="J2"/>
      <c r="K2"/>
      <c r="L2" s="40"/>
      <c r="M2" s="45"/>
      <c r="N2" s="45"/>
      <c r="O2" s="1"/>
    </row>
    <row r="3" spans="7:15" ht="21" customHeight="1">
      <c r="G3" s="1"/>
      <c r="H3" s="114" t="s">
        <v>26</v>
      </c>
      <c r="I3" s="115"/>
      <c r="J3" s="115"/>
      <c r="K3" s="115"/>
      <c r="L3" s="115"/>
      <c r="M3" s="115"/>
      <c r="N3" s="115"/>
      <c r="O3" s="115"/>
    </row>
    <row r="4" spans="7:15" ht="21" customHeight="1">
      <c r="G4" s="1"/>
      <c r="H4" s="3" t="s">
        <v>0</v>
      </c>
      <c r="I4" s="1"/>
      <c r="J4"/>
      <c r="K4"/>
      <c r="L4" s="40"/>
      <c r="M4" s="45"/>
      <c r="N4" s="45"/>
      <c r="O4" s="1"/>
    </row>
    <row r="5" spans="7:15" ht="21" customHeight="1">
      <c r="G5" s="1"/>
      <c r="H5" s="116" t="s">
        <v>68</v>
      </c>
      <c r="I5" s="117"/>
      <c r="J5" s="4" t="s">
        <v>121</v>
      </c>
      <c r="K5" s="2"/>
      <c r="L5" s="41" t="s">
        <v>122</v>
      </c>
      <c r="M5" s="46"/>
      <c r="N5" s="47"/>
      <c r="O5" s="22"/>
    </row>
    <row r="6" spans="7:15" ht="21" customHeight="1">
      <c r="G6" s="1"/>
      <c r="H6" s="3" t="s">
        <v>1</v>
      </c>
      <c r="I6" s="19"/>
      <c r="J6" s="3" t="s">
        <v>2</v>
      </c>
      <c r="K6" s="3"/>
      <c r="L6" s="42" t="s">
        <v>3</v>
      </c>
      <c r="M6" s="45"/>
      <c r="N6" s="48"/>
      <c r="O6" s="20"/>
    </row>
    <row r="7" spans="7:15" ht="21" customHeight="1">
      <c r="G7" s="1"/>
      <c r="H7" s="3" t="s">
        <v>4</v>
      </c>
      <c r="I7" s="20">
        <v>15</v>
      </c>
      <c r="J7" s="3"/>
      <c r="K7" s="3"/>
      <c r="L7" s="40"/>
      <c r="M7" s="45"/>
      <c r="N7" s="45"/>
      <c r="O7" s="1"/>
    </row>
    <row r="8" spans="7:15" ht="21" customHeight="1">
      <c r="G8" s="1"/>
      <c r="H8" s="5" t="s">
        <v>5</v>
      </c>
      <c r="I8" s="21"/>
      <c r="J8" s="6" t="s">
        <v>27</v>
      </c>
      <c r="K8" s="6"/>
      <c r="L8" s="40"/>
      <c r="M8" s="45"/>
      <c r="N8" s="45"/>
      <c r="O8" s="23"/>
    </row>
    <row r="9" spans="7:15" ht="21" customHeight="1">
      <c r="G9" s="1"/>
      <c r="H9" t="s">
        <v>6</v>
      </c>
      <c r="I9" s="1"/>
      <c r="J9" t="s">
        <v>7</v>
      </c>
      <c r="K9" s="1">
        <v>31</v>
      </c>
      <c r="L9" s="40"/>
      <c r="M9" s="45"/>
      <c r="N9" s="45"/>
      <c r="O9" s="1"/>
    </row>
    <row r="10" spans="7:15" ht="21" customHeight="1">
      <c r="G10" s="1"/>
      <c r="H10"/>
      <c r="I10" s="1"/>
      <c r="J10" t="s">
        <v>8</v>
      </c>
      <c r="K10">
        <v>3</v>
      </c>
      <c r="L10" s="40"/>
      <c r="M10" s="45"/>
      <c r="N10" s="45"/>
      <c r="O10" s="1"/>
    </row>
    <row r="11" ht="14.25" customHeight="1"/>
    <row r="12" ht="21" customHeight="1"/>
    <row r="13" spans="1:25" ht="27.75" customHeight="1">
      <c r="A13" s="7" t="s">
        <v>9</v>
      </c>
      <c r="B13" s="51" t="s">
        <v>10</v>
      </c>
      <c r="C13" s="8" t="s">
        <v>11</v>
      </c>
      <c r="D13" s="8" t="s">
        <v>12</v>
      </c>
      <c r="E13" s="8" t="s">
        <v>13</v>
      </c>
      <c r="F13" s="43" t="s">
        <v>14</v>
      </c>
      <c r="G13" s="108" t="s">
        <v>32</v>
      </c>
      <c r="H13" s="108" t="s">
        <v>33</v>
      </c>
      <c r="I13" s="108" t="s">
        <v>34</v>
      </c>
      <c r="J13" s="49" t="s">
        <v>15</v>
      </c>
      <c r="K13" s="49" t="s">
        <v>16</v>
      </c>
      <c r="L13" s="109" t="s">
        <v>28</v>
      </c>
      <c r="M13" s="8" t="s">
        <v>17</v>
      </c>
      <c r="N13" s="8"/>
      <c r="O13" s="58"/>
      <c r="P13" s="71" t="s">
        <v>18</v>
      </c>
      <c r="Q13" s="72" t="s">
        <v>19</v>
      </c>
      <c r="R13" s="109" t="s">
        <v>20</v>
      </c>
      <c r="S13" s="109" t="s">
        <v>21</v>
      </c>
      <c r="T13" s="138" t="s">
        <v>61</v>
      </c>
      <c r="U13" s="71"/>
      <c r="V13" s="110" t="s">
        <v>30</v>
      </c>
      <c r="W13" s="63" t="s">
        <v>60</v>
      </c>
      <c r="X13" s="63" t="s">
        <v>67</v>
      </c>
      <c r="Y13" s="111" t="s">
        <v>66</v>
      </c>
    </row>
    <row r="14" spans="1:25" ht="15.75">
      <c r="A14" s="61">
        <v>1</v>
      </c>
      <c r="B14" s="61">
        <v>1</v>
      </c>
      <c r="C14" s="118">
        <v>2</v>
      </c>
      <c r="D14" s="119" t="s">
        <v>42</v>
      </c>
      <c r="E14" s="119" t="s">
        <v>43</v>
      </c>
      <c r="F14" s="64"/>
      <c r="G14" s="126">
        <v>1982</v>
      </c>
      <c r="H14" s="73">
        <f>1977-G14</f>
        <v>-5</v>
      </c>
      <c r="I14" s="73" t="str">
        <f>IF(H14&lt;=0,"0",IF(H14&gt;=1,IF(N14="М",H14*100,IF(N14="Ж",H14*150,))))</f>
        <v>0</v>
      </c>
      <c r="J14" s="63" t="s">
        <v>109</v>
      </c>
      <c r="K14" s="63"/>
      <c r="L14" s="74">
        <v>0.041666666666666664</v>
      </c>
      <c r="M14" s="128">
        <f>T14*200+W14</f>
        <v>16690</v>
      </c>
      <c r="N14" s="63" t="s">
        <v>35</v>
      </c>
      <c r="O14" s="63"/>
      <c r="P14" s="63"/>
      <c r="Q14" s="63"/>
      <c r="R14" s="63" t="s">
        <v>24</v>
      </c>
      <c r="S14" s="63" t="s">
        <v>25</v>
      </c>
      <c r="T14" s="129">
        <v>83</v>
      </c>
      <c r="U14" s="63"/>
      <c r="V14" s="131">
        <f>I14+M14+X14</f>
        <v>16690</v>
      </c>
      <c r="W14" s="75">
        <v>90</v>
      </c>
      <c r="X14" s="76">
        <f aca="true" t="shared" si="0" ref="X14:X20">M14/3600*0</f>
        <v>0</v>
      </c>
      <c r="Y14" s="77">
        <v>1</v>
      </c>
    </row>
    <row r="15" spans="1:25" ht="15.75">
      <c r="A15" s="61">
        <v>2</v>
      </c>
      <c r="B15" s="61">
        <v>2</v>
      </c>
      <c r="C15" s="61">
        <v>1</v>
      </c>
      <c r="D15" s="120" t="s">
        <v>73</v>
      </c>
      <c r="E15" s="120" t="s">
        <v>54</v>
      </c>
      <c r="F15" s="64"/>
      <c r="G15" s="73">
        <v>1992</v>
      </c>
      <c r="H15" s="73">
        <f>1977-G15</f>
        <v>-15</v>
      </c>
      <c r="I15" s="73" t="str">
        <f>IF(H15&lt;=0,"0",IF(H15&gt;=1,IF(N15="М",H15*100,IF(N15="Ж",H15*150,))))</f>
        <v>0</v>
      </c>
      <c r="J15" s="63" t="s">
        <v>110</v>
      </c>
      <c r="K15" s="84"/>
      <c r="L15" s="74">
        <v>0.0416666666666667</v>
      </c>
      <c r="M15" s="62">
        <f>T15*200+W15</f>
        <v>16660</v>
      </c>
      <c r="N15" s="63" t="s">
        <v>35</v>
      </c>
      <c r="O15" s="63"/>
      <c r="P15" s="63"/>
      <c r="Q15" s="63"/>
      <c r="R15" s="63" t="s">
        <v>49</v>
      </c>
      <c r="S15" s="63" t="s">
        <v>25</v>
      </c>
      <c r="T15" s="130">
        <v>83</v>
      </c>
      <c r="U15" s="63"/>
      <c r="V15" s="132">
        <f>I15+M15+X15</f>
        <v>16660</v>
      </c>
      <c r="W15" s="75">
        <v>60</v>
      </c>
      <c r="X15" s="76">
        <f t="shared" si="0"/>
        <v>0</v>
      </c>
      <c r="Y15" s="77">
        <v>1</v>
      </c>
    </row>
    <row r="16" spans="1:25" ht="15.75">
      <c r="A16" s="61">
        <v>3</v>
      </c>
      <c r="B16" s="61">
        <v>3</v>
      </c>
      <c r="C16" s="61">
        <v>34</v>
      </c>
      <c r="D16" s="121" t="s">
        <v>89</v>
      </c>
      <c r="E16" s="121" t="s">
        <v>38</v>
      </c>
      <c r="F16" s="95"/>
      <c r="G16" s="127">
        <v>1958</v>
      </c>
      <c r="H16" s="73">
        <f>1977-G16</f>
        <v>19</v>
      </c>
      <c r="I16" s="73">
        <f>IF(H16&lt;=0,"0",IF(H16&gt;=1,IF(N16="М",H16*100,IF(N16="Ж",H16*150,))))</f>
        <v>1900</v>
      </c>
      <c r="J16" s="63" t="s">
        <v>115</v>
      </c>
      <c r="K16" s="63" t="s">
        <v>120</v>
      </c>
      <c r="L16" s="74">
        <v>0.0416666666666667</v>
      </c>
      <c r="M16" s="62">
        <f>T16*212+W16</f>
        <v>13800</v>
      </c>
      <c r="N16" s="63" t="s">
        <v>35</v>
      </c>
      <c r="O16" s="63"/>
      <c r="P16" s="63"/>
      <c r="Q16" s="63"/>
      <c r="R16" s="63" t="s">
        <v>24</v>
      </c>
      <c r="S16" s="63" t="s">
        <v>25</v>
      </c>
      <c r="T16" s="130">
        <v>65</v>
      </c>
      <c r="U16" s="63"/>
      <c r="V16" s="132">
        <f>I16+M16+X16</f>
        <v>15700</v>
      </c>
      <c r="W16" s="75">
        <v>20</v>
      </c>
      <c r="X16" s="76">
        <f t="shared" si="0"/>
        <v>0</v>
      </c>
      <c r="Y16" s="31">
        <v>1</v>
      </c>
    </row>
    <row r="17" spans="1:25" ht="15.75">
      <c r="A17" s="61">
        <v>4</v>
      </c>
      <c r="B17" s="61">
        <v>4</v>
      </c>
      <c r="C17" s="61">
        <v>10</v>
      </c>
      <c r="D17" s="63" t="s">
        <v>79</v>
      </c>
      <c r="E17" s="63" t="s">
        <v>62</v>
      </c>
      <c r="F17" s="93"/>
      <c r="G17" s="73">
        <v>1971</v>
      </c>
      <c r="H17" s="73">
        <f>1977-G17</f>
        <v>6</v>
      </c>
      <c r="I17" s="73">
        <f>IF(H17&lt;=0,"0",IF(H17&gt;=1,IF(N17="М",H17*100,IF(N17="Ж",H17*150,))))</f>
        <v>600</v>
      </c>
      <c r="J17" s="84" t="s">
        <v>63</v>
      </c>
      <c r="K17" s="63"/>
      <c r="L17" s="74">
        <v>0.0416666666666667</v>
      </c>
      <c r="M17" s="62">
        <f>T17*200+W17</f>
        <v>14880</v>
      </c>
      <c r="N17" s="63" t="s">
        <v>35</v>
      </c>
      <c r="O17" s="84"/>
      <c r="P17" s="84"/>
      <c r="Q17" s="84"/>
      <c r="R17" s="63" t="s">
        <v>24</v>
      </c>
      <c r="S17" s="63" t="s">
        <v>25</v>
      </c>
      <c r="T17" s="130">
        <v>74</v>
      </c>
      <c r="U17" s="84"/>
      <c r="V17" s="132">
        <f>I17+M17+X17</f>
        <v>15480</v>
      </c>
      <c r="W17" s="84">
        <v>80</v>
      </c>
      <c r="X17" s="76">
        <f t="shared" si="0"/>
        <v>0</v>
      </c>
      <c r="Y17" s="61" t="s">
        <v>48</v>
      </c>
    </row>
    <row r="18" spans="1:25" ht="15.75">
      <c r="A18" s="61">
        <v>5</v>
      </c>
      <c r="B18" s="61">
        <v>5</v>
      </c>
      <c r="C18" s="61">
        <v>8</v>
      </c>
      <c r="D18" s="121" t="s">
        <v>75</v>
      </c>
      <c r="E18" s="63" t="s">
        <v>76</v>
      </c>
      <c r="F18" s="93"/>
      <c r="G18" s="73">
        <v>1993</v>
      </c>
      <c r="H18" s="73">
        <f>1977-G18</f>
        <v>-16</v>
      </c>
      <c r="I18" s="73" t="str">
        <f>IF(H18&lt;=0,"0",IF(H18&gt;=1,IF(N18="М",H18*100,IF(N18="Ж",H18*150,))))</f>
        <v>0</v>
      </c>
      <c r="J18" s="63" t="s">
        <v>111</v>
      </c>
      <c r="K18" s="84"/>
      <c r="L18" s="74">
        <v>0.0416666666666667</v>
      </c>
      <c r="M18" s="62">
        <f>T18*200+W18</f>
        <v>15450</v>
      </c>
      <c r="N18" s="63" t="s">
        <v>35</v>
      </c>
      <c r="O18" s="84"/>
      <c r="P18" s="84"/>
      <c r="Q18" s="84"/>
      <c r="R18" s="84" t="s">
        <v>49</v>
      </c>
      <c r="S18" s="63" t="s">
        <v>25</v>
      </c>
      <c r="T18" s="130">
        <v>77</v>
      </c>
      <c r="U18" s="84"/>
      <c r="V18" s="132">
        <f>I18+M18+X18</f>
        <v>15450</v>
      </c>
      <c r="W18" s="84">
        <v>50</v>
      </c>
      <c r="X18" s="76">
        <f t="shared" si="0"/>
        <v>0</v>
      </c>
      <c r="Y18" s="61" t="s">
        <v>48</v>
      </c>
    </row>
    <row r="19" spans="1:25" ht="15.75">
      <c r="A19" s="61">
        <v>6</v>
      </c>
      <c r="B19" s="61">
        <v>6</v>
      </c>
      <c r="C19" s="61">
        <v>6</v>
      </c>
      <c r="D19" s="120" t="s">
        <v>74</v>
      </c>
      <c r="E19" s="120" t="s">
        <v>36</v>
      </c>
      <c r="F19" s="64"/>
      <c r="G19" s="73">
        <v>1985</v>
      </c>
      <c r="H19" s="73">
        <f>1977-G19</f>
        <v>-8</v>
      </c>
      <c r="I19" s="73" t="str">
        <f>IF(H19&lt;=0,"0",IF(H19&gt;=1,IF(N19="М",H19*100,IF(N19="Ж",H19*150,))))</f>
        <v>0</v>
      </c>
      <c r="J19" s="63" t="s">
        <v>111</v>
      </c>
      <c r="K19" s="63"/>
      <c r="L19" s="74">
        <v>0.0416666666666667</v>
      </c>
      <c r="M19" s="62">
        <f>T19*200+W19</f>
        <v>15440</v>
      </c>
      <c r="N19" s="63" t="s">
        <v>35</v>
      </c>
      <c r="O19" s="63"/>
      <c r="P19" s="63"/>
      <c r="Q19" s="63"/>
      <c r="R19" s="63" t="s">
        <v>49</v>
      </c>
      <c r="S19" s="63" t="s">
        <v>25</v>
      </c>
      <c r="T19" s="130">
        <v>77</v>
      </c>
      <c r="U19" s="63"/>
      <c r="V19" s="132">
        <f>I19+M19+X19</f>
        <v>15440</v>
      </c>
      <c r="W19" s="75">
        <v>40</v>
      </c>
      <c r="X19" s="76">
        <f t="shared" si="0"/>
        <v>0</v>
      </c>
      <c r="Y19" s="77">
        <v>1</v>
      </c>
    </row>
    <row r="20" spans="1:25" ht="15.75">
      <c r="A20" s="61">
        <v>7</v>
      </c>
      <c r="B20" s="61">
        <v>7</v>
      </c>
      <c r="C20" s="61">
        <v>11</v>
      </c>
      <c r="D20" s="120" t="s">
        <v>87</v>
      </c>
      <c r="E20" s="120" t="s">
        <v>88</v>
      </c>
      <c r="F20" s="80"/>
      <c r="G20" s="73">
        <v>1961</v>
      </c>
      <c r="H20" s="73">
        <f>1977-G20</f>
        <v>16</v>
      </c>
      <c r="I20" s="73">
        <f>IF(H20&lt;=0,"0",IF(H20&gt;=1,IF(N20="М",H20*100,IF(N20="Ж",H20*150,))))</f>
        <v>1600</v>
      </c>
      <c r="J20" s="63" t="s">
        <v>114</v>
      </c>
      <c r="K20" s="63" t="s">
        <v>119</v>
      </c>
      <c r="L20" s="74">
        <v>0.0416666666666667</v>
      </c>
      <c r="M20" s="62">
        <f>T20*206+W20</f>
        <v>14002</v>
      </c>
      <c r="N20" s="63" t="s">
        <v>35</v>
      </c>
      <c r="O20" s="63"/>
      <c r="P20" s="63"/>
      <c r="Q20" s="63"/>
      <c r="R20" s="63" t="s">
        <v>24</v>
      </c>
      <c r="S20" s="63" t="s">
        <v>25</v>
      </c>
      <c r="T20" s="130">
        <v>67</v>
      </c>
      <c r="U20" s="63"/>
      <c r="V20" s="132">
        <f>I20+M20+X20</f>
        <v>15602</v>
      </c>
      <c r="W20" s="84">
        <v>200</v>
      </c>
      <c r="X20" s="76">
        <f t="shared" si="0"/>
        <v>0</v>
      </c>
      <c r="Y20" s="61" t="s">
        <v>48</v>
      </c>
    </row>
    <row r="21" spans="1:25" ht="15.75">
      <c r="A21" s="61">
        <v>8</v>
      </c>
      <c r="B21" s="61">
        <v>8</v>
      </c>
      <c r="C21" s="61">
        <v>4</v>
      </c>
      <c r="D21" s="63" t="s">
        <v>41</v>
      </c>
      <c r="E21" s="63" t="s">
        <v>38</v>
      </c>
      <c r="F21" s="93"/>
      <c r="G21" s="73">
        <v>1991</v>
      </c>
      <c r="H21" s="73">
        <f>1977-G21</f>
        <v>-14</v>
      </c>
      <c r="I21" s="73" t="str">
        <f>IF(H21&lt;=0,"0",IF(H21&gt;=1,IF(N21="М",H21*100,IF(N21="Ж",H21*150,))))</f>
        <v>0</v>
      </c>
      <c r="J21" s="84" t="s">
        <v>70</v>
      </c>
      <c r="K21" s="84"/>
      <c r="L21" s="74">
        <v>0.0416666666666667</v>
      </c>
      <c r="M21" s="62">
        <f>T21*200+W21</f>
        <v>15260</v>
      </c>
      <c r="N21" s="84" t="s">
        <v>35</v>
      </c>
      <c r="O21" s="84"/>
      <c r="P21" s="84"/>
      <c r="Q21" s="84"/>
      <c r="R21" s="84" t="s">
        <v>64</v>
      </c>
      <c r="S21" s="84" t="s">
        <v>65</v>
      </c>
      <c r="T21" s="130">
        <v>76</v>
      </c>
      <c r="U21" s="84"/>
      <c r="V21" s="132">
        <f>I21+M21+X21</f>
        <v>15302.388888888889</v>
      </c>
      <c r="W21" s="75">
        <v>60</v>
      </c>
      <c r="X21" s="76">
        <f>M21/3600*10</f>
        <v>42.388888888888886</v>
      </c>
      <c r="Y21" s="87">
        <v>2</v>
      </c>
    </row>
    <row r="22" spans="1:25" ht="15.75">
      <c r="A22" s="61">
        <v>9</v>
      </c>
      <c r="B22" s="61">
        <v>9</v>
      </c>
      <c r="C22" s="61">
        <v>5</v>
      </c>
      <c r="D22" s="120" t="s">
        <v>77</v>
      </c>
      <c r="E22" s="120" t="s">
        <v>78</v>
      </c>
      <c r="F22" s="64"/>
      <c r="G22" s="73">
        <v>1995</v>
      </c>
      <c r="H22" s="73">
        <f>1977-G22</f>
        <v>-18</v>
      </c>
      <c r="I22" s="73" t="str">
        <f>IF(H22&lt;=0,"0",IF(H22&gt;=1,IF(N22="М",H22*100,IF(N22="Ж",H22*150,))))</f>
        <v>0</v>
      </c>
      <c r="J22" s="63" t="s">
        <v>111</v>
      </c>
      <c r="K22" s="63"/>
      <c r="L22" s="74">
        <v>0.0416666666666667</v>
      </c>
      <c r="M22" s="62">
        <f>T22*200+W22</f>
        <v>15120</v>
      </c>
      <c r="N22" s="63" t="s">
        <v>35</v>
      </c>
      <c r="O22" s="63"/>
      <c r="P22" s="63"/>
      <c r="Q22" s="63"/>
      <c r="R22" s="63" t="s">
        <v>24</v>
      </c>
      <c r="S22" s="63" t="s">
        <v>25</v>
      </c>
      <c r="T22" s="130">
        <v>75</v>
      </c>
      <c r="U22" s="63"/>
      <c r="V22" s="132">
        <f>I22+M22+X22</f>
        <v>15120</v>
      </c>
      <c r="W22" s="75">
        <v>120</v>
      </c>
      <c r="X22" s="76">
        <v>0</v>
      </c>
      <c r="Y22" s="77">
        <v>1</v>
      </c>
    </row>
    <row r="23" spans="1:28" s="89" customFormat="1" ht="15.75">
      <c r="A23" s="61">
        <v>10</v>
      </c>
      <c r="B23" s="61">
        <v>10</v>
      </c>
      <c r="C23" s="61">
        <v>26</v>
      </c>
      <c r="D23" s="121" t="s">
        <v>56</v>
      </c>
      <c r="E23" s="63" t="s">
        <v>55</v>
      </c>
      <c r="F23" s="79"/>
      <c r="G23" s="73">
        <v>1952</v>
      </c>
      <c r="H23" s="73">
        <f>1977-G23</f>
        <v>25</v>
      </c>
      <c r="I23" s="73">
        <f>IF(H23&lt;=0,"0",IF(H23&gt;=1,IF(N23="М",H23*100,IF(N23="Ж",H23*150,))))</f>
        <v>2500</v>
      </c>
      <c r="J23" s="78" t="s">
        <v>111</v>
      </c>
      <c r="K23" s="63"/>
      <c r="L23" s="74">
        <v>0.0416666666666667</v>
      </c>
      <c r="M23" s="62">
        <f>T23*212+W23</f>
        <v>12426</v>
      </c>
      <c r="N23" s="63" t="s">
        <v>35</v>
      </c>
      <c r="O23" s="63"/>
      <c r="P23" s="63"/>
      <c r="Q23" s="63"/>
      <c r="R23" s="63" t="s">
        <v>24</v>
      </c>
      <c r="S23" s="63" t="s">
        <v>25</v>
      </c>
      <c r="T23" s="130">
        <v>58</v>
      </c>
      <c r="U23" s="63"/>
      <c r="V23" s="132">
        <f>I23+M23+X23</f>
        <v>14926</v>
      </c>
      <c r="W23" s="75">
        <v>130</v>
      </c>
      <c r="X23" s="76">
        <f>M23/3600*0</f>
        <v>0</v>
      </c>
      <c r="Y23" s="77">
        <v>1</v>
      </c>
      <c r="Z23" s="69"/>
      <c r="AA23" s="69"/>
      <c r="AB23" s="69"/>
    </row>
    <row r="24" spans="1:25" ht="15.75">
      <c r="A24" s="61">
        <v>11</v>
      </c>
      <c r="B24" s="61">
        <v>11</v>
      </c>
      <c r="C24" s="61">
        <v>3</v>
      </c>
      <c r="D24" s="120" t="s">
        <v>80</v>
      </c>
      <c r="E24" s="120" t="s">
        <v>81</v>
      </c>
      <c r="F24" s="79"/>
      <c r="G24" s="73">
        <v>1977</v>
      </c>
      <c r="H24" s="73">
        <f>1977-G24</f>
        <v>0</v>
      </c>
      <c r="I24" s="73" t="str">
        <f>IF(H24&lt;=0,"0",IF(H24&gt;=1,IF(N24="М",H24*100,IF(N24="Ж",H24*150,))))</f>
        <v>0</v>
      </c>
      <c r="J24" s="78" t="s">
        <v>112</v>
      </c>
      <c r="K24" s="63"/>
      <c r="L24" s="74">
        <v>0.0416666666666667</v>
      </c>
      <c r="M24" s="62">
        <f>T24*200+W24</f>
        <v>14850</v>
      </c>
      <c r="N24" s="63" t="s">
        <v>39</v>
      </c>
      <c r="O24" s="63"/>
      <c r="P24" s="63"/>
      <c r="Q24" s="63"/>
      <c r="R24" s="63" t="s">
        <v>24</v>
      </c>
      <c r="S24" s="63" t="s">
        <v>25</v>
      </c>
      <c r="T24" s="130">
        <v>74</v>
      </c>
      <c r="U24" s="63"/>
      <c r="V24" s="132">
        <f>I24+M24+X24</f>
        <v>14850</v>
      </c>
      <c r="W24" s="75">
        <v>50</v>
      </c>
      <c r="X24" s="76">
        <f>M24/3600*0</f>
        <v>0</v>
      </c>
      <c r="Y24" s="31">
        <v>1</v>
      </c>
    </row>
    <row r="25" spans="1:28" s="70" customFormat="1" ht="15.75">
      <c r="A25" s="61">
        <v>12</v>
      </c>
      <c r="B25" s="61">
        <v>12</v>
      </c>
      <c r="C25" s="122">
        <v>24</v>
      </c>
      <c r="D25" s="121" t="s">
        <v>46</v>
      </c>
      <c r="E25" s="63" t="s">
        <v>47</v>
      </c>
      <c r="F25" s="64"/>
      <c r="G25" s="73">
        <v>1967</v>
      </c>
      <c r="H25" s="73">
        <f>1977-G25</f>
        <v>10</v>
      </c>
      <c r="I25" s="73">
        <f>IF(H25&lt;=0,"0",IF(H25&gt;=1,IF(N31="М",H25*100,IF(N31="Ж",H25*150,))))</f>
        <v>1000</v>
      </c>
      <c r="J25" s="63" t="s">
        <v>111</v>
      </c>
      <c r="K25" s="63"/>
      <c r="L25" s="74">
        <v>0.0416666666666667</v>
      </c>
      <c r="M25" s="62">
        <f>T25*212+W25</f>
        <v>13780</v>
      </c>
      <c r="N25" s="63" t="s">
        <v>39</v>
      </c>
      <c r="O25" s="63"/>
      <c r="P25" s="63"/>
      <c r="Q25" s="63"/>
      <c r="R25" s="63" t="s">
        <v>24</v>
      </c>
      <c r="S25" s="63" t="s">
        <v>25</v>
      </c>
      <c r="T25" s="130">
        <v>65</v>
      </c>
      <c r="U25" s="63"/>
      <c r="V25" s="132">
        <f>I25+M25+X25</f>
        <v>14780</v>
      </c>
      <c r="W25" s="63">
        <v>0</v>
      </c>
      <c r="X25" s="76">
        <f>M25/3600*0</f>
        <v>0</v>
      </c>
      <c r="Y25" s="61" t="s">
        <v>48</v>
      </c>
      <c r="Z25" s="69"/>
      <c r="AA25" s="69"/>
      <c r="AB25" s="69"/>
    </row>
    <row r="26" spans="1:28" s="70" customFormat="1" ht="15.75">
      <c r="A26" s="61">
        <v>13</v>
      </c>
      <c r="B26" s="61">
        <v>13</v>
      </c>
      <c r="C26" s="61">
        <v>9</v>
      </c>
      <c r="D26" s="120" t="s">
        <v>82</v>
      </c>
      <c r="E26" s="120" t="s">
        <v>83</v>
      </c>
      <c r="F26" s="81"/>
      <c r="G26" s="73">
        <v>2001</v>
      </c>
      <c r="H26" s="73">
        <f>1977-G26</f>
        <v>-24</v>
      </c>
      <c r="I26" s="73" t="str">
        <f>IF(H26&lt;=0,"0",IF(H26&gt;=1,IF(N33="М",H26*100,IF(N33="Ж",H26*150,))))</f>
        <v>0</v>
      </c>
      <c r="J26" s="63" t="s">
        <v>70</v>
      </c>
      <c r="K26" s="63"/>
      <c r="L26" s="74">
        <v>0.041666666666666664</v>
      </c>
      <c r="M26" s="62">
        <f>T26*200+W26</f>
        <v>14680</v>
      </c>
      <c r="N26" s="63" t="s">
        <v>35</v>
      </c>
      <c r="O26" s="63"/>
      <c r="P26" s="63"/>
      <c r="Q26" s="63"/>
      <c r="R26" s="63" t="s">
        <v>50</v>
      </c>
      <c r="S26" s="63" t="s">
        <v>25</v>
      </c>
      <c r="T26" s="130">
        <v>73</v>
      </c>
      <c r="U26" s="63"/>
      <c r="V26" s="132">
        <f>I26+M26+X26</f>
        <v>14720.777777777777</v>
      </c>
      <c r="W26" s="75">
        <v>80</v>
      </c>
      <c r="X26" s="76">
        <f>M26/3600*10</f>
        <v>40.77777777777777</v>
      </c>
      <c r="Y26" s="87">
        <v>2</v>
      </c>
      <c r="Z26" s="69"/>
      <c r="AA26" s="69"/>
      <c r="AB26" s="69"/>
    </row>
    <row r="27" spans="1:28" s="70" customFormat="1" ht="15.75">
      <c r="A27" s="61">
        <v>14</v>
      </c>
      <c r="B27" s="61">
        <v>14</v>
      </c>
      <c r="C27" s="61">
        <v>7</v>
      </c>
      <c r="D27" s="120" t="s">
        <v>57</v>
      </c>
      <c r="E27" s="120" t="s">
        <v>90</v>
      </c>
      <c r="F27" s="80"/>
      <c r="G27" s="73">
        <v>1968</v>
      </c>
      <c r="H27" s="73">
        <f>1977-G27</f>
        <v>9</v>
      </c>
      <c r="I27" s="73">
        <f>IF(H27&lt;=0,"0",IF(H27&gt;=1,IF(N27="М",H27*100,IF(N27="Ж",H27*150,))))</f>
        <v>900</v>
      </c>
      <c r="J27" s="63" t="s">
        <v>111</v>
      </c>
      <c r="K27" s="63"/>
      <c r="L27" s="74">
        <v>0.0416666666666667</v>
      </c>
      <c r="M27" s="62">
        <f>T27*200+W27</f>
        <v>13650</v>
      </c>
      <c r="N27" s="63" t="s">
        <v>35</v>
      </c>
      <c r="O27" s="63"/>
      <c r="P27" s="63"/>
      <c r="Q27" s="63"/>
      <c r="R27" s="63" t="s">
        <v>24</v>
      </c>
      <c r="S27" s="63" t="s">
        <v>25</v>
      </c>
      <c r="T27" s="130">
        <v>68</v>
      </c>
      <c r="U27" s="63"/>
      <c r="V27" s="132">
        <f>I27+M27+X27</f>
        <v>14550</v>
      </c>
      <c r="W27" s="75">
        <v>50</v>
      </c>
      <c r="X27" s="76">
        <f>M27/3600*0</f>
        <v>0</v>
      </c>
      <c r="Y27" s="31">
        <v>1</v>
      </c>
      <c r="Z27" s="69"/>
      <c r="AA27" s="69"/>
      <c r="AB27" s="69"/>
    </row>
    <row r="28" spans="1:28" s="70" customFormat="1" ht="15.75">
      <c r="A28" s="61">
        <v>15</v>
      </c>
      <c r="B28" s="61">
        <v>15</v>
      </c>
      <c r="C28" s="61">
        <v>13</v>
      </c>
      <c r="D28" s="120" t="s">
        <v>84</v>
      </c>
      <c r="E28" s="120" t="s">
        <v>85</v>
      </c>
      <c r="F28" s="64"/>
      <c r="G28" s="73">
        <v>1986</v>
      </c>
      <c r="H28" s="73">
        <f>1977-G28</f>
        <v>-9</v>
      </c>
      <c r="I28" s="73" t="str">
        <f>IF(H28&lt;=0,"0",IF(H28&gt;=1,IF(#REF!="М",H28*100,IF(#REF!="Ж",H28*150,))))</f>
        <v>0</v>
      </c>
      <c r="J28" s="63" t="s">
        <v>111</v>
      </c>
      <c r="K28" s="63"/>
      <c r="L28" s="74">
        <v>0.041666666666666664</v>
      </c>
      <c r="M28" s="62">
        <f>T28*206+W28</f>
        <v>14460</v>
      </c>
      <c r="N28" s="63" t="s">
        <v>35</v>
      </c>
      <c r="O28" s="63"/>
      <c r="P28" s="63"/>
      <c r="Q28" s="63"/>
      <c r="R28" s="63" t="s">
        <v>24</v>
      </c>
      <c r="S28" s="63" t="s">
        <v>25</v>
      </c>
      <c r="T28" s="130">
        <v>70</v>
      </c>
      <c r="U28" s="63"/>
      <c r="V28" s="132">
        <f>I28+M28+X28</f>
        <v>14500.166666666666</v>
      </c>
      <c r="W28" s="75">
        <v>40</v>
      </c>
      <c r="X28" s="76">
        <f>M28/3600*10</f>
        <v>40.166666666666664</v>
      </c>
      <c r="Y28" s="86">
        <v>2</v>
      </c>
      <c r="Z28" s="69"/>
      <c r="AA28" s="69"/>
      <c r="AB28" s="69"/>
    </row>
    <row r="29" spans="1:28" s="70" customFormat="1" ht="15.75">
      <c r="A29" s="61">
        <v>16</v>
      </c>
      <c r="B29" s="61">
        <v>16</v>
      </c>
      <c r="C29" s="61">
        <v>17</v>
      </c>
      <c r="D29" s="120" t="s">
        <v>93</v>
      </c>
      <c r="E29" s="120" t="s">
        <v>38</v>
      </c>
      <c r="F29" s="64"/>
      <c r="G29" s="73">
        <v>1960</v>
      </c>
      <c r="H29" s="73">
        <f>1977-G29</f>
        <v>17</v>
      </c>
      <c r="I29" s="73">
        <f>IF(H29&lt;=0,"0",IF(H29&gt;=1,IF(N29="М",H29*100,IF(N29="Ж",H29*150,))))</f>
        <v>1700</v>
      </c>
      <c r="J29" s="63" t="s">
        <v>116</v>
      </c>
      <c r="K29" s="63" t="s">
        <v>119</v>
      </c>
      <c r="L29" s="74">
        <v>0.0416666666666667</v>
      </c>
      <c r="M29" s="62">
        <f>T29*206+W29</f>
        <v>12646</v>
      </c>
      <c r="N29" s="63" t="s">
        <v>35</v>
      </c>
      <c r="O29" s="63"/>
      <c r="P29" s="63"/>
      <c r="Q29" s="63"/>
      <c r="R29" s="63" t="s">
        <v>49</v>
      </c>
      <c r="S29" s="63" t="s">
        <v>25</v>
      </c>
      <c r="T29" s="130">
        <v>61</v>
      </c>
      <c r="U29" s="63"/>
      <c r="V29" s="132">
        <f>I29+M29+X29</f>
        <v>14416.255555555555</v>
      </c>
      <c r="W29" s="75">
        <v>80</v>
      </c>
      <c r="X29" s="76">
        <f>M29/3600*20</f>
        <v>70.25555555555556</v>
      </c>
      <c r="Y29" s="61">
        <v>3</v>
      </c>
      <c r="Z29" s="69"/>
      <c r="AA29" s="69"/>
      <c r="AB29" s="69"/>
    </row>
    <row r="30" spans="1:28" s="89" customFormat="1" ht="15.75">
      <c r="A30" s="61">
        <v>17</v>
      </c>
      <c r="B30" s="61">
        <v>17</v>
      </c>
      <c r="C30" s="61">
        <v>12</v>
      </c>
      <c r="D30" s="120" t="s">
        <v>91</v>
      </c>
      <c r="E30" s="120" t="s">
        <v>44</v>
      </c>
      <c r="F30" s="80"/>
      <c r="G30" s="127">
        <v>1972</v>
      </c>
      <c r="H30" s="73">
        <f>1977-G30</f>
        <v>5</v>
      </c>
      <c r="I30" s="73">
        <f>IF(H30&lt;=0,"0",IF(H30&gt;=1,IF(N30="М",H30*100,IF(N30="Ж",H30*150,))))</f>
        <v>500</v>
      </c>
      <c r="J30" s="63" t="s">
        <v>111</v>
      </c>
      <c r="K30" s="63"/>
      <c r="L30" s="74">
        <v>0.0416666666666667</v>
      </c>
      <c r="M30" s="62">
        <f>T30*206+W30</f>
        <v>13450</v>
      </c>
      <c r="N30" s="63" t="s">
        <v>35</v>
      </c>
      <c r="O30" s="63"/>
      <c r="P30" s="63"/>
      <c r="Q30" s="63"/>
      <c r="R30" s="63" t="s">
        <v>24</v>
      </c>
      <c r="S30" s="63" t="s">
        <v>25</v>
      </c>
      <c r="T30" s="130">
        <v>65</v>
      </c>
      <c r="U30" s="63"/>
      <c r="V30" s="132">
        <f>I30+M30+X30</f>
        <v>13987.361111111111</v>
      </c>
      <c r="W30" s="75">
        <v>60</v>
      </c>
      <c r="X30" s="76">
        <f>M30/3600*10</f>
        <v>37.361111111111114</v>
      </c>
      <c r="Y30" s="87">
        <v>2</v>
      </c>
      <c r="Z30" s="69"/>
      <c r="AA30" s="69"/>
      <c r="AB30" s="69"/>
    </row>
    <row r="31" spans="1:28" s="70" customFormat="1" ht="15.75">
      <c r="A31" s="61">
        <v>18</v>
      </c>
      <c r="B31" s="61">
        <v>18</v>
      </c>
      <c r="C31" s="61">
        <v>22</v>
      </c>
      <c r="D31" s="120" t="s">
        <v>86</v>
      </c>
      <c r="E31" s="120" t="s">
        <v>44</v>
      </c>
      <c r="F31" s="64"/>
      <c r="G31" s="120">
        <v>1983</v>
      </c>
      <c r="H31" s="73">
        <f>1977-G31</f>
        <v>-6</v>
      </c>
      <c r="I31" s="73" t="str">
        <f>IF(H31&lt;=0,"0",IF(H31&gt;=1,IF(N39="М",H31*100,IF(N39="Ж",H31*150,))))</f>
        <v>0</v>
      </c>
      <c r="J31" s="63" t="s">
        <v>113</v>
      </c>
      <c r="K31" s="63"/>
      <c r="L31" s="74">
        <v>0.0416666666666667</v>
      </c>
      <c r="M31" s="62">
        <f>T31*212+W31</f>
        <v>14232</v>
      </c>
      <c r="N31" s="63" t="s">
        <v>35</v>
      </c>
      <c r="O31" s="63"/>
      <c r="P31" s="63"/>
      <c r="Q31" s="63"/>
      <c r="R31" s="63" t="s">
        <v>49</v>
      </c>
      <c r="S31" s="63" t="s">
        <v>25</v>
      </c>
      <c r="T31" s="130">
        <v>66</v>
      </c>
      <c r="U31" s="63"/>
      <c r="V31" s="132">
        <f>I31+M31+X31</f>
        <v>14232</v>
      </c>
      <c r="W31" s="75">
        <v>240</v>
      </c>
      <c r="X31" s="76">
        <f>M31/3600*0</f>
        <v>0</v>
      </c>
      <c r="Y31" s="61" t="s">
        <v>48</v>
      </c>
      <c r="Z31" s="69"/>
      <c r="AA31" s="69"/>
      <c r="AB31" s="69"/>
    </row>
    <row r="32" spans="1:25" s="69" customFormat="1" ht="15.75">
      <c r="A32" s="61">
        <v>19</v>
      </c>
      <c r="B32" s="61">
        <v>19</v>
      </c>
      <c r="C32" s="61">
        <v>16</v>
      </c>
      <c r="D32" s="120" t="s">
        <v>103</v>
      </c>
      <c r="E32" s="120" t="s">
        <v>62</v>
      </c>
      <c r="F32" s="95"/>
      <c r="G32" s="73">
        <v>1949</v>
      </c>
      <c r="H32" s="73">
        <f>1977-G32</f>
        <v>28</v>
      </c>
      <c r="I32" s="73">
        <f>IF(H32&lt;=0,"0",IF(H32&gt;=1,IF(N32="М",H32*100,IF(N32="Ж",H32*150,))))</f>
        <v>2800</v>
      </c>
      <c r="J32" s="63" t="s">
        <v>118</v>
      </c>
      <c r="K32" s="63"/>
      <c r="L32" s="74">
        <v>0.0416666666666667</v>
      </c>
      <c r="M32" s="62">
        <f>T32*206+W32</f>
        <v>11058</v>
      </c>
      <c r="N32" s="63" t="s">
        <v>35</v>
      </c>
      <c r="O32" s="63"/>
      <c r="P32" s="63"/>
      <c r="Q32" s="63"/>
      <c r="R32" s="63" t="s">
        <v>24</v>
      </c>
      <c r="S32" s="63" t="s">
        <v>25</v>
      </c>
      <c r="T32" s="130">
        <v>53</v>
      </c>
      <c r="U32" s="63"/>
      <c r="V32" s="132">
        <f>I32+M32+X32</f>
        <v>13919.433333333332</v>
      </c>
      <c r="W32" s="75">
        <v>140</v>
      </c>
      <c r="X32" s="76">
        <f>M32/3600*20</f>
        <v>61.43333333333334</v>
      </c>
      <c r="Y32" s="31">
        <v>3</v>
      </c>
    </row>
    <row r="33" spans="1:25" s="69" customFormat="1" ht="15.75">
      <c r="A33" s="61">
        <v>20</v>
      </c>
      <c r="B33" s="61">
        <v>20</v>
      </c>
      <c r="C33" s="61">
        <v>20</v>
      </c>
      <c r="D33" s="120" t="s">
        <v>95</v>
      </c>
      <c r="E33" s="120" t="s">
        <v>96</v>
      </c>
      <c r="F33" s="64"/>
      <c r="G33" s="120">
        <v>1961</v>
      </c>
      <c r="H33" s="73">
        <f>1977-G33</f>
        <v>16</v>
      </c>
      <c r="I33" s="73">
        <f>IF(H33&lt;=0,"0",IF(H33&gt;=1,IF(N33="М",H33*100,IF(N33="Ж",H33*150,))))</f>
        <v>1600</v>
      </c>
      <c r="J33" s="63" t="s">
        <v>110</v>
      </c>
      <c r="K33" s="63"/>
      <c r="L33" s="74">
        <v>0.0416666666666667</v>
      </c>
      <c r="M33" s="62">
        <f>T33*206+W33</f>
        <v>12008</v>
      </c>
      <c r="N33" s="63" t="s">
        <v>35</v>
      </c>
      <c r="O33" s="63"/>
      <c r="P33" s="63"/>
      <c r="Q33" s="63"/>
      <c r="R33" s="63" t="s">
        <v>24</v>
      </c>
      <c r="S33" s="63" t="s">
        <v>25</v>
      </c>
      <c r="T33" s="130">
        <v>58</v>
      </c>
      <c r="U33" s="63"/>
      <c r="V33" s="132">
        <f>I33+M33+X33</f>
        <v>13674.711111111112</v>
      </c>
      <c r="W33" s="75">
        <v>60</v>
      </c>
      <c r="X33" s="76">
        <f>M33/3600*20</f>
        <v>66.71111111111111</v>
      </c>
      <c r="Y33" s="61">
        <v>3</v>
      </c>
    </row>
    <row r="34" spans="1:25" s="69" customFormat="1" ht="15.75">
      <c r="A34" s="61">
        <v>21</v>
      </c>
      <c r="B34" s="61">
        <v>21</v>
      </c>
      <c r="C34" s="61">
        <v>21</v>
      </c>
      <c r="D34" s="121" t="s">
        <v>98</v>
      </c>
      <c r="E34" s="63" t="s">
        <v>38</v>
      </c>
      <c r="F34" s="64"/>
      <c r="G34" s="73">
        <v>1963</v>
      </c>
      <c r="H34" s="73">
        <f>1977-G34</f>
        <v>14</v>
      </c>
      <c r="I34" s="73">
        <f>IF(H34&lt;=0,"0",IF(H34&gt;=1,IF(N34="М",H34*100,IF(N34="Ж",H34*150,))))</f>
        <v>1400</v>
      </c>
      <c r="J34" s="78" t="s">
        <v>111</v>
      </c>
      <c r="K34" s="63"/>
      <c r="L34" s="74">
        <v>0.0416666666666667</v>
      </c>
      <c r="M34" s="62">
        <f>T34*212+W34</f>
        <v>12112</v>
      </c>
      <c r="N34" s="63" t="s">
        <v>35</v>
      </c>
      <c r="O34" s="63"/>
      <c r="P34" s="63"/>
      <c r="Q34" s="63"/>
      <c r="R34" s="63" t="s">
        <v>24</v>
      </c>
      <c r="S34" s="63" t="s">
        <v>25</v>
      </c>
      <c r="T34" s="130">
        <v>56</v>
      </c>
      <c r="U34" s="63"/>
      <c r="V34" s="132">
        <f>I34+M34+X34</f>
        <v>13512</v>
      </c>
      <c r="W34" s="63">
        <v>240</v>
      </c>
      <c r="X34" s="76">
        <f>M34/3600*0</f>
        <v>0</v>
      </c>
      <c r="Y34" s="61" t="s">
        <v>48</v>
      </c>
    </row>
    <row r="35" spans="1:25" s="69" customFormat="1" ht="15.75">
      <c r="A35" s="61">
        <v>22</v>
      </c>
      <c r="B35" s="61">
        <v>22</v>
      </c>
      <c r="C35" s="61">
        <v>27</v>
      </c>
      <c r="D35" s="121" t="s">
        <v>102</v>
      </c>
      <c r="E35" s="63" t="s">
        <v>37</v>
      </c>
      <c r="F35" s="79"/>
      <c r="G35" s="73">
        <v>1963</v>
      </c>
      <c r="H35" s="73">
        <f>1977-G35</f>
        <v>14</v>
      </c>
      <c r="I35" s="73">
        <f>IF(H35&lt;=0,"0",IF(H35&gt;=1,IF(N35="М",H35*100,IF(N35="Ж",H35*150,))))</f>
        <v>2100</v>
      </c>
      <c r="J35" s="63" t="s">
        <v>117</v>
      </c>
      <c r="K35" s="63"/>
      <c r="L35" s="74">
        <v>0.0416666666666667</v>
      </c>
      <c r="M35" s="62">
        <f>T35*212+W35</f>
        <v>11144</v>
      </c>
      <c r="N35" s="63" t="s">
        <v>39</v>
      </c>
      <c r="O35" s="63"/>
      <c r="P35" s="63"/>
      <c r="Q35" s="63"/>
      <c r="R35" s="63" t="s">
        <v>24</v>
      </c>
      <c r="S35" s="63" t="s">
        <v>25</v>
      </c>
      <c r="T35" s="130">
        <v>52</v>
      </c>
      <c r="U35" s="63"/>
      <c r="V35" s="132">
        <f>I35+M35+X35</f>
        <v>13274.955555555556</v>
      </c>
      <c r="W35" s="75">
        <v>120</v>
      </c>
      <c r="X35" s="76">
        <f>M35/3600*10</f>
        <v>30.955555555555556</v>
      </c>
      <c r="Y35" s="86">
        <v>2</v>
      </c>
    </row>
    <row r="36" spans="1:25" s="69" customFormat="1" ht="15.75">
      <c r="A36" s="61">
        <v>23</v>
      </c>
      <c r="B36" s="61">
        <v>23</v>
      </c>
      <c r="C36" s="61">
        <v>15</v>
      </c>
      <c r="D36" s="120" t="s">
        <v>92</v>
      </c>
      <c r="E36" s="120" t="s">
        <v>36</v>
      </c>
      <c r="F36" s="64"/>
      <c r="G36" s="63">
        <v>1991</v>
      </c>
      <c r="H36" s="73">
        <f>1977-G36</f>
        <v>-14</v>
      </c>
      <c r="I36" s="73" t="str">
        <f>IF(H36&lt;=0,"0",IF(H36&gt;=1,IF(#REF!="М",H36*100,IF(#REF!="Ж",H36*150,))))</f>
        <v>0</v>
      </c>
      <c r="J36" s="63" t="s">
        <v>111</v>
      </c>
      <c r="K36" s="63"/>
      <c r="L36" s="74">
        <v>0.0416666666666667</v>
      </c>
      <c r="M36" s="62">
        <f>T36*206+W36</f>
        <v>12922</v>
      </c>
      <c r="N36" s="63" t="s">
        <v>39</v>
      </c>
      <c r="O36" s="63"/>
      <c r="P36" s="63"/>
      <c r="Q36" s="63"/>
      <c r="R36" s="63" t="s">
        <v>49</v>
      </c>
      <c r="S36" s="63" t="s">
        <v>25</v>
      </c>
      <c r="T36" s="130">
        <v>62</v>
      </c>
      <c r="U36" s="63"/>
      <c r="V36" s="132">
        <f>I36+M36+X36</f>
        <v>12993.788888888888</v>
      </c>
      <c r="W36" s="75">
        <v>150</v>
      </c>
      <c r="X36" s="76">
        <f>M36/3600*20</f>
        <v>71.78888888888889</v>
      </c>
      <c r="Y36" s="61">
        <v>3</v>
      </c>
    </row>
    <row r="37" spans="1:28" s="70" customFormat="1" ht="15.75">
      <c r="A37" s="61">
        <v>24</v>
      </c>
      <c r="B37" s="61">
        <v>24</v>
      </c>
      <c r="C37" s="61">
        <v>30</v>
      </c>
      <c r="D37" s="120" t="s">
        <v>100</v>
      </c>
      <c r="E37" s="120" t="s">
        <v>101</v>
      </c>
      <c r="F37" s="137"/>
      <c r="G37" s="73">
        <v>1963</v>
      </c>
      <c r="H37" s="73">
        <f>1977-G37</f>
        <v>14</v>
      </c>
      <c r="I37" s="73">
        <f>IF(H37&lt;=0,"0",IF(H37&gt;=1,IF(N37="М",H37*100,IF(N37="Ж",H37*150,))))</f>
        <v>1400</v>
      </c>
      <c r="J37" s="84" t="s">
        <v>111</v>
      </c>
      <c r="K37" s="63"/>
      <c r="L37" s="74">
        <v>0.0416666666666667</v>
      </c>
      <c r="M37" s="62">
        <f>T37*212+W37</f>
        <v>11426</v>
      </c>
      <c r="N37" s="63" t="s">
        <v>35</v>
      </c>
      <c r="O37" s="84"/>
      <c r="P37" s="84"/>
      <c r="Q37" s="84"/>
      <c r="R37" s="63" t="s">
        <v>24</v>
      </c>
      <c r="S37" s="63" t="s">
        <v>25</v>
      </c>
      <c r="T37" s="130">
        <v>53</v>
      </c>
      <c r="U37" s="84"/>
      <c r="V37" s="132">
        <f>I37+M37+X37</f>
        <v>12889.477777777778</v>
      </c>
      <c r="W37" s="75">
        <v>190</v>
      </c>
      <c r="X37" s="76">
        <f>M37/3600*20</f>
        <v>63.47777777777778</v>
      </c>
      <c r="Y37" s="61">
        <v>3</v>
      </c>
      <c r="Z37" s="69"/>
      <c r="AA37" s="69"/>
      <c r="AB37" s="69"/>
    </row>
    <row r="38" spans="1:28" s="70" customFormat="1" ht="15.75">
      <c r="A38" s="61">
        <v>25</v>
      </c>
      <c r="B38" s="61">
        <v>25</v>
      </c>
      <c r="C38" s="61">
        <v>23</v>
      </c>
      <c r="D38" s="63" t="s">
        <v>104</v>
      </c>
      <c r="E38" s="63" t="s">
        <v>76</v>
      </c>
      <c r="F38" s="79"/>
      <c r="G38" s="73">
        <v>1952</v>
      </c>
      <c r="H38" s="73">
        <f>1977-G38</f>
        <v>25</v>
      </c>
      <c r="I38" s="73">
        <f>IF(H38&lt;=0,"0",IF(H38&gt;=1,IF(N38="М",H38*100,IF(N38="Ж",H38*150,))))</f>
        <v>2500</v>
      </c>
      <c r="J38" s="63" t="s">
        <v>111</v>
      </c>
      <c r="K38" s="63"/>
      <c r="L38" s="82">
        <v>0.0416666666666667</v>
      </c>
      <c r="M38" s="62">
        <f>T38*212+W38</f>
        <v>10034</v>
      </c>
      <c r="N38" s="63" t="s">
        <v>35</v>
      </c>
      <c r="O38" s="63"/>
      <c r="P38" s="63"/>
      <c r="Q38" s="63"/>
      <c r="R38" s="63" t="s">
        <v>24</v>
      </c>
      <c r="S38" s="63" t="s">
        <v>25</v>
      </c>
      <c r="T38" s="130">
        <v>47</v>
      </c>
      <c r="U38" s="63"/>
      <c r="V38" s="132">
        <f>I38+M38+X38</f>
        <v>12534</v>
      </c>
      <c r="W38" s="84">
        <v>70</v>
      </c>
      <c r="X38" s="76">
        <f>M38/3600*0</f>
        <v>0</v>
      </c>
      <c r="Y38" s="85" t="s">
        <v>48</v>
      </c>
      <c r="Z38" s="69"/>
      <c r="AA38" s="69"/>
      <c r="AB38" s="69"/>
    </row>
    <row r="39" spans="1:28" s="89" customFormat="1" ht="15.75">
      <c r="A39" s="61">
        <v>26</v>
      </c>
      <c r="B39" s="61">
        <v>26</v>
      </c>
      <c r="C39" s="61">
        <v>28</v>
      </c>
      <c r="D39" s="120" t="s">
        <v>94</v>
      </c>
      <c r="E39" s="120" t="s">
        <v>40</v>
      </c>
      <c r="F39" s="79"/>
      <c r="G39" s="73">
        <v>1979</v>
      </c>
      <c r="H39" s="73">
        <f>1977-G39</f>
        <v>-2</v>
      </c>
      <c r="I39" s="73" t="str">
        <f>IF(H39&lt;=0,"0",IF(H39&gt;=1,IF(N39="М",H39*100,IF(N39="Ж",H39*150,))))</f>
        <v>0</v>
      </c>
      <c r="J39" s="63" t="s">
        <v>111</v>
      </c>
      <c r="K39" s="63"/>
      <c r="L39" s="82">
        <v>0.0416666666666667</v>
      </c>
      <c r="M39" s="62">
        <f>T39*212+W39</f>
        <v>12396</v>
      </c>
      <c r="N39" s="63" t="s">
        <v>35</v>
      </c>
      <c r="O39" s="63"/>
      <c r="P39" s="63"/>
      <c r="Q39" s="63"/>
      <c r="R39" s="63" t="s">
        <v>24</v>
      </c>
      <c r="S39" s="63" t="s">
        <v>25</v>
      </c>
      <c r="T39" s="130">
        <v>58</v>
      </c>
      <c r="U39" s="63"/>
      <c r="V39" s="132">
        <f>I39+M39+X39</f>
        <v>12430.433333333332</v>
      </c>
      <c r="W39" s="75">
        <v>100</v>
      </c>
      <c r="X39" s="76">
        <f>M39/3600*10</f>
        <v>34.43333333333334</v>
      </c>
      <c r="Y39" s="96">
        <v>2</v>
      </c>
      <c r="Z39" s="69"/>
      <c r="AA39" s="69"/>
      <c r="AB39" s="69"/>
    </row>
    <row r="40" spans="1:25" s="69" customFormat="1" ht="15.75">
      <c r="A40" s="61">
        <v>27</v>
      </c>
      <c r="B40" s="61">
        <v>27</v>
      </c>
      <c r="C40" s="61">
        <v>25</v>
      </c>
      <c r="D40" s="120" t="s">
        <v>99</v>
      </c>
      <c r="E40" s="120" t="s">
        <v>55</v>
      </c>
      <c r="F40" s="81"/>
      <c r="G40" s="73">
        <v>1974</v>
      </c>
      <c r="H40" s="73">
        <f>1977-G40</f>
        <v>3</v>
      </c>
      <c r="I40" s="73">
        <f>IF(H40&lt;=0,"0",IF(H40&gt;=1,IF(N40="М",H40*100,IF(N40="Ж",H40*150,))))</f>
        <v>300</v>
      </c>
      <c r="J40" s="63" t="s">
        <v>111</v>
      </c>
      <c r="K40" s="63"/>
      <c r="L40" s="74">
        <v>0.0416666666666667</v>
      </c>
      <c r="M40" s="62">
        <f>T40*212+W40</f>
        <v>11720</v>
      </c>
      <c r="N40" s="63" t="s">
        <v>35</v>
      </c>
      <c r="O40" s="63"/>
      <c r="P40" s="63"/>
      <c r="Q40" s="63"/>
      <c r="R40" s="63" t="s">
        <v>24</v>
      </c>
      <c r="S40" s="63" t="s">
        <v>25</v>
      </c>
      <c r="T40" s="130">
        <v>55</v>
      </c>
      <c r="U40" s="63"/>
      <c r="V40" s="132">
        <f>I40+M40+X40</f>
        <v>12085.111111111111</v>
      </c>
      <c r="W40" s="75">
        <v>60</v>
      </c>
      <c r="X40" s="76">
        <f>M40/3600*20</f>
        <v>65.11111111111111</v>
      </c>
      <c r="Y40" s="61">
        <v>3</v>
      </c>
    </row>
    <row r="41" spans="1:25" s="69" customFormat="1" ht="15.75">
      <c r="A41" s="61">
        <v>28</v>
      </c>
      <c r="B41" s="61">
        <v>28</v>
      </c>
      <c r="C41" s="61">
        <v>19</v>
      </c>
      <c r="D41" s="120" t="s">
        <v>97</v>
      </c>
      <c r="E41" s="120" t="s">
        <v>45</v>
      </c>
      <c r="F41" s="81"/>
      <c r="G41" s="120">
        <v>2004</v>
      </c>
      <c r="H41" s="73">
        <f>1977-G41</f>
        <v>-27</v>
      </c>
      <c r="I41" s="73" t="str">
        <f>IF(H41&lt;=0,"0",IF(H41&gt;=1,IF(N41="М",H41*100,IF(N41="Ж",H41*150,))))</f>
        <v>0</v>
      </c>
      <c r="J41" s="63" t="s">
        <v>70</v>
      </c>
      <c r="K41" s="63"/>
      <c r="L41" s="82">
        <v>0.0416666666666667</v>
      </c>
      <c r="M41" s="62">
        <f>T41*206+W41</f>
        <v>12138</v>
      </c>
      <c r="N41" s="63" t="s">
        <v>35</v>
      </c>
      <c r="O41" s="63"/>
      <c r="P41" s="63"/>
      <c r="Q41" s="63"/>
      <c r="R41" s="63" t="s">
        <v>24</v>
      </c>
      <c r="S41" s="63" t="s">
        <v>25</v>
      </c>
      <c r="T41" s="130">
        <v>58</v>
      </c>
      <c r="U41" s="63"/>
      <c r="V41" s="132">
        <f>I41+M41+X41</f>
        <v>12138</v>
      </c>
      <c r="W41" s="75">
        <v>190</v>
      </c>
      <c r="X41" s="76">
        <f>M41/3600*0</f>
        <v>0</v>
      </c>
      <c r="Y41" s="85" t="s">
        <v>48</v>
      </c>
    </row>
    <row r="42" spans="1:28" s="83" customFormat="1" ht="15.75">
      <c r="A42" s="61">
        <v>29</v>
      </c>
      <c r="B42" s="61">
        <v>29</v>
      </c>
      <c r="C42" s="61">
        <v>18</v>
      </c>
      <c r="D42" s="123" t="s">
        <v>105</v>
      </c>
      <c r="E42" s="123" t="s">
        <v>106</v>
      </c>
      <c r="F42" s="62"/>
      <c r="G42" s="73">
        <v>1962</v>
      </c>
      <c r="H42" s="73">
        <f>1977-G42</f>
        <v>15</v>
      </c>
      <c r="I42" s="73">
        <f>IF(H42&lt;=0,"0",IF(H42&gt;=1,IF(N42="М",H42*100,IF(N42="Ж",H42*150,))))</f>
        <v>1500</v>
      </c>
      <c r="J42" s="63" t="s">
        <v>111</v>
      </c>
      <c r="K42" s="63"/>
      <c r="L42" s="82">
        <v>0.0416666666666667</v>
      </c>
      <c r="M42" s="62">
        <f>T42*206+W42</f>
        <v>9506</v>
      </c>
      <c r="N42" s="63" t="s">
        <v>35</v>
      </c>
      <c r="O42" s="78"/>
      <c r="P42" s="78"/>
      <c r="Q42" s="78"/>
      <c r="R42" s="78" t="s">
        <v>24</v>
      </c>
      <c r="S42" s="78" t="s">
        <v>25</v>
      </c>
      <c r="T42" s="130">
        <v>46</v>
      </c>
      <c r="U42" s="63"/>
      <c r="V42" s="132">
        <f>I42+M42+X42</f>
        <v>11032.405555555555</v>
      </c>
      <c r="W42" s="75">
        <v>30</v>
      </c>
      <c r="X42" s="76">
        <f>M42/3600*10</f>
        <v>26.40555555555556</v>
      </c>
      <c r="Y42" s="97">
        <v>2</v>
      </c>
      <c r="Z42" s="69"/>
      <c r="AA42" s="69"/>
      <c r="AB42" s="69"/>
    </row>
    <row r="43" spans="1:25" s="69" customFormat="1" ht="15.75">
      <c r="A43" s="61">
        <v>30</v>
      </c>
      <c r="B43" s="61">
        <v>30</v>
      </c>
      <c r="C43" s="61">
        <v>14</v>
      </c>
      <c r="D43" s="120" t="s">
        <v>107</v>
      </c>
      <c r="E43" s="120" t="s">
        <v>108</v>
      </c>
      <c r="F43" s="79"/>
      <c r="G43" s="73">
        <v>1987</v>
      </c>
      <c r="H43" s="73">
        <f>1977-G43</f>
        <v>-10</v>
      </c>
      <c r="I43" s="73" t="str">
        <f>IF(H43&lt;=0,"0",IF(H43&gt;=1,IF(N43="М",H43*100,IF(N43="Ж",H43*150,))))</f>
        <v>0</v>
      </c>
      <c r="J43" s="63" t="s">
        <v>111</v>
      </c>
      <c r="K43" s="63"/>
      <c r="L43" s="74">
        <v>0.0416666666666667</v>
      </c>
      <c r="M43" s="62">
        <f>T43*206+W43</f>
        <v>7978</v>
      </c>
      <c r="N43" s="63" t="s">
        <v>35</v>
      </c>
      <c r="O43" s="63"/>
      <c r="P43" s="63"/>
      <c r="Q43" s="63"/>
      <c r="R43" s="63" t="s">
        <v>24</v>
      </c>
      <c r="S43" s="63" t="s">
        <v>25</v>
      </c>
      <c r="T43" s="130">
        <v>38</v>
      </c>
      <c r="U43" s="63"/>
      <c r="V43" s="132">
        <f>I43+M43+X43</f>
        <v>7978</v>
      </c>
      <c r="W43" s="75">
        <v>150</v>
      </c>
      <c r="X43" s="76">
        <f>M43/3600*0</f>
        <v>0</v>
      </c>
      <c r="Y43" s="61" t="s">
        <v>48</v>
      </c>
    </row>
    <row r="44" spans="1:25" s="69" customFormat="1" ht="15.75">
      <c r="A44" s="61">
        <v>31</v>
      </c>
      <c r="B44" s="61">
        <v>31</v>
      </c>
      <c r="C44" s="61">
        <v>29</v>
      </c>
      <c r="D44" s="124" t="s">
        <v>58</v>
      </c>
      <c r="E44" s="125" t="s">
        <v>59</v>
      </c>
      <c r="F44" s="64"/>
      <c r="G44" s="73">
        <v>1967</v>
      </c>
      <c r="H44" s="73">
        <f>1977-G44</f>
        <v>10</v>
      </c>
      <c r="I44" s="73">
        <f>IF(H44&lt;=0,"0",IF(H44&gt;=1,IF(N44="М",H44*100,IF(N44="Ж",H44*150,))))</f>
        <v>1500</v>
      </c>
      <c r="J44" s="63" t="s">
        <v>111</v>
      </c>
      <c r="K44" s="63"/>
      <c r="L44" s="82">
        <v>0.041666666666666664</v>
      </c>
      <c r="M44" s="62">
        <f>T44*212+W44</f>
        <v>362</v>
      </c>
      <c r="N44" s="63" t="s">
        <v>39</v>
      </c>
      <c r="O44" s="63"/>
      <c r="P44" s="63"/>
      <c r="Q44" s="63"/>
      <c r="R44" s="63" t="s">
        <v>24</v>
      </c>
      <c r="S44" s="63" t="s">
        <v>25</v>
      </c>
      <c r="T44" s="130">
        <v>1</v>
      </c>
      <c r="U44" s="63"/>
      <c r="V44" s="132">
        <f>I44+M44+X44</f>
        <v>1863.0055555555555</v>
      </c>
      <c r="W44" s="75">
        <v>150</v>
      </c>
      <c r="X44" s="76">
        <f>M44/3600*10</f>
        <v>1.0055555555555555</v>
      </c>
      <c r="Y44" s="96">
        <v>2</v>
      </c>
    </row>
    <row r="45" spans="1:28" s="98" customFormat="1" ht="18.75">
      <c r="A45" s="100"/>
      <c r="B45" s="100"/>
      <c r="C45" s="101"/>
      <c r="D45" s="100"/>
      <c r="E45" s="100"/>
      <c r="F45" s="102"/>
      <c r="G45" s="103"/>
      <c r="H45" s="103"/>
      <c r="I45" s="104"/>
      <c r="J45" s="100"/>
      <c r="K45" s="100"/>
      <c r="L45" s="100"/>
      <c r="M45" s="105"/>
      <c r="N45" s="100"/>
      <c r="O45" s="100"/>
      <c r="P45" s="100"/>
      <c r="Q45" s="100"/>
      <c r="R45" s="100"/>
      <c r="S45" s="100"/>
      <c r="T45" s="106"/>
      <c r="U45" s="100"/>
      <c r="V45" s="107"/>
      <c r="W45" s="100"/>
      <c r="X45" s="105"/>
      <c r="Y45" s="105"/>
      <c r="Z45" s="94"/>
      <c r="AA45" s="94"/>
      <c r="AB45" s="94"/>
    </row>
    <row r="46" spans="1:28" s="98" customFormat="1" ht="18.75">
      <c r="A46" s="100"/>
      <c r="B46" s="100"/>
      <c r="C46" s="101"/>
      <c r="D46" s="100"/>
      <c r="E46" s="100"/>
      <c r="F46" s="102"/>
      <c r="G46" s="103"/>
      <c r="H46" s="103"/>
      <c r="I46" s="104"/>
      <c r="J46" s="100"/>
      <c r="K46" s="100"/>
      <c r="L46" s="100"/>
      <c r="M46" s="105"/>
      <c r="N46" s="100"/>
      <c r="O46" s="100"/>
      <c r="P46" s="100"/>
      <c r="Q46" s="100"/>
      <c r="R46" s="100"/>
      <c r="S46" s="100"/>
      <c r="T46" s="106"/>
      <c r="U46" s="100"/>
      <c r="V46" s="107"/>
      <c r="W46" s="100"/>
      <c r="X46" s="105"/>
      <c r="Y46" s="105"/>
      <c r="Z46" s="94"/>
      <c r="AA46" s="94"/>
      <c r="AB46" s="94"/>
    </row>
    <row r="47" spans="1:28" s="98" customFormat="1" ht="18.75">
      <c r="A47" s="100"/>
      <c r="B47" s="100"/>
      <c r="C47" s="101"/>
      <c r="D47" s="100"/>
      <c r="E47" s="100"/>
      <c r="F47" s="102"/>
      <c r="G47" s="103" t="s">
        <v>124</v>
      </c>
      <c r="H47" s="103"/>
      <c r="I47" s="104"/>
      <c r="J47" s="100"/>
      <c r="K47" s="100"/>
      <c r="L47" s="100"/>
      <c r="M47" s="105"/>
      <c r="N47" s="100"/>
      <c r="O47" s="100"/>
      <c r="P47" s="100"/>
      <c r="Q47" s="100"/>
      <c r="R47" s="100"/>
      <c r="S47" s="100"/>
      <c r="T47" s="106"/>
      <c r="U47" s="100"/>
      <c r="V47" s="107"/>
      <c r="W47" s="100"/>
      <c r="X47" s="105"/>
      <c r="Y47" s="105"/>
      <c r="Z47" s="94"/>
      <c r="AA47" s="94"/>
      <c r="AB47" s="94"/>
    </row>
    <row r="48" spans="1:28" s="98" customFormat="1" ht="18.75">
      <c r="A48" s="100"/>
      <c r="B48" s="100"/>
      <c r="C48" s="101"/>
      <c r="D48" s="100"/>
      <c r="E48" s="100"/>
      <c r="F48" s="102"/>
      <c r="G48" s="103"/>
      <c r="H48" s="103"/>
      <c r="I48" s="104"/>
      <c r="J48" s="100"/>
      <c r="K48" s="100"/>
      <c r="L48" s="100"/>
      <c r="M48" s="105"/>
      <c r="N48" s="100"/>
      <c r="O48" s="100"/>
      <c r="P48" s="100"/>
      <c r="Q48" s="100"/>
      <c r="R48" s="100"/>
      <c r="S48" s="100"/>
      <c r="T48" s="106"/>
      <c r="U48" s="100"/>
      <c r="V48" s="107"/>
      <c r="W48" s="100"/>
      <c r="X48" s="105"/>
      <c r="Y48" s="105"/>
      <c r="Z48" s="94"/>
      <c r="AA48" s="94"/>
      <c r="AB48" s="94"/>
    </row>
    <row r="49" spans="1:28" s="98" customFormat="1" ht="18.75">
      <c r="A49" s="100"/>
      <c r="B49" s="100"/>
      <c r="C49" s="101"/>
      <c r="D49" s="100"/>
      <c r="E49" s="100"/>
      <c r="F49" s="102"/>
      <c r="G49" s="103" t="s">
        <v>125</v>
      </c>
      <c r="H49" s="103"/>
      <c r="I49" s="104"/>
      <c r="J49" s="100"/>
      <c r="K49" s="100" t="s">
        <v>69</v>
      </c>
      <c r="L49" s="100"/>
      <c r="M49" s="105"/>
      <c r="N49" s="100"/>
      <c r="O49" s="100"/>
      <c r="P49" s="100"/>
      <c r="Q49" s="100"/>
      <c r="R49" s="100"/>
      <c r="S49" s="100"/>
      <c r="T49" s="106"/>
      <c r="U49" s="100"/>
      <c r="V49" s="107"/>
      <c r="W49" s="100"/>
      <c r="X49" s="105"/>
      <c r="Y49" s="105"/>
      <c r="Z49" s="94"/>
      <c r="AA49" s="94"/>
      <c r="AB49" s="94"/>
    </row>
    <row r="50" spans="1:28" s="98" customFormat="1" ht="18.75">
      <c r="A50" s="100"/>
      <c r="B50" s="100"/>
      <c r="C50" s="101"/>
      <c r="D50" s="100"/>
      <c r="E50" s="100"/>
      <c r="F50" s="102"/>
      <c r="G50" s="103"/>
      <c r="H50" s="103"/>
      <c r="I50" s="104"/>
      <c r="J50" s="100"/>
      <c r="K50" s="100"/>
      <c r="L50" s="100"/>
      <c r="M50" s="105"/>
      <c r="N50" s="100"/>
      <c r="O50" s="100"/>
      <c r="P50" s="100"/>
      <c r="Q50" s="100"/>
      <c r="R50" s="100"/>
      <c r="S50" s="100"/>
      <c r="T50" s="106"/>
      <c r="U50" s="100"/>
      <c r="V50" s="107"/>
      <c r="W50" s="100"/>
      <c r="X50" s="105"/>
      <c r="Y50" s="105"/>
      <c r="Z50" s="94"/>
      <c r="AA50" s="94"/>
      <c r="AB50" s="94"/>
    </row>
    <row r="51" spans="1:28" s="98" customFormat="1" ht="18.75">
      <c r="A51" s="100"/>
      <c r="B51" s="100"/>
      <c r="C51" s="101"/>
      <c r="D51" s="100"/>
      <c r="E51" s="100"/>
      <c r="F51" s="102"/>
      <c r="G51" s="103"/>
      <c r="H51" s="103"/>
      <c r="I51" s="104"/>
      <c r="J51" s="100"/>
      <c r="K51" s="100"/>
      <c r="L51" s="100"/>
      <c r="M51" s="105"/>
      <c r="N51" s="100"/>
      <c r="O51" s="100"/>
      <c r="P51" s="100"/>
      <c r="Q51" s="100"/>
      <c r="R51" s="100"/>
      <c r="S51" s="100"/>
      <c r="T51" s="106"/>
      <c r="U51" s="100"/>
      <c r="V51" s="107"/>
      <c r="W51" s="100"/>
      <c r="X51" s="105"/>
      <c r="Y51" s="105"/>
      <c r="Z51" s="94"/>
      <c r="AA51" s="94"/>
      <c r="AB51" s="94"/>
    </row>
    <row r="52" spans="1:28" s="98" customFormat="1" ht="18.75">
      <c r="A52" s="100"/>
      <c r="B52" s="100"/>
      <c r="C52" s="101"/>
      <c r="D52" s="100"/>
      <c r="E52" s="100"/>
      <c r="F52" s="102"/>
      <c r="G52" s="103"/>
      <c r="H52" s="103"/>
      <c r="I52" s="104"/>
      <c r="J52" s="100"/>
      <c r="K52" s="100"/>
      <c r="L52" s="100"/>
      <c r="M52" s="105"/>
      <c r="N52" s="100"/>
      <c r="O52" s="100"/>
      <c r="P52" s="100"/>
      <c r="Q52" s="100"/>
      <c r="R52" s="100"/>
      <c r="S52" s="100"/>
      <c r="T52" s="106"/>
      <c r="U52" s="100"/>
      <c r="V52" s="107"/>
      <c r="W52" s="100"/>
      <c r="X52" s="105"/>
      <c r="Y52" s="105"/>
      <c r="Z52" s="94"/>
      <c r="AA52" s="94"/>
      <c r="AB52" s="94"/>
    </row>
    <row r="53" spans="24:25" ht="18.75">
      <c r="X53" s="69"/>
      <c r="Y53" s="69"/>
    </row>
    <row r="54" spans="24:25" ht="18.75">
      <c r="X54" s="69"/>
      <c r="Y54" s="69"/>
    </row>
    <row r="55" spans="24:25" ht="18.75">
      <c r="X55" s="69"/>
      <c r="Y55" s="69"/>
    </row>
    <row r="56" spans="24:25" ht="18.75">
      <c r="X56" s="69"/>
      <c r="Y56" s="69"/>
    </row>
    <row r="57" spans="24:25" ht="18.75">
      <c r="X57" s="69"/>
      <c r="Y57" s="69"/>
    </row>
  </sheetData>
  <sheetProtection/>
  <mergeCells count="3">
    <mergeCell ref="H1:O1"/>
    <mergeCell ref="H3:O3"/>
    <mergeCell ref="H5:I5"/>
  </mergeCells>
  <printOptions/>
  <pageMargins left="0.7480314960629921" right="0.7480314960629921" top="0.1968503937007874" bottom="0.196850393700787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8"/>
  <sheetViews>
    <sheetView zoomScale="130" zoomScaleNormal="130" zoomScalePageLayoutView="0" workbookViewId="0" topLeftCell="A4">
      <selection activeCell="F10" sqref="A1:I10"/>
    </sheetView>
  </sheetViews>
  <sheetFormatPr defaultColWidth="9.140625" defaultRowHeight="15"/>
  <cols>
    <col min="1" max="1" width="3.8515625" style="0" customWidth="1"/>
    <col min="2" max="2" width="4.57421875" style="0" customWidth="1"/>
    <col min="3" max="3" width="10.28125" style="1" customWidth="1"/>
    <col min="4" max="4" width="13.28125" style="0" customWidth="1"/>
    <col min="5" max="5" width="10.28125" style="0" customWidth="1"/>
    <col min="6" max="6" width="12.28125" style="40" customWidth="1"/>
    <col min="7" max="7" width="9.140625" style="45" customWidth="1"/>
    <col min="8" max="8" width="13.28125" style="45" customWidth="1"/>
    <col min="9" max="9" width="10.28125" style="1" hidden="1" customWidth="1"/>
    <col min="10" max="10" width="7.7109375" style="1" customWidth="1"/>
    <col min="11" max="11" width="13.8515625" style="54" customWidth="1"/>
    <col min="18" max="18" width="18.57421875" style="0" customWidth="1"/>
  </cols>
  <sheetData>
    <row r="1" spans="1:11" ht="21">
      <c r="A1" s="1"/>
      <c r="B1" s="113" t="s">
        <v>23</v>
      </c>
      <c r="C1" s="113"/>
      <c r="D1" s="113"/>
      <c r="E1" s="113"/>
      <c r="F1" s="113"/>
      <c r="G1" s="113"/>
      <c r="H1" s="113"/>
      <c r="I1" s="113"/>
      <c r="J1" s="17"/>
      <c r="K1" s="53"/>
    </row>
    <row r="2" ht="15">
      <c r="A2" s="1"/>
    </row>
    <row r="3" spans="1:11" ht="28.5">
      <c r="A3" s="1"/>
      <c r="B3" s="114" t="s">
        <v>26</v>
      </c>
      <c r="C3" s="115"/>
      <c r="D3" s="115"/>
      <c r="E3" s="115"/>
      <c r="F3" s="115"/>
      <c r="G3" s="115"/>
      <c r="H3" s="115"/>
      <c r="I3" s="115"/>
      <c r="J3" s="18"/>
      <c r="K3" s="55"/>
    </row>
    <row r="4" spans="1:2" ht="15">
      <c r="A4" s="1"/>
      <c r="B4" s="3" t="s">
        <v>0</v>
      </c>
    </row>
    <row r="5" spans="1:11" ht="15">
      <c r="A5" s="1"/>
      <c r="B5" s="116" t="s">
        <v>52</v>
      </c>
      <c r="C5" s="117"/>
      <c r="D5" s="4" t="s">
        <v>53</v>
      </c>
      <c r="E5" s="2"/>
      <c r="F5" s="41" t="s">
        <v>29</v>
      </c>
      <c r="G5" s="46"/>
      <c r="H5" s="47"/>
      <c r="I5" s="22"/>
      <c r="J5" s="22"/>
      <c r="K5" s="56"/>
    </row>
    <row r="6" spans="1:11" ht="15">
      <c r="A6" s="1"/>
      <c r="B6" s="3" t="s">
        <v>1</v>
      </c>
      <c r="C6" s="19"/>
      <c r="D6" s="3" t="s">
        <v>2</v>
      </c>
      <c r="E6" s="3"/>
      <c r="F6" s="42" t="s">
        <v>3</v>
      </c>
      <c r="H6" s="48"/>
      <c r="I6" s="20"/>
      <c r="J6" s="20"/>
      <c r="K6" s="57"/>
    </row>
    <row r="7" spans="1:5" ht="15">
      <c r="A7" s="1"/>
      <c r="B7" s="3" t="s">
        <v>4</v>
      </c>
      <c r="C7" s="20">
        <v>10</v>
      </c>
      <c r="D7" s="3"/>
      <c r="E7" s="3"/>
    </row>
    <row r="8" spans="1:10" ht="15">
      <c r="A8" s="1"/>
      <c r="B8" s="5" t="s">
        <v>5</v>
      </c>
      <c r="C8" s="21"/>
      <c r="D8" s="6" t="s">
        <v>27</v>
      </c>
      <c r="E8" s="6"/>
      <c r="I8" s="23"/>
      <c r="J8" s="23"/>
    </row>
    <row r="9" spans="1:5" ht="15">
      <c r="A9" s="1"/>
      <c r="B9" t="s">
        <v>6</v>
      </c>
      <c r="D9" t="s">
        <v>7</v>
      </c>
      <c r="E9" s="1"/>
    </row>
    <row r="10" spans="1:5" ht="15">
      <c r="A10" s="1"/>
      <c r="D10" t="s">
        <v>8</v>
      </c>
      <c r="E10">
        <v>0</v>
      </c>
    </row>
    <row r="11" ht="15">
      <c r="A11" s="1"/>
    </row>
    <row r="12" spans="1:11" ht="81.75">
      <c r="A12" s="7" t="s">
        <v>9</v>
      </c>
      <c r="B12" s="51" t="s">
        <v>10</v>
      </c>
      <c r="C12" s="8" t="s">
        <v>11</v>
      </c>
      <c r="D12" s="8" t="s">
        <v>12</v>
      </c>
      <c r="E12" s="8" t="s">
        <v>13</v>
      </c>
      <c r="F12" s="43" t="s">
        <v>14</v>
      </c>
      <c r="G12" s="49" t="s">
        <v>15</v>
      </c>
      <c r="H12" s="49" t="s">
        <v>16</v>
      </c>
      <c r="I12" s="8" t="s">
        <v>17</v>
      </c>
      <c r="J12" s="8" t="s">
        <v>22</v>
      </c>
      <c r="K12" s="58" t="s">
        <v>51</v>
      </c>
    </row>
    <row r="13" spans="1:19" ht="15.75">
      <c r="A13" s="25">
        <v>1</v>
      </c>
      <c r="B13" s="26"/>
      <c r="C13" s="52">
        <v>1</v>
      </c>
      <c r="D13" s="10" t="str">
        <f>VLOOKUP(C13,'1 год'!C:V,2,FALSE)</f>
        <v>Харченко</v>
      </c>
      <c r="E13" s="10" t="str">
        <f>VLOOKUP(C13,'1 год'!C:V,3,FALSE)</f>
        <v>Дмитро</v>
      </c>
      <c r="F13" s="44">
        <f>VLOOKUP(C13,'1 год'!C:V,4,FALSE)</f>
        <v>0</v>
      </c>
      <c r="G13" s="50" t="str">
        <f>VLOOKUP(C13,'1 год'!C:V,8,FALSE)</f>
        <v>Київ</v>
      </c>
      <c r="H13" s="50">
        <f>VLOOKUP(C13,'1 год'!C:V,9,FALSE)</f>
        <v>0</v>
      </c>
      <c r="I13" s="24">
        <v>0.0416666666666667</v>
      </c>
      <c r="J13" s="9">
        <f>VLOOKUP(C13,'1 год'!C:V,11,FALSE)</f>
        <v>16660</v>
      </c>
      <c r="K13" s="59">
        <f>VLOOKUP(C13,'1 год'!C:W,20,FALSE)</f>
        <v>16660</v>
      </c>
      <c r="O13" s="11"/>
      <c r="P13" s="11"/>
      <c r="Q13" s="11"/>
      <c r="R13" s="12"/>
      <c r="S13" s="11"/>
    </row>
    <row r="14" spans="1:19" ht="15.75">
      <c r="A14" s="25">
        <v>2</v>
      </c>
      <c r="B14" s="25"/>
      <c r="C14" s="52">
        <v>11</v>
      </c>
      <c r="D14" s="10" t="str">
        <f>VLOOKUP(C14,'1 год'!C:V,2,FALSE)</f>
        <v>Михайлов</v>
      </c>
      <c r="E14" s="10" t="str">
        <f>VLOOKUP(C14,'1 год'!C:V,3,FALSE)</f>
        <v>Борис</v>
      </c>
      <c r="F14" s="44">
        <f>VLOOKUP(C14,'1 год'!C:V,4,FALSE)</f>
        <v>0</v>
      </c>
      <c r="G14" s="50" t="str">
        <f>VLOOKUP(C14,'1 год'!C:V,8,FALSE)</f>
        <v>Бахмач</v>
      </c>
      <c r="H14" s="50" t="str">
        <f>VLOOKUP(C14,'1 год'!C:V,9,FALSE)</f>
        <v>АБУ</v>
      </c>
      <c r="I14" s="24">
        <v>0.0416666666666667</v>
      </c>
      <c r="J14" s="9">
        <f>VLOOKUP(C14,'1 год'!C:V,11,FALSE)</f>
        <v>14002</v>
      </c>
      <c r="K14" s="59">
        <f>VLOOKUP(C14,'1 год'!C:W,20,FALSE)</f>
        <v>15602</v>
      </c>
      <c r="O14" s="11"/>
      <c r="P14" s="11"/>
      <c r="Q14" s="11"/>
      <c r="R14" s="12"/>
      <c r="S14" s="11"/>
    </row>
    <row r="15" spans="1:19" ht="15.75">
      <c r="A15" s="25">
        <v>3</v>
      </c>
      <c r="B15" s="26"/>
      <c r="C15" s="52">
        <v>4</v>
      </c>
      <c r="D15" s="10" t="str">
        <f>VLOOKUP(C15,'1 год'!C:V,2,FALSE)</f>
        <v>Проневич</v>
      </c>
      <c r="E15" s="10" t="str">
        <f>VLOOKUP(C15,'1 год'!C:V,3,FALSE)</f>
        <v>Сергій</v>
      </c>
      <c r="F15" s="44">
        <f>VLOOKUP(C15,'1 год'!C:V,4,FALSE)</f>
        <v>0</v>
      </c>
      <c r="G15" s="50" t="str">
        <f>VLOOKUP(C15,'1 год'!C:V,8,FALSE)</f>
        <v>Тростянец</v>
      </c>
      <c r="H15" s="50">
        <f>VLOOKUP(C15,'1 год'!C:V,9,FALSE)</f>
        <v>0</v>
      </c>
      <c r="I15" s="24">
        <v>0.0416666666666667</v>
      </c>
      <c r="J15" s="9">
        <f>VLOOKUP(C15,'1 год'!C:V,11,FALSE)</f>
        <v>15260</v>
      </c>
      <c r="K15" s="59">
        <f>VLOOKUP(C15,'1 год'!C:W,20,FALSE)</f>
        <v>15302.388888888889</v>
      </c>
      <c r="O15" s="11"/>
      <c r="P15" s="11"/>
      <c r="Q15" s="11"/>
      <c r="R15" s="12"/>
      <c r="S15" s="11"/>
    </row>
    <row r="16" spans="1:19" ht="15.75">
      <c r="A16" s="26">
        <v>4</v>
      </c>
      <c r="B16" s="25"/>
      <c r="C16" s="52">
        <v>5</v>
      </c>
      <c r="D16" s="10" t="str">
        <f>VLOOKUP(C16,'1 год'!C:V,2,FALSE)</f>
        <v>Левшин</v>
      </c>
      <c r="E16" s="10" t="str">
        <f>VLOOKUP(C16,'1 год'!C:V,3,FALSE)</f>
        <v>Марк</v>
      </c>
      <c r="F16" s="44">
        <f>VLOOKUP(C16,'1 год'!C:V,4,FALSE)</f>
        <v>0</v>
      </c>
      <c r="G16" s="50" t="str">
        <f>VLOOKUP(C16,'1 год'!C:V,8,FALSE)</f>
        <v>Суми</v>
      </c>
      <c r="H16" s="50">
        <f>VLOOKUP(C16,'1 год'!C:V,9,FALSE)</f>
        <v>0</v>
      </c>
      <c r="I16" s="24">
        <v>0.0416666666666667</v>
      </c>
      <c r="J16" s="9">
        <f>VLOOKUP(C16,'1 год'!C:V,11,FALSE)</f>
        <v>15120</v>
      </c>
      <c r="K16" s="59">
        <f>VLOOKUP(C16,'1 год'!C:W,20,FALSE)</f>
        <v>15120</v>
      </c>
      <c r="O16" s="11"/>
      <c r="P16" s="11"/>
      <c r="Q16" s="11"/>
      <c r="R16" s="12"/>
      <c r="S16" s="11"/>
    </row>
    <row r="17" spans="1:19" ht="15.75">
      <c r="A17" s="25">
        <v>5</v>
      </c>
      <c r="B17" s="25"/>
      <c r="C17" s="52">
        <v>2</v>
      </c>
      <c r="D17" s="10" t="str">
        <f>VLOOKUP(C17,'1 год'!C:V,2,FALSE)</f>
        <v>Меденцов</v>
      </c>
      <c r="E17" s="10" t="str">
        <f>VLOOKUP(C17,'1 год'!C:V,3,FALSE)</f>
        <v>Олексій</v>
      </c>
      <c r="F17" s="44">
        <f>VLOOKUP(C17,'1 год'!C:V,4,FALSE)</f>
        <v>0</v>
      </c>
      <c r="G17" s="50" t="str">
        <f>VLOOKUP(C17,'1 год'!C:V,8,FALSE)</f>
        <v>Сад</v>
      </c>
      <c r="H17" s="50">
        <f>VLOOKUP(C17,'1 год'!C:V,9,FALSE)</f>
        <v>0</v>
      </c>
      <c r="I17" s="24">
        <v>0.0416666666666667</v>
      </c>
      <c r="J17" s="9">
        <f>VLOOKUP(C17,'1 год'!C:V,11,FALSE)</f>
        <v>16690</v>
      </c>
      <c r="K17" s="59">
        <f>VLOOKUP(C17,'1 год'!C:W,20,FALSE)</f>
        <v>16690</v>
      </c>
      <c r="O17" s="11"/>
      <c r="P17" s="11"/>
      <c r="Q17" s="11"/>
      <c r="R17" s="12"/>
      <c r="S17" s="11"/>
    </row>
    <row r="18" spans="1:19" ht="15.75">
      <c r="A18" s="25">
        <v>6</v>
      </c>
      <c r="B18" s="26"/>
      <c r="C18" s="52">
        <v>6</v>
      </c>
      <c r="D18" s="10" t="str">
        <f>VLOOKUP(C18,'1 год'!C:V,2,FALSE)</f>
        <v>Скляр</v>
      </c>
      <c r="E18" s="10" t="str">
        <f>VLOOKUP(C18,'1 год'!C:V,3,FALSE)</f>
        <v>Олександр</v>
      </c>
      <c r="F18" s="44">
        <f>VLOOKUP(C18,'1 год'!C:V,4,FALSE)</f>
        <v>0</v>
      </c>
      <c r="G18" s="50" t="str">
        <f>VLOOKUP(C18,'1 год'!C:V,8,FALSE)</f>
        <v>Суми</v>
      </c>
      <c r="H18" s="50">
        <f>VLOOKUP(C18,'1 год'!C:V,9,FALSE)</f>
        <v>0</v>
      </c>
      <c r="I18" s="24">
        <v>0.0416666666666667</v>
      </c>
      <c r="J18" s="9">
        <f>VLOOKUP(C18,'1 год'!C:V,11,FALSE)</f>
        <v>15440</v>
      </c>
      <c r="K18" s="59">
        <f>VLOOKUP(C18,'1 год'!C:W,20,FALSE)</f>
        <v>15440</v>
      </c>
      <c r="O18" s="11"/>
      <c r="P18" s="11"/>
      <c r="Q18" s="11"/>
      <c r="R18" s="12"/>
      <c r="S18" s="11"/>
    </row>
    <row r="19" spans="1:19" ht="15.75">
      <c r="A19" s="25">
        <v>7</v>
      </c>
      <c r="B19" s="26"/>
      <c r="C19" s="52">
        <v>37</v>
      </c>
      <c r="D19" s="10" t="e">
        <f>VLOOKUP(C19,'1 год'!C:V,2,FALSE)</f>
        <v>#N/A</v>
      </c>
      <c r="E19" s="10" t="e">
        <f>VLOOKUP(C19,'1 год'!C:V,3,FALSE)</f>
        <v>#N/A</v>
      </c>
      <c r="F19" s="44" t="e">
        <f>VLOOKUP(C19,'1 год'!C:V,4,FALSE)</f>
        <v>#N/A</v>
      </c>
      <c r="G19" s="50" t="e">
        <f>VLOOKUP(C19,'1 год'!C:V,8,FALSE)</f>
        <v>#N/A</v>
      </c>
      <c r="H19" s="50" t="e">
        <f>VLOOKUP(C19,'1 год'!C:V,9,FALSE)</f>
        <v>#N/A</v>
      </c>
      <c r="I19" s="24">
        <v>0.166666666666667</v>
      </c>
      <c r="J19" s="9" t="e">
        <f>VLOOKUP(C19,'1 год'!C:V,11,FALSE)</f>
        <v>#N/A</v>
      </c>
      <c r="K19" s="59" t="e">
        <f>VLOOKUP(C19,'1 год'!C:W,20,FALSE)</f>
        <v>#N/A</v>
      </c>
      <c r="O19" s="11"/>
      <c r="P19" s="11"/>
      <c r="Q19" s="11"/>
      <c r="R19" s="12"/>
      <c r="S19" s="11"/>
    </row>
    <row r="20" spans="1:19" ht="15.75">
      <c r="A20" s="25">
        <v>8</v>
      </c>
      <c r="B20" s="26"/>
      <c r="C20" s="52">
        <v>10</v>
      </c>
      <c r="D20" s="10" t="str">
        <f>VLOOKUP(C20,'1 год'!C:V,2,FALSE)</f>
        <v>Міроненко</v>
      </c>
      <c r="E20" s="10" t="str">
        <f>VLOOKUP(C20,'1 год'!C:V,3,FALSE)</f>
        <v>Володимир</v>
      </c>
      <c r="F20" s="44">
        <f>VLOOKUP(C20,'1 год'!C:V,4,FALSE)</f>
        <v>0</v>
      </c>
      <c r="G20" s="50" t="str">
        <f>VLOOKUP(C20,'1 год'!C:V,8,FALSE)</f>
        <v>Шостка</v>
      </c>
      <c r="H20" s="50">
        <f>VLOOKUP(C20,'1 год'!C:V,9,FALSE)</f>
        <v>0</v>
      </c>
      <c r="I20" s="24">
        <v>0.0416666666666667</v>
      </c>
      <c r="J20" s="9">
        <f>VLOOKUP(C20,'1 год'!C:V,11,FALSE)</f>
        <v>14880</v>
      </c>
      <c r="K20" s="59">
        <f>VLOOKUP(C20,'1 год'!C:W,20,FALSE)</f>
        <v>15480</v>
      </c>
      <c r="O20" s="11"/>
      <c r="P20" s="11"/>
      <c r="Q20" s="11"/>
      <c r="R20" s="12"/>
      <c r="S20" s="11"/>
    </row>
    <row r="21" spans="1:19" ht="15.75">
      <c r="A21" s="25">
        <v>9</v>
      </c>
      <c r="B21" s="26"/>
      <c r="C21" s="52">
        <v>24</v>
      </c>
      <c r="D21" s="10" t="str">
        <f>VLOOKUP(C21,'1 год'!C:V,2,FALSE)</f>
        <v>Островський </v>
      </c>
      <c r="E21" s="10" t="str">
        <f>VLOOKUP(C21,'1 год'!C:V,3,FALSE)</f>
        <v>Геннадій</v>
      </c>
      <c r="F21" s="44">
        <f>VLOOKUP(C21,'1 год'!C:V,4,FALSE)</f>
        <v>0</v>
      </c>
      <c r="G21" s="50" t="str">
        <f>VLOOKUP(C21,'1 год'!C:V,8,FALSE)</f>
        <v>Суми</v>
      </c>
      <c r="H21" s="50">
        <f>VLOOKUP(C21,'1 год'!C:V,9,FALSE)</f>
        <v>0</v>
      </c>
      <c r="I21" s="24">
        <v>0.0416666666666667</v>
      </c>
      <c r="J21" s="9">
        <f>VLOOKUP(C21,'1 год'!C:V,11,FALSE)</f>
        <v>13780</v>
      </c>
      <c r="K21" s="59">
        <f>VLOOKUP(C21,'1 год'!C:W,20,FALSE)</f>
        <v>14780</v>
      </c>
      <c r="O21" s="11"/>
      <c r="P21" s="11"/>
      <c r="Q21" s="11"/>
      <c r="R21" s="12"/>
      <c r="S21" s="11"/>
    </row>
    <row r="22" spans="1:19" ht="15.75">
      <c r="A22" s="25">
        <v>10</v>
      </c>
      <c r="B22" s="26"/>
      <c r="C22" s="52">
        <v>41</v>
      </c>
      <c r="D22" s="10" t="e">
        <f>VLOOKUP(C22,'1 год'!C:V,2,FALSE)</f>
        <v>#N/A</v>
      </c>
      <c r="E22" s="10" t="e">
        <f>VLOOKUP(C22,'1 год'!C:V,3,FALSE)</f>
        <v>#N/A</v>
      </c>
      <c r="F22" s="44" t="e">
        <f>VLOOKUP(C22,'1 год'!C:V,4,FALSE)</f>
        <v>#N/A</v>
      </c>
      <c r="G22" s="50" t="e">
        <f>VLOOKUP(C22,'1 год'!C:V,8,FALSE)</f>
        <v>#N/A</v>
      </c>
      <c r="H22" s="50" t="e">
        <f>VLOOKUP(C22,'1 год'!C:V,9,FALSE)</f>
        <v>#N/A</v>
      </c>
      <c r="I22" s="24">
        <v>0.333333333333333</v>
      </c>
      <c r="J22" s="9" t="e">
        <f>VLOOKUP(C22,'1 год'!C:V,11,FALSE)</f>
        <v>#N/A</v>
      </c>
      <c r="K22" s="59" t="e">
        <f>VLOOKUP(C22,'1 год'!C:W,20,FALSE)</f>
        <v>#N/A</v>
      </c>
      <c r="O22" s="11"/>
      <c r="P22" s="11"/>
      <c r="Q22" s="11"/>
      <c r="R22" s="12"/>
      <c r="S22" s="11"/>
    </row>
    <row r="23" spans="1:19" ht="15.75">
      <c r="A23" s="25">
        <v>11</v>
      </c>
      <c r="B23" s="26"/>
      <c r="C23" s="52">
        <v>8</v>
      </c>
      <c r="D23" s="10" t="str">
        <f>VLOOKUP(C23,'1 год'!C:V,2,FALSE)</f>
        <v>Мазний</v>
      </c>
      <c r="E23" s="10" t="str">
        <f>VLOOKUP(C23,'1 год'!C:V,3,FALSE)</f>
        <v>Микола</v>
      </c>
      <c r="F23" s="44">
        <f>VLOOKUP(C23,'1 год'!C:V,4,FALSE)</f>
        <v>0</v>
      </c>
      <c r="G23" s="50" t="str">
        <f>VLOOKUP(C23,'1 год'!C:V,8,FALSE)</f>
        <v>Суми</v>
      </c>
      <c r="H23" s="50">
        <f>VLOOKUP(C23,'1 год'!C:V,9,FALSE)</f>
        <v>0</v>
      </c>
      <c r="I23" s="24">
        <v>0.0416666666666667</v>
      </c>
      <c r="J23" s="9">
        <f>VLOOKUP(C23,'1 год'!C:V,11,FALSE)</f>
        <v>15450</v>
      </c>
      <c r="K23" s="59">
        <f>VLOOKUP(C23,'1 год'!C:W,20,FALSE)</f>
        <v>15450</v>
      </c>
      <c r="O23" s="11"/>
      <c r="P23" s="11"/>
      <c r="Q23" s="11"/>
      <c r="R23" s="12"/>
      <c r="S23" s="11"/>
    </row>
    <row r="24" spans="1:19" ht="15.75">
      <c r="A24" s="25">
        <v>12</v>
      </c>
      <c r="B24" s="26"/>
      <c r="C24" s="52">
        <v>23</v>
      </c>
      <c r="D24" s="10" t="str">
        <f>VLOOKUP(C24,'1 год'!C:V,2,FALSE)</f>
        <v>Серебрянський </v>
      </c>
      <c r="E24" s="10" t="str">
        <f>VLOOKUP(C24,'1 год'!C:V,3,FALSE)</f>
        <v>Микола</v>
      </c>
      <c r="F24" s="44">
        <f>VLOOKUP(C24,'1 год'!C:V,4,FALSE)</f>
        <v>0</v>
      </c>
      <c r="G24" s="50" t="str">
        <f>VLOOKUP(C24,'1 год'!C:V,8,FALSE)</f>
        <v>Суми</v>
      </c>
      <c r="H24" s="50">
        <f>VLOOKUP(C24,'1 год'!C:V,9,FALSE)</f>
        <v>0</v>
      </c>
      <c r="I24" s="24">
        <v>0.0416666666666667</v>
      </c>
      <c r="J24" s="9">
        <f>VLOOKUP(C24,'1 год'!C:V,11,FALSE)</f>
        <v>10034</v>
      </c>
      <c r="K24" s="59">
        <f>VLOOKUP(C24,'1 год'!C:W,20,FALSE)</f>
        <v>12534</v>
      </c>
      <c r="O24" s="11"/>
      <c r="P24" s="11"/>
      <c r="Q24" s="11"/>
      <c r="R24" s="12"/>
      <c r="S24" s="11"/>
    </row>
    <row r="25" spans="1:19" ht="15.75">
      <c r="A25" s="25">
        <v>13</v>
      </c>
      <c r="B25" s="26"/>
      <c r="C25" s="52">
        <v>25</v>
      </c>
      <c r="D25" s="10" t="str">
        <f>VLOOKUP(C25,'1 год'!C:V,2,FALSE)</f>
        <v>Кравцов</v>
      </c>
      <c r="E25" s="10" t="str">
        <f>VLOOKUP(C25,'1 год'!C:V,3,FALSE)</f>
        <v>Михайло</v>
      </c>
      <c r="F25" s="44">
        <f>VLOOKUP(C25,'1 год'!C:V,4,FALSE)</f>
        <v>0</v>
      </c>
      <c r="G25" s="50" t="str">
        <f>VLOOKUP(C25,'1 год'!C:V,8,FALSE)</f>
        <v>Суми</v>
      </c>
      <c r="H25" s="50">
        <f>VLOOKUP(C25,'1 год'!C:V,9,FALSE)</f>
        <v>0</v>
      </c>
      <c r="I25" s="24">
        <v>0.0416666666666667</v>
      </c>
      <c r="J25" s="9">
        <f>VLOOKUP(C25,'1 год'!C:V,11,FALSE)</f>
        <v>11720</v>
      </c>
      <c r="K25" s="59">
        <f>VLOOKUP(C25,'1 год'!C:W,20,FALSE)</f>
        <v>12085.111111111111</v>
      </c>
      <c r="O25" s="11"/>
      <c r="P25" s="11"/>
      <c r="Q25" s="11"/>
      <c r="R25" s="12"/>
      <c r="S25" s="11"/>
    </row>
    <row r="26" spans="1:19" ht="15.75">
      <c r="A26" s="25">
        <v>14</v>
      </c>
      <c r="B26" s="26"/>
      <c r="C26" s="52">
        <v>27</v>
      </c>
      <c r="D26" s="10" t="str">
        <f>VLOOKUP(C26,'1 год'!C:V,2,FALSE)</f>
        <v>Бондар</v>
      </c>
      <c r="E26" s="10" t="str">
        <f>VLOOKUP(C26,'1 год'!C:V,3,FALSE)</f>
        <v>Віктор</v>
      </c>
      <c r="F26" s="44">
        <f>VLOOKUP(C26,'1 год'!C:V,4,FALSE)</f>
        <v>0</v>
      </c>
      <c r="G26" s="50" t="str">
        <f>VLOOKUP(C26,'1 год'!C:V,8,FALSE)</f>
        <v>В-Сироватка</v>
      </c>
      <c r="H26" s="50">
        <f>VLOOKUP(C26,'1 год'!C:V,9,FALSE)</f>
        <v>0</v>
      </c>
      <c r="I26" s="24">
        <v>0.0416666666666667</v>
      </c>
      <c r="J26" s="9">
        <f>VLOOKUP(C26,'1 год'!C:V,11,FALSE)</f>
        <v>11144</v>
      </c>
      <c r="K26" s="59">
        <f>VLOOKUP(C26,'1 год'!C:W,20,FALSE)</f>
        <v>13274.955555555556</v>
      </c>
      <c r="O26" s="11"/>
      <c r="P26" s="11"/>
      <c r="Q26" s="11"/>
      <c r="R26" s="12"/>
      <c r="S26" s="11"/>
    </row>
    <row r="27" spans="1:19" ht="15.75">
      <c r="A27" s="25">
        <v>15</v>
      </c>
      <c r="B27" s="26"/>
      <c r="C27" s="52">
        <v>31</v>
      </c>
      <c r="D27" s="10" t="e">
        <f>VLOOKUP(C27,'1 год'!C:V,2,FALSE)</f>
        <v>#N/A</v>
      </c>
      <c r="E27" s="10" t="e">
        <f>VLOOKUP(C27,'1 год'!C:V,3,FALSE)</f>
        <v>#N/A</v>
      </c>
      <c r="F27" s="44" t="e">
        <f>VLOOKUP(C27,'1 год'!C:V,4,FALSE)</f>
        <v>#N/A</v>
      </c>
      <c r="G27" s="50" t="e">
        <f>VLOOKUP(C27,'1 год'!C:V,8,FALSE)</f>
        <v>#N/A</v>
      </c>
      <c r="H27" s="50" t="e">
        <f>VLOOKUP(C27,'1 год'!C:V,9,FALSE)</f>
        <v>#N/A</v>
      </c>
      <c r="I27" s="24">
        <v>0.0416666666666667</v>
      </c>
      <c r="J27" s="9" t="e">
        <f>VLOOKUP(C27,'1 год'!C:V,11,FALSE)</f>
        <v>#N/A</v>
      </c>
      <c r="K27" s="59" t="e">
        <f>VLOOKUP(C27,'1 год'!C:W,20,FALSE)</f>
        <v>#N/A</v>
      </c>
      <c r="O27" s="11"/>
      <c r="P27" s="11"/>
      <c r="Q27" s="11"/>
      <c r="R27" s="12"/>
      <c r="S27" s="11"/>
    </row>
    <row r="28" spans="1:19" ht="15.75">
      <c r="A28" s="25">
        <v>16</v>
      </c>
      <c r="B28" s="26"/>
      <c r="C28" s="52">
        <v>9</v>
      </c>
      <c r="D28" s="10" t="str">
        <f>VLOOKUP(C28,'1 год'!C:V,2,FALSE)</f>
        <v>Рожовецький</v>
      </c>
      <c r="E28" s="10" t="str">
        <f>VLOOKUP(C28,'1 год'!C:V,3,FALSE)</f>
        <v>Кирил</v>
      </c>
      <c r="F28" s="44">
        <f>VLOOKUP(C28,'1 год'!C:V,4,FALSE)</f>
        <v>0</v>
      </c>
      <c r="G28" s="50" t="str">
        <f>VLOOKUP(C28,'1 год'!C:V,8,FALSE)</f>
        <v>Тростянец</v>
      </c>
      <c r="H28" s="50">
        <f>VLOOKUP(C28,'1 год'!C:V,9,FALSE)</f>
        <v>0</v>
      </c>
      <c r="I28" s="24">
        <v>0.0416666666666667</v>
      </c>
      <c r="J28" s="9">
        <f>VLOOKUP(C28,'1 год'!C:V,11,FALSE)</f>
        <v>14680</v>
      </c>
      <c r="K28" s="59">
        <f>VLOOKUP(C28,'1 год'!C:W,20,FALSE)</f>
        <v>14720.777777777777</v>
      </c>
      <c r="O28" s="11"/>
      <c r="P28" s="11"/>
      <c r="Q28" s="11"/>
      <c r="R28" s="12"/>
      <c r="S28" s="11"/>
    </row>
    <row r="29" spans="1:19" ht="15.75">
      <c r="A29" s="25">
        <v>17</v>
      </c>
      <c r="B29" s="26"/>
      <c r="C29" s="52">
        <v>48</v>
      </c>
      <c r="D29" s="60" t="e">
        <f>VLOOKUP(C29,'1 год'!C:V,2,FALSE)</f>
        <v>#N/A</v>
      </c>
      <c r="E29" s="60" t="e">
        <f>VLOOKUP(C29,'1 год'!C:V,3,FALSE)</f>
        <v>#N/A</v>
      </c>
      <c r="F29" s="44" t="e">
        <f>VLOOKUP(C29,'1 год'!C:V,4,FALSE)</f>
        <v>#N/A</v>
      </c>
      <c r="G29" s="50" t="e">
        <f>VLOOKUP(C29,'1 год'!C:V,8,FALSE)</f>
        <v>#N/A</v>
      </c>
      <c r="H29" s="50" t="e">
        <f>VLOOKUP(C29,'1 год'!C:V,9,FALSE)</f>
        <v>#N/A</v>
      </c>
      <c r="I29" s="24">
        <v>0.625000000000002</v>
      </c>
      <c r="J29" s="9" t="e">
        <f>VLOOKUP(C29,'1 год'!C:V,11,FALSE)</f>
        <v>#N/A</v>
      </c>
      <c r="K29" s="59" t="e">
        <f>VLOOKUP(C29,'1 год'!C:W,20,FALSE)</f>
        <v>#N/A</v>
      </c>
      <c r="O29" s="11"/>
      <c r="P29" s="11"/>
      <c r="Q29" s="11"/>
      <c r="R29" s="12"/>
      <c r="S29" s="11"/>
    </row>
    <row r="30" spans="1:19" ht="15.75">
      <c r="A30" s="25">
        <v>18</v>
      </c>
      <c r="B30" s="25"/>
      <c r="C30" s="52">
        <v>7</v>
      </c>
      <c r="D30" s="10" t="str">
        <f>VLOOKUP(C30,'1 год'!C:V,2,FALSE)</f>
        <v>Степаненко</v>
      </c>
      <c r="E30" s="10" t="str">
        <f>VLOOKUP(C30,'1 год'!C:V,3,FALSE)</f>
        <v>Василь </v>
      </c>
      <c r="F30" s="44">
        <f>VLOOKUP(C30,'1 год'!C:V,4,FALSE)</f>
        <v>0</v>
      </c>
      <c r="G30" s="50" t="str">
        <f>VLOOKUP(C30,'1 год'!C:V,8,FALSE)</f>
        <v>Суми</v>
      </c>
      <c r="H30" s="50">
        <f>VLOOKUP(C30,'1 год'!C:V,9,FALSE)</f>
        <v>0</v>
      </c>
      <c r="I30" s="24">
        <v>0.0416666666666667</v>
      </c>
      <c r="J30" s="9">
        <f>VLOOKUP(C30,'1 год'!C:V,11,FALSE)</f>
        <v>13650</v>
      </c>
      <c r="K30" s="59">
        <f>VLOOKUP(C30,'1 год'!C:W,20,FALSE)</f>
        <v>14550</v>
      </c>
      <c r="O30" s="11"/>
      <c r="P30" s="11"/>
      <c r="Q30" s="11"/>
      <c r="R30" s="12"/>
      <c r="S30" s="11"/>
    </row>
    <row r="31" spans="1:19" ht="15.75">
      <c r="A31" s="25">
        <v>19</v>
      </c>
      <c r="B31" s="26"/>
      <c r="C31" s="52">
        <v>35</v>
      </c>
      <c r="D31" s="10" t="e">
        <f>VLOOKUP(C31,'1 год'!C:V,2,FALSE)</f>
        <v>#N/A</v>
      </c>
      <c r="E31" s="10" t="e">
        <f>VLOOKUP(C31,'1 год'!C:V,3,FALSE)</f>
        <v>#N/A</v>
      </c>
      <c r="F31" s="44" t="e">
        <f>VLOOKUP(C31,'1 год'!C:V,4,FALSE)</f>
        <v>#N/A</v>
      </c>
      <c r="G31" s="50" t="e">
        <f>VLOOKUP(C31,'1 год'!C:V,8,FALSE)</f>
        <v>#N/A</v>
      </c>
      <c r="H31" s="50" t="e">
        <f>VLOOKUP(C31,'1 год'!C:V,9,FALSE)</f>
        <v>#N/A</v>
      </c>
      <c r="I31" s="24">
        <v>0.0833333333333334</v>
      </c>
      <c r="J31" s="9" t="e">
        <f>VLOOKUP(C31,'1 год'!C:V,11,FALSE)</f>
        <v>#N/A</v>
      </c>
      <c r="K31" s="59" t="e">
        <f>VLOOKUP(C31,'1 год'!C:W,20,FALSE)</f>
        <v>#N/A</v>
      </c>
      <c r="O31" s="11"/>
      <c r="P31" s="11"/>
      <c r="Q31" s="11"/>
      <c r="R31" s="12"/>
      <c r="S31" s="11"/>
    </row>
    <row r="32" spans="1:19" ht="15.75">
      <c r="A32" s="25">
        <v>20</v>
      </c>
      <c r="B32" s="26"/>
      <c r="C32" s="52">
        <v>40</v>
      </c>
      <c r="D32" s="10" t="e">
        <f>VLOOKUP(C32,'1 год'!C:V,2,FALSE)</f>
        <v>#N/A</v>
      </c>
      <c r="E32" s="10" t="e">
        <f>VLOOKUP(C32,'1 год'!C:V,3,FALSE)</f>
        <v>#N/A</v>
      </c>
      <c r="F32" s="44" t="e">
        <f>VLOOKUP(C32,'1 год'!C:V,4,FALSE)</f>
        <v>#N/A</v>
      </c>
      <c r="G32" s="50" t="e">
        <f>VLOOKUP(C32,'1 год'!C:V,8,FALSE)</f>
        <v>#N/A</v>
      </c>
      <c r="H32" s="50" t="e">
        <f>VLOOKUP(C32,'1 год'!C:V,9,FALSE)</f>
        <v>#N/A</v>
      </c>
      <c r="I32" s="24">
        <v>0.291666666666667</v>
      </c>
      <c r="J32" s="9" t="e">
        <f>VLOOKUP(C32,'1 год'!C:V,11,FALSE)</f>
        <v>#N/A</v>
      </c>
      <c r="K32" s="59" t="e">
        <f>VLOOKUP(C32,'1 год'!C:W,20,FALSE)</f>
        <v>#N/A</v>
      </c>
      <c r="O32" s="11"/>
      <c r="P32" s="11"/>
      <c r="Q32" s="11"/>
      <c r="R32" s="12"/>
      <c r="S32" s="11"/>
    </row>
    <row r="33" spans="1:19" ht="15.75">
      <c r="A33" s="25">
        <v>21</v>
      </c>
      <c r="B33" s="26"/>
      <c r="C33" s="52">
        <v>26</v>
      </c>
      <c r="D33" s="10" t="str">
        <f>VLOOKUP(C33,'1 год'!C:V,2,FALSE)</f>
        <v>Ложкін </v>
      </c>
      <c r="E33" s="10" t="str">
        <f>VLOOKUP(C33,'1 год'!C:V,3,FALSE)</f>
        <v>Михайло</v>
      </c>
      <c r="F33" s="44">
        <f>VLOOKUP(C33,'1 год'!C:V,4,FALSE)</f>
        <v>0</v>
      </c>
      <c r="G33" s="50" t="str">
        <f>VLOOKUP(C33,'1 год'!C:V,8,FALSE)</f>
        <v>Суми</v>
      </c>
      <c r="H33" s="50">
        <f>VLOOKUP(C33,'1 год'!C:V,9,FALSE)</f>
        <v>0</v>
      </c>
      <c r="I33" s="24">
        <v>0.0416666666666667</v>
      </c>
      <c r="J33" s="9">
        <f>VLOOKUP(C33,'1 год'!C:V,11,FALSE)</f>
        <v>12426</v>
      </c>
      <c r="K33" s="59">
        <f>VLOOKUP(C33,'1 год'!C:W,20,FALSE)</f>
        <v>14926</v>
      </c>
      <c r="O33" s="11"/>
      <c r="P33" s="11"/>
      <c r="Q33" s="11"/>
      <c r="R33" s="12"/>
      <c r="S33" s="11"/>
    </row>
    <row r="34" spans="1:19" ht="15.75">
      <c r="A34" s="25">
        <v>22</v>
      </c>
      <c r="B34" s="26"/>
      <c r="C34" s="52">
        <v>13</v>
      </c>
      <c r="D34" s="60" t="str">
        <f>VLOOKUP(C34,'1 год'!C:V,2,FALSE)</f>
        <v>Сень</v>
      </c>
      <c r="E34" s="60" t="str">
        <f>VLOOKUP(C34,'1 год'!C:V,3,FALSE)</f>
        <v>Леонід</v>
      </c>
      <c r="F34" s="44">
        <f>VLOOKUP(C34,'1 год'!C:V,4,FALSE)</f>
        <v>0</v>
      </c>
      <c r="G34" s="50" t="str">
        <f>VLOOKUP(C34,'1 год'!C:V,8,FALSE)</f>
        <v>Суми</v>
      </c>
      <c r="H34" s="50">
        <f>VLOOKUP(C34,'1 год'!C:V,9,FALSE)</f>
        <v>0</v>
      </c>
      <c r="I34" s="24">
        <v>0.0416666666666667</v>
      </c>
      <c r="J34" s="9">
        <f>VLOOKUP(C34,'1 год'!C:V,11,FALSE)</f>
        <v>14460</v>
      </c>
      <c r="K34" s="59">
        <f>VLOOKUP(C34,'1 год'!C:W,20,FALSE)</f>
        <v>14500.166666666666</v>
      </c>
      <c r="O34" s="11"/>
      <c r="P34" s="11"/>
      <c r="Q34" s="11"/>
      <c r="R34" s="12"/>
      <c r="S34" s="11"/>
    </row>
    <row r="35" spans="1:19" ht="15.75">
      <c r="A35" s="25">
        <v>23</v>
      </c>
      <c r="B35" s="26"/>
      <c r="C35" s="52">
        <v>12</v>
      </c>
      <c r="D35" s="60" t="str">
        <f>VLOOKUP(C35,'1 год'!C:V,2,FALSE)</f>
        <v>Півень</v>
      </c>
      <c r="E35" s="60" t="str">
        <f>VLOOKUP(C35,'1 год'!C:V,3,FALSE)</f>
        <v>Андрій</v>
      </c>
      <c r="F35" s="44">
        <f>VLOOKUP(C35,'1 год'!C:V,4,FALSE)</f>
        <v>0</v>
      </c>
      <c r="G35" s="50" t="str">
        <f>VLOOKUP(C35,'1 год'!C:V,8,FALSE)</f>
        <v>Суми</v>
      </c>
      <c r="H35" s="50">
        <f>VLOOKUP(C35,'1 год'!C:V,9,FALSE)</f>
        <v>0</v>
      </c>
      <c r="I35" s="24">
        <v>0.0416666666666667</v>
      </c>
      <c r="J35" s="9">
        <f>VLOOKUP(C35,'1 год'!C:V,11,FALSE)</f>
        <v>13450</v>
      </c>
      <c r="K35" s="59">
        <f>VLOOKUP(C35,'1 год'!C:W,20,FALSE)</f>
        <v>13987.361111111111</v>
      </c>
      <c r="O35" s="11"/>
      <c r="P35" s="11"/>
      <c r="Q35" s="11"/>
      <c r="R35" s="12"/>
      <c r="S35" s="11"/>
    </row>
    <row r="36" spans="1:19" ht="15.75">
      <c r="A36" s="25">
        <v>24</v>
      </c>
      <c r="B36" s="25"/>
      <c r="C36" s="52">
        <v>19</v>
      </c>
      <c r="D36" s="60" t="str">
        <f>VLOOKUP(C36,'1 год'!C:V,2,FALSE)</f>
        <v>Іщенко</v>
      </c>
      <c r="E36" s="60" t="str">
        <f>VLOOKUP(C36,'1 год'!C:V,3,FALSE)</f>
        <v>Максим</v>
      </c>
      <c r="F36" s="44">
        <f>VLOOKUP(C36,'1 год'!C:V,4,FALSE)</f>
        <v>0</v>
      </c>
      <c r="G36" s="50" t="str">
        <f>VLOOKUP(C36,'1 год'!C:V,8,FALSE)</f>
        <v>Тростянец</v>
      </c>
      <c r="H36" s="50">
        <f>VLOOKUP(C36,'1 год'!C:V,9,FALSE)</f>
        <v>0</v>
      </c>
      <c r="I36" s="24">
        <v>0.0416666666666667</v>
      </c>
      <c r="J36" s="9">
        <f>VLOOKUP(C36,'1 год'!C:V,11,FALSE)</f>
        <v>12138</v>
      </c>
      <c r="K36" s="59">
        <f>VLOOKUP(C36,'1 год'!C:W,20,FALSE)</f>
        <v>12138</v>
      </c>
      <c r="O36" s="11"/>
      <c r="P36" s="11"/>
      <c r="Q36" s="11"/>
      <c r="R36" s="12"/>
      <c r="S36" s="11"/>
    </row>
    <row r="37" spans="1:19" ht="15.75">
      <c r="A37" s="25">
        <v>25</v>
      </c>
      <c r="B37" s="26"/>
      <c r="C37" s="52">
        <v>47</v>
      </c>
      <c r="D37" s="10" t="e">
        <f>VLOOKUP(C37,'1 год'!C:V,2,FALSE)</f>
        <v>#N/A</v>
      </c>
      <c r="E37" s="10" t="e">
        <f>VLOOKUP(C37,'1 год'!C:V,3,FALSE)</f>
        <v>#N/A</v>
      </c>
      <c r="F37" s="44" t="e">
        <f>VLOOKUP(C37,'1 год'!C:V,4,FALSE)</f>
        <v>#N/A</v>
      </c>
      <c r="G37" s="50" t="e">
        <f>VLOOKUP(C37,'1 год'!C:V,8,FALSE)</f>
        <v>#N/A</v>
      </c>
      <c r="H37" s="50" t="e">
        <f>VLOOKUP(C37,'1 год'!C:V,9,FALSE)</f>
        <v>#N/A</v>
      </c>
      <c r="I37" s="24">
        <v>0.583333333333335</v>
      </c>
      <c r="J37" s="9" t="e">
        <f>VLOOKUP(C37,'1 год'!C:V,11,FALSE)</f>
        <v>#N/A</v>
      </c>
      <c r="K37" s="59" t="e">
        <f>VLOOKUP(C37,'1 год'!C:W,20,FALSE)</f>
        <v>#N/A</v>
      </c>
      <c r="O37" s="11"/>
      <c r="P37" s="11"/>
      <c r="Q37" s="11"/>
      <c r="R37" s="12"/>
      <c r="S37" s="11"/>
    </row>
    <row r="38" spans="1:19" ht="15.75">
      <c r="A38" s="25">
        <v>26</v>
      </c>
      <c r="B38" s="26"/>
      <c r="C38" s="52">
        <v>20</v>
      </c>
      <c r="D38" s="60" t="str">
        <f>VLOOKUP(C38,'1 год'!C:V,2,FALSE)</f>
        <v>Іваровська</v>
      </c>
      <c r="E38" s="60" t="str">
        <f>VLOOKUP(C38,'1 год'!C:V,3,FALSE)</f>
        <v>Ніна</v>
      </c>
      <c r="F38" s="44">
        <f>VLOOKUP(C38,'1 год'!C:V,4,FALSE)</f>
        <v>0</v>
      </c>
      <c r="G38" s="50" t="str">
        <f>VLOOKUP(C38,'1 год'!C:V,8,FALSE)</f>
        <v>Київ</v>
      </c>
      <c r="H38" s="50">
        <f>VLOOKUP(C38,'1 год'!C:V,9,FALSE)</f>
        <v>0</v>
      </c>
      <c r="I38" s="24">
        <v>0.0416666666666667</v>
      </c>
      <c r="J38" s="9">
        <f>VLOOKUP(C38,'1 год'!C:V,11,FALSE)</f>
        <v>12008</v>
      </c>
      <c r="K38" s="59">
        <f>VLOOKUP(C38,'1 год'!C:W,20,FALSE)</f>
        <v>13674.711111111112</v>
      </c>
      <c r="O38" s="11"/>
      <c r="P38" s="11"/>
      <c r="Q38" s="11"/>
      <c r="R38" s="12"/>
      <c r="S38" s="11"/>
    </row>
    <row r="39" spans="1:19" ht="15.75">
      <c r="A39" s="25">
        <v>27</v>
      </c>
      <c r="B39" s="26"/>
      <c r="C39" s="52">
        <v>42</v>
      </c>
      <c r="D39" s="10" t="e">
        <f>VLOOKUP(C39,'1 год'!C:V,2,FALSE)</f>
        <v>#N/A</v>
      </c>
      <c r="E39" s="10" t="e">
        <f>VLOOKUP(C39,'1 год'!C:V,3,FALSE)</f>
        <v>#N/A</v>
      </c>
      <c r="F39" s="44" t="e">
        <f>VLOOKUP(C39,'1 год'!C:V,4,FALSE)</f>
        <v>#N/A</v>
      </c>
      <c r="G39" s="50" t="e">
        <f>VLOOKUP(C39,'1 год'!C:V,8,FALSE)</f>
        <v>#N/A</v>
      </c>
      <c r="H39" s="50" t="e">
        <f>VLOOKUP(C39,'1 год'!C:V,9,FALSE)</f>
        <v>#N/A</v>
      </c>
      <c r="I39" s="24">
        <v>0.375</v>
      </c>
      <c r="J39" s="9" t="e">
        <f>VLOOKUP(C39,'1 год'!C:V,11,FALSE)</f>
        <v>#N/A</v>
      </c>
      <c r="K39" s="59" t="e">
        <f>VLOOKUP(C39,'1 год'!C:W,20,FALSE)</f>
        <v>#N/A</v>
      </c>
      <c r="O39" s="11"/>
      <c r="P39" s="11"/>
      <c r="Q39" s="11"/>
      <c r="R39" s="12"/>
      <c r="S39" s="11"/>
    </row>
    <row r="40" spans="1:19" ht="15.75">
      <c r="A40" s="25">
        <v>30</v>
      </c>
      <c r="B40" s="26"/>
      <c r="C40" s="52">
        <v>44</v>
      </c>
      <c r="D40" s="10" t="e">
        <f>VLOOKUP(C40,'1 год'!C:V,2,FALSE)</f>
        <v>#N/A</v>
      </c>
      <c r="E40" s="10" t="e">
        <f>VLOOKUP(C40,'1 год'!C:V,3,FALSE)</f>
        <v>#N/A</v>
      </c>
      <c r="F40" s="44" t="e">
        <f>VLOOKUP(C40,'1 год'!C:V,4,FALSE)</f>
        <v>#N/A</v>
      </c>
      <c r="G40" s="50" t="e">
        <f>VLOOKUP(C40,'1 год'!C:V,8,FALSE)</f>
        <v>#N/A</v>
      </c>
      <c r="H40" s="50" t="e">
        <f>VLOOKUP(C40,'1 год'!C:V,9,FALSE)</f>
        <v>#N/A</v>
      </c>
      <c r="I40" s="24">
        <v>0.458333333333334</v>
      </c>
      <c r="J40" s="9" t="e">
        <f>VLOOKUP(C40,'1 год'!C:V,11,FALSE)</f>
        <v>#N/A</v>
      </c>
      <c r="K40" s="59" t="e">
        <f>VLOOKUP(C40,'1 год'!C:W,20,FALSE)</f>
        <v>#N/A</v>
      </c>
      <c r="O40" s="11"/>
      <c r="P40" s="11"/>
      <c r="Q40" s="11"/>
      <c r="R40" s="12"/>
      <c r="S40" s="11"/>
    </row>
    <row r="41" spans="1:19" ht="15.75">
      <c r="A41" s="25">
        <v>31</v>
      </c>
      <c r="B41" s="26"/>
      <c r="C41" s="52">
        <v>36</v>
      </c>
      <c r="D41" s="10" t="e">
        <f>VLOOKUP(C41,'1 год'!C:V,2,FALSE)</f>
        <v>#N/A</v>
      </c>
      <c r="E41" s="10" t="e">
        <f>VLOOKUP(C41,'1 год'!C:V,3,FALSE)</f>
        <v>#N/A</v>
      </c>
      <c r="F41" s="44" t="e">
        <f>VLOOKUP(C41,'1 год'!C:V,4,FALSE)</f>
        <v>#N/A</v>
      </c>
      <c r="G41" s="50" t="e">
        <f>VLOOKUP(C41,'1 год'!C:V,8,FALSE)</f>
        <v>#N/A</v>
      </c>
      <c r="H41" s="50" t="e">
        <f>VLOOKUP(C41,'1 год'!C:V,9,FALSE)</f>
        <v>#N/A</v>
      </c>
      <c r="I41" s="24">
        <v>0.125</v>
      </c>
      <c r="J41" s="9" t="e">
        <f>VLOOKUP(C41,'1 год'!C:V,11,FALSE)</f>
        <v>#N/A</v>
      </c>
      <c r="K41" s="59" t="e">
        <f>VLOOKUP(C41,'1 год'!C:W,20,FALSE)</f>
        <v>#N/A</v>
      </c>
      <c r="O41" s="11"/>
      <c r="P41" s="11"/>
      <c r="Q41" s="11"/>
      <c r="R41" s="12"/>
      <c r="S41" s="11"/>
    </row>
    <row r="42" spans="1:19" ht="15.75">
      <c r="A42" s="25">
        <v>32</v>
      </c>
      <c r="B42" s="26"/>
      <c r="C42" s="52">
        <v>39</v>
      </c>
      <c r="D42" s="10" t="e">
        <f>VLOOKUP(C42,'1 год'!C:V,2,FALSE)</f>
        <v>#N/A</v>
      </c>
      <c r="E42" s="10" t="e">
        <f>VLOOKUP(C42,'1 год'!C:V,3,FALSE)</f>
        <v>#N/A</v>
      </c>
      <c r="F42" s="44" t="e">
        <f>VLOOKUP(C42,'1 год'!C:V,4,FALSE)</f>
        <v>#N/A</v>
      </c>
      <c r="G42" s="50" t="e">
        <f>VLOOKUP(C42,'1 год'!C:V,8,FALSE)</f>
        <v>#N/A</v>
      </c>
      <c r="H42" s="50" t="e">
        <f>VLOOKUP(C42,'1 год'!C:V,9,FALSE)</f>
        <v>#N/A</v>
      </c>
      <c r="I42" s="24">
        <v>0.25</v>
      </c>
      <c r="J42" s="9" t="e">
        <f>VLOOKUP(C42,'1 год'!C:V,11,FALSE)</f>
        <v>#N/A</v>
      </c>
      <c r="K42" s="59" t="e">
        <f>VLOOKUP(C42,'1 год'!C:W,20,FALSE)</f>
        <v>#N/A</v>
      </c>
      <c r="O42" s="11"/>
      <c r="P42" s="11"/>
      <c r="Q42" s="11"/>
      <c r="R42" s="12"/>
      <c r="S42" s="11"/>
    </row>
    <row r="43" spans="1:19" ht="15.75">
      <c r="A43" s="25">
        <v>33</v>
      </c>
      <c r="B43" s="25"/>
      <c r="C43" s="52">
        <v>32</v>
      </c>
      <c r="D43" s="10" t="e">
        <f>VLOOKUP(C43,'1 год'!C:V,2,FALSE)</f>
        <v>#N/A</v>
      </c>
      <c r="E43" s="10" t="e">
        <f>VLOOKUP(C43,'1 год'!C:V,3,FALSE)</f>
        <v>#N/A</v>
      </c>
      <c r="F43" s="44" t="e">
        <f>VLOOKUP(C43,'1 год'!C:V,4,FALSE)</f>
        <v>#N/A</v>
      </c>
      <c r="G43" s="50" t="e">
        <f>VLOOKUP(C43,'1 год'!C:V,8,FALSE)</f>
        <v>#N/A</v>
      </c>
      <c r="H43" s="50" t="e">
        <f>VLOOKUP(C43,'1 год'!C:V,9,FALSE)</f>
        <v>#N/A</v>
      </c>
      <c r="I43" s="24">
        <v>0.0416666666666667</v>
      </c>
      <c r="J43" s="9" t="e">
        <f>VLOOKUP(C43,'1 год'!C:V,11,FALSE)</f>
        <v>#N/A</v>
      </c>
      <c r="K43" s="59" t="e">
        <f>VLOOKUP(C43,'1 год'!C:W,20,FALSE)</f>
        <v>#N/A</v>
      </c>
      <c r="O43" s="11"/>
      <c r="P43" s="11"/>
      <c r="Q43" s="11"/>
      <c r="R43" s="12"/>
      <c r="S43" s="11"/>
    </row>
    <row r="44" spans="1:19" ht="15.75">
      <c r="A44" s="25">
        <v>34</v>
      </c>
      <c r="B44" s="26"/>
      <c r="C44" s="52">
        <v>33</v>
      </c>
      <c r="D44" s="10" t="e">
        <f>VLOOKUP(C44,'1 год'!C:V,2,FALSE)</f>
        <v>#N/A</v>
      </c>
      <c r="E44" s="10" t="e">
        <f>VLOOKUP(C44,'1 год'!C:V,3,FALSE)</f>
        <v>#N/A</v>
      </c>
      <c r="F44" s="44" t="e">
        <f>VLOOKUP(C44,'1 год'!C:V,4,FALSE)</f>
        <v>#N/A</v>
      </c>
      <c r="G44" s="50" t="e">
        <f>VLOOKUP(C44,'1 год'!C:V,8,FALSE)</f>
        <v>#N/A</v>
      </c>
      <c r="H44" s="50" t="e">
        <f>VLOOKUP(C44,'1 год'!C:V,9,FALSE)</f>
        <v>#N/A</v>
      </c>
      <c r="I44" s="24">
        <v>0.041666666666666664</v>
      </c>
      <c r="J44" s="9" t="e">
        <f>VLOOKUP(C44,'1 год'!C:V,11,FALSE)</f>
        <v>#N/A</v>
      </c>
      <c r="K44" s="59" t="e">
        <f>VLOOKUP(C44,'1 год'!C:W,20,FALSE)</f>
        <v>#N/A</v>
      </c>
      <c r="O44" s="11"/>
      <c r="P44" s="11"/>
      <c r="Q44" s="11"/>
      <c r="R44" s="12"/>
      <c r="S44" s="11"/>
    </row>
    <row r="45" spans="1:17" ht="15.75">
      <c r="A45" s="25">
        <v>35</v>
      </c>
      <c r="B45" s="10"/>
      <c r="C45" s="52">
        <v>22</v>
      </c>
      <c r="D45" s="10" t="str">
        <f>VLOOKUP(C45,'1 год'!C:V,2,FALSE)</f>
        <v>Ющенко</v>
      </c>
      <c r="E45" s="10" t="str">
        <f>VLOOKUP(C45,'1 год'!C:V,3,FALSE)</f>
        <v>Андрій</v>
      </c>
      <c r="F45" s="44">
        <f>VLOOKUP(C45,'1 год'!C:V,4,FALSE)</f>
        <v>0</v>
      </c>
      <c r="G45" s="50" t="str">
        <f>VLOOKUP(C45,'1 год'!C:V,8,FALSE)</f>
        <v>Черкаси</v>
      </c>
      <c r="H45" s="50">
        <f>VLOOKUP(C45,'1 год'!C:V,9,FALSE)</f>
        <v>0</v>
      </c>
      <c r="I45" s="24">
        <v>0.0416666666666667</v>
      </c>
      <c r="J45" s="9">
        <f>VLOOKUP(C45,'1 год'!C:V,11,FALSE)</f>
        <v>14232</v>
      </c>
      <c r="K45" s="59">
        <f>VLOOKUP(C45,'1 год'!C:W,20,FALSE)</f>
        <v>14232</v>
      </c>
      <c r="N45" s="15"/>
      <c r="O45" s="15"/>
      <c r="P45" s="15"/>
      <c r="Q45" s="13"/>
    </row>
    <row r="46" spans="1:17" ht="15.75">
      <c r="A46" s="25">
        <v>36</v>
      </c>
      <c r="B46" s="10"/>
      <c r="C46" s="52">
        <v>21</v>
      </c>
      <c r="D46" s="10" t="str">
        <f>VLOOKUP(C46,'1 год'!C:V,2,FALSE)</f>
        <v>Кириленко</v>
      </c>
      <c r="E46" s="10" t="str">
        <f>VLOOKUP(C46,'1 год'!C:V,3,FALSE)</f>
        <v>Сергій</v>
      </c>
      <c r="F46" s="44">
        <f>VLOOKUP(C46,'1 год'!C:V,4,FALSE)</f>
        <v>0</v>
      </c>
      <c r="G46" s="50" t="str">
        <f>VLOOKUP(C46,'1 год'!C:V,8,FALSE)</f>
        <v>Суми</v>
      </c>
      <c r="H46" s="50">
        <f>VLOOKUP(C46,'1 год'!C:V,9,FALSE)</f>
        <v>0</v>
      </c>
      <c r="I46" s="24">
        <v>0.0416666666666667</v>
      </c>
      <c r="J46" s="9">
        <f>VLOOKUP(C46,'1 год'!C:V,11,FALSE)</f>
        <v>12112</v>
      </c>
      <c r="K46" s="59">
        <f>VLOOKUP(C46,'1 год'!C:W,20,FALSE)</f>
        <v>13512</v>
      </c>
      <c r="N46" s="15"/>
      <c r="O46" s="15"/>
      <c r="P46" s="16"/>
      <c r="Q46" s="13"/>
    </row>
    <row r="47" spans="1:17" ht="15.75">
      <c r="A47" s="25">
        <v>37</v>
      </c>
      <c r="B47" s="9"/>
      <c r="C47" s="52">
        <v>16</v>
      </c>
      <c r="D47" s="60" t="str">
        <f>VLOOKUP(C47,'1 год'!C:V,2,FALSE)</f>
        <v>Бесараб </v>
      </c>
      <c r="E47" s="60" t="str">
        <f>VLOOKUP(C47,'1 год'!C:V,3,FALSE)</f>
        <v>Володимир</v>
      </c>
      <c r="F47" s="44">
        <f>VLOOKUP(C47,'1 год'!C:V,4,FALSE)</f>
        <v>0</v>
      </c>
      <c r="G47" s="50" t="str">
        <f>VLOOKUP(C47,'1 год'!C:V,8,FALSE)</f>
        <v>Терешківка</v>
      </c>
      <c r="H47" s="50">
        <f>VLOOKUP(C47,'1 год'!C:V,9,FALSE)</f>
        <v>0</v>
      </c>
      <c r="I47" s="24">
        <v>0.0416666666666667</v>
      </c>
      <c r="J47" s="9">
        <f>VLOOKUP(C47,'1 год'!C:V,11,FALSE)</f>
        <v>11058</v>
      </c>
      <c r="K47" s="59">
        <f>VLOOKUP(C47,'1 год'!C:W,20,FALSE)</f>
        <v>13919.433333333332</v>
      </c>
      <c r="N47" s="15"/>
      <c r="O47" s="15"/>
      <c r="P47" s="16"/>
      <c r="Q47" s="13"/>
    </row>
    <row r="48" spans="1:17" ht="15.75">
      <c r="A48" s="25">
        <v>38</v>
      </c>
      <c r="B48" s="10"/>
      <c r="C48" s="52">
        <v>34</v>
      </c>
      <c r="D48" s="10" t="str">
        <f>VLOOKUP(C48,'1 год'!C:V,2,FALSE)</f>
        <v>Панченко</v>
      </c>
      <c r="E48" s="10" t="str">
        <f>VLOOKUP(C48,'1 год'!C:V,3,FALSE)</f>
        <v>Сергій</v>
      </c>
      <c r="F48" s="44">
        <f>VLOOKUP(C48,'1 год'!C:V,4,FALSE)</f>
        <v>0</v>
      </c>
      <c r="G48" s="50" t="str">
        <f>VLOOKUP(C48,'1 год'!C:V,8,FALSE)</f>
        <v>Косівщина</v>
      </c>
      <c r="H48" s="50" t="str">
        <f>VLOOKUP(C48,'1 год'!C:V,9,FALSE)</f>
        <v>Європа</v>
      </c>
      <c r="I48" s="24">
        <v>0.0416666666666667</v>
      </c>
      <c r="J48" s="9">
        <f>VLOOKUP(C48,'1 год'!C:V,11,FALSE)</f>
        <v>13800</v>
      </c>
      <c r="K48" s="59">
        <f>VLOOKUP(C48,'1 год'!C:W,20,FALSE)</f>
        <v>15700</v>
      </c>
      <c r="N48" s="15"/>
      <c r="O48" s="15"/>
      <c r="P48" s="16"/>
      <c r="Q48" s="13"/>
    </row>
    <row r="49" spans="1:17" ht="15.75">
      <c r="A49" s="25">
        <v>39</v>
      </c>
      <c r="B49" s="10"/>
      <c r="C49" s="52">
        <v>38</v>
      </c>
      <c r="D49" s="10" t="e">
        <f>VLOOKUP(C49,'1 год'!C:V,2,FALSE)</f>
        <v>#N/A</v>
      </c>
      <c r="E49" s="10" t="e">
        <f>VLOOKUP(C49,'1 год'!C:V,3,FALSE)</f>
        <v>#N/A</v>
      </c>
      <c r="F49" s="44" t="e">
        <f>VLOOKUP(C49,'1 год'!C:V,4,FALSE)</f>
        <v>#N/A</v>
      </c>
      <c r="G49" s="50" t="e">
        <f>VLOOKUP(C49,'1 год'!C:V,8,FALSE)</f>
        <v>#N/A</v>
      </c>
      <c r="H49" s="50" t="e">
        <f>VLOOKUP(C49,'1 год'!C:V,9,FALSE)</f>
        <v>#N/A</v>
      </c>
      <c r="I49" s="24">
        <v>0.208333333333333</v>
      </c>
      <c r="J49" s="9" t="e">
        <f>VLOOKUP(C49,'1 год'!C:V,11,FALSE)</f>
        <v>#N/A</v>
      </c>
      <c r="K49" s="59" t="e">
        <f>VLOOKUP(C49,'1 год'!C:W,20,FALSE)</f>
        <v>#N/A</v>
      </c>
      <c r="N49" s="14"/>
      <c r="O49" s="14"/>
      <c r="P49" s="14"/>
      <c r="Q49" s="14"/>
    </row>
    <row r="50" spans="1:17" ht="15.75">
      <c r="A50" s="25">
        <v>40</v>
      </c>
      <c r="B50" s="10"/>
      <c r="C50" s="52">
        <v>14</v>
      </c>
      <c r="D50" s="60" t="str">
        <f>VLOOKUP(C50,'1 год'!C:V,2,FALSE)</f>
        <v>Діброва</v>
      </c>
      <c r="E50" s="60" t="str">
        <f>VLOOKUP(C50,'1 год'!C:V,3,FALSE)</f>
        <v>Владислав</v>
      </c>
      <c r="F50" s="44">
        <f>VLOOKUP(C50,'1 год'!C:V,4,FALSE)</f>
        <v>0</v>
      </c>
      <c r="G50" s="50" t="str">
        <f>VLOOKUP(C50,'1 год'!C:V,8,FALSE)</f>
        <v>Суми</v>
      </c>
      <c r="H50" s="50">
        <f>VLOOKUP(C50,'1 год'!C:V,9,FALSE)</f>
        <v>0</v>
      </c>
      <c r="I50" s="24">
        <v>0.0416666666666667</v>
      </c>
      <c r="J50" s="9">
        <f>VLOOKUP(C50,'1 год'!C:V,11,FALSE)</f>
        <v>7978</v>
      </c>
      <c r="K50" s="59">
        <f>VLOOKUP(C50,'1 год'!C:W,20,FALSE)</f>
        <v>7978</v>
      </c>
      <c r="N50" s="14"/>
      <c r="O50" s="14"/>
      <c r="P50" s="14"/>
      <c r="Q50" s="14"/>
    </row>
    <row r="51" spans="1:17" ht="15.75">
      <c r="A51" s="25">
        <v>41</v>
      </c>
      <c r="B51" s="10"/>
      <c r="C51" s="52">
        <v>17</v>
      </c>
      <c r="D51" s="60" t="str">
        <f>VLOOKUP(C51,'1 год'!C:V,2,FALSE)</f>
        <v>Пулінець</v>
      </c>
      <c r="E51" s="60" t="str">
        <f>VLOOKUP(C51,'1 год'!C:V,3,FALSE)</f>
        <v>Сергій</v>
      </c>
      <c r="F51" s="44">
        <f>VLOOKUP(C51,'1 год'!C:V,4,FALSE)</f>
        <v>0</v>
      </c>
      <c r="G51" s="50" t="str">
        <f>VLOOKUP(C51,'1 год'!C:V,8,FALSE)</f>
        <v>Батурин</v>
      </c>
      <c r="H51" s="50" t="str">
        <f>VLOOKUP(C51,'1 год'!C:V,9,FALSE)</f>
        <v>АБУ</v>
      </c>
      <c r="I51" s="24">
        <v>0.0416666666666667</v>
      </c>
      <c r="J51" s="9">
        <f>VLOOKUP(C51,'1 год'!C:V,11,FALSE)</f>
        <v>12646</v>
      </c>
      <c r="K51" s="59">
        <f>VLOOKUP(C51,'1 год'!C:W,20,FALSE)</f>
        <v>14416.255555555555</v>
      </c>
      <c r="N51" s="14"/>
      <c r="O51" s="14"/>
      <c r="P51" s="14"/>
      <c r="Q51" s="13"/>
    </row>
    <row r="52" spans="1:17" ht="15.75">
      <c r="A52" s="25">
        <v>42</v>
      </c>
      <c r="B52" s="10"/>
      <c r="C52" s="52">
        <v>43</v>
      </c>
      <c r="D52" s="10" t="e">
        <f>VLOOKUP(C52,'1 год'!C:V,2,FALSE)</f>
        <v>#N/A</v>
      </c>
      <c r="E52" s="10" t="e">
        <f>VLOOKUP(C52,'1 год'!C:V,3,FALSE)</f>
        <v>#N/A</v>
      </c>
      <c r="F52" s="44" t="e">
        <f>VLOOKUP(C52,'1 год'!C:V,4,FALSE)</f>
        <v>#N/A</v>
      </c>
      <c r="G52" s="50" t="e">
        <f>VLOOKUP(C52,'1 год'!C:V,8,FALSE)</f>
        <v>#N/A</v>
      </c>
      <c r="H52" s="50" t="e">
        <f>VLOOKUP(C52,'1 год'!C:V,9,FALSE)</f>
        <v>#N/A</v>
      </c>
      <c r="I52" s="24">
        <v>0.416666666666667</v>
      </c>
      <c r="J52" s="9" t="e">
        <f>VLOOKUP(C52,'1 год'!C:V,11,FALSE)</f>
        <v>#N/A</v>
      </c>
      <c r="K52" s="59" t="e">
        <f>VLOOKUP(C52,'1 год'!C:W,20,FALSE)</f>
        <v>#N/A</v>
      </c>
      <c r="N52" s="14"/>
      <c r="O52" s="14"/>
      <c r="P52" s="14"/>
      <c r="Q52" s="13"/>
    </row>
    <row r="53" spans="1:17" ht="15.75">
      <c r="A53" s="25">
        <v>43</v>
      </c>
      <c r="B53" s="10"/>
      <c r="C53" s="52">
        <v>46</v>
      </c>
      <c r="D53" s="10" t="e">
        <f>VLOOKUP(C53,'1 год'!C:V,2,FALSE)</f>
        <v>#N/A</v>
      </c>
      <c r="E53" s="10" t="e">
        <f>VLOOKUP(C53,'1 год'!C:V,3,FALSE)</f>
        <v>#N/A</v>
      </c>
      <c r="F53" s="44" t="e">
        <f>VLOOKUP(C53,'1 год'!C:V,4,FALSE)</f>
        <v>#N/A</v>
      </c>
      <c r="G53" s="50" t="e">
        <f>VLOOKUP(C53,'1 год'!C:V,8,FALSE)</f>
        <v>#N/A</v>
      </c>
      <c r="H53" s="50" t="e">
        <f>VLOOKUP(C53,'1 год'!C:V,9,FALSE)</f>
        <v>#N/A</v>
      </c>
      <c r="I53" s="24">
        <v>0.541666666666668</v>
      </c>
      <c r="J53" s="9" t="e">
        <f>VLOOKUP(C53,'1 год'!C:V,11,FALSE)</f>
        <v>#N/A</v>
      </c>
      <c r="K53" s="59" t="e">
        <f>VLOOKUP(C53,'1 год'!C:W,20,FALSE)</f>
        <v>#N/A</v>
      </c>
      <c r="N53" s="14"/>
      <c r="O53" s="14"/>
      <c r="P53" s="14"/>
      <c r="Q53" s="13"/>
    </row>
    <row r="54" spans="1:17" ht="15.75">
      <c r="A54" s="25">
        <v>43</v>
      </c>
      <c r="B54" s="10"/>
      <c r="C54" s="52">
        <v>30</v>
      </c>
      <c r="D54" s="10" t="str">
        <f>VLOOKUP(C54,'1 год'!C:V,2,FALSE)</f>
        <v>Мирончик</v>
      </c>
      <c r="E54" s="10" t="str">
        <f>VLOOKUP(C54,'1 год'!C:V,3,FALSE)</f>
        <v>Валерій </v>
      </c>
      <c r="F54" s="44">
        <f>VLOOKUP(C54,'1 год'!C:V,4,FALSE)</f>
        <v>0</v>
      </c>
      <c r="G54" s="50" t="str">
        <f>VLOOKUP(C54,'1 год'!C:V,8,FALSE)</f>
        <v>Суми</v>
      </c>
      <c r="H54" s="50">
        <f>VLOOKUP(C54,'1 год'!C:V,9,FALSE)</f>
        <v>0</v>
      </c>
      <c r="I54" s="24">
        <v>0.0416666666666667</v>
      </c>
      <c r="J54" s="9">
        <f>VLOOKUP(C54,'1 год'!C:V,11,FALSE)</f>
        <v>11426</v>
      </c>
      <c r="K54" s="59">
        <f>VLOOKUP(C54,'1 год'!C:W,20,FALSE)</f>
        <v>12889.477777777778</v>
      </c>
      <c r="N54" s="14"/>
      <c r="O54" s="14"/>
      <c r="P54" s="14"/>
      <c r="Q54" s="14"/>
    </row>
    <row r="55" spans="1:17" ht="15.75">
      <c r="A55" s="25">
        <v>43</v>
      </c>
      <c r="B55" s="10"/>
      <c r="C55" s="52">
        <v>45</v>
      </c>
      <c r="D55" s="10" t="e">
        <f>VLOOKUP(C55,'1 год'!C:V,2,FALSE)</f>
        <v>#N/A</v>
      </c>
      <c r="E55" s="10" t="e">
        <f>VLOOKUP(C55,'1 год'!C:V,3,FALSE)</f>
        <v>#N/A</v>
      </c>
      <c r="F55" s="44" t="e">
        <f>VLOOKUP(C55,'1 год'!C:V,4,FALSE)</f>
        <v>#N/A</v>
      </c>
      <c r="G55" s="50" t="e">
        <f>VLOOKUP(C55,'1 год'!C:V,8,FALSE)</f>
        <v>#N/A</v>
      </c>
      <c r="H55" s="50" t="e">
        <f>VLOOKUP(C55,'1 год'!C:V,9,FALSE)</f>
        <v>#N/A</v>
      </c>
      <c r="I55" s="24">
        <v>0.500000000000001</v>
      </c>
      <c r="J55" s="9" t="e">
        <f>VLOOKUP(C55,'1 год'!C:V,11,FALSE)</f>
        <v>#N/A</v>
      </c>
      <c r="K55" s="59" t="e">
        <f>VLOOKUP(C55,'1 год'!C:W,20,FALSE)</f>
        <v>#N/A</v>
      </c>
      <c r="N55" s="14"/>
      <c r="O55" s="14"/>
      <c r="P55" s="14"/>
      <c r="Q55" s="13"/>
    </row>
    <row r="56" spans="1:17" ht="15.75">
      <c r="A56" s="25">
        <v>43</v>
      </c>
      <c r="B56" s="10"/>
      <c r="C56" s="52">
        <v>15</v>
      </c>
      <c r="D56" s="60" t="str">
        <f>VLOOKUP(C56,'1 год'!C:V,2,FALSE)</f>
        <v>Новицький</v>
      </c>
      <c r="E56" s="60" t="str">
        <f>VLOOKUP(C56,'1 год'!C:V,3,FALSE)</f>
        <v>Олександр</v>
      </c>
      <c r="F56" s="44">
        <f>VLOOKUP(C56,'1 год'!C:V,4,FALSE)</f>
        <v>0</v>
      </c>
      <c r="G56" s="50" t="str">
        <f>VLOOKUP(C56,'1 год'!C:V,8,FALSE)</f>
        <v>Суми</v>
      </c>
      <c r="H56" s="50">
        <f>VLOOKUP(C56,'1 год'!C:V,9,FALSE)</f>
        <v>0</v>
      </c>
      <c r="I56" s="24">
        <v>0.0416666666666667</v>
      </c>
      <c r="J56" s="9">
        <f>VLOOKUP(C56,'1 год'!C:V,11,FALSE)</f>
        <v>12922</v>
      </c>
      <c r="K56" s="59">
        <f>VLOOKUP(C56,'1 год'!C:W,20,FALSE)</f>
        <v>12993.788888888888</v>
      </c>
      <c r="N56" s="14"/>
      <c r="O56" s="14"/>
      <c r="P56" s="14"/>
      <c r="Q56" s="13"/>
    </row>
    <row r="57" spans="1:17" ht="15.75">
      <c r="A57" s="25">
        <v>43</v>
      </c>
      <c r="B57" s="10"/>
      <c r="C57" s="52">
        <v>18</v>
      </c>
      <c r="D57" s="60" t="str">
        <f>VLOOKUP(C57,'1 год'!C:V,2,FALSE)</f>
        <v>Желізко</v>
      </c>
      <c r="E57" s="60" t="str">
        <f>VLOOKUP(C57,'1 год'!C:V,3,FALSE)</f>
        <v>Ярослав</v>
      </c>
      <c r="F57" s="44">
        <f>VLOOKUP(C57,'1 год'!C:V,4,FALSE)</f>
        <v>0</v>
      </c>
      <c r="G57" s="50" t="str">
        <f>VLOOKUP(C57,'1 год'!C:V,8,FALSE)</f>
        <v>Суми</v>
      </c>
      <c r="H57" s="50">
        <f>VLOOKUP(C57,'1 год'!C:V,9,FALSE)</f>
        <v>0</v>
      </c>
      <c r="I57" s="24">
        <v>0.0416666666666667</v>
      </c>
      <c r="J57" s="9">
        <f>VLOOKUP(C57,'1 год'!C:V,11,FALSE)</f>
        <v>9506</v>
      </c>
      <c r="K57" s="59">
        <f>VLOOKUP(C57,'1 год'!C:W,20,FALSE)</f>
        <v>11032.405555555555</v>
      </c>
      <c r="N57" s="14"/>
      <c r="O57" s="14"/>
      <c r="P57" s="14"/>
      <c r="Q57" s="13"/>
    </row>
    <row r="58" spans="1:17" ht="15.75">
      <c r="A58" s="25">
        <v>43</v>
      </c>
      <c r="B58" s="10"/>
      <c r="C58" s="52">
        <v>3</v>
      </c>
      <c r="D58" s="10" t="str">
        <f>VLOOKUP(C58,'1 год'!C:V,2,FALSE)</f>
        <v>Rafflenbeul</v>
      </c>
      <c r="E58" s="10" t="str">
        <f>VLOOKUP(C58,'1 год'!C:V,3,FALSE)</f>
        <v>John </v>
      </c>
      <c r="F58" s="44">
        <f>VLOOKUP(C58,'1 год'!C:V,4,FALSE)</f>
        <v>0</v>
      </c>
      <c r="G58" s="50" t="str">
        <f>VLOOKUP(C58,'1 год'!C:V,8,FALSE)</f>
        <v>Germany</v>
      </c>
      <c r="H58" s="50">
        <f>VLOOKUP(C58,'1 год'!C:V,9,FALSE)</f>
        <v>0</v>
      </c>
      <c r="I58" s="24">
        <v>0.041666666666666664</v>
      </c>
      <c r="J58" s="9">
        <f>VLOOKUP(C58,'1 год'!C:V,11,FALSE)</f>
        <v>14850</v>
      </c>
      <c r="K58" s="59">
        <f>VLOOKUP(C58,'1 год'!C:W,20,FALSE)</f>
        <v>14850</v>
      </c>
      <c r="N58" s="14"/>
      <c r="O58" s="14"/>
      <c r="P58" s="14"/>
      <c r="Q58" s="13"/>
    </row>
  </sheetData>
  <sheetProtection/>
  <mergeCells count="3">
    <mergeCell ref="B1:I1"/>
    <mergeCell ref="B3:I3"/>
    <mergeCell ref="B5:C5"/>
  </mergeCells>
  <printOptions/>
  <pageMargins left="0.7086614173228347" right="0.7086614173228347" top="0.7480314960629921" bottom="0.7480314960629921" header="0.31496062992125984" footer="0.31496062992125984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Acer</cp:lastModifiedBy>
  <cp:lastPrinted>2017-02-18T17:41:59Z</cp:lastPrinted>
  <dcterms:created xsi:type="dcterms:W3CDTF">2014-12-27T21:26:01Z</dcterms:created>
  <dcterms:modified xsi:type="dcterms:W3CDTF">2020-02-24T09:07:26Z</dcterms:modified>
  <cp:category/>
  <cp:version/>
  <cp:contentType/>
  <cp:contentStatus/>
</cp:coreProperties>
</file>