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120" windowHeight="2355" tabRatio="604" activeTab="1"/>
  </bookViews>
  <sheets>
    <sheet name="свод 24 часа" sheetId="1" r:id="rId1"/>
    <sheet name="свод 6 часов" sheetId="2" r:id="rId2"/>
    <sheet name="свод 1 час" sheetId="3" r:id="rId3"/>
    <sheet name="сверка" sheetId="4" r:id="rId4"/>
  </sheets>
  <definedNames/>
  <calcPr fullCalcOnLoad="1"/>
</workbook>
</file>

<file path=xl/sharedStrings.xml><?xml version="1.0" encoding="utf-8"?>
<sst xmlns="http://schemas.openxmlformats.org/spreadsheetml/2006/main" count="381" uniqueCount="142">
  <si>
    <t>№   уч-ка</t>
  </si>
  <si>
    <t>Фамилия Имя</t>
  </si>
  <si>
    <t>час</t>
  </si>
  <si>
    <t>км</t>
  </si>
  <si>
    <t>круг</t>
  </si>
  <si>
    <t>кр</t>
  </si>
  <si>
    <t>Дмитриев Станислав</t>
  </si>
  <si>
    <t>Ившин Олег</t>
  </si>
  <si>
    <t>Кондрахин Вячеслав</t>
  </si>
  <si>
    <t>Савченко Алексей</t>
  </si>
  <si>
    <t>Таширов Евгений</t>
  </si>
  <si>
    <t>длина круга</t>
  </si>
  <si>
    <t>06 часа</t>
  </si>
  <si>
    <t>Крючков Сергей</t>
  </si>
  <si>
    <t>Каримов Зафар</t>
  </si>
  <si>
    <t>Никоноров Алексей</t>
  </si>
  <si>
    <t>Несмелова Елена</t>
  </si>
  <si>
    <t>01 час</t>
  </si>
  <si>
    <t>Исламов Тимур</t>
  </si>
  <si>
    <t>Торовинов Дмитрий</t>
  </si>
  <si>
    <t>Тункина Анастасия</t>
  </si>
  <si>
    <t>Крючкова Дарья</t>
  </si>
  <si>
    <t>Никитин Андрей</t>
  </si>
  <si>
    <t>Торовинова Арина</t>
  </si>
  <si>
    <t>Липина Варвара</t>
  </si>
  <si>
    <t>Петряев Ярослав</t>
  </si>
  <si>
    <t>Максимов Богдан</t>
  </si>
  <si>
    <t>Сельнихина Надежда</t>
  </si>
  <si>
    <t>Пшеницын Антон</t>
  </si>
  <si>
    <t>Мишкина Ангелина</t>
  </si>
  <si>
    <t>Бородулин Евгений</t>
  </si>
  <si>
    <t>Харитонова Анна</t>
  </si>
  <si>
    <t>Екатеринбург</t>
  </si>
  <si>
    <t>Красноуфимск</t>
  </si>
  <si>
    <t xml:space="preserve"> </t>
  </si>
  <si>
    <t>МБУ КСК "Центральный"</t>
  </si>
  <si>
    <t>итоговый протокол</t>
  </si>
  <si>
    <t>Место: Город Красноуфимск ул. Советская, дом 59, МБУ КСК "Центральный"</t>
  </si>
  <si>
    <t>МЕСТО</t>
  </si>
  <si>
    <t>Скрипник Ника</t>
  </si>
  <si>
    <t>Леонов Александр</t>
  </si>
  <si>
    <t>Глухов Александр</t>
  </si>
  <si>
    <t>Кандыбо Владимир</t>
  </si>
  <si>
    <t>Константинов Валерий</t>
  </si>
  <si>
    <t>Косарев Алексей</t>
  </si>
  <si>
    <t>Нигаматзянов Раян</t>
  </si>
  <si>
    <t>Сафонов Александр</t>
  </si>
  <si>
    <t>Дементьева Наталья</t>
  </si>
  <si>
    <t>Казеева Ева</t>
  </si>
  <si>
    <t>Максимова Марина</t>
  </si>
  <si>
    <t>Медведева Анна</t>
  </si>
  <si>
    <t>Файрушина Роза</t>
  </si>
  <si>
    <t>Упорова Лилия</t>
  </si>
  <si>
    <t>Брагин Вадим</t>
  </si>
  <si>
    <t>Конев Артем</t>
  </si>
  <si>
    <t>Ташкинов Евгений</t>
  </si>
  <si>
    <t>Кучеренко Валерия</t>
  </si>
  <si>
    <t>Тебнева Анна</t>
  </si>
  <si>
    <t>Балевских Олег</t>
  </si>
  <si>
    <t>Десятков Александр</t>
  </si>
  <si>
    <t>Колягин Сергей</t>
  </si>
  <si>
    <t>Некрасов Михаил</t>
  </si>
  <si>
    <t>Оболенский Николай</t>
  </si>
  <si>
    <t>Титов Сергей</t>
  </si>
  <si>
    <t>Чирков Сергей</t>
  </si>
  <si>
    <t>Белоусов Андрей</t>
  </si>
  <si>
    <t>Кузнецов Михаил</t>
  </si>
  <si>
    <t>Некрасов Алексей</t>
  </si>
  <si>
    <t>Чирков Кирилл</t>
  </si>
  <si>
    <t>Соболев Кирилл</t>
  </si>
  <si>
    <t>Быстрова Ирина</t>
  </si>
  <si>
    <t>Жайкбаева Анастасия</t>
  </si>
  <si>
    <t>Киселева Галина</t>
  </si>
  <si>
    <t>Михрякова Татьяна</t>
  </si>
  <si>
    <t>Попова Светлана</t>
  </si>
  <si>
    <t>УРАЛ-100</t>
  </si>
  <si>
    <t>Бобровский</t>
  </si>
  <si>
    <t>Балевских Екатериина</t>
  </si>
  <si>
    <t>Искандерова Вера</t>
  </si>
  <si>
    <t>Попова Алена</t>
  </si>
  <si>
    <t>Дубинов Максим</t>
  </si>
  <si>
    <t>Конев Дмитрий</t>
  </si>
  <si>
    <t>Крючков Тимофей</t>
  </si>
  <si>
    <t>Кузнецов Глеб</t>
  </si>
  <si>
    <t>Мартьянов Никита</t>
  </si>
  <si>
    <t>Романов Данил</t>
  </si>
  <si>
    <t>Жайкбаева Паулина</t>
  </si>
  <si>
    <t>Юминова Олеся</t>
  </si>
  <si>
    <t>кузнецов павел</t>
  </si>
  <si>
    <t>озорнин лев</t>
  </si>
  <si>
    <t>сташкин дмитрий</t>
  </si>
  <si>
    <t>добивка</t>
  </si>
  <si>
    <t>РЕЗ-Т</t>
  </si>
  <si>
    <t>ГОД РОЖ-Я</t>
  </si>
  <si>
    <t>КОМАНДА/ГОРОД</t>
  </si>
  <si>
    <t>УРАЛ-100/Екатеринбург</t>
  </si>
  <si>
    <t>Клуб Факел/ Москва</t>
  </si>
  <si>
    <t>Ritm369/ Екатеринбург</t>
  </si>
  <si>
    <t>Techno Run/ Пермь</t>
  </si>
  <si>
    <t>УРАЛ-100/ Екатеринбург</t>
  </si>
  <si>
    <t>Персек/ Москва</t>
  </si>
  <si>
    <t>Регион/ Бобруйск</t>
  </si>
  <si>
    <t>Италмас/ Сарапул</t>
  </si>
  <si>
    <t>Megasport/ Нефтекамск</t>
  </si>
  <si>
    <t>I Run/ Фершампенуаз</t>
  </si>
  <si>
    <t>Клуб Б/ Уфа</t>
  </si>
  <si>
    <t>рез-т</t>
  </si>
  <si>
    <t>место</t>
  </si>
  <si>
    <t>Натальинск</t>
  </si>
  <si>
    <t>KSKRUN/ Ачит</t>
  </si>
  <si>
    <t>KSKRUN/ Красноуфимск</t>
  </si>
  <si>
    <t>Н.Тагил</t>
  </si>
  <si>
    <t>Tashir_run/ Бисерть</t>
  </si>
  <si>
    <t>Горнак/ Вишнегорск</t>
  </si>
  <si>
    <t>Снежинск</t>
  </si>
  <si>
    <t>Полевской</t>
  </si>
  <si>
    <t>ПЕРВЫЙ  ЗАБЕГ</t>
  </si>
  <si>
    <t>Медные пятки</t>
  </si>
  <si>
    <t>Манчаж</t>
  </si>
  <si>
    <t>Норильск</t>
  </si>
  <si>
    <t>KSKRUN/Ачит</t>
  </si>
  <si>
    <t>ДЮСШ/Красноуфимск</t>
  </si>
  <si>
    <t>GroSport/Екатеринбург</t>
  </si>
  <si>
    <t>KSKRUN/Красноуфимск</t>
  </si>
  <si>
    <t>МКОУ ООШ/Старобухарово</t>
  </si>
  <si>
    <t>Конев дмитрий</t>
  </si>
  <si>
    <t>мужчины 40+</t>
  </si>
  <si>
    <t>мужчины до 39 лет</t>
  </si>
  <si>
    <t>юноши старший возраст</t>
  </si>
  <si>
    <t>юноши младший возраст</t>
  </si>
  <si>
    <t>юноши средний возраст</t>
  </si>
  <si>
    <t>девушки средний возраст</t>
  </si>
  <si>
    <t>девушки младший возраст</t>
  </si>
  <si>
    <t>Дата: 25-26 июня 2021г.</t>
  </si>
  <si>
    <t>ФОК "Сокол"</t>
  </si>
  <si>
    <t>женщины 40+</t>
  </si>
  <si>
    <t>женщины до 39 лет</t>
  </si>
  <si>
    <t>V легкоатлетического пробега "СУТКИ УРАЛА", посвященный Дню города  Красноуфимск</t>
  </si>
  <si>
    <t xml:space="preserve">Вяткин Юрий </t>
  </si>
  <si>
    <t>мужчины</t>
  </si>
  <si>
    <t xml:space="preserve">УРАЛ-100, Медные пятки </t>
  </si>
  <si>
    <t>Клб Италмас, Ижевск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</si>
</sst>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53">
    <font>
      <sz val="10"/>
      <name val="Arial"/>
      <family val="2"/>
    </font>
    <font>
      <sz val="20"/>
      <name val="Arial"/>
      <family val="2"/>
    </font>
    <font>
      <sz val="13"/>
      <name val="Times New Roman"/>
      <family val="1"/>
    </font>
    <font>
      <sz val="10"/>
      <color indexed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65" fontId="0" fillId="0" borderId="1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165" fontId="1" fillId="0" borderId="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Border="1" applyAlignment="1">
      <alignment/>
    </xf>
    <xf numFmtId="0" fontId="8" fillId="33" borderId="0" xfId="0" applyFont="1" applyFill="1" applyAlignment="1">
      <alignment horizontal="right"/>
    </xf>
    <xf numFmtId="165" fontId="0" fillId="0" borderId="10" xfId="0" applyNumberFormat="1" applyFont="1" applyFill="1" applyBorder="1" applyAlignment="1">
      <alignment horizontal="center"/>
    </xf>
    <xf numFmtId="165" fontId="0" fillId="0" borderId="10" xfId="0" applyNumberFormat="1" applyFont="1" applyFill="1" applyBorder="1" applyAlignment="1">
      <alignment/>
    </xf>
    <xf numFmtId="165" fontId="11" fillId="0" borderId="0" xfId="0" applyNumberFormat="1" applyFont="1" applyFill="1" applyAlignment="1">
      <alignment/>
    </xf>
    <xf numFmtId="165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165" fontId="15" fillId="0" borderId="1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13" fillId="33" borderId="0" xfId="0" applyFont="1" applyFill="1" applyAlignment="1">
      <alignment horizontal="right" wrapText="1"/>
    </xf>
    <xf numFmtId="0" fontId="3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65" fontId="17" fillId="0" borderId="10" xfId="0" applyNumberFormat="1" applyFont="1" applyFill="1" applyBorder="1" applyAlignment="1">
      <alignment horizontal="center"/>
    </xf>
    <xf numFmtId="165" fontId="12" fillId="0" borderId="10" xfId="0" applyNumberFormat="1" applyFont="1" applyFill="1" applyBorder="1" applyAlignment="1">
      <alignment/>
    </xf>
    <xf numFmtId="165" fontId="10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65" fontId="6" fillId="0" borderId="10" xfId="0" applyNumberFormat="1" applyFont="1" applyFill="1" applyBorder="1" applyAlignment="1">
      <alignment horizontal="center"/>
    </xf>
    <xf numFmtId="165" fontId="18" fillId="0" borderId="10" xfId="0" applyNumberFormat="1" applyFont="1" applyBorder="1" applyAlignment="1">
      <alignment horizontal="center"/>
    </xf>
    <xf numFmtId="165" fontId="6" fillId="0" borderId="12" xfId="0" applyNumberFormat="1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65" fontId="6" fillId="0" borderId="13" xfId="0" applyNumberFormat="1" applyFont="1" applyFill="1" applyBorder="1" applyAlignment="1">
      <alignment horizontal="center" vertical="center" textRotation="90"/>
    </xf>
    <xf numFmtId="165" fontId="6" fillId="0" borderId="14" xfId="0" applyNumberFormat="1" applyFont="1" applyFill="1" applyBorder="1" applyAlignment="1">
      <alignment horizontal="center" vertical="center" textRotation="90"/>
    </xf>
    <xf numFmtId="165" fontId="6" fillId="0" borderId="15" xfId="0" applyNumberFormat="1" applyFont="1" applyFill="1" applyBorder="1" applyAlignment="1">
      <alignment horizontal="center" vertical="center" textRotation="90"/>
    </xf>
    <xf numFmtId="165" fontId="9" fillId="0" borderId="13" xfId="0" applyNumberFormat="1" applyFont="1" applyBorder="1" applyAlignment="1">
      <alignment horizontal="center" vertical="center"/>
    </xf>
    <xf numFmtId="165" fontId="9" fillId="0" borderId="14" xfId="0" applyNumberFormat="1" applyFont="1" applyBorder="1" applyAlignment="1">
      <alignment horizontal="center" vertical="center"/>
    </xf>
    <xf numFmtId="165" fontId="9" fillId="0" borderId="15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19" xfId="0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65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 vertical="center"/>
    </xf>
    <xf numFmtId="165" fontId="0" fillId="0" borderId="15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1"/>
  <sheetViews>
    <sheetView zoomScalePageLayoutView="0" workbookViewId="0" topLeftCell="A1">
      <selection activeCell="B29" sqref="B11:B29"/>
    </sheetView>
  </sheetViews>
  <sheetFormatPr defaultColWidth="9.140625" defaultRowHeight="12.75"/>
  <cols>
    <col min="1" max="1" width="3.00390625" style="1" customWidth="1"/>
    <col min="2" max="2" width="10.57421875" style="2" customWidth="1"/>
    <col min="3" max="3" width="7.00390625" style="1" customWidth="1"/>
    <col min="4" max="4" width="9.421875" style="66" customWidth="1"/>
    <col min="5" max="29" width="6.140625" style="38" customWidth="1"/>
    <col min="30" max="30" width="8.00390625" style="33" customWidth="1"/>
    <col min="31" max="31" width="6.00390625" style="1" customWidth="1"/>
  </cols>
  <sheetData>
    <row r="1" spans="1:53" ht="12.75">
      <c r="A1" s="100" t="s">
        <v>134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</row>
    <row r="2" spans="1:53" ht="12.75">
      <c r="A2" s="100" t="s">
        <v>35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</row>
    <row r="3" spans="1:53" ht="18.75">
      <c r="A3" s="101" t="s">
        <v>36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15"/>
    </row>
    <row r="4" spans="1:53" ht="20.25">
      <c r="A4" s="102" t="s">
        <v>137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</row>
    <row r="5" spans="1:53" ht="12.75">
      <c r="A5" s="99" t="s">
        <v>133</v>
      </c>
      <c r="B5" s="99"/>
      <c r="C5" s="99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5"/>
    </row>
    <row r="6" spans="1:53" ht="12.75">
      <c r="A6" s="17" t="s">
        <v>37</v>
      </c>
      <c r="B6" s="17"/>
      <c r="C6" s="19"/>
      <c r="D6" s="18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5"/>
    </row>
    <row r="7" spans="1:31" ht="9.75" customHeight="1">
      <c r="A7" s="103" t="s">
        <v>34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</row>
    <row r="8" spans="1:31" ht="12.75">
      <c r="A8" s="84" t="s">
        <v>0</v>
      </c>
      <c r="B8" s="85" t="s">
        <v>1</v>
      </c>
      <c r="C8" s="96" t="s">
        <v>93</v>
      </c>
      <c r="D8" s="96" t="s">
        <v>94</v>
      </c>
      <c r="E8" s="86" t="s">
        <v>2</v>
      </c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7" t="s">
        <v>91</v>
      </c>
      <c r="AD8" s="90" t="s">
        <v>92</v>
      </c>
      <c r="AE8" s="93" t="s">
        <v>38</v>
      </c>
    </row>
    <row r="9" spans="1:31" s="49" customFormat="1" ht="11.25">
      <c r="A9" s="84"/>
      <c r="B9" s="85"/>
      <c r="C9" s="97"/>
      <c r="D9" s="97"/>
      <c r="E9" s="54">
        <v>1</v>
      </c>
      <c r="F9" s="54">
        <v>2</v>
      </c>
      <c r="G9" s="54">
        <v>3</v>
      </c>
      <c r="H9" s="54">
        <v>4</v>
      </c>
      <c r="I9" s="54">
        <v>5</v>
      </c>
      <c r="J9" s="54">
        <v>6</v>
      </c>
      <c r="K9" s="54">
        <v>7</v>
      </c>
      <c r="L9" s="54">
        <v>8</v>
      </c>
      <c r="M9" s="50">
        <v>9</v>
      </c>
      <c r="N9" s="50">
        <v>10</v>
      </c>
      <c r="O9" s="50">
        <v>11</v>
      </c>
      <c r="P9" s="50">
        <v>12</v>
      </c>
      <c r="Q9" s="50">
        <v>13</v>
      </c>
      <c r="R9" s="50">
        <v>14</v>
      </c>
      <c r="S9" s="50">
        <v>15</v>
      </c>
      <c r="T9" s="50">
        <v>16</v>
      </c>
      <c r="U9" s="50">
        <v>17</v>
      </c>
      <c r="V9" s="50">
        <v>18</v>
      </c>
      <c r="W9" s="50">
        <v>19</v>
      </c>
      <c r="X9" s="50">
        <v>20</v>
      </c>
      <c r="Y9" s="50">
        <v>21</v>
      </c>
      <c r="Z9" s="50">
        <v>22</v>
      </c>
      <c r="AA9" s="50">
        <v>23</v>
      </c>
      <c r="AB9" s="50">
        <v>24</v>
      </c>
      <c r="AC9" s="88"/>
      <c r="AD9" s="91"/>
      <c r="AE9" s="94"/>
    </row>
    <row r="10" spans="1:31" s="49" customFormat="1" ht="11.25">
      <c r="A10" s="84"/>
      <c r="B10" s="85"/>
      <c r="C10" s="98"/>
      <c r="D10" s="98"/>
      <c r="E10" s="51" t="s">
        <v>3</v>
      </c>
      <c r="F10" s="51" t="s">
        <v>3</v>
      </c>
      <c r="G10" s="51" t="s">
        <v>3</v>
      </c>
      <c r="H10" s="51" t="s">
        <v>3</v>
      </c>
      <c r="I10" s="51" t="s">
        <v>3</v>
      </c>
      <c r="J10" s="51" t="s">
        <v>3</v>
      </c>
      <c r="K10" s="51" t="s">
        <v>3</v>
      </c>
      <c r="L10" s="51" t="s">
        <v>3</v>
      </c>
      <c r="M10" s="51" t="s">
        <v>3</v>
      </c>
      <c r="N10" s="51" t="s">
        <v>3</v>
      </c>
      <c r="O10" s="51" t="s">
        <v>3</v>
      </c>
      <c r="P10" s="51" t="s">
        <v>3</v>
      </c>
      <c r="Q10" s="51" t="s">
        <v>3</v>
      </c>
      <c r="R10" s="51" t="s">
        <v>3</v>
      </c>
      <c r="S10" s="51" t="s">
        <v>3</v>
      </c>
      <c r="T10" s="51" t="s">
        <v>3</v>
      </c>
      <c r="U10" s="51" t="s">
        <v>3</v>
      </c>
      <c r="V10" s="51" t="s">
        <v>3</v>
      </c>
      <c r="W10" s="51" t="s">
        <v>3</v>
      </c>
      <c r="X10" s="51" t="s">
        <v>3</v>
      </c>
      <c r="Y10" s="51" t="s">
        <v>3</v>
      </c>
      <c r="Z10" s="51" t="s">
        <v>3</v>
      </c>
      <c r="AA10" s="51" t="s">
        <v>3</v>
      </c>
      <c r="AB10" s="51" t="s">
        <v>3</v>
      </c>
      <c r="AC10" s="89"/>
      <c r="AD10" s="92"/>
      <c r="AE10" s="95"/>
    </row>
    <row r="11" spans="1:31" s="49" customFormat="1" ht="22.5">
      <c r="A11" s="24">
        <v>1</v>
      </c>
      <c r="B11" s="55" t="s">
        <v>41</v>
      </c>
      <c r="C11" s="67">
        <v>1982</v>
      </c>
      <c r="D11" s="58" t="s">
        <v>76</v>
      </c>
      <c r="E11" s="80">
        <f>сверка!C13</f>
        <v>10.276</v>
      </c>
      <c r="F11" s="80">
        <f>сверка!E13</f>
        <v>10.276</v>
      </c>
      <c r="G11" s="80">
        <f>сверка!G13</f>
        <v>10.276</v>
      </c>
      <c r="H11" s="80">
        <f>сверка!I13</f>
        <v>8.074</v>
      </c>
      <c r="I11" s="80">
        <f>сверка!K13</f>
        <v>8.440999999999999</v>
      </c>
      <c r="J11" s="80">
        <f>сверка!M13</f>
        <v>9.175</v>
      </c>
      <c r="K11" s="80">
        <f>сверка!O13</f>
        <v>8.074</v>
      </c>
      <c r="L11" s="80">
        <f>сверка!Q13</f>
        <v>8.074</v>
      </c>
      <c r="M11" s="80">
        <f>сверка!S13</f>
        <v>9.175</v>
      </c>
      <c r="N11" s="80">
        <f>сверка!U13</f>
        <v>8.440999999999999</v>
      </c>
      <c r="O11" s="80">
        <f>сверка!W13</f>
        <v>8.074</v>
      </c>
      <c r="P11" s="80">
        <f>сверка!Y13</f>
        <v>8.440999999999999</v>
      </c>
      <c r="Q11" s="80">
        <f>сверка!AA13</f>
        <v>7.707</v>
      </c>
      <c r="R11" s="80">
        <f>сверка!AC13</f>
        <v>5.138</v>
      </c>
      <c r="S11" s="80">
        <f>сверка!AE13</f>
        <v>7.707</v>
      </c>
      <c r="T11" s="80">
        <f>сверка!AG13</f>
        <v>6.239</v>
      </c>
      <c r="U11" s="80">
        <f>сверка!AI13</f>
        <v>5.872</v>
      </c>
      <c r="V11" s="80">
        <f>сверка!AK13</f>
        <v>7.707</v>
      </c>
      <c r="W11" s="80">
        <f>сверка!AM13</f>
        <v>5.505</v>
      </c>
      <c r="X11" s="80">
        <f>сверка!AO13</f>
        <v>5.505</v>
      </c>
      <c r="Y11" s="80">
        <f>сверка!AQ13</f>
        <v>5.138</v>
      </c>
      <c r="Z11" s="80">
        <f>сверка!AS13</f>
        <v>5.505</v>
      </c>
      <c r="AA11" s="80">
        <f>сверка!AU13</f>
        <v>6.606</v>
      </c>
      <c r="AB11" s="80">
        <f>сверка!AW13</f>
        <v>5.184</v>
      </c>
      <c r="AC11" s="80">
        <v>0.046</v>
      </c>
      <c r="AD11" s="81">
        <f aca="true" t="shared" si="0" ref="AD11:AD20">AB11+AA11+Z11+Y11+X11+W11+V11+U11+T11+S11+R11+Q11+P11+O11+N11+M11+L11+K11+J11+I11+H11+G11+F11+E11</f>
        <v>180.61000000000004</v>
      </c>
      <c r="AE11" s="52">
        <v>1</v>
      </c>
    </row>
    <row r="12" spans="1:31" s="49" customFormat="1" ht="22.5">
      <c r="A12" s="53">
        <v>2</v>
      </c>
      <c r="B12" s="55" t="s">
        <v>9</v>
      </c>
      <c r="C12" s="67">
        <v>1977</v>
      </c>
      <c r="D12" s="58" t="s">
        <v>102</v>
      </c>
      <c r="E12" s="80">
        <f>сверка!C12</f>
        <v>11.744</v>
      </c>
      <c r="F12" s="80">
        <f>сверка!E12</f>
        <v>11.376999999999999</v>
      </c>
      <c r="G12" s="80">
        <f>сверка!G12</f>
        <v>10.276</v>
      </c>
      <c r="H12" s="80">
        <f>сверка!I12</f>
        <v>6.973</v>
      </c>
      <c r="I12" s="80">
        <f>сверка!K12</f>
        <v>6.973</v>
      </c>
      <c r="J12" s="80">
        <f>сверка!M12</f>
        <v>7.34</v>
      </c>
      <c r="K12" s="80">
        <f>сверка!O12</f>
        <v>5.872</v>
      </c>
      <c r="L12" s="80">
        <f>сверка!Q12</f>
        <v>7.707</v>
      </c>
      <c r="M12" s="80">
        <f>сверка!S12</f>
        <v>8.808</v>
      </c>
      <c r="N12" s="80">
        <f>сверка!U12</f>
        <v>4.404</v>
      </c>
      <c r="O12" s="80">
        <f>сверка!W12</f>
        <v>4.037</v>
      </c>
      <c r="P12" s="80">
        <f>сверка!Y12</f>
        <v>5.505</v>
      </c>
      <c r="Q12" s="80">
        <f>сверка!AA12</f>
        <v>9.908999999999999</v>
      </c>
      <c r="R12" s="80">
        <f>сверка!AC12</f>
        <v>1.101</v>
      </c>
      <c r="S12" s="80">
        <f>сверка!AE12</f>
        <v>0</v>
      </c>
      <c r="T12" s="80">
        <f>сверка!AG12</f>
        <v>10.643</v>
      </c>
      <c r="U12" s="80">
        <f>сверка!AI12</f>
        <v>10.276</v>
      </c>
      <c r="V12" s="80">
        <f>сверка!AK12</f>
        <v>5.138</v>
      </c>
      <c r="W12" s="80">
        <f>сверка!AM12</f>
        <v>5.872</v>
      </c>
      <c r="X12" s="80">
        <f>сверка!AO12</f>
        <v>8.808</v>
      </c>
      <c r="Y12" s="80">
        <f>сверка!AQ12</f>
        <v>8.074</v>
      </c>
      <c r="Z12" s="80">
        <f>сверка!AS12</f>
        <v>5.872</v>
      </c>
      <c r="AA12" s="80">
        <f>сверка!AU12</f>
        <v>6.239</v>
      </c>
      <c r="AB12" s="80">
        <f>сверка!AW12</f>
        <v>8.977</v>
      </c>
      <c r="AC12" s="80">
        <v>0.169</v>
      </c>
      <c r="AD12" s="81">
        <f t="shared" si="0"/>
        <v>171.925</v>
      </c>
      <c r="AE12" s="52">
        <v>2</v>
      </c>
    </row>
    <row r="13" spans="1:31" s="49" customFormat="1" ht="22.5">
      <c r="A13" s="24">
        <v>3</v>
      </c>
      <c r="B13" s="55" t="s">
        <v>43</v>
      </c>
      <c r="C13" s="67">
        <v>1962</v>
      </c>
      <c r="D13" s="58" t="s">
        <v>96</v>
      </c>
      <c r="E13" s="80">
        <f>сверка!C7</f>
        <v>11.01</v>
      </c>
      <c r="F13" s="80">
        <f>сверка!E7</f>
        <v>10.643</v>
      </c>
      <c r="G13" s="80">
        <f>сверка!G7</f>
        <v>11.01</v>
      </c>
      <c r="H13" s="80">
        <f>сверка!I7</f>
        <v>10.276</v>
      </c>
      <c r="I13" s="80">
        <f>сверка!K7</f>
        <v>8.440999999999999</v>
      </c>
      <c r="J13" s="80">
        <f>сверка!M7</f>
        <v>9.542</v>
      </c>
      <c r="K13" s="80">
        <f>сверка!O7</f>
        <v>9.175</v>
      </c>
      <c r="L13" s="80">
        <f>сверка!Q7</f>
        <v>9.175</v>
      </c>
      <c r="M13" s="80">
        <f>сверка!S7</f>
        <v>7.707</v>
      </c>
      <c r="N13" s="80">
        <f>сверка!U7</f>
        <v>8.440999999999999</v>
      </c>
      <c r="O13" s="80">
        <f>сверка!W7</f>
        <v>7.707</v>
      </c>
      <c r="P13" s="80">
        <f>сверка!Y7</f>
        <v>5.138</v>
      </c>
      <c r="Q13" s="80">
        <f>сверка!AA7</f>
        <v>4.404</v>
      </c>
      <c r="R13" s="80">
        <f>сверка!AC7</f>
        <v>0</v>
      </c>
      <c r="S13" s="80">
        <f>сверка!AE7</f>
        <v>0</v>
      </c>
      <c r="T13" s="80">
        <f>сверка!AG7</f>
        <v>4.404</v>
      </c>
      <c r="U13" s="80">
        <f>сверка!AI7</f>
        <v>7.34</v>
      </c>
      <c r="V13" s="80">
        <f>сверка!AK7</f>
        <v>6.239</v>
      </c>
      <c r="W13" s="80">
        <f>сверка!AM7</f>
        <v>5.872</v>
      </c>
      <c r="X13" s="80">
        <f>сверка!AO7</f>
        <v>4.771</v>
      </c>
      <c r="Y13" s="80">
        <f>сверка!AQ7</f>
        <v>4.771</v>
      </c>
      <c r="Z13" s="80">
        <f>сверка!AS7</f>
        <v>4.404</v>
      </c>
      <c r="AA13" s="80">
        <f>сверка!AU7</f>
        <v>4.037</v>
      </c>
      <c r="AB13" s="80">
        <f>сверка!AW7</f>
        <v>1.8459999999999999</v>
      </c>
      <c r="AC13" s="80">
        <v>0.011</v>
      </c>
      <c r="AD13" s="81">
        <f t="shared" si="0"/>
        <v>156.35299999999998</v>
      </c>
      <c r="AE13" s="52">
        <v>3</v>
      </c>
    </row>
    <row r="14" spans="1:31" s="49" customFormat="1" ht="22.5">
      <c r="A14" s="53">
        <v>4</v>
      </c>
      <c r="B14" s="55" t="s">
        <v>30</v>
      </c>
      <c r="C14" s="67"/>
      <c r="D14" s="58" t="s">
        <v>99</v>
      </c>
      <c r="E14" s="80">
        <f>сверка!C5</f>
        <v>10.276</v>
      </c>
      <c r="F14" s="80">
        <f>сверка!E5</f>
        <v>10.643</v>
      </c>
      <c r="G14" s="80">
        <f>сверка!G5</f>
        <v>9.542</v>
      </c>
      <c r="H14" s="80">
        <f>сверка!I5</f>
        <v>5.505</v>
      </c>
      <c r="I14" s="80">
        <f>сверка!K5</f>
        <v>3.67</v>
      </c>
      <c r="J14" s="80">
        <f>сверка!M5</f>
        <v>6.973</v>
      </c>
      <c r="K14" s="80">
        <f>сверка!O5</f>
        <v>9.175</v>
      </c>
      <c r="L14" s="80">
        <f>сверка!Q5</f>
        <v>8.440999999999999</v>
      </c>
      <c r="M14" s="80">
        <f>сверка!S5</f>
        <v>5.505</v>
      </c>
      <c r="N14" s="80">
        <f>сверка!U5</f>
        <v>3.67</v>
      </c>
      <c r="O14" s="80">
        <f>сверка!W5</f>
        <v>3.303</v>
      </c>
      <c r="P14" s="80">
        <f>сверка!Y5</f>
        <v>3.67</v>
      </c>
      <c r="Q14" s="80">
        <f>сверка!AA5</f>
        <v>7.707</v>
      </c>
      <c r="R14" s="80">
        <f>сверка!AC5</f>
        <v>7.34</v>
      </c>
      <c r="S14" s="80">
        <f>сверка!AE5</f>
        <v>7.707</v>
      </c>
      <c r="T14" s="80">
        <f>сверка!AG5</f>
        <v>8.074</v>
      </c>
      <c r="U14" s="80">
        <f>сверка!AI5</f>
        <v>2.202</v>
      </c>
      <c r="V14" s="80">
        <f>сверка!AK5</f>
        <v>0.367</v>
      </c>
      <c r="W14" s="80">
        <f>сверка!AM5</f>
        <v>3.67</v>
      </c>
      <c r="X14" s="80">
        <f>сверка!AO5</f>
        <v>6.973</v>
      </c>
      <c r="Y14" s="80">
        <f>сверка!AQ5</f>
        <v>6.606</v>
      </c>
      <c r="Z14" s="80">
        <f>сверка!AS5</f>
        <v>7.34</v>
      </c>
      <c r="AA14" s="80">
        <f>сверка!AU5</f>
        <v>7.34</v>
      </c>
      <c r="AB14" s="80">
        <f>сверка!AW5</f>
        <v>6.037</v>
      </c>
      <c r="AC14" s="80">
        <v>0.165</v>
      </c>
      <c r="AD14" s="81">
        <f t="shared" si="0"/>
        <v>151.736</v>
      </c>
      <c r="AE14" s="52">
        <v>4</v>
      </c>
    </row>
    <row r="15" spans="1:31" s="49" customFormat="1" ht="22.5">
      <c r="A15" s="24">
        <v>5</v>
      </c>
      <c r="B15" s="55" t="s">
        <v>44</v>
      </c>
      <c r="C15" s="67">
        <v>1986</v>
      </c>
      <c r="D15" s="58" t="s">
        <v>97</v>
      </c>
      <c r="E15" s="80">
        <f>сверка!C9</f>
        <v>9.542</v>
      </c>
      <c r="F15" s="80">
        <f>сверка!E9</f>
        <v>9.175</v>
      </c>
      <c r="G15" s="80">
        <f>сверка!G9</f>
        <v>8.440999999999999</v>
      </c>
      <c r="H15" s="80">
        <f>сверка!I9</f>
        <v>7.707</v>
      </c>
      <c r="I15" s="80">
        <f>сверка!K9</f>
        <v>5.872</v>
      </c>
      <c r="J15" s="80">
        <f>сверка!M9</f>
        <v>7.707</v>
      </c>
      <c r="K15" s="80">
        <f>сверка!O9</f>
        <v>6.606</v>
      </c>
      <c r="L15" s="80">
        <f>сверка!Q9</f>
        <v>5.872</v>
      </c>
      <c r="M15" s="80">
        <f>сверка!S9</f>
        <v>6.973</v>
      </c>
      <c r="N15" s="80">
        <f>сверка!U9</f>
        <v>6.606</v>
      </c>
      <c r="O15" s="80">
        <f>сверка!W9</f>
        <v>5.138</v>
      </c>
      <c r="P15" s="80">
        <f>сверка!Y9</f>
        <v>5.872</v>
      </c>
      <c r="Q15" s="80">
        <f>сверка!AA9</f>
        <v>5.872</v>
      </c>
      <c r="R15" s="80">
        <f>сверка!AC9</f>
        <v>1.468</v>
      </c>
      <c r="S15" s="80">
        <f>сверка!AE9</f>
        <v>5.505</v>
      </c>
      <c r="T15" s="80">
        <f>сверка!AG9</f>
        <v>5.138</v>
      </c>
      <c r="U15" s="80">
        <f>сверка!AI9</f>
        <v>5.138</v>
      </c>
      <c r="V15" s="80">
        <f>сверка!AK9</f>
        <v>3.303</v>
      </c>
      <c r="W15" s="80">
        <f>сверка!AM9</f>
        <v>7.707</v>
      </c>
      <c r="X15" s="80">
        <f>сверка!AO9</f>
        <v>5.872</v>
      </c>
      <c r="Y15" s="80">
        <f>сверка!AQ9</f>
        <v>4.771</v>
      </c>
      <c r="Z15" s="80">
        <f>сверка!AS9</f>
        <v>3.67</v>
      </c>
      <c r="AA15" s="80">
        <f>сверка!AU9</f>
        <v>3.67</v>
      </c>
      <c r="AB15" s="80">
        <f>сверка!AW9</f>
        <v>2.786</v>
      </c>
      <c r="AC15" s="80">
        <v>0.217</v>
      </c>
      <c r="AD15" s="81">
        <f t="shared" si="0"/>
        <v>140.411</v>
      </c>
      <c r="AE15" s="52">
        <v>5</v>
      </c>
    </row>
    <row r="16" spans="1:31" s="49" customFormat="1" ht="22.5">
      <c r="A16" s="24">
        <v>6</v>
      </c>
      <c r="B16" s="56" t="s">
        <v>6</v>
      </c>
      <c r="C16" s="68">
        <v>1973</v>
      </c>
      <c r="D16" s="58" t="s">
        <v>32</v>
      </c>
      <c r="E16" s="80">
        <f>сверка!C6</f>
        <v>8.074</v>
      </c>
      <c r="F16" s="80">
        <f>сверка!E6</f>
        <v>7.34</v>
      </c>
      <c r="G16" s="80">
        <f>сверка!G6</f>
        <v>7.34</v>
      </c>
      <c r="H16" s="80">
        <f>сверка!I6</f>
        <v>6.973</v>
      </c>
      <c r="I16" s="80">
        <f>сверка!K6</f>
        <v>7.34</v>
      </c>
      <c r="J16" s="80">
        <f>сверка!M6</f>
        <v>6.239</v>
      </c>
      <c r="K16" s="80">
        <f>сверка!O6</f>
        <v>7.34</v>
      </c>
      <c r="L16" s="80">
        <f>сверка!Q6</f>
        <v>5.138</v>
      </c>
      <c r="M16" s="80">
        <f>сверка!S6</f>
        <v>7.34</v>
      </c>
      <c r="N16" s="80">
        <f>сверка!U6</f>
        <v>6.239</v>
      </c>
      <c r="O16" s="80">
        <f>сверка!W6</f>
        <v>7.34</v>
      </c>
      <c r="P16" s="80">
        <f>сверка!Y6</f>
        <v>1.468</v>
      </c>
      <c r="Q16" s="80">
        <f>сверка!AA6</f>
        <v>6.606</v>
      </c>
      <c r="R16" s="80">
        <f>сверка!AC6</f>
        <v>4.037</v>
      </c>
      <c r="S16" s="80">
        <f>сверка!AE6</f>
        <v>6.973</v>
      </c>
      <c r="T16" s="80">
        <f>сверка!AG6</f>
        <v>4.037</v>
      </c>
      <c r="U16" s="80">
        <f>сверка!AI6</f>
        <v>6.973</v>
      </c>
      <c r="V16" s="80">
        <f>сверка!AK6</f>
        <v>4.404</v>
      </c>
      <c r="W16" s="80">
        <f>сверка!AM6</f>
        <v>4.037</v>
      </c>
      <c r="X16" s="80">
        <f>сверка!AO6</f>
        <v>0</v>
      </c>
      <c r="Y16" s="80">
        <f>сверка!AQ6</f>
        <v>0</v>
      </c>
      <c r="Z16" s="80">
        <f>сверка!AS6</f>
        <v>0</v>
      </c>
      <c r="AA16" s="80">
        <f>сверка!AU6</f>
        <v>0</v>
      </c>
      <c r="AB16" s="80">
        <f>сверка!AW6</f>
        <v>0</v>
      </c>
      <c r="AC16" s="80">
        <v>0</v>
      </c>
      <c r="AD16" s="81">
        <f t="shared" si="0"/>
        <v>115.23800000000001</v>
      </c>
      <c r="AE16" s="52">
        <v>6</v>
      </c>
    </row>
    <row r="17" spans="1:31" s="49" customFormat="1" ht="22.5">
      <c r="A17" s="24">
        <v>7</v>
      </c>
      <c r="B17" s="55" t="s">
        <v>42</v>
      </c>
      <c r="C17" s="67">
        <v>1964</v>
      </c>
      <c r="D17" s="58" t="s">
        <v>101</v>
      </c>
      <c r="E17" s="80">
        <f>сверка!C11</f>
        <v>9.542</v>
      </c>
      <c r="F17" s="80">
        <f>сверка!E11</f>
        <v>9.175</v>
      </c>
      <c r="G17" s="80">
        <f>сверка!G11</f>
        <v>5.505</v>
      </c>
      <c r="H17" s="80">
        <f>сверка!I11</f>
        <v>6.606</v>
      </c>
      <c r="I17" s="80">
        <f>сверка!K11</f>
        <v>5.872</v>
      </c>
      <c r="J17" s="80">
        <f>сверка!M11</f>
        <v>6.606</v>
      </c>
      <c r="K17" s="80">
        <f>сверка!O11</f>
        <v>3.303</v>
      </c>
      <c r="L17" s="80">
        <f>сверка!Q11</f>
        <v>6.239</v>
      </c>
      <c r="M17" s="80">
        <f>сверка!S11</f>
        <v>5.872</v>
      </c>
      <c r="N17" s="80">
        <f>сверка!U11</f>
        <v>1.468</v>
      </c>
      <c r="O17" s="80">
        <f>сверка!W11</f>
        <v>0</v>
      </c>
      <c r="P17" s="80">
        <f>сверка!Y11</f>
        <v>0.734</v>
      </c>
      <c r="Q17" s="80">
        <f>сверка!AA11</f>
        <v>6.239</v>
      </c>
      <c r="R17" s="80">
        <f>сверка!AC11</f>
        <v>1.101</v>
      </c>
      <c r="S17" s="80">
        <f>сверка!AE11</f>
        <v>0</v>
      </c>
      <c r="T17" s="80">
        <f>сверка!AG11</f>
        <v>3.303</v>
      </c>
      <c r="U17" s="80">
        <f>сверка!AI11</f>
        <v>6.239</v>
      </c>
      <c r="V17" s="80">
        <f>сверка!AK11</f>
        <v>6.606</v>
      </c>
      <c r="W17" s="80">
        <f>сверка!AM11</f>
        <v>2.936</v>
      </c>
      <c r="X17" s="80">
        <f>сверка!AO11</f>
        <v>2.569</v>
      </c>
      <c r="Y17" s="80">
        <f>сверка!AQ11</f>
        <v>6.606</v>
      </c>
      <c r="Z17" s="80">
        <f>сверка!AS11</f>
        <v>6.239</v>
      </c>
      <c r="AA17" s="80">
        <f>сверка!AU11</f>
        <v>3.303</v>
      </c>
      <c r="AB17" s="80">
        <f>сверка!AW11</f>
        <v>4.237</v>
      </c>
      <c r="AC17" s="80">
        <v>0.2</v>
      </c>
      <c r="AD17" s="81">
        <f t="shared" si="0"/>
        <v>110.29999999999997</v>
      </c>
      <c r="AE17" s="52">
        <v>7</v>
      </c>
    </row>
    <row r="18" spans="1:31" s="49" customFormat="1" ht="22.5">
      <c r="A18" s="24">
        <v>8</v>
      </c>
      <c r="B18" s="55" t="s">
        <v>8</v>
      </c>
      <c r="C18" s="67">
        <v>1987</v>
      </c>
      <c r="D18" s="58" t="s">
        <v>100</v>
      </c>
      <c r="E18" s="80">
        <f>сверка!C10</f>
        <v>6.973</v>
      </c>
      <c r="F18" s="80">
        <f>сверка!E10</f>
        <v>7.34</v>
      </c>
      <c r="G18" s="80">
        <f>сверка!G10</f>
        <v>7.34</v>
      </c>
      <c r="H18" s="80">
        <f>сверка!I10</f>
        <v>4.404</v>
      </c>
      <c r="I18" s="80">
        <f>сверка!K10</f>
        <v>4.771</v>
      </c>
      <c r="J18" s="80">
        <f>сверка!M10</f>
        <v>2.936</v>
      </c>
      <c r="K18" s="80">
        <f>сверка!O10</f>
        <v>4.771</v>
      </c>
      <c r="L18" s="80">
        <f>сверка!Q10</f>
        <v>4.404</v>
      </c>
      <c r="M18" s="80">
        <f>сверка!S10</f>
        <v>5.505</v>
      </c>
      <c r="N18" s="80">
        <f>сверка!U10</f>
        <v>2.202</v>
      </c>
      <c r="O18" s="80">
        <f>сверка!W10</f>
        <v>3.67</v>
      </c>
      <c r="P18" s="80">
        <f>сверка!Y10</f>
        <v>4.037</v>
      </c>
      <c r="Q18" s="80">
        <f>сверка!AA10</f>
        <v>3.67</v>
      </c>
      <c r="R18" s="80">
        <f>сверка!AC10</f>
        <v>3.303</v>
      </c>
      <c r="S18" s="80">
        <f>сверка!AE10</f>
        <v>0</v>
      </c>
      <c r="T18" s="80">
        <f>сверка!AG10</f>
        <v>4.404</v>
      </c>
      <c r="U18" s="80">
        <f>сверка!AI10</f>
        <v>3.303</v>
      </c>
      <c r="V18" s="80">
        <f>сверка!AK10</f>
        <v>3.67</v>
      </c>
      <c r="W18" s="80">
        <f>сверка!AM10</f>
        <v>3.303</v>
      </c>
      <c r="X18" s="80">
        <f>сверка!AO10</f>
        <v>3.67</v>
      </c>
      <c r="Y18" s="80">
        <f>сверка!AQ10</f>
        <v>1.468</v>
      </c>
      <c r="Z18" s="80">
        <f>сверка!AS10</f>
        <v>3.67</v>
      </c>
      <c r="AA18" s="80">
        <f>сверка!AU10</f>
        <v>4.404</v>
      </c>
      <c r="AB18" s="80">
        <f>сверка!AW10</f>
        <v>4.442</v>
      </c>
      <c r="AC18" s="80">
        <v>0.038</v>
      </c>
      <c r="AD18" s="81">
        <f t="shared" si="0"/>
        <v>97.66</v>
      </c>
      <c r="AE18" s="52">
        <v>8</v>
      </c>
    </row>
    <row r="19" spans="1:31" s="49" customFormat="1" ht="22.5">
      <c r="A19" s="24">
        <v>9</v>
      </c>
      <c r="B19" s="56" t="s">
        <v>18</v>
      </c>
      <c r="C19" s="68">
        <v>1995</v>
      </c>
      <c r="D19" s="58" t="s">
        <v>103</v>
      </c>
      <c r="E19" s="80">
        <f>сверка!C14</f>
        <v>10.276</v>
      </c>
      <c r="F19" s="80">
        <f>сверка!E14</f>
        <v>10.276</v>
      </c>
      <c r="G19" s="80">
        <f>сверка!G14</f>
        <v>10.276</v>
      </c>
      <c r="H19" s="80">
        <f>сверка!I14</f>
        <v>10.276</v>
      </c>
      <c r="I19" s="80">
        <f>сверка!K14</f>
        <v>8.808</v>
      </c>
      <c r="J19" s="80">
        <f>сверка!M14</f>
        <v>9.542</v>
      </c>
      <c r="K19" s="80">
        <f>сверка!O14</f>
        <v>8.808</v>
      </c>
      <c r="L19" s="80">
        <f>сверка!Q14</f>
        <v>7.34</v>
      </c>
      <c r="M19" s="80">
        <f>сверка!S14</f>
        <v>7.707</v>
      </c>
      <c r="N19" s="80">
        <f>сверка!U14</f>
        <v>5.872</v>
      </c>
      <c r="O19" s="80">
        <f>сверка!W14</f>
        <v>4.771</v>
      </c>
      <c r="P19" s="80">
        <f>сверка!Y14</f>
        <v>1.835</v>
      </c>
      <c r="Q19" s="80">
        <f>сверка!AA14</f>
        <v>0</v>
      </c>
      <c r="R19" s="80">
        <f>сверка!AC14</f>
        <v>0</v>
      </c>
      <c r="S19" s="80">
        <f>сверка!AE14</f>
        <v>0</v>
      </c>
      <c r="T19" s="80">
        <f>сверка!AG14</f>
        <v>0</v>
      </c>
      <c r="U19" s="80">
        <f>сверка!AI14</f>
        <v>0</v>
      </c>
      <c r="V19" s="80">
        <f>сверка!AK14</f>
        <v>0</v>
      </c>
      <c r="W19" s="80">
        <f>сверка!AM14</f>
        <v>0</v>
      </c>
      <c r="X19" s="80">
        <f>сверка!AO14</f>
        <v>0</v>
      </c>
      <c r="Y19" s="80">
        <f>сверка!AQ14</f>
        <v>0</v>
      </c>
      <c r="Z19" s="80">
        <f>сверка!AS14</f>
        <v>0</v>
      </c>
      <c r="AA19" s="80">
        <f>сверка!AU14</f>
        <v>0</v>
      </c>
      <c r="AB19" s="80">
        <f>сверка!AW14</f>
        <v>0</v>
      </c>
      <c r="AC19" s="80">
        <v>0</v>
      </c>
      <c r="AD19" s="81">
        <f t="shared" si="0"/>
        <v>95.78699999999999</v>
      </c>
      <c r="AE19" s="52">
        <v>9</v>
      </c>
    </row>
    <row r="20" spans="1:31" s="49" customFormat="1" ht="21">
      <c r="A20" s="53">
        <v>10</v>
      </c>
      <c r="B20" s="56" t="s">
        <v>7</v>
      </c>
      <c r="C20" s="68">
        <v>1971</v>
      </c>
      <c r="D20" s="58" t="s">
        <v>98</v>
      </c>
      <c r="E20" s="80">
        <f>сверка!C8</f>
        <v>9.542</v>
      </c>
      <c r="F20" s="80">
        <f>сверка!E8</f>
        <v>9.542</v>
      </c>
      <c r="G20" s="80">
        <f>сверка!G8</f>
        <v>9.542</v>
      </c>
      <c r="H20" s="80">
        <f>сверка!I8</f>
        <v>8.074</v>
      </c>
      <c r="I20" s="80">
        <f>сверка!K8</f>
        <v>7.34</v>
      </c>
      <c r="J20" s="80">
        <f>сверка!M8</f>
        <v>7.707</v>
      </c>
      <c r="K20" s="80">
        <f>сверка!O8</f>
        <v>7.34</v>
      </c>
      <c r="L20" s="80">
        <f>сверка!Q8</f>
        <v>5.872</v>
      </c>
      <c r="M20" s="80">
        <f>сверка!S8</f>
        <v>6.239</v>
      </c>
      <c r="N20" s="80">
        <f>сверка!U8</f>
        <v>4.404</v>
      </c>
      <c r="O20" s="80">
        <f>сверка!W8</f>
        <v>5.138</v>
      </c>
      <c r="P20" s="80">
        <f>сверка!Y8</f>
        <v>0.734</v>
      </c>
      <c r="Q20" s="80">
        <f>сверка!AA8</f>
        <v>0</v>
      </c>
      <c r="R20" s="80">
        <f>сверка!AC8</f>
        <v>0</v>
      </c>
      <c r="S20" s="80">
        <f>сверка!AE8</f>
        <v>0</v>
      </c>
      <c r="T20" s="80">
        <f>сверка!AG8</f>
        <v>0</v>
      </c>
      <c r="U20" s="80">
        <f>сверка!AI8</f>
        <v>0</v>
      </c>
      <c r="V20" s="80">
        <f>сверка!AK8</f>
        <v>0</v>
      </c>
      <c r="W20" s="80">
        <f>сверка!AM8</f>
        <v>0</v>
      </c>
      <c r="X20" s="80">
        <f>сверка!AO8</f>
        <v>0</v>
      </c>
      <c r="Y20" s="80">
        <f>сверка!AQ8</f>
        <v>0</v>
      </c>
      <c r="Z20" s="80">
        <f>сверка!AS8</f>
        <v>0</v>
      </c>
      <c r="AA20" s="80">
        <f>сверка!AU8</f>
        <v>0</v>
      </c>
      <c r="AB20" s="80">
        <f>сверка!AW8</f>
        <v>0</v>
      </c>
      <c r="AC20" s="80">
        <v>0</v>
      </c>
      <c r="AD20" s="81">
        <f t="shared" si="0"/>
        <v>81.474</v>
      </c>
      <c r="AE20" s="52">
        <v>10</v>
      </c>
    </row>
    <row r="21" spans="1:31" s="49" customFormat="1" ht="12.75">
      <c r="A21" s="53"/>
      <c r="B21" s="56"/>
      <c r="C21" s="68"/>
      <c r="D21" s="56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1"/>
      <c r="AE21" s="52"/>
    </row>
    <row r="22" spans="1:31" s="49" customFormat="1" ht="12.75">
      <c r="A22" s="53"/>
      <c r="B22" s="56"/>
      <c r="C22" s="68"/>
      <c r="D22" s="56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1"/>
      <c r="AE22" s="52"/>
    </row>
    <row r="23" spans="1:31" s="49" customFormat="1" ht="31.5">
      <c r="A23" s="24">
        <v>26</v>
      </c>
      <c r="B23" s="55" t="s">
        <v>39</v>
      </c>
      <c r="C23" s="67">
        <v>1986</v>
      </c>
      <c r="D23" s="58" t="s">
        <v>104</v>
      </c>
      <c r="E23" s="80">
        <f>сверка!C17</f>
        <v>9.542</v>
      </c>
      <c r="F23" s="80">
        <f>сверка!E17</f>
        <v>9.175</v>
      </c>
      <c r="G23" s="80">
        <f>сверка!G17</f>
        <v>9.175</v>
      </c>
      <c r="H23" s="80">
        <f>сверка!I17</f>
        <v>7.707</v>
      </c>
      <c r="I23" s="80">
        <f>сверка!K17</f>
        <v>7.707</v>
      </c>
      <c r="J23" s="80">
        <f>сверка!M17</f>
        <v>7.707</v>
      </c>
      <c r="K23" s="80">
        <f>сверка!O17</f>
        <v>6.973</v>
      </c>
      <c r="L23" s="80">
        <f>сверка!Q17</f>
        <v>5.872</v>
      </c>
      <c r="M23" s="80">
        <f>сверка!S17</f>
        <v>8.440999999999999</v>
      </c>
      <c r="N23" s="80">
        <f>сверка!U17</f>
        <v>6.606</v>
      </c>
      <c r="O23" s="80">
        <f>сверка!W17</f>
        <v>6.606</v>
      </c>
      <c r="P23" s="80">
        <f>сверка!Y17</f>
        <v>6.606</v>
      </c>
      <c r="Q23" s="80">
        <f>сверка!AA17</f>
        <v>7.34</v>
      </c>
      <c r="R23" s="80">
        <f>сверка!AC17</f>
        <v>5.505</v>
      </c>
      <c r="S23" s="80">
        <f>сверка!AE17</f>
        <v>8.074</v>
      </c>
      <c r="T23" s="80">
        <f>сверка!AG17</f>
        <v>7.34</v>
      </c>
      <c r="U23" s="80">
        <f>сверка!AI17</f>
        <v>6.606</v>
      </c>
      <c r="V23" s="80">
        <f>сверка!AK17</f>
        <v>6.973</v>
      </c>
      <c r="W23" s="80">
        <f>сверка!AM17</f>
        <v>5.872</v>
      </c>
      <c r="X23" s="80">
        <f>сверка!AO17</f>
        <v>6.606</v>
      </c>
      <c r="Y23" s="80">
        <f>сверка!AQ17</f>
        <v>6.606</v>
      </c>
      <c r="Z23" s="80">
        <f>сверка!AS17</f>
        <v>5.505</v>
      </c>
      <c r="AA23" s="80">
        <f>сверка!AU17</f>
        <v>1.835</v>
      </c>
      <c r="AB23" s="80">
        <f>сверка!AW17</f>
        <v>0</v>
      </c>
      <c r="AC23" s="80">
        <v>0</v>
      </c>
      <c r="AD23" s="81">
        <f aca="true" t="shared" si="1" ref="AD23:AD29">AB23+AA23+Z23+Y23+X23+W23+V23+U23+T23+S23+R23+Q23+P23+O23+N23+M23+L23+K23+J23+I23+H23+G23+F23+E23</f>
        <v>160.379</v>
      </c>
      <c r="AE23" s="77">
        <v>1</v>
      </c>
    </row>
    <row r="24" spans="1:31" s="49" customFormat="1" ht="22.5">
      <c r="A24" s="24">
        <v>27</v>
      </c>
      <c r="B24" s="56" t="s">
        <v>16</v>
      </c>
      <c r="C24" s="68">
        <v>1981</v>
      </c>
      <c r="D24" s="58" t="s">
        <v>99</v>
      </c>
      <c r="E24" s="80">
        <f>сверка!C22</f>
        <v>9.542</v>
      </c>
      <c r="F24" s="80">
        <f>сверка!E22</f>
        <v>8.808</v>
      </c>
      <c r="G24" s="80">
        <f>сверка!G22</f>
        <v>8.074</v>
      </c>
      <c r="H24" s="80">
        <f>сверка!I22</f>
        <v>8.440999999999999</v>
      </c>
      <c r="I24" s="80">
        <f>сверка!K22</f>
        <v>8.440999999999999</v>
      </c>
      <c r="J24" s="80">
        <f>сверка!M22</f>
        <v>9.175</v>
      </c>
      <c r="K24" s="80">
        <f>сверка!O22</f>
        <v>8.808</v>
      </c>
      <c r="L24" s="80">
        <f>сверка!Q22</f>
        <v>7.707</v>
      </c>
      <c r="M24" s="80">
        <f>сверка!S22</f>
        <v>8.074</v>
      </c>
      <c r="N24" s="80">
        <f>сверка!U22</f>
        <v>7.707</v>
      </c>
      <c r="O24" s="80">
        <f>сверка!W22</f>
        <v>6.973</v>
      </c>
      <c r="P24" s="80">
        <f>сверка!Y22</f>
        <v>6.973</v>
      </c>
      <c r="Q24" s="80">
        <f>сверка!AA22</f>
        <v>5.505</v>
      </c>
      <c r="R24" s="80">
        <f>сверка!AC22</f>
        <v>5.138</v>
      </c>
      <c r="S24" s="80">
        <f>сверка!AE22</f>
        <v>5.872</v>
      </c>
      <c r="T24" s="80">
        <f>сверка!AG22</f>
        <v>5.138</v>
      </c>
      <c r="U24" s="80">
        <f>сверка!AI22</f>
        <v>4.771</v>
      </c>
      <c r="V24" s="80">
        <f>сверка!AK22</f>
        <v>4.771</v>
      </c>
      <c r="W24" s="80">
        <f>сверка!AM22</f>
        <v>5.138</v>
      </c>
      <c r="X24" s="80">
        <f>сверка!AO22</f>
        <v>5.138</v>
      </c>
      <c r="Y24" s="80">
        <f>сверка!AQ22</f>
        <v>5.138</v>
      </c>
      <c r="Z24" s="80">
        <f>сверка!AS22</f>
        <v>4.404</v>
      </c>
      <c r="AA24" s="80">
        <f>сверка!AU22</f>
        <v>0.734</v>
      </c>
      <c r="AB24" s="80">
        <f>сверка!AW22</f>
        <v>0</v>
      </c>
      <c r="AC24" s="80">
        <v>0</v>
      </c>
      <c r="AD24" s="81">
        <f t="shared" si="1"/>
        <v>150.46999999999997</v>
      </c>
      <c r="AE24" s="77">
        <v>2</v>
      </c>
    </row>
    <row r="25" spans="1:31" s="49" customFormat="1" ht="22.5">
      <c r="A25" s="24">
        <v>28</v>
      </c>
      <c r="B25" s="55" t="s">
        <v>51</v>
      </c>
      <c r="C25" s="67">
        <v>1980</v>
      </c>
      <c r="D25" s="58" t="s">
        <v>105</v>
      </c>
      <c r="E25" s="80">
        <f>сверка!C19</f>
        <v>10.276</v>
      </c>
      <c r="F25" s="80">
        <f>сверка!E19</f>
        <v>9.542</v>
      </c>
      <c r="G25" s="80">
        <f>сверка!G19</f>
        <v>9.542</v>
      </c>
      <c r="H25" s="80">
        <f>сверка!I19</f>
        <v>0.734</v>
      </c>
      <c r="I25" s="80">
        <f>сверка!K19</f>
        <v>8.074</v>
      </c>
      <c r="J25" s="80">
        <f>сверка!M19</f>
        <v>8.808</v>
      </c>
      <c r="K25" s="80">
        <f>сверка!O19</f>
        <v>8.808</v>
      </c>
      <c r="L25" s="80">
        <f>сверка!Q19</f>
        <v>3.303</v>
      </c>
      <c r="M25" s="80">
        <f>сверка!S19</f>
        <v>4.404</v>
      </c>
      <c r="N25" s="80">
        <f>сверка!U19</f>
        <v>3.303</v>
      </c>
      <c r="O25" s="80">
        <f>сверка!W19</f>
        <v>5.138</v>
      </c>
      <c r="P25" s="80">
        <f>сверка!Y19</f>
        <v>1.101</v>
      </c>
      <c r="Q25" s="80">
        <f>сверка!AA19</f>
        <v>0</v>
      </c>
      <c r="R25" s="80">
        <f>сверка!AC19</f>
        <v>0</v>
      </c>
      <c r="S25" s="80">
        <f>сверка!AE19</f>
        <v>0</v>
      </c>
      <c r="T25" s="80">
        <f>сверка!AG19</f>
        <v>2.569</v>
      </c>
      <c r="U25" s="80">
        <f>сверка!AI19</f>
        <v>8.440999999999999</v>
      </c>
      <c r="V25" s="80">
        <f>сверка!AK19</f>
        <v>8.074</v>
      </c>
      <c r="W25" s="80">
        <f>сверка!AM19</f>
        <v>5.505</v>
      </c>
      <c r="X25" s="80">
        <f>сверка!AO19</f>
        <v>5.138</v>
      </c>
      <c r="Y25" s="80">
        <f>сверка!AQ19</f>
        <v>3.67</v>
      </c>
      <c r="Z25" s="80">
        <f>сверка!AS19</f>
        <v>3.303</v>
      </c>
      <c r="AA25" s="80">
        <f>сверка!AU19</f>
        <v>5.138</v>
      </c>
      <c r="AB25" s="80">
        <f>сверка!AW19</f>
        <v>4.8149999999999995</v>
      </c>
      <c r="AC25" s="80">
        <v>0.044</v>
      </c>
      <c r="AD25" s="81">
        <f t="shared" si="1"/>
        <v>119.68599999999999</v>
      </c>
      <c r="AE25" s="52">
        <v>3</v>
      </c>
    </row>
    <row r="26" spans="1:31" s="49" customFormat="1" ht="22.5">
      <c r="A26" s="24">
        <v>29</v>
      </c>
      <c r="B26" s="55" t="s">
        <v>29</v>
      </c>
      <c r="C26" s="67">
        <v>199</v>
      </c>
      <c r="D26" s="58" t="s">
        <v>33</v>
      </c>
      <c r="E26" s="80">
        <f>сверка!C23</f>
        <v>9.542</v>
      </c>
      <c r="F26" s="80">
        <f>сверка!E23</f>
        <v>11.376999999999999</v>
      </c>
      <c r="G26" s="80">
        <f>сверка!G23</f>
        <v>9.542</v>
      </c>
      <c r="H26" s="80">
        <f>сверка!I23</f>
        <v>7.34</v>
      </c>
      <c r="I26" s="80">
        <f>сверка!K23</f>
        <v>5.872</v>
      </c>
      <c r="J26" s="80">
        <f>сверка!M23</f>
        <v>5.872</v>
      </c>
      <c r="K26" s="80">
        <f>сверка!O23</f>
        <v>7.34</v>
      </c>
      <c r="L26" s="80">
        <f>сверка!Q23</f>
        <v>5.872</v>
      </c>
      <c r="M26" s="80">
        <f>сверка!S23</f>
        <v>5.138</v>
      </c>
      <c r="N26" s="80">
        <f>сверка!U23</f>
        <v>4.771</v>
      </c>
      <c r="O26" s="80">
        <f>сверка!W23</f>
        <v>1.101</v>
      </c>
      <c r="P26" s="80">
        <f>сверка!Y23</f>
        <v>1.101</v>
      </c>
      <c r="Q26" s="80">
        <f>сверка!AA23</f>
        <v>4.404</v>
      </c>
      <c r="R26" s="80">
        <f>сверка!AC23</f>
        <v>0.734</v>
      </c>
      <c r="S26" s="80">
        <f>сверка!AE23</f>
        <v>0</v>
      </c>
      <c r="T26" s="80">
        <f>сверка!AG23</f>
        <v>0</v>
      </c>
      <c r="U26" s="80">
        <f>сверка!AI23</f>
        <v>4.771</v>
      </c>
      <c r="V26" s="80">
        <f>сверка!AK23</f>
        <v>5.138</v>
      </c>
      <c r="W26" s="80">
        <f>сверка!AM23</f>
        <v>2.936</v>
      </c>
      <c r="X26" s="80">
        <f>сверка!AO23</f>
        <v>2.936</v>
      </c>
      <c r="Y26" s="80">
        <f>сверка!AQ23</f>
        <v>3.67</v>
      </c>
      <c r="Z26" s="80">
        <f>сверка!AS23</f>
        <v>5.505</v>
      </c>
      <c r="AA26" s="80">
        <f>сверка!AU23</f>
        <v>5.505</v>
      </c>
      <c r="AB26" s="80">
        <f>сверка!AW23</f>
        <v>4.546</v>
      </c>
      <c r="AC26" s="80">
        <v>0.142</v>
      </c>
      <c r="AD26" s="81">
        <f t="shared" si="1"/>
        <v>115.01299999999999</v>
      </c>
      <c r="AE26" s="52">
        <v>4</v>
      </c>
    </row>
    <row r="27" spans="1:31" s="49" customFormat="1" ht="22.5">
      <c r="A27" s="24">
        <v>30</v>
      </c>
      <c r="B27" s="55" t="s">
        <v>49</v>
      </c>
      <c r="C27" s="67">
        <v>1984</v>
      </c>
      <c r="D27" s="58" t="s">
        <v>105</v>
      </c>
      <c r="E27" s="80">
        <f>сверка!C18</f>
        <v>9.908999999999999</v>
      </c>
      <c r="F27" s="80">
        <f>сверка!E18</f>
        <v>9.175</v>
      </c>
      <c r="G27" s="80">
        <f>сверка!G18</f>
        <v>8.808</v>
      </c>
      <c r="H27" s="80">
        <f>сверка!I18</f>
        <v>1.835</v>
      </c>
      <c r="I27" s="80">
        <f>сверка!K18</f>
        <v>7.34</v>
      </c>
      <c r="J27" s="80">
        <f>сверка!M18</f>
        <v>7.707</v>
      </c>
      <c r="K27" s="80">
        <f>сверка!O18</f>
        <v>3.67</v>
      </c>
      <c r="L27" s="80">
        <f>сверка!Q18</f>
        <v>0</v>
      </c>
      <c r="M27" s="80">
        <f>сверка!S18</f>
        <v>7.34</v>
      </c>
      <c r="N27" s="80">
        <f>сверка!U18</f>
        <v>8.074</v>
      </c>
      <c r="O27" s="80">
        <f>сверка!W18</f>
        <v>2.936</v>
      </c>
      <c r="P27" s="80">
        <f>сверка!Y18</f>
        <v>2.569</v>
      </c>
      <c r="Q27" s="80">
        <f>сверка!AA18</f>
        <v>0.734</v>
      </c>
      <c r="R27" s="80">
        <f>сверка!AC18</f>
        <v>0</v>
      </c>
      <c r="S27" s="80">
        <f>сверка!AE18</f>
        <v>0</v>
      </c>
      <c r="T27" s="80">
        <f>сверка!AG18</f>
        <v>2.569</v>
      </c>
      <c r="U27" s="80">
        <f>сверка!AI18</f>
        <v>6.606</v>
      </c>
      <c r="V27" s="80">
        <f>сверка!AK18</f>
        <v>6.973</v>
      </c>
      <c r="W27" s="80">
        <f>сверка!AM18</f>
        <v>7.34</v>
      </c>
      <c r="X27" s="80">
        <f>сверка!AO18</f>
        <v>1.101</v>
      </c>
      <c r="Y27" s="80">
        <f>сверка!AQ18</f>
        <v>0</v>
      </c>
      <c r="Z27" s="80">
        <f>сверка!AS18</f>
        <v>5.138</v>
      </c>
      <c r="AA27" s="80">
        <f>сверка!AU18</f>
        <v>7.34</v>
      </c>
      <c r="AB27" s="80">
        <f>сверка!AW18</f>
        <v>5.1819999999999995</v>
      </c>
      <c r="AC27" s="80">
        <v>0.044</v>
      </c>
      <c r="AD27" s="81">
        <f t="shared" si="1"/>
        <v>112.346</v>
      </c>
      <c r="AE27" s="52">
        <v>5</v>
      </c>
    </row>
    <row r="28" spans="1:31" s="49" customFormat="1" ht="12.75">
      <c r="A28" s="53">
        <v>31</v>
      </c>
      <c r="B28" s="55" t="s">
        <v>48</v>
      </c>
      <c r="C28" s="67">
        <v>1982</v>
      </c>
      <c r="D28" s="58" t="s">
        <v>105</v>
      </c>
      <c r="E28" s="80">
        <f>сверка!C21</f>
        <v>8.808</v>
      </c>
      <c r="F28" s="80">
        <f>сверка!E21</f>
        <v>8.440999999999999</v>
      </c>
      <c r="G28" s="80">
        <f>сверка!G21</f>
        <v>6.239</v>
      </c>
      <c r="H28" s="80">
        <f>сверка!I21</f>
        <v>5.138</v>
      </c>
      <c r="I28" s="80">
        <f>сверка!K21</f>
        <v>5.138</v>
      </c>
      <c r="J28" s="80">
        <f>сверка!M21</f>
        <v>0.367</v>
      </c>
      <c r="K28" s="80">
        <f>сверка!O21</f>
        <v>0</v>
      </c>
      <c r="L28" s="80">
        <f>сверка!Q21</f>
        <v>6.973</v>
      </c>
      <c r="M28" s="80">
        <f>сверка!S21</f>
        <v>7.707</v>
      </c>
      <c r="N28" s="80">
        <f>сверка!U21</f>
        <v>6.239</v>
      </c>
      <c r="O28" s="80">
        <f>сверка!W21</f>
        <v>5.872</v>
      </c>
      <c r="P28" s="80">
        <f>сверка!Y21</f>
        <v>5.138</v>
      </c>
      <c r="Q28" s="80">
        <f>сверка!AA21</f>
        <v>0.734</v>
      </c>
      <c r="R28" s="80">
        <f>сверка!AC21</f>
        <v>0</v>
      </c>
      <c r="S28" s="80">
        <f>сверка!AE21</f>
        <v>0</v>
      </c>
      <c r="T28" s="80">
        <f>сверка!AG21</f>
        <v>0</v>
      </c>
      <c r="U28" s="80">
        <f>сверка!AI21</f>
        <v>5.138</v>
      </c>
      <c r="V28" s="80">
        <f>сверка!AK21</f>
        <v>7.707</v>
      </c>
      <c r="W28" s="80">
        <f>сверка!AM21</f>
        <v>7.34</v>
      </c>
      <c r="X28" s="80">
        <f>сверка!AO21</f>
        <v>6.606</v>
      </c>
      <c r="Y28" s="80">
        <f>сверка!AQ21</f>
        <v>5.505</v>
      </c>
      <c r="Z28" s="80">
        <f>сверка!AS21</f>
        <v>2.936</v>
      </c>
      <c r="AA28" s="80">
        <f>сверка!AU21</f>
        <v>3.67</v>
      </c>
      <c r="AB28" s="80">
        <f>сверка!AW21</f>
        <v>5.1819999999999995</v>
      </c>
      <c r="AC28" s="80">
        <v>0.044</v>
      </c>
      <c r="AD28" s="81">
        <f t="shared" si="1"/>
        <v>110.87800000000001</v>
      </c>
      <c r="AE28" s="52">
        <v>6</v>
      </c>
    </row>
    <row r="29" spans="1:31" s="49" customFormat="1" ht="22.5">
      <c r="A29" s="24">
        <v>32</v>
      </c>
      <c r="B29" s="55" t="s">
        <v>47</v>
      </c>
      <c r="C29" s="67">
        <v>1966</v>
      </c>
      <c r="D29" s="58" t="s">
        <v>105</v>
      </c>
      <c r="E29" s="80">
        <f>сверка!C20</f>
        <v>9.175</v>
      </c>
      <c r="F29" s="80">
        <f>сверка!E20</f>
        <v>7.707</v>
      </c>
      <c r="G29" s="80">
        <f>сверка!G20</f>
        <v>6.606</v>
      </c>
      <c r="H29" s="80">
        <f>сверка!I20</f>
        <v>6.606</v>
      </c>
      <c r="I29" s="80">
        <f>сверка!K20</f>
        <v>5.872</v>
      </c>
      <c r="J29" s="80">
        <f>сверка!M20</f>
        <v>5.872</v>
      </c>
      <c r="K29" s="80">
        <f>сверка!O20</f>
        <v>6.239</v>
      </c>
      <c r="L29" s="80">
        <f>сверка!Q20</f>
        <v>5.505</v>
      </c>
      <c r="M29" s="80">
        <f>сверка!S20</f>
        <v>5.138</v>
      </c>
      <c r="N29" s="80">
        <f>сверка!U20</f>
        <v>4.404</v>
      </c>
      <c r="O29" s="80">
        <f>сверка!W20</f>
        <v>3.67</v>
      </c>
      <c r="P29" s="80">
        <f>сверка!Y20</f>
        <v>4.404</v>
      </c>
      <c r="Q29" s="80">
        <f>сверка!AA20</f>
        <v>3.303</v>
      </c>
      <c r="R29" s="80">
        <f>сверка!AC20</f>
        <v>0</v>
      </c>
      <c r="S29" s="80">
        <f>сверка!AE20</f>
        <v>0</v>
      </c>
      <c r="T29" s="80">
        <f>сверка!AG20</f>
        <v>3.303</v>
      </c>
      <c r="U29" s="80">
        <f>сверка!AI20</f>
        <v>6.239</v>
      </c>
      <c r="V29" s="80">
        <f>сверка!AK20</f>
        <v>5.138</v>
      </c>
      <c r="W29" s="80">
        <f>сверка!AM20</f>
        <v>4.404</v>
      </c>
      <c r="X29" s="80">
        <f>сверка!AO20</f>
        <v>4.037</v>
      </c>
      <c r="Y29" s="80">
        <f>сверка!AQ20</f>
        <v>3.303</v>
      </c>
      <c r="Z29" s="80">
        <f>сверка!AS20</f>
        <v>0.367</v>
      </c>
      <c r="AA29" s="80">
        <f>сверка!AU20</f>
        <v>3.303</v>
      </c>
      <c r="AB29" s="80">
        <f>сверка!AW20</f>
        <v>4.8149999999999995</v>
      </c>
      <c r="AC29" s="80">
        <v>0.044</v>
      </c>
      <c r="AD29" s="81">
        <f t="shared" si="1"/>
        <v>109.40999999999998</v>
      </c>
      <c r="AE29" s="52">
        <v>7</v>
      </c>
    </row>
    <row r="30" spans="1:31" ht="16.5">
      <c r="A30" s="7"/>
      <c r="B30" s="11"/>
      <c r="C30" s="7"/>
      <c r="D30" s="61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32"/>
      <c r="AE30" s="7"/>
    </row>
    <row r="31" spans="2:6" ht="15.75">
      <c r="B31" s="83" t="s">
        <v>11</v>
      </c>
      <c r="C31" s="83"/>
      <c r="D31" s="62"/>
      <c r="E31" s="82">
        <v>0.367</v>
      </c>
      <c r="F31" s="82"/>
    </row>
  </sheetData>
  <sheetProtection/>
  <mergeCells count="16">
    <mergeCell ref="AD8:AD10"/>
    <mergeCell ref="AE8:AE10"/>
    <mergeCell ref="C8:C10"/>
    <mergeCell ref="D8:D10"/>
    <mergeCell ref="A5:C5"/>
    <mergeCell ref="A1:AE1"/>
    <mergeCell ref="A2:AE2"/>
    <mergeCell ref="A3:AE3"/>
    <mergeCell ref="A4:AE4"/>
    <mergeCell ref="A7:AE7"/>
    <mergeCell ref="E31:F31"/>
    <mergeCell ref="B31:C31"/>
    <mergeCell ref="A8:A10"/>
    <mergeCell ref="B8:B10"/>
    <mergeCell ref="E8:AB8"/>
    <mergeCell ref="AC8:AC10"/>
  </mergeCells>
  <printOptions/>
  <pageMargins left="0.1968503937007874" right="0.1968503937007874" top="0.1968503937007874" bottom="0.1968503937007874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8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2" max="2" width="20.00390625" style="0" customWidth="1"/>
    <col min="4" max="4" width="14.57421875" style="0" customWidth="1"/>
  </cols>
  <sheetData>
    <row r="1" spans="1:31" ht="12.75">
      <c r="A1" s="100" t="s">
        <v>134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12.75">
      <c r="A2" s="100" t="s">
        <v>35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ht="18.75">
      <c r="A3" s="101" t="s">
        <v>36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</row>
    <row r="4" spans="1:31" ht="20.25">
      <c r="A4" s="102" t="s">
        <v>137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</row>
    <row r="5" spans="1:31" ht="12.75">
      <c r="A5" s="99" t="s">
        <v>133</v>
      </c>
      <c r="B5" s="99"/>
      <c r="C5" s="99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6"/>
      <c r="Z5" s="16"/>
      <c r="AA5" s="16"/>
      <c r="AB5" s="16"/>
      <c r="AC5" s="16"/>
      <c r="AD5" s="16"/>
      <c r="AE5" s="16"/>
    </row>
    <row r="6" spans="1:31" ht="12.75">
      <c r="A6" s="17" t="s">
        <v>37</v>
      </c>
      <c r="B6" s="17"/>
      <c r="C6" s="19"/>
      <c r="D6" s="18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ht="9" customHeight="1"/>
    <row r="8" spans="1:13" ht="25.5" customHeight="1">
      <c r="A8" s="108" t="s">
        <v>12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</row>
    <row r="9" spans="1:13" ht="12.75">
      <c r="A9" s="109" t="s">
        <v>0</v>
      </c>
      <c r="B9" s="109" t="s">
        <v>1</v>
      </c>
      <c r="C9" s="85" t="s">
        <v>93</v>
      </c>
      <c r="D9" s="85" t="s">
        <v>94</v>
      </c>
      <c r="E9" s="104" t="s">
        <v>2</v>
      </c>
      <c r="F9" s="104"/>
      <c r="G9" s="104"/>
      <c r="H9" s="104"/>
      <c r="I9" s="104"/>
      <c r="J9" s="104"/>
      <c r="K9" s="105" t="s">
        <v>91</v>
      </c>
      <c r="L9" s="107" t="s">
        <v>106</v>
      </c>
      <c r="M9" s="106" t="s">
        <v>38</v>
      </c>
    </row>
    <row r="10" spans="1:13" ht="12.75">
      <c r="A10" s="109"/>
      <c r="B10" s="109"/>
      <c r="C10" s="85"/>
      <c r="D10" s="85"/>
      <c r="E10" s="47">
        <v>1</v>
      </c>
      <c r="F10" s="47">
        <v>2</v>
      </c>
      <c r="G10" s="47">
        <v>3</v>
      </c>
      <c r="H10" s="47">
        <v>4</v>
      </c>
      <c r="I10" s="47">
        <v>5</v>
      </c>
      <c r="J10" s="47">
        <v>6</v>
      </c>
      <c r="K10" s="106"/>
      <c r="L10" s="107"/>
      <c r="M10" s="106"/>
    </row>
    <row r="11" spans="1:13" ht="12.75">
      <c r="A11" s="109"/>
      <c r="B11" s="109"/>
      <c r="C11" s="85"/>
      <c r="D11" s="85"/>
      <c r="E11" s="42" t="s">
        <v>3</v>
      </c>
      <c r="F11" s="42" t="s">
        <v>3</v>
      </c>
      <c r="G11" s="42" t="s">
        <v>3</v>
      </c>
      <c r="H11" s="42" t="s">
        <v>3</v>
      </c>
      <c r="I11" s="42" t="s">
        <v>3</v>
      </c>
      <c r="J11" s="42" t="s">
        <v>3</v>
      </c>
      <c r="K11" s="106"/>
      <c r="L11" s="107"/>
      <c r="M11" s="106"/>
    </row>
    <row r="12" spans="1:13" ht="27.75" customHeight="1">
      <c r="A12" s="9">
        <v>45</v>
      </c>
      <c r="B12" s="9" t="s">
        <v>52</v>
      </c>
      <c r="C12" s="20">
        <v>1972</v>
      </c>
      <c r="D12" s="60" t="s">
        <v>140</v>
      </c>
      <c r="E12" s="74">
        <f>сверка!C39</f>
        <v>12.6885</v>
      </c>
      <c r="F12" s="74">
        <f>сверка!E39</f>
        <v>13.073</v>
      </c>
      <c r="G12" s="74">
        <f>сверка!G39</f>
        <v>11.150500000000001</v>
      </c>
      <c r="H12" s="74">
        <f>сверка!I39</f>
        <v>9.228</v>
      </c>
      <c r="I12" s="74">
        <f>сверка!K39</f>
        <v>9.6125</v>
      </c>
      <c r="J12" s="74">
        <f>сверка!M39</f>
        <v>9.264</v>
      </c>
      <c r="K12" s="74">
        <v>0.036</v>
      </c>
      <c r="L12" s="76">
        <f>E12+F12+G12+H12+I12+J12+K12</f>
        <v>65.0525</v>
      </c>
      <c r="M12" s="73">
        <v>1</v>
      </c>
    </row>
    <row r="13" spans="1:13" ht="27.75" customHeight="1">
      <c r="A13" s="9">
        <v>51</v>
      </c>
      <c r="B13" s="9" t="s">
        <v>50</v>
      </c>
      <c r="C13" s="20">
        <v>1992</v>
      </c>
      <c r="D13" s="60" t="s">
        <v>141</v>
      </c>
      <c r="E13" s="74">
        <f>сверка!C40</f>
        <v>11.150500000000001</v>
      </c>
      <c r="F13" s="74">
        <f>сверка!E40</f>
        <v>10.3815</v>
      </c>
      <c r="G13" s="74">
        <f>сверка!G40</f>
        <v>9.997</v>
      </c>
      <c r="H13" s="74">
        <f>сверка!I40</f>
        <v>8.8435</v>
      </c>
      <c r="I13" s="74">
        <f>сверка!K40</f>
        <v>8.0745</v>
      </c>
      <c r="J13" s="74">
        <f>сверка!M40</f>
        <v>7.707000000000001</v>
      </c>
      <c r="K13" s="74">
        <v>0.017</v>
      </c>
      <c r="L13" s="76">
        <f>E13+F13+G13+H13+I13+J13+K13</f>
        <v>56.17100000000001</v>
      </c>
      <c r="M13" s="73">
        <v>2</v>
      </c>
    </row>
    <row r="14" spans="1:13" ht="27.75" customHeight="1">
      <c r="A14" s="9">
        <v>55</v>
      </c>
      <c r="B14" s="9" t="s">
        <v>31</v>
      </c>
      <c r="C14" s="20">
        <v>1955</v>
      </c>
      <c r="D14" s="60" t="s">
        <v>75</v>
      </c>
      <c r="E14" s="74">
        <f>сверка!C41</f>
        <v>9.228</v>
      </c>
      <c r="F14" s="74">
        <f>сверка!E41</f>
        <v>9.228</v>
      </c>
      <c r="G14" s="74">
        <f>сверка!G41</f>
        <v>7.3055</v>
      </c>
      <c r="H14" s="74">
        <f>сверка!I41</f>
        <v>8.8435</v>
      </c>
      <c r="I14" s="74">
        <f>сверка!K41</f>
        <v>7.69</v>
      </c>
      <c r="J14" s="74">
        <f>сверка!M41</f>
        <v>8.0945</v>
      </c>
      <c r="K14" s="74">
        <v>0.02</v>
      </c>
      <c r="L14" s="76">
        <f>E14+F14+G14+H14+I14+J14+K14</f>
        <v>50.4095</v>
      </c>
      <c r="M14" s="73">
        <v>3</v>
      </c>
    </row>
    <row r="15" spans="1:13" ht="16.5" customHeight="1">
      <c r="A15" s="9"/>
      <c r="B15" s="9" t="s">
        <v>139</v>
      </c>
      <c r="C15" s="20"/>
      <c r="D15" s="59"/>
      <c r="E15" s="74"/>
      <c r="F15" s="74"/>
      <c r="G15" s="74"/>
      <c r="H15" s="74"/>
      <c r="I15" s="74"/>
      <c r="J15" s="74"/>
      <c r="K15" s="74"/>
      <c r="L15" s="76"/>
      <c r="M15" s="73"/>
    </row>
    <row r="16" spans="1:13" ht="27.75" customHeight="1">
      <c r="A16" s="9">
        <v>40</v>
      </c>
      <c r="B16" s="9" t="s">
        <v>15</v>
      </c>
      <c r="C16" s="20">
        <v>1977</v>
      </c>
      <c r="D16" s="60" t="s">
        <v>110</v>
      </c>
      <c r="E16" s="74">
        <f>сверка!C43</f>
        <v>13.073</v>
      </c>
      <c r="F16" s="74">
        <f>сверка!E43</f>
        <v>13.073</v>
      </c>
      <c r="G16" s="74">
        <f>сверка!G43</f>
        <v>13.073</v>
      </c>
      <c r="H16" s="74">
        <f>сверка!I43</f>
        <v>13.842</v>
      </c>
      <c r="I16" s="74">
        <f>сверка!K43</f>
        <v>11.919500000000001</v>
      </c>
      <c r="J16" s="74">
        <f>сверка!M43</f>
        <v>11.919500000000001</v>
      </c>
      <c r="K16" s="74">
        <v>0</v>
      </c>
      <c r="L16" s="76">
        <f aca="true" t="shared" si="0" ref="L16:L25">E16+F16+G16+H16+I16+J16+K16</f>
        <v>76.9</v>
      </c>
      <c r="M16" s="73">
        <v>1</v>
      </c>
    </row>
    <row r="17" spans="1:13" ht="27.75" customHeight="1">
      <c r="A17" s="9">
        <v>50</v>
      </c>
      <c r="B17" s="9" t="s">
        <v>13</v>
      </c>
      <c r="C17" s="20">
        <v>1986</v>
      </c>
      <c r="D17" s="60" t="s">
        <v>109</v>
      </c>
      <c r="E17" s="74">
        <f>сверка!C50</f>
        <v>13.073</v>
      </c>
      <c r="F17" s="74">
        <f>сверка!E50</f>
        <v>12.304</v>
      </c>
      <c r="G17" s="74">
        <f>сверка!G50</f>
        <v>11.919500000000001</v>
      </c>
      <c r="H17" s="74">
        <f>сверка!I50</f>
        <v>11.150500000000001</v>
      </c>
      <c r="I17" s="74">
        <f>сверка!K50</f>
        <v>10.766</v>
      </c>
      <c r="J17" s="74">
        <f>сверка!M50</f>
        <v>10.212</v>
      </c>
      <c r="K17" s="74">
        <v>0.215</v>
      </c>
      <c r="L17" s="76">
        <f t="shared" si="0"/>
        <v>69.64</v>
      </c>
      <c r="M17" s="73">
        <v>2</v>
      </c>
    </row>
    <row r="18" spans="1:13" ht="27.75" customHeight="1">
      <c r="A18" s="9">
        <v>43</v>
      </c>
      <c r="B18" s="9" t="s">
        <v>10</v>
      </c>
      <c r="C18" s="20">
        <v>1977</v>
      </c>
      <c r="D18" s="60" t="s">
        <v>112</v>
      </c>
      <c r="E18" s="74">
        <f>сверка!C46</f>
        <v>13.073</v>
      </c>
      <c r="F18" s="74">
        <f>сверка!E46</f>
        <v>11.919500000000001</v>
      </c>
      <c r="G18" s="74">
        <f>сверка!G46</f>
        <v>10.3815</v>
      </c>
      <c r="H18" s="74">
        <f>сверка!I46</f>
        <v>10.3815</v>
      </c>
      <c r="I18" s="74">
        <f>сверка!K46</f>
        <v>7.69</v>
      </c>
      <c r="J18" s="74">
        <f>сверка!M46</f>
        <v>11.67</v>
      </c>
      <c r="K18" s="74">
        <v>0.135</v>
      </c>
      <c r="L18" s="76">
        <f t="shared" si="0"/>
        <v>65.2505</v>
      </c>
      <c r="M18" s="73">
        <v>3</v>
      </c>
    </row>
    <row r="19" spans="1:13" ht="27.75" customHeight="1">
      <c r="A19" s="9">
        <v>52</v>
      </c>
      <c r="B19" s="9" t="s">
        <v>46</v>
      </c>
      <c r="C19" s="20">
        <v>1975</v>
      </c>
      <c r="D19" s="60" t="s">
        <v>108</v>
      </c>
      <c r="E19" s="74">
        <f>сверка!C51</f>
        <v>13.073</v>
      </c>
      <c r="F19" s="74">
        <f>сверка!E51</f>
        <v>12.6885</v>
      </c>
      <c r="G19" s="74">
        <f>сверка!G51</f>
        <v>11.535</v>
      </c>
      <c r="H19" s="74">
        <f>сверка!I51</f>
        <v>9.6125</v>
      </c>
      <c r="I19" s="74">
        <f>сверка!K51</f>
        <v>9.997</v>
      </c>
      <c r="J19" s="74">
        <f>сверка!M51</f>
        <v>7.532500000000001</v>
      </c>
      <c r="K19" s="74">
        <v>0.227</v>
      </c>
      <c r="L19" s="76">
        <f t="shared" si="0"/>
        <v>64.6655</v>
      </c>
      <c r="M19" s="73">
        <v>4</v>
      </c>
    </row>
    <row r="20" spans="1:13" ht="27.75" customHeight="1">
      <c r="A20" s="9">
        <v>41</v>
      </c>
      <c r="B20" s="9" t="s">
        <v>28</v>
      </c>
      <c r="C20" s="20">
        <v>2002</v>
      </c>
      <c r="D20" s="60" t="s">
        <v>33</v>
      </c>
      <c r="E20" s="74">
        <f>сверка!C44</f>
        <v>13.073</v>
      </c>
      <c r="F20" s="74">
        <f>сверка!E44</f>
        <v>12.6885</v>
      </c>
      <c r="G20" s="74">
        <f>сверка!G44</f>
        <v>10.3815</v>
      </c>
      <c r="H20" s="74">
        <f>сверка!I44</f>
        <v>9.228</v>
      </c>
      <c r="I20" s="74">
        <f>сверка!K44</f>
        <v>9.6125</v>
      </c>
      <c r="J20" s="74">
        <f>сверка!M44</f>
        <v>8.523</v>
      </c>
      <c r="K20" s="74">
        <v>0.064</v>
      </c>
      <c r="L20" s="76">
        <f t="shared" si="0"/>
        <v>63.5705</v>
      </c>
      <c r="M20" s="73">
        <v>5</v>
      </c>
    </row>
    <row r="21" spans="1:13" ht="27.75" customHeight="1">
      <c r="A21" s="9">
        <v>53</v>
      </c>
      <c r="B21" s="9" t="s">
        <v>45</v>
      </c>
      <c r="C21" s="20">
        <v>1976</v>
      </c>
      <c r="D21" s="60" t="s">
        <v>108</v>
      </c>
      <c r="E21" s="74">
        <f>сверка!C52</f>
        <v>13.073</v>
      </c>
      <c r="F21" s="74">
        <f>сверка!E52</f>
        <v>12.6885</v>
      </c>
      <c r="G21" s="74">
        <f>сверка!G52</f>
        <v>10.3815</v>
      </c>
      <c r="H21" s="74">
        <f>сверка!I52</f>
        <v>7.69</v>
      </c>
      <c r="I21" s="74">
        <f>сверка!K52</f>
        <v>8.459</v>
      </c>
      <c r="J21" s="74">
        <f>сверка!M52</f>
        <v>10.002</v>
      </c>
      <c r="K21" s="74">
        <v>0.005</v>
      </c>
      <c r="L21" s="76">
        <f t="shared" si="0"/>
        <v>62.29900000000001</v>
      </c>
      <c r="M21" s="73">
        <v>6</v>
      </c>
    </row>
    <row r="22" spans="1:13" ht="27.75" customHeight="1">
      <c r="A22" s="9">
        <v>46</v>
      </c>
      <c r="B22" s="9" t="s">
        <v>40</v>
      </c>
      <c r="C22" s="20">
        <v>1992</v>
      </c>
      <c r="D22" s="60" t="s">
        <v>113</v>
      </c>
      <c r="E22" s="74">
        <f>сверка!C47</f>
        <v>11.150500000000001</v>
      </c>
      <c r="F22" s="74">
        <f>сверка!E47</f>
        <v>9.6125</v>
      </c>
      <c r="G22" s="74">
        <f>сверка!G47</f>
        <v>9.997</v>
      </c>
      <c r="H22" s="74">
        <f>сверка!I47</f>
        <v>9.228</v>
      </c>
      <c r="I22" s="74">
        <f>сверка!K47</f>
        <v>6.921</v>
      </c>
      <c r="J22" s="74">
        <f>сверка!M47</f>
        <v>6.5365</v>
      </c>
      <c r="K22" s="74">
        <v>0</v>
      </c>
      <c r="L22" s="76">
        <f t="shared" si="0"/>
        <v>53.445499999999996</v>
      </c>
      <c r="M22" s="73">
        <v>7</v>
      </c>
    </row>
    <row r="23" spans="1:13" ht="27.75" customHeight="1">
      <c r="A23" s="9">
        <v>48</v>
      </c>
      <c r="B23" s="9" t="s">
        <v>55</v>
      </c>
      <c r="C23" s="20">
        <v>1968</v>
      </c>
      <c r="D23" s="60" t="s">
        <v>115</v>
      </c>
      <c r="E23" s="74">
        <f>сверка!C49</f>
        <v>9.997</v>
      </c>
      <c r="F23" s="74">
        <f>сверка!E49</f>
        <v>11.150500000000001</v>
      </c>
      <c r="G23" s="74">
        <f>сверка!G49</f>
        <v>10.3815</v>
      </c>
      <c r="H23" s="74">
        <f>сверка!I49</f>
        <v>6.152</v>
      </c>
      <c r="I23" s="74">
        <f>сверка!K49</f>
        <v>6.152</v>
      </c>
      <c r="J23" s="74">
        <f>сверка!M49</f>
        <v>7.6525</v>
      </c>
      <c r="K23" s="74">
        <v>0.347</v>
      </c>
      <c r="L23" s="76">
        <f t="shared" si="0"/>
        <v>51.8325</v>
      </c>
      <c r="M23" s="73">
        <v>8</v>
      </c>
    </row>
    <row r="24" spans="1:13" ht="27.75" customHeight="1">
      <c r="A24" s="9">
        <v>42</v>
      </c>
      <c r="B24" s="9" t="s">
        <v>53</v>
      </c>
      <c r="C24" s="20">
        <v>1970</v>
      </c>
      <c r="D24" s="60" t="s">
        <v>111</v>
      </c>
      <c r="E24" s="74">
        <f>сверка!C45</f>
        <v>9.997</v>
      </c>
      <c r="F24" s="74">
        <f>сверка!E45</f>
        <v>11.150500000000001</v>
      </c>
      <c r="G24" s="74">
        <f>сверка!G45</f>
        <v>9.6125</v>
      </c>
      <c r="H24" s="74">
        <f>сверка!I45</f>
        <v>7.3055</v>
      </c>
      <c r="I24" s="74">
        <f>сверка!K45</f>
        <v>6.5365</v>
      </c>
      <c r="J24" s="74">
        <f>сверка!M45</f>
        <v>6.389</v>
      </c>
      <c r="K24" s="74">
        <v>0.237</v>
      </c>
      <c r="L24" s="76">
        <f t="shared" si="0"/>
        <v>51.22800000000001</v>
      </c>
      <c r="M24" s="73">
        <v>9</v>
      </c>
    </row>
    <row r="25" spans="1:13" ht="27.75" customHeight="1">
      <c r="A25" s="9">
        <v>47</v>
      </c>
      <c r="B25" s="9" t="s">
        <v>54</v>
      </c>
      <c r="C25" s="20">
        <v>1976</v>
      </c>
      <c r="D25" s="60" t="s">
        <v>114</v>
      </c>
      <c r="E25" s="74">
        <f>сверка!C48</f>
        <v>8.8435</v>
      </c>
      <c r="F25" s="74">
        <f>сверка!E48</f>
        <v>8.8435</v>
      </c>
      <c r="G25" s="74">
        <f>сверка!G48</f>
        <v>8.459</v>
      </c>
      <c r="H25" s="74">
        <f>сверка!I48</f>
        <v>8.0745</v>
      </c>
      <c r="I25" s="74">
        <f>сверка!K48</f>
        <v>7.69</v>
      </c>
      <c r="J25" s="74">
        <f>сверка!M48</f>
        <v>8.1875</v>
      </c>
      <c r="K25" s="74">
        <v>0.113</v>
      </c>
      <c r="L25" s="76">
        <f t="shared" si="0"/>
        <v>50.211</v>
      </c>
      <c r="M25" s="73">
        <v>10</v>
      </c>
    </row>
    <row r="26" spans="1:13" ht="15.75">
      <c r="A26" s="7"/>
      <c r="B26" s="13"/>
      <c r="C26" s="69"/>
      <c r="D26" s="63"/>
      <c r="E26" s="74"/>
      <c r="F26" s="74"/>
      <c r="G26" s="74"/>
      <c r="H26" s="74"/>
      <c r="I26" s="74"/>
      <c r="J26" s="74"/>
      <c r="K26" s="75"/>
      <c r="L26" s="76"/>
      <c r="M26" s="43"/>
    </row>
    <row r="27" spans="1:13" ht="15.75">
      <c r="A27" s="7"/>
      <c r="B27" s="23"/>
      <c r="C27" s="47"/>
      <c r="D27" s="64"/>
      <c r="E27" s="74"/>
      <c r="F27" s="74"/>
      <c r="G27" s="74"/>
      <c r="H27" s="74"/>
      <c r="I27" s="74"/>
      <c r="J27" s="74"/>
      <c r="K27" s="75"/>
      <c r="L27" s="76"/>
      <c r="M27" s="43"/>
    </row>
    <row r="28" spans="1:13" ht="12.75">
      <c r="A28" s="1"/>
      <c r="B28" s="5" t="s">
        <v>11</v>
      </c>
      <c r="C28" s="70"/>
      <c r="D28" s="65"/>
      <c r="E28" s="48">
        <v>0.3845</v>
      </c>
      <c r="F28" s="38"/>
      <c r="G28" s="38"/>
      <c r="H28" s="38"/>
      <c r="I28" s="38"/>
      <c r="J28" s="38"/>
      <c r="K28" s="38"/>
      <c r="L28" s="38"/>
      <c r="M28" s="38"/>
    </row>
  </sheetData>
  <sheetProtection/>
  <mergeCells count="14">
    <mergeCell ref="C9:C11"/>
    <mergeCell ref="D9:D11"/>
    <mergeCell ref="A9:A11"/>
    <mergeCell ref="B9:B11"/>
    <mergeCell ref="E9:J9"/>
    <mergeCell ref="K9:K11"/>
    <mergeCell ref="L9:L11"/>
    <mergeCell ref="A8:M8"/>
    <mergeCell ref="A5:C5"/>
    <mergeCell ref="A1:M1"/>
    <mergeCell ref="A2:M2"/>
    <mergeCell ref="A3:M3"/>
    <mergeCell ref="A4:M4"/>
    <mergeCell ref="M9:M11"/>
  </mergeCells>
  <printOptions/>
  <pageMargins left="0.1968503937007874" right="0.1968503937007874" top="0.1968503937007874" bottom="0.1968503937007874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4" sqref="A4:F4"/>
    </sheetView>
  </sheetViews>
  <sheetFormatPr defaultColWidth="9.140625" defaultRowHeight="12.75"/>
  <cols>
    <col min="2" max="2" width="20.57421875" style="0" customWidth="1"/>
    <col min="3" max="3" width="22.28125" style="0" customWidth="1"/>
  </cols>
  <sheetData>
    <row r="1" spans="1:12" ht="12.75">
      <c r="A1" s="100" t="s">
        <v>134</v>
      </c>
      <c r="B1" s="100"/>
      <c r="C1" s="100"/>
      <c r="D1" s="100"/>
      <c r="E1" s="100"/>
      <c r="F1" s="100"/>
      <c r="G1" s="17"/>
      <c r="H1" s="17"/>
      <c r="I1" s="17"/>
      <c r="J1" s="17"/>
      <c r="K1" s="17"/>
      <c r="L1" s="17"/>
    </row>
    <row r="2" spans="1:12" ht="12.75">
      <c r="A2" s="100" t="s">
        <v>35</v>
      </c>
      <c r="B2" s="100"/>
      <c r="C2" s="100"/>
      <c r="D2" s="100"/>
      <c r="E2" s="100"/>
      <c r="F2" s="100"/>
      <c r="G2" s="17"/>
      <c r="H2" s="17"/>
      <c r="I2" s="17"/>
      <c r="J2" s="17"/>
      <c r="K2" s="17"/>
      <c r="L2" s="17"/>
    </row>
    <row r="3" spans="1:12" ht="18.75">
      <c r="A3" s="101" t="s">
        <v>36</v>
      </c>
      <c r="B3" s="101"/>
      <c r="C3" s="101"/>
      <c r="D3" s="101"/>
      <c r="E3" s="101"/>
      <c r="F3" s="101"/>
      <c r="G3" s="78"/>
      <c r="H3" s="78"/>
      <c r="I3" s="78"/>
      <c r="J3" s="78"/>
      <c r="K3" s="78"/>
      <c r="L3" s="78"/>
    </row>
    <row r="4" spans="1:12" ht="43.5" customHeight="1">
      <c r="A4" s="116" t="s">
        <v>137</v>
      </c>
      <c r="B4" s="116"/>
      <c r="C4" s="116"/>
      <c r="D4" s="116"/>
      <c r="E4" s="116"/>
      <c r="F4" s="116"/>
      <c r="G4" s="79"/>
      <c r="H4" s="79"/>
      <c r="I4" s="79"/>
      <c r="J4" s="79"/>
      <c r="K4" s="79"/>
      <c r="L4" s="79"/>
    </row>
    <row r="5" spans="1:12" ht="12.75">
      <c r="A5" s="99" t="s">
        <v>133</v>
      </c>
      <c r="B5" s="99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12.75">
      <c r="A6" s="17" t="s">
        <v>37</v>
      </c>
      <c r="B6" s="17"/>
      <c r="C6" s="18"/>
      <c r="D6" s="16"/>
      <c r="E6" s="16"/>
      <c r="F6" s="16"/>
      <c r="G6" s="16"/>
      <c r="H6" s="16"/>
      <c r="I6" s="16"/>
      <c r="J6" s="16"/>
      <c r="K6" s="16"/>
      <c r="L6" s="16"/>
    </row>
    <row r="7" spans="1:6" ht="25.5">
      <c r="A7" s="103" t="s">
        <v>17</v>
      </c>
      <c r="B7" s="103"/>
      <c r="C7" s="103"/>
      <c r="D7" s="103"/>
      <c r="E7" s="103"/>
      <c r="F7" s="3"/>
    </row>
    <row r="8" spans="1:6" ht="12.75">
      <c r="A8" s="109" t="s">
        <v>0</v>
      </c>
      <c r="B8" s="109" t="s">
        <v>1</v>
      </c>
      <c r="C8" s="85" t="s">
        <v>94</v>
      </c>
      <c r="D8" s="114" t="s">
        <v>2</v>
      </c>
      <c r="E8" s="114"/>
      <c r="F8" s="115" t="s">
        <v>38</v>
      </c>
    </row>
    <row r="9" spans="1:6" ht="12.75">
      <c r="A9" s="109"/>
      <c r="B9" s="109"/>
      <c r="C9" s="85"/>
      <c r="D9" s="114">
        <v>1</v>
      </c>
      <c r="E9" s="114"/>
      <c r="F9" s="115"/>
    </row>
    <row r="10" spans="1:9" ht="12.75">
      <c r="A10" s="109"/>
      <c r="B10" s="109"/>
      <c r="C10" s="85"/>
      <c r="D10" s="10" t="s">
        <v>3</v>
      </c>
      <c r="E10" s="10" t="s">
        <v>4</v>
      </c>
      <c r="F10" s="115"/>
      <c r="I10" t="s">
        <v>34</v>
      </c>
    </row>
    <row r="11" spans="1:6" ht="19.5" customHeight="1">
      <c r="A11" s="111" t="s">
        <v>116</v>
      </c>
      <c r="B11" s="112"/>
      <c r="C11" s="112"/>
      <c r="D11" s="112"/>
      <c r="E11" s="112"/>
      <c r="F11" s="113"/>
    </row>
    <row r="12" spans="1:6" ht="19.5" customHeight="1">
      <c r="A12" s="111" t="s">
        <v>126</v>
      </c>
      <c r="B12" s="112"/>
      <c r="C12" s="112"/>
      <c r="D12" s="112"/>
      <c r="E12" s="112"/>
      <c r="F12" s="113"/>
    </row>
    <row r="13" spans="1:6" ht="16.5">
      <c r="A13" s="8">
        <v>58</v>
      </c>
      <c r="B13" s="8" t="s">
        <v>15</v>
      </c>
      <c r="C13" s="8" t="s">
        <v>33</v>
      </c>
      <c r="D13" s="12">
        <f aca="true" t="shared" si="0" ref="D13:D18">E13*$D$60</f>
        <v>16.5335</v>
      </c>
      <c r="E13" s="12">
        <v>43</v>
      </c>
      <c r="F13" s="8">
        <v>1</v>
      </c>
    </row>
    <row r="14" spans="1:6" ht="16.5">
      <c r="A14" s="8">
        <v>70</v>
      </c>
      <c r="B14" s="8" t="s">
        <v>64</v>
      </c>
      <c r="C14" s="8" t="s">
        <v>95</v>
      </c>
      <c r="D14" s="12">
        <f t="shared" si="0"/>
        <v>15.38</v>
      </c>
      <c r="E14" s="12">
        <v>40</v>
      </c>
      <c r="F14" s="8">
        <v>2</v>
      </c>
    </row>
    <row r="15" spans="1:6" ht="16.5">
      <c r="A15" s="8">
        <v>56</v>
      </c>
      <c r="B15" s="8" t="s">
        <v>62</v>
      </c>
      <c r="C15" s="8" t="s">
        <v>122</v>
      </c>
      <c r="D15" s="12">
        <f t="shared" si="0"/>
        <v>14.611</v>
      </c>
      <c r="E15" s="12">
        <v>38</v>
      </c>
      <c r="F15" s="8">
        <v>3</v>
      </c>
    </row>
    <row r="16" spans="1:6" ht="16.5">
      <c r="A16" s="8">
        <v>57</v>
      </c>
      <c r="B16" s="8" t="s">
        <v>58</v>
      </c>
      <c r="C16" s="8" t="s">
        <v>33</v>
      </c>
      <c r="D16" s="12">
        <f t="shared" si="0"/>
        <v>11.919500000000001</v>
      </c>
      <c r="E16" s="12">
        <v>31</v>
      </c>
      <c r="F16" s="8">
        <v>4</v>
      </c>
    </row>
    <row r="17" spans="1:6" ht="16.5">
      <c r="A17" s="8">
        <v>65</v>
      </c>
      <c r="B17" s="8" t="s">
        <v>63</v>
      </c>
      <c r="C17" s="8" t="s">
        <v>119</v>
      </c>
      <c r="D17" s="12">
        <f t="shared" si="0"/>
        <v>11.919500000000001</v>
      </c>
      <c r="E17" s="12">
        <v>31</v>
      </c>
      <c r="F17" s="8">
        <v>5</v>
      </c>
    </row>
    <row r="18" spans="1:6" ht="16.5">
      <c r="A18" s="8">
        <v>76</v>
      </c>
      <c r="B18" s="8" t="s">
        <v>61</v>
      </c>
      <c r="C18" s="8" t="s">
        <v>33</v>
      </c>
      <c r="D18" s="12">
        <f t="shared" si="0"/>
        <v>9.997</v>
      </c>
      <c r="E18" s="12">
        <v>26</v>
      </c>
      <c r="F18" s="8">
        <v>6</v>
      </c>
    </row>
    <row r="19" spans="1:6" ht="16.5" customHeight="1">
      <c r="A19" s="111" t="s">
        <v>127</v>
      </c>
      <c r="B19" s="112"/>
      <c r="C19" s="112"/>
      <c r="D19" s="112"/>
      <c r="E19" s="112"/>
      <c r="F19" s="113"/>
    </row>
    <row r="20" spans="1:6" ht="16.5">
      <c r="A20" s="8">
        <v>79</v>
      </c>
      <c r="B20" s="8" t="s">
        <v>14</v>
      </c>
      <c r="C20" s="8" t="s">
        <v>124</v>
      </c>
      <c r="D20" s="12">
        <f>E20*$D$60</f>
        <v>16.5335</v>
      </c>
      <c r="E20" s="12">
        <v>43</v>
      </c>
      <c r="F20" s="8">
        <v>1</v>
      </c>
    </row>
    <row r="21" spans="1:6" ht="16.5">
      <c r="A21" s="8">
        <v>62</v>
      </c>
      <c r="B21" s="8" t="s">
        <v>138</v>
      </c>
      <c r="C21" s="8" t="s">
        <v>123</v>
      </c>
      <c r="D21" s="12">
        <f>E21*$D$60</f>
        <v>16.149</v>
      </c>
      <c r="E21" s="12">
        <v>42</v>
      </c>
      <c r="F21" s="8">
        <v>2</v>
      </c>
    </row>
    <row r="22" spans="1:6" ht="16.5">
      <c r="A22" s="8">
        <v>75</v>
      </c>
      <c r="B22" s="8" t="s">
        <v>68</v>
      </c>
      <c r="C22" s="8" t="s">
        <v>32</v>
      </c>
      <c r="D22" s="12">
        <f>E22*$D$60</f>
        <v>15.7645</v>
      </c>
      <c r="E22" s="12">
        <v>41</v>
      </c>
      <c r="F22" s="8">
        <v>3</v>
      </c>
    </row>
    <row r="23" spans="1:6" ht="16.5">
      <c r="A23" s="8">
        <v>68</v>
      </c>
      <c r="B23" s="8" t="s">
        <v>66</v>
      </c>
      <c r="C23" s="8" t="s">
        <v>123</v>
      </c>
      <c r="D23" s="12">
        <f>E23*$D$60</f>
        <v>11.919500000000001</v>
      </c>
      <c r="E23" s="12">
        <v>31</v>
      </c>
      <c r="F23" s="8">
        <v>4</v>
      </c>
    </row>
    <row r="24" spans="1:6" ht="16.5" customHeight="1">
      <c r="A24" s="111" t="s">
        <v>128</v>
      </c>
      <c r="B24" s="112"/>
      <c r="C24" s="112"/>
      <c r="D24" s="112"/>
      <c r="E24" s="112"/>
      <c r="F24" s="113"/>
    </row>
    <row r="25" spans="1:6" ht="16.5" customHeight="1">
      <c r="A25" s="8">
        <v>85</v>
      </c>
      <c r="B25" s="8" t="s">
        <v>90</v>
      </c>
      <c r="C25" t="s">
        <v>121</v>
      </c>
      <c r="D25" s="12">
        <f>E25*$D$60</f>
        <v>13.4575</v>
      </c>
      <c r="E25" s="12">
        <v>35</v>
      </c>
      <c r="F25" s="8">
        <v>1</v>
      </c>
    </row>
    <row r="26" spans="1:6" ht="16.5">
      <c r="A26" s="8">
        <v>67</v>
      </c>
      <c r="B26" s="8" t="s">
        <v>69</v>
      </c>
      <c r="C26" s="8" t="s">
        <v>33</v>
      </c>
      <c r="D26" s="12">
        <f>E26*$D$60</f>
        <v>11.150500000000001</v>
      </c>
      <c r="E26" s="12">
        <v>29</v>
      </c>
      <c r="F26" s="8">
        <v>2</v>
      </c>
    </row>
    <row r="27" spans="1:6" ht="16.5" customHeight="1">
      <c r="A27" s="111" t="s">
        <v>135</v>
      </c>
      <c r="B27" s="112"/>
      <c r="C27" s="112"/>
      <c r="D27" s="112"/>
      <c r="E27" s="112"/>
      <c r="F27" s="113"/>
    </row>
    <row r="28" spans="1:6" ht="16.5">
      <c r="A28" s="8">
        <v>90</v>
      </c>
      <c r="B28" s="8" t="s">
        <v>74</v>
      </c>
      <c r="C28" s="8" t="s">
        <v>117</v>
      </c>
      <c r="D28" s="12">
        <f>E28*$D$60</f>
        <v>12.6885</v>
      </c>
      <c r="E28" s="12">
        <v>33</v>
      </c>
      <c r="F28" s="8">
        <v>1</v>
      </c>
    </row>
    <row r="29" spans="1:6" ht="16.5">
      <c r="A29" s="8">
        <v>64</v>
      </c>
      <c r="B29" s="8" t="s">
        <v>73</v>
      </c>
      <c r="C29" s="8" t="s">
        <v>118</v>
      </c>
      <c r="D29" s="12">
        <f>E29*$D$60</f>
        <v>10.3815</v>
      </c>
      <c r="E29" s="12">
        <v>27</v>
      </c>
      <c r="F29" s="8">
        <v>2</v>
      </c>
    </row>
    <row r="30" spans="1:6" ht="16.5">
      <c r="A30" s="8">
        <v>81</v>
      </c>
      <c r="B30" s="8" t="s">
        <v>70</v>
      </c>
      <c r="C30" s="8" t="s">
        <v>108</v>
      </c>
      <c r="D30" s="12">
        <f>E30*$D$60</f>
        <v>8.459</v>
      </c>
      <c r="E30" s="12">
        <v>22</v>
      </c>
      <c r="F30" s="8">
        <v>3</v>
      </c>
    </row>
    <row r="31" spans="1:6" ht="16.5" customHeight="1">
      <c r="A31" s="111" t="s">
        <v>136</v>
      </c>
      <c r="B31" s="112"/>
      <c r="C31" s="112"/>
      <c r="D31" s="112"/>
      <c r="E31" s="112"/>
      <c r="F31" s="113"/>
    </row>
    <row r="32" spans="1:6" ht="16.5">
      <c r="A32" s="8">
        <v>60</v>
      </c>
      <c r="B32" s="8" t="s">
        <v>27</v>
      </c>
      <c r="C32" s="8" t="s">
        <v>33</v>
      </c>
      <c r="D32" s="12">
        <f>E32*$D$60</f>
        <v>13.842</v>
      </c>
      <c r="E32" s="12">
        <v>36</v>
      </c>
      <c r="F32" s="8">
        <v>1</v>
      </c>
    </row>
    <row r="33" spans="1:6" ht="16.5">
      <c r="A33" s="8">
        <v>61</v>
      </c>
      <c r="B33" s="8" t="s">
        <v>56</v>
      </c>
      <c r="C33" s="8" t="s">
        <v>33</v>
      </c>
      <c r="D33" s="12">
        <f>E33*$D$60</f>
        <v>8.8435</v>
      </c>
      <c r="E33" s="12">
        <v>23</v>
      </c>
      <c r="F33" s="8">
        <v>2</v>
      </c>
    </row>
    <row r="34" spans="1:6" ht="16.5">
      <c r="A34" s="8">
        <v>63</v>
      </c>
      <c r="B34" s="8" t="s">
        <v>57</v>
      </c>
      <c r="C34" s="8" t="s">
        <v>33</v>
      </c>
      <c r="D34" s="12">
        <f>E34*$D$60</f>
        <v>7.69</v>
      </c>
      <c r="E34" s="12">
        <v>20</v>
      </c>
      <c r="F34" s="8">
        <v>3</v>
      </c>
    </row>
    <row r="35" spans="1:6" ht="16.5">
      <c r="A35" s="8"/>
      <c r="B35" s="8"/>
      <c r="C35" s="8"/>
      <c r="D35" s="12"/>
      <c r="E35" s="12"/>
      <c r="F35" s="8"/>
    </row>
    <row r="36" spans="1:6" ht="16.5" customHeight="1">
      <c r="A36" s="110" t="s">
        <v>116</v>
      </c>
      <c r="B36" s="110"/>
      <c r="C36" s="110"/>
      <c r="D36" s="110"/>
      <c r="E36" s="110"/>
      <c r="F36" s="110"/>
    </row>
    <row r="37" spans="1:6" ht="16.5" customHeight="1">
      <c r="A37" s="110" t="s">
        <v>130</v>
      </c>
      <c r="B37" s="110"/>
      <c r="C37" s="110"/>
      <c r="D37" s="110"/>
      <c r="E37" s="110"/>
      <c r="F37" s="110"/>
    </row>
    <row r="38" spans="1:6" ht="16.5">
      <c r="A38" s="25">
        <v>98</v>
      </c>
      <c r="B38" s="11" t="s">
        <v>89</v>
      </c>
      <c r="C38" s="11" t="s">
        <v>33</v>
      </c>
      <c r="D38" s="12">
        <f>E38*$D$60</f>
        <v>13.073</v>
      </c>
      <c r="E38" s="12">
        <v>34</v>
      </c>
      <c r="F38" s="8">
        <v>1</v>
      </c>
    </row>
    <row r="39" spans="1:6" ht="16.5">
      <c r="A39" s="25">
        <v>86</v>
      </c>
      <c r="B39" s="8" t="s">
        <v>22</v>
      </c>
      <c r="C39" s="8" t="s">
        <v>121</v>
      </c>
      <c r="D39" s="12">
        <f>E39*$D$60</f>
        <v>12.6885</v>
      </c>
      <c r="E39" s="12">
        <v>33</v>
      </c>
      <c r="F39" s="8">
        <v>2</v>
      </c>
    </row>
    <row r="40" spans="1:6" ht="16.5">
      <c r="A40" s="25">
        <v>93</v>
      </c>
      <c r="B40" s="8" t="s">
        <v>80</v>
      </c>
      <c r="C40" s="8" t="s">
        <v>33</v>
      </c>
      <c r="D40" s="12">
        <f>E40*$D$60</f>
        <v>9.228</v>
      </c>
      <c r="E40" s="12">
        <v>24</v>
      </c>
      <c r="F40" s="8">
        <v>3</v>
      </c>
    </row>
    <row r="41" spans="1:6" ht="16.5">
      <c r="A41" s="25">
        <v>99</v>
      </c>
      <c r="B41" s="11" t="s">
        <v>88</v>
      </c>
      <c r="C41" s="8" t="s">
        <v>33</v>
      </c>
      <c r="D41" s="12">
        <f>E41*$D$60</f>
        <v>8.8435</v>
      </c>
      <c r="E41" s="12">
        <v>23</v>
      </c>
      <c r="F41" s="8">
        <v>4</v>
      </c>
    </row>
    <row r="42" spans="1:6" ht="16.5">
      <c r="A42" s="25">
        <v>71</v>
      </c>
      <c r="B42" s="11" t="s">
        <v>125</v>
      </c>
      <c r="C42" s="8" t="s">
        <v>114</v>
      </c>
      <c r="D42" s="12">
        <f>E42*$D$60</f>
        <v>8.8435</v>
      </c>
      <c r="E42" s="12">
        <v>23</v>
      </c>
      <c r="F42" s="8">
        <v>5</v>
      </c>
    </row>
    <row r="43" spans="1:6" ht="16.5" customHeight="1">
      <c r="A43" s="110" t="s">
        <v>129</v>
      </c>
      <c r="B43" s="110"/>
      <c r="C43" s="110"/>
      <c r="D43" s="110"/>
      <c r="E43" s="110"/>
      <c r="F43" s="110"/>
    </row>
    <row r="44" spans="1:6" ht="16.5">
      <c r="A44" s="25">
        <v>82</v>
      </c>
      <c r="B44" s="8" t="s">
        <v>19</v>
      </c>
      <c r="C44" s="8" t="s">
        <v>121</v>
      </c>
      <c r="D44" s="12">
        <f>E44*$D$60</f>
        <v>11.535</v>
      </c>
      <c r="E44" s="12">
        <v>30</v>
      </c>
      <c r="F44" s="8">
        <v>1</v>
      </c>
    </row>
    <row r="45" spans="1:6" ht="16.5">
      <c r="A45" s="25">
        <v>89</v>
      </c>
      <c r="B45" s="8" t="s">
        <v>85</v>
      </c>
      <c r="C45" s="8" t="s">
        <v>121</v>
      </c>
      <c r="D45" s="12">
        <f>E45*$D$60</f>
        <v>11.150500000000001</v>
      </c>
      <c r="E45" s="12">
        <v>29</v>
      </c>
      <c r="F45" s="8">
        <v>2</v>
      </c>
    </row>
    <row r="46" spans="1:6" ht="16.5">
      <c r="A46" s="25">
        <v>84</v>
      </c>
      <c r="B46" s="8" t="s">
        <v>83</v>
      </c>
      <c r="C46" s="8" t="s">
        <v>121</v>
      </c>
      <c r="D46" s="12">
        <f>E46*$D$60+0.15</f>
        <v>10.147</v>
      </c>
      <c r="E46" s="12">
        <v>26</v>
      </c>
      <c r="F46" s="8">
        <v>3</v>
      </c>
    </row>
    <row r="47" spans="1:6" ht="16.5">
      <c r="A47" s="25">
        <v>78</v>
      </c>
      <c r="B47" s="8" t="s">
        <v>82</v>
      </c>
      <c r="C47" s="8" t="s">
        <v>120</v>
      </c>
      <c r="D47" s="12">
        <f>E47*$D$60</f>
        <v>9.997</v>
      </c>
      <c r="E47" s="12">
        <v>26</v>
      </c>
      <c r="F47" s="8">
        <v>4</v>
      </c>
    </row>
    <row r="48" spans="1:6" ht="16.5">
      <c r="A48" s="25">
        <v>100</v>
      </c>
      <c r="B48" s="8" t="s">
        <v>26</v>
      </c>
      <c r="C48" s="11" t="s">
        <v>33</v>
      </c>
      <c r="D48" s="12">
        <f>E48*$D$60</f>
        <v>9.6125</v>
      </c>
      <c r="E48" s="12">
        <v>25</v>
      </c>
      <c r="F48" s="8">
        <v>5</v>
      </c>
    </row>
    <row r="49" spans="1:6" ht="16.5" customHeight="1">
      <c r="A49" s="110" t="s">
        <v>131</v>
      </c>
      <c r="B49" s="110"/>
      <c r="C49" s="110"/>
      <c r="D49" s="110"/>
      <c r="E49" s="110"/>
      <c r="F49" s="110"/>
    </row>
    <row r="50" spans="1:6" ht="16.5">
      <c r="A50" s="25">
        <v>95</v>
      </c>
      <c r="B50" s="8" t="s">
        <v>24</v>
      </c>
      <c r="C50" s="8" t="s">
        <v>33</v>
      </c>
      <c r="D50" s="12">
        <f>E50*$D$60</f>
        <v>9.997</v>
      </c>
      <c r="E50" s="12">
        <v>26</v>
      </c>
      <c r="F50" s="8">
        <v>1</v>
      </c>
    </row>
    <row r="51" spans="1:6" ht="16.5">
      <c r="A51" s="25">
        <v>88</v>
      </c>
      <c r="B51" s="8" t="s">
        <v>87</v>
      </c>
      <c r="C51" s="8" t="s">
        <v>121</v>
      </c>
      <c r="D51" s="12">
        <f>E51*$D$60</f>
        <v>8.8435</v>
      </c>
      <c r="E51" s="12">
        <v>23</v>
      </c>
      <c r="F51" s="8">
        <v>2</v>
      </c>
    </row>
    <row r="52" spans="1:6" ht="16.5" customHeight="1">
      <c r="A52" s="110" t="s">
        <v>132</v>
      </c>
      <c r="B52" s="110"/>
      <c r="C52" s="110"/>
      <c r="D52" s="110"/>
      <c r="E52" s="110"/>
      <c r="F52" s="110"/>
    </row>
    <row r="53" spans="1:6" ht="16.5">
      <c r="A53" s="25">
        <v>80</v>
      </c>
      <c r="B53" s="8" t="s">
        <v>20</v>
      </c>
      <c r="C53" s="8" t="s">
        <v>33</v>
      </c>
      <c r="D53" s="12">
        <f>E53*$D$60</f>
        <v>12.304</v>
      </c>
      <c r="E53" s="12">
        <v>32</v>
      </c>
      <c r="F53" s="8">
        <v>1</v>
      </c>
    </row>
    <row r="54" spans="1:6" ht="16.5">
      <c r="A54" s="25">
        <v>77</v>
      </c>
      <c r="B54" s="8" t="s">
        <v>21</v>
      </c>
      <c r="C54" s="8" t="s">
        <v>120</v>
      </c>
      <c r="D54" s="12">
        <f>E54*$D$60</f>
        <v>11.535</v>
      </c>
      <c r="E54" s="12">
        <v>30</v>
      </c>
      <c r="F54" s="8">
        <v>2</v>
      </c>
    </row>
    <row r="55" spans="1:6" ht="16.5">
      <c r="A55" s="25">
        <v>87</v>
      </c>
      <c r="B55" s="8" t="s">
        <v>79</v>
      </c>
      <c r="C55" s="8" t="s">
        <v>121</v>
      </c>
      <c r="D55" s="12">
        <f>E55*$D$60+0.357</f>
        <v>9.9695</v>
      </c>
      <c r="E55" s="12">
        <v>25</v>
      </c>
      <c r="F55" s="8">
        <v>3</v>
      </c>
    </row>
    <row r="56" spans="1:6" ht="16.5">
      <c r="A56" s="25">
        <v>97</v>
      </c>
      <c r="B56" s="8" t="s">
        <v>77</v>
      </c>
      <c r="C56" s="11" t="s">
        <v>33</v>
      </c>
      <c r="D56" s="12">
        <f>E56*$D$60+0.28</f>
        <v>9.8925</v>
      </c>
      <c r="E56" s="12">
        <v>25</v>
      </c>
      <c r="F56" s="8">
        <v>4</v>
      </c>
    </row>
    <row r="57" spans="1:6" ht="16.5">
      <c r="A57" s="25">
        <v>83</v>
      </c>
      <c r="B57" s="8" t="s">
        <v>23</v>
      </c>
      <c r="C57" s="8" t="s">
        <v>121</v>
      </c>
      <c r="D57" s="12">
        <f>E57*$D$60</f>
        <v>8.8435</v>
      </c>
      <c r="E57" s="12">
        <v>23</v>
      </c>
      <c r="F57" s="8">
        <v>5</v>
      </c>
    </row>
    <row r="58" spans="1:6" ht="16.5">
      <c r="A58" s="25">
        <v>92</v>
      </c>
      <c r="B58" s="8" t="s">
        <v>78</v>
      </c>
      <c r="C58" s="8" t="s">
        <v>33</v>
      </c>
      <c r="D58" s="12">
        <f>E58*$D$60</f>
        <v>8.459</v>
      </c>
      <c r="E58" s="12">
        <v>22</v>
      </c>
      <c r="F58" s="8">
        <v>6</v>
      </c>
    </row>
    <row r="59" spans="1:6" ht="16.5">
      <c r="A59" s="7"/>
      <c r="B59" s="11"/>
      <c r="C59" s="5"/>
      <c r="D59" s="12"/>
      <c r="E59" s="12"/>
      <c r="F59" s="8"/>
    </row>
    <row r="60" spans="1:4" ht="12.75">
      <c r="A60" s="1"/>
      <c r="B60" s="5" t="s">
        <v>11</v>
      </c>
      <c r="D60" s="6">
        <v>0.3845</v>
      </c>
    </row>
  </sheetData>
  <sheetProtection/>
  <mergeCells count="23">
    <mergeCell ref="A5:B5"/>
    <mergeCell ref="A1:F1"/>
    <mergeCell ref="A2:F2"/>
    <mergeCell ref="A3:F3"/>
    <mergeCell ref="A4:F4"/>
    <mergeCell ref="A7:E7"/>
    <mergeCell ref="A43:F43"/>
    <mergeCell ref="A8:A10"/>
    <mergeCell ref="B8:B10"/>
    <mergeCell ref="D8:E8"/>
    <mergeCell ref="F8:F10"/>
    <mergeCell ref="D9:E9"/>
    <mergeCell ref="C8:C10"/>
    <mergeCell ref="A49:F49"/>
    <mergeCell ref="A52:F52"/>
    <mergeCell ref="A36:F36"/>
    <mergeCell ref="A11:F11"/>
    <mergeCell ref="A31:F31"/>
    <mergeCell ref="A12:F12"/>
    <mergeCell ref="A19:F19"/>
    <mergeCell ref="A24:F24"/>
    <mergeCell ref="A27:F27"/>
    <mergeCell ref="A37:F37"/>
  </mergeCells>
  <printOptions/>
  <pageMargins left="0.3937007874015748" right="0.3937007874015748" top="0.3937007874015748" bottom="0.3937007874015748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146"/>
  <sheetViews>
    <sheetView zoomScale="90" zoomScaleNormal="90" zoomScalePageLayoutView="0" workbookViewId="0" topLeftCell="A1">
      <pane xSplit="2" ySplit="3" topLeftCell="C2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46" sqref="A46:IV46"/>
    </sheetView>
  </sheetViews>
  <sheetFormatPr defaultColWidth="9.140625" defaultRowHeight="12.75"/>
  <cols>
    <col min="1" max="1" width="5.8515625" style="1" customWidth="1"/>
    <col min="2" max="2" width="22.28125" style="2" customWidth="1"/>
    <col min="3" max="3" width="9.8515625" style="38" customWidth="1"/>
    <col min="4" max="4" width="9.7109375" style="28" customWidth="1"/>
    <col min="5" max="5" width="9.8515625" style="38" customWidth="1"/>
    <col min="6" max="6" width="9.7109375" style="28" customWidth="1"/>
    <col min="7" max="7" width="9.8515625" style="38" customWidth="1"/>
    <col min="8" max="8" width="9.7109375" style="28" customWidth="1"/>
    <col min="9" max="9" width="9.8515625" style="38" customWidth="1"/>
    <col min="10" max="10" width="9.7109375" style="28" customWidth="1"/>
    <col min="11" max="11" width="9.8515625" style="38" customWidth="1"/>
    <col min="12" max="12" width="9.7109375" style="28" customWidth="1"/>
    <col min="13" max="13" width="9.8515625" style="38" customWidth="1"/>
    <col min="14" max="14" width="9.7109375" style="28" customWidth="1"/>
    <col min="15" max="15" width="9.8515625" style="38" customWidth="1"/>
    <col min="16" max="16" width="9.7109375" style="28" customWidth="1"/>
    <col min="17" max="17" width="9.8515625" style="71" customWidth="1"/>
    <col min="18" max="18" width="9.7109375" style="28" customWidth="1"/>
    <col min="19" max="19" width="9.8515625" style="38" customWidth="1"/>
    <col min="20" max="20" width="9.7109375" style="28" customWidth="1"/>
    <col min="21" max="21" width="9.8515625" style="38" customWidth="1"/>
    <col min="22" max="22" width="9.8515625" style="28" customWidth="1"/>
    <col min="23" max="23" width="9.8515625" style="38" customWidth="1"/>
    <col min="24" max="24" width="9.8515625" style="28" customWidth="1"/>
    <col min="25" max="25" width="9.8515625" style="38" customWidth="1"/>
    <col min="26" max="26" width="9.8515625" style="28" customWidth="1"/>
    <col min="27" max="27" width="9.8515625" style="38" customWidth="1"/>
    <col min="28" max="28" width="9.8515625" style="28" customWidth="1"/>
    <col min="29" max="29" width="9.8515625" style="38" customWidth="1"/>
    <col min="30" max="30" width="9.8515625" style="28" customWidth="1"/>
    <col min="31" max="31" width="9.8515625" style="38" customWidth="1"/>
    <col min="32" max="32" width="9.8515625" style="28" customWidth="1"/>
    <col min="33" max="33" width="9.8515625" style="38" customWidth="1"/>
    <col min="34" max="34" width="9.8515625" style="28" customWidth="1"/>
    <col min="35" max="35" width="9.8515625" style="38" customWidth="1"/>
    <col min="36" max="36" width="9.8515625" style="28" customWidth="1"/>
    <col min="37" max="37" width="9.8515625" style="38" customWidth="1"/>
    <col min="38" max="38" width="9.8515625" style="28" customWidth="1"/>
    <col min="39" max="39" width="9.8515625" style="38" customWidth="1"/>
    <col min="40" max="40" width="9.8515625" style="28" customWidth="1"/>
    <col min="41" max="41" width="9.8515625" style="38" customWidth="1"/>
    <col min="42" max="42" width="9.8515625" style="28" customWidth="1"/>
    <col min="43" max="43" width="9.8515625" style="38" customWidth="1"/>
    <col min="44" max="44" width="9.8515625" style="28" customWidth="1"/>
    <col min="45" max="45" width="9.8515625" style="38" customWidth="1"/>
    <col min="46" max="46" width="9.8515625" style="28" customWidth="1"/>
    <col min="47" max="47" width="9.8515625" style="38" customWidth="1"/>
    <col min="48" max="48" width="9.8515625" style="28" customWidth="1"/>
    <col min="49" max="49" width="9.8515625" style="38" customWidth="1"/>
    <col min="50" max="50" width="9.8515625" style="28" customWidth="1"/>
    <col min="51" max="51" width="9.8515625" style="38" customWidth="1"/>
    <col min="52" max="52" width="9.8515625" style="33" customWidth="1"/>
    <col min="53" max="54" width="9.8515625" style="0" customWidth="1"/>
  </cols>
  <sheetData>
    <row r="1" spans="1:53" ht="16.5" customHeight="1">
      <c r="A1" s="103" t="s">
        <v>34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</row>
    <row r="2" spans="1:54" ht="12.75" customHeight="1">
      <c r="A2" s="109" t="s">
        <v>0</v>
      </c>
      <c r="B2" s="109" t="s">
        <v>1</v>
      </c>
      <c r="C2" s="86" t="s">
        <v>2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122" t="s">
        <v>91</v>
      </c>
      <c r="AZ2" s="125" t="s">
        <v>92</v>
      </c>
      <c r="BA2" s="128" t="s">
        <v>38</v>
      </c>
      <c r="BB2" s="4"/>
    </row>
    <row r="3" spans="1:54" ht="12.75">
      <c r="A3" s="109"/>
      <c r="B3" s="109"/>
      <c r="C3" s="86">
        <v>1</v>
      </c>
      <c r="D3" s="86"/>
      <c r="E3" s="86">
        <v>2</v>
      </c>
      <c r="F3" s="86"/>
      <c r="G3" s="86">
        <v>3</v>
      </c>
      <c r="H3" s="86"/>
      <c r="I3" s="86">
        <v>4</v>
      </c>
      <c r="J3" s="86"/>
      <c r="K3" s="86">
        <v>5</v>
      </c>
      <c r="L3" s="86"/>
      <c r="M3" s="86">
        <v>6</v>
      </c>
      <c r="N3" s="86"/>
      <c r="O3" s="86">
        <v>7</v>
      </c>
      <c r="P3" s="86"/>
      <c r="Q3" s="86">
        <v>8</v>
      </c>
      <c r="R3" s="86"/>
      <c r="S3" s="86">
        <v>9</v>
      </c>
      <c r="T3" s="86"/>
      <c r="U3" s="86">
        <v>10</v>
      </c>
      <c r="V3" s="86"/>
      <c r="W3" s="86">
        <v>11</v>
      </c>
      <c r="X3" s="86"/>
      <c r="Y3" s="86">
        <v>12</v>
      </c>
      <c r="Z3" s="86"/>
      <c r="AA3" s="86">
        <v>13</v>
      </c>
      <c r="AB3" s="86"/>
      <c r="AC3" s="86">
        <v>14</v>
      </c>
      <c r="AD3" s="86"/>
      <c r="AE3" s="86">
        <v>15</v>
      </c>
      <c r="AF3" s="86"/>
      <c r="AG3" s="86">
        <v>16</v>
      </c>
      <c r="AH3" s="86"/>
      <c r="AI3" s="86">
        <v>17</v>
      </c>
      <c r="AJ3" s="86"/>
      <c r="AK3" s="86">
        <v>18</v>
      </c>
      <c r="AL3" s="86"/>
      <c r="AM3" s="86">
        <v>19</v>
      </c>
      <c r="AN3" s="86"/>
      <c r="AO3" s="86">
        <v>20</v>
      </c>
      <c r="AP3" s="86"/>
      <c r="AQ3" s="86">
        <v>21</v>
      </c>
      <c r="AR3" s="86"/>
      <c r="AS3" s="86">
        <v>22</v>
      </c>
      <c r="AT3" s="86"/>
      <c r="AU3" s="86">
        <v>23</v>
      </c>
      <c r="AV3" s="86"/>
      <c r="AW3" s="86">
        <v>24</v>
      </c>
      <c r="AX3" s="86"/>
      <c r="AY3" s="123"/>
      <c r="AZ3" s="126"/>
      <c r="BA3" s="129"/>
      <c r="BB3" s="4"/>
    </row>
    <row r="4" spans="1:54" ht="12.75">
      <c r="A4" s="109"/>
      <c r="B4" s="109"/>
      <c r="C4" s="34" t="s">
        <v>3</v>
      </c>
      <c r="D4" s="26" t="s">
        <v>4</v>
      </c>
      <c r="E4" s="34" t="s">
        <v>3</v>
      </c>
      <c r="F4" s="26" t="s">
        <v>4</v>
      </c>
      <c r="G4" s="34" t="s">
        <v>3</v>
      </c>
      <c r="H4" s="26" t="s">
        <v>4</v>
      </c>
      <c r="I4" s="34" t="s">
        <v>3</v>
      </c>
      <c r="J4" s="26" t="s">
        <v>4</v>
      </c>
      <c r="K4" s="34" t="s">
        <v>3</v>
      </c>
      <c r="L4" s="26" t="s">
        <v>4</v>
      </c>
      <c r="M4" s="34" t="s">
        <v>3</v>
      </c>
      <c r="N4" s="26" t="s">
        <v>4</v>
      </c>
      <c r="O4" s="34" t="s">
        <v>3</v>
      </c>
      <c r="P4" s="26" t="s">
        <v>4</v>
      </c>
      <c r="Q4" s="34" t="s">
        <v>3</v>
      </c>
      <c r="R4" s="26" t="s">
        <v>4</v>
      </c>
      <c r="S4" s="34" t="s">
        <v>3</v>
      </c>
      <c r="T4" s="26" t="s">
        <v>4</v>
      </c>
      <c r="U4" s="34" t="s">
        <v>3</v>
      </c>
      <c r="V4" s="26" t="s">
        <v>5</v>
      </c>
      <c r="W4" s="34" t="s">
        <v>3</v>
      </c>
      <c r="X4" s="26" t="s">
        <v>5</v>
      </c>
      <c r="Y4" s="34" t="s">
        <v>3</v>
      </c>
      <c r="Z4" s="26" t="s">
        <v>5</v>
      </c>
      <c r="AA4" s="34" t="s">
        <v>3</v>
      </c>
      <c r="AB4" s="26" t="s">
        <v>5</v>
      </c>
      <c r="AC4" s="34" t="s">
        <v>3</v>
      </c>
      <c r="AD4" s="26" t="s">
        <v>5</v>
      </c>
      <c r="AE4" s="34" t="s">
        <v>3</v>
      </c>
      <c r="AF4" s="26" t="s">
        <v>5</v>
      </c>
      <c r="AG4" s="34" t="s">
        <v>3</v>
      </c>
      <c r="AH4" s="26" t="s">
        <v>5</v>
      </c>
      <c r="AI4" s="34" t="s">
        <v>3</v>
      </c>
      <c r="AJ4" s="26" t="s">
        <v>5</v>
      </c>
      <c r="AK4" s="34" t="s">
        <v>3</v>
      </c>
      <c r="AL4" s="26" t="s">
        <v>5</v>
      </c>
      <c r="AM4" s="34" t="s">
        <v>3</v>
      </c>
      <c r="AN4" s="26" t="s">
        <v>5</v>
      </c>
      <c r="AO4" s="34" t="s">
        <v>3</v>
      </c>
      <c r="AP4" s="26" t="s">
        <v>5</v>
      </c>
      <c r="AQ4" s="34" t="s">
        <v>3</v>
      </c>
      <c r="AR4" s="26" t="s">
        <v>5</v>
      </c>
      <c r="AS4" s="34" t="s">
        <v>3</v>
      </c>
      <c r="AT4" s="26" t="s">
        <v>5</v>
      </c>
      <c r="AU4" s="34" t="s">
        <v>3</v>
      </c>
      <c r="AV4" s="26" t="s">
        <v>5</v>
      </c>
      <c r="AW4" s="34" t="s">
        <v>3</v>
      </c>
      <c r="AX4" s="26" t="s">
        <v>5</v>
      </c>
      <c r="AY4" s="124"/>
      <c r="AZ4" s="127"/>
      <c r="BA4" s="130"/>
      <c r="BB4" s="4"/>
    </row>
    <row r="5" spans="1:54" ht="16.5">
      <c r="A5" s="8">
        <v>1</v>
      </c>
      <c r="B5" s="8" t="s">
        <v>30</v>
      </c>
      <c r="C5" s="31">
        <f aca="true" t="shared" si="0" ref="C5:C14">D5*$C$30</f>
        <v>10.276</v>
      </c>
      <c r="D5" s="21">
        <v>28</v>
      </c>
      <c r="E5" s="31">
        <f aca="true" t="shared" si="1" ref="E5:E14">F5*$C$30</f>
        <v>10.643</v>
      </c>
      <c r="F5" s="21">
        <v>29</v>
      </c>
      <c r="G5" s="31">
        <f aca="true" t="shared" si="2" ref="G5:G14">H5*$C$30</f>
        <v>9.542</v>
      </c>
      <c r="H5" s="21">
        <v>26</v>
      </c>
      <c r="I5" s="31">
        <f aca="true" t="shared" si="3" ref="I5:I14">J5*$C$30</f>
        <v>5.505</v>
      </c>
      <c r="J5" s="21">
        <v>15</v>
      </c>
      <c r="K5" s="31">
        <f aca="true" t="shared" si="4" ref="K5:K14">L5*$C$30</f>
        <v>3.67</v>
      </c>
      <c r="L5" s="21">
        <v>10</v>
      </c>
      <c r="M5" s="31">
        <f aca="true" t="shared" si="5" ref="M5:M14">N5*$C$30</f>
        <v>6.973</v>
      </c>
      <c r="N5" s="21">
        <v>19</v>
      </c>
      <c r="O5" s="31">
        <f aca="true" t="shared" si="6" ref="O5:O14">P5*$C$30</f>
        <v>9.175</v>
      </c>
      <c r="P5" s="21">
        <v>25</v>
      </c>
      <c r="Q5" s="31">
        <f aca="true" t="shared" si="7" ref="Q5:Q14">R5*$C$30</f>
        <v>8.440999999999999</v>
      </c>
      <c r="R5" s="21">
        <v>23</v>
      </c>
      <c r="S5" s="37">
        <f aca="true" t="shared" si="8" ref="S5:S14">T5*$C$30</f>
        <v>5.505</v>
      </c>
      <c r="T5" s="21">
        <v>15</v>
      </c>
      <c r="U5" s="37">
        <f aca="true" t="shared" si="9" ref="U5:U14">V5*$C$30</f>
        <v>3.67</v>
      </c>
      <c r="V5" s="27">
        <v>10</v>
      </c>
      <c r="W5" s="37">
        <f aca="true" t="shared" si="10" ref="W5:W14">X5*$C$30</f>
        <v>3.303</v>
      </c>
      <c r="X5" s="21">
        <v>9</v>
      </c>
      <c r="Y5" s="31">
        <f aca="true" t="shared" si="11" ref="Y5:Y14">Z5*$C$30</f>
        <v>3.67</v>
      </c>
      <c r="Z5" s="27">
        <v>10</v>
      </c>
      <c r="AA5" s="31">
        <f aca="true" t="shared" si="12" ref="AA5:AA14">AB5*$C$30</f>
        <v>7.707</v>
      </c>
      <c r="AB5" s="21">
        <v>21</v>
      </c>
      <c r="AC5" s="37">
        <f aca="true" t="shared" si="13" ref="AC5:AC14">AD5*$C$30</f>
        <v>7.34</v>
      </c>
      <c r="AD5" s="21">
        <v>20</v>
      </c>
      <c r="AE5" s="31">
        <f aca="true" t="shared" si="14" ref="AE5:AE14">AF5*$C$30</f>
        <v>7.707</v>
      </c>
      <c r="AF5" s="21">
        <v>21</v>
      </c>
      <c r="AG5" s="37">
        <f aca="true" t="shared" si="15" ref="AG5:AG14">AH5*$C$30</f>
        <v>8.074</v>
      </c>
      <c r="AH5" s="21">
        <v>22</v>
      </c>
      <c r="AI5" s="31">
        <f aca="true" t="shared" si="16" ref="AI5:AI14">AJ5*$C$30</f>
        <v>2.202</v>
      </c>
      <c r="AJ5" s="21">
        <v>6</v>
      </c>
      <c r="AK5" s="31">
        <f aca="true" t="shared" si="17" ref="AK5:AK14">AL5*$C$30</f>
        <v>0.367</v>
      </c>
      <c r="AL5" s="21">
        <v>1</v>
      </c>
      <c r="AM5" s="31">
        <f aca="true" t="shared" si="18" ref="AM5:AM14">AN5*$C$30</f>
        <v>3.67</v>
      </c>
      <c r="AN5" s="21">
        <v>10</v>
      </c>
      <c r="AO5" s="31">
        <f aca="true" t="shared" si="19" ref="AO5:AO14">AP5*$C$30</f>
        <v>6.973</v>
      </c>
      <c r="AP5" s="21">
        <v>19</v>
      </c>
      <c r="AQ5" s="31">
        <f aca="true" t="shared" si="20" ref="AQ5:AQ14">AR5*$C$30</f>
        <v>6.606</v>
      </c>
      <c r="AR5" s="21">
        <v>18</v>
      </c>
      <c r="AS5" s="31">
        <f aca="true" t="shared" si="21" ref="AS5:AS14">AT5*$C$30</f>
        <v>7.34</v>
      </c>
      <c r="AT5" s="21">
        <v>20</v>
      </c>
      <c r="AU5" s="31">
        <f aca="true" t="shared" si="22" ref="AU5:AU14">AV5*$C$30</f>
        <v>7.34</v>
      </c>
      <c r="AV5" s="21">
        <v>20</v>
      </c>
      <c r="AW5" s="31">
        <f>AX5*$C$30+0.165</f>
        <v>6.037</v>
      </c>
      <c r="AX5" s="21">
        <v>16</v>
      </c>
      <c r="AY5" s="31">
        <v>0.165</v>
      </c>
      <c r="AZ5" s="32">
        <f>AW5+AU5+AS5+AQ5+AO5+AM5+AK5+AI5+AG5+AE5+AC5+AA5+Y5+W5+U5+S5+Q5+O5+M5+K5+I5+G5+E5+C5</f>
        <v>151.736</v>
      </c>
      <c r="BA5" s="9"/>
      <c r="BB5" s="14"/>
    </row>
    <row r="6" spans="1:54" ht="16.5">
      <c r="A6" s="9">
        <v>2</v>
      </c>
      <c r="B6" s="9" t="s">
        <v>6</v>
      </c>
      <c r="C6" s="31">
        <f t="shared" si="0"/>
        <v>8.074</v>
      </c>
      <c r="D6" s="21">
        <v>22</v>
      </c>
      <c r="E6" s="31">
        <f t="shared" si="1"/>
        <v>7.34</v>
      </c>
      <c r="F6" s="21">
        <v>20</v>
      </c>
      <c r="G6" s="31">
        <f t="shared" si="2"/>
        <v>7.34</v>
      </c>
      <c r="H6" s="21">
        <v>20</v>
      </c>
      <c r="I6" s="31">
        <f t="shared" si="3"/>
        <v>6.973</v>
      </c>
      <c r="J6" s="21">
        <v>19</v>
      </c>
      <c r="K6" s="31">
        <f t="shared" si="4"/>
        <v>7.34</v>
      </c>
      <c r="L6" s="21">
        <v>20</v>
      </c>
      <c r="M6" s="31">
        <f t="shared" si="5"/>
        <v>6.239</v>
      </c>
      <c r="N6" s="21">
        <v>17</v>
      </c>
      <c r="O6" s="31">
        <f t="shared" si="6"/>
        <v>7.34</v>
      </c>
      <c r="P6" s="21">
        <v>20</v>
      </c>
      <c r="Q6" s="31">
        <f t="shared" si="7"/>
        <v>5.138</v>
      </c>
      <c r="R6" s="21">
        <v>14</v>
      </c>
      <c r="S6" s="37">
        <f t="shared" si="8"/>
        <v>7.34</v>
      </c>
      <c r="T6" s="21">
        <v>20</v>
      </c>
      <c r="U6" s="37">
        <f t="shared" si="9"/>
        <v>6.239</v>
      </c>
      <c r="V6" s="27">
        <v>17</v>
      </c>
      <c r="W6" s="37">
        <f t="shared" si="10"/>
        <v>7.34</v>
      </c>
      <c r="X6" s="21">
        <v>20</v>
      </c>
      <c r="Y6" s="31">
        <f t="shared" si="11"/>
        <v>1.468</v>
      </c>
      <c r="Z6" s="27">
        <v>4</v>
      </c>
      <c r="AA6" s="31">
        <f t="shared" si="12"/>
        <v>6.606</v>
      </c>
      <c r="AB6" s="21">
        <v>18</v>
      </c>
      <c r="AC6" s="37">
        <f t="shared" si="13"/>
        <v>4.037</v>
      </c>
      <c r="AD6" s="21">
        <v>11</v>
      </c>
      <c r="AE6" s="31">
        <f t="shared" si="14"/>
        <v>6.973</v>
      </c>
      <c r="AF6" s="21">
        <v>19</v>
      </c>
      <c r="AG6" s="37">
        <f t="shared" si="15"/>
        <v>4.037</v>
      </c>
      <c r="AH6" s="21">
        <v>11</v>
      </c>
      <c r="AI6" s="31">
        <f t="shared" si="16"/>
        <v>6.973</v>
      </c>
      <c r="AJ6" s="21">
        <v>19</v>
      </c>
      <c r="AK6" s="31">
        <f t="shared" si="17"/>
        <v>4.404</v>
      </c>
      <c r="AL6" s="21">
        <v>12</v>
      </c>
      <c r="AM6" s="31">
        <f t="shared" si="18"/>
        <v>4.037</v>
      </c>
      <c r="AN6" s="21">
        <v>11</v>
      </c>
      <c r="AO6" s="31">
        <f t="shared" si="19"/>
        <v>0</v>
      </c>
      <c r="AP6" s="21">
        <v>0</v>
      </c>
      <c r="AQ6" s="31">
        <f t="shared" si="20"/>
        <v>0</v>
      </c>
      <c r="AR6" s="21">
        <v>0</v>
      </c>
      <c r="AS6" s="31">
        <f t="shared" si="21"/>
        <v>0</v>
      </c>
      <c r="AT6" s="21">
        <v>0</v>
      </c>
      <c r="AU6" s="31">
        <f t="shared" si="22"/>
        <v>0</v>
      </c>
      <c r="AV6" s="21">
        <v>0</v>
      </c>
      <c r="AW6" s="31">
        <f>AX6*$C$30</f>
        <v>0</v>
      </c>
      <c r="AX6" s="21">
        <v>0</v>
      </c>
      <c r="AY6" s="31">
        <v>0</v>
      </c>
      <c r="AZ6" s="32">
        <f aca="true" t="shared" si="23" ref="AZ6:AZ23">AW6+AU6+AS6+AQ6+AO6+AM6+AK6+AI6+AG6+AE6+AC6+AA6+Y6+W6+U6+S6+Q6+O6+M6+K6+I6+G6+E6+C6</f>
        <v>115.23800000000001</v>
      </c>
      <c r="BA6" s="9"/>
      <c r="BB6" s="14"/>
    </row>
    <row r="7" spans="1:54" ht="16.5">
      <c r="A7" s="8">
        <v>3</v>
      </c>
      <c r="B7" s="8" t="s">
        <v>43</v>
      </c>
      <c r="C7" s="31">
        <f t="shared" si="0"/>
        <v>11.01</v>
      </c>
      <c r="D7" s="21">
        <v>30</v>
      </c>
      <c r="E7" s="31">
        <f t="shared" si="1"/>
        <v>10.643</v>
      </c>
      <c r="F7" s="21">
        <v>29</v>
      </c>
      <c r="G7" s="31">
        <f t="shared" si="2"/>
        <v>11.01</v>
      </c>
      <c r="H7" s="21">
        <v>30</v>
      </c>
      <c r="I7" s="31">
        <f t="shared" si="3"/>
        <v>10.276</v>
      </c>
      <c r="J7" s="21">
        <v>28</v>
      </c>
      <c r="K7" s="31">
        <f t="shared" si="4"/>
        <v>8.440999999999999</v>
      </c>
      <c r="L7" s="21">
        <v>23</v>
      </c>
      <c r="M7" s="31">
        <f t="shared" si="5"/>
        <v>9.542</v>
      </c>
      <c r="N7" s="21">
        <v>26</v>
      </c>
      <c r="O7" s="31">
        <f t="shared" si="6"/>
        <v>9.175</v>
      </c>
      <c r="P7" s="21">
        <v>25</v>
      </c>
      <c r="Q7" s="31">
        <f t="shared" si="7"/>
        <v>9.175</v>
      </c>
      <c r="R7" s="21">
        <v>25</v>
      </c>
      <c r="S7" s="37">
        <f t="shared" si="8"/>
        <v>7.707</v>
      </c>
      <c r="T7" s="21">
        <v>21</v>
      </c>
      <c r="U7" s="37">
        <f t="shared" si="9"/>
        <v>8.440999999999999</v>
      </c>
      <c r="V7" s="27">
        <v>23</v>
      </c>
      <c r="W7" s="37">
        <f t="shared" si="10"/>
        <v>7.707</v>
      </c>
      <c r="X7" s="21">
        <v>21</v>
      </c>
      <c r="Y7" s="31">
        <f t="shared" si="11"/>
        <v>5.138</v>
      </c>
      <c r="Z7" s="27">
        <v>14</v>
      </c>
      <c r="AA7" s="31">
        <f t="shared" si="12"/>
        <v>4.404</v>
      </c>
      <c r="AB7" s="21">
        <v>12</v>
      </c>
      <c r="AC7" s="37">
        <f t="shared" si="13"/>
        <v>0</v>
      </c>
      <c r="AD7" s="21">
        <v>0</v>
      </c>
      <c r="AE7" s="31">
        <f t="shared" si="14"/>
        <v>0</v>
      </c>
      <c r="AF7" s="21">
        <v>0</v>
      </c>
      <c r="AG7" s="37">
        <f t="shared" si="15"/>
        <v>4.404</v>
      </c>
      <c r="AH7" s="21">
        <v>12</v>
      </c>
      <c r="AI7" s="31">
        <f t="shared" si="16"/>
        <v>7.34</v>
      </c>
      <c r="AJ7" s="21">
        <v>20</v>
      </c>
      <c r="AK7" s="31">
        <f t="shared" si="17"/>
        <v>6.239</v>
      </c>
      <c r="AL7" s="21">
        <v>17</v>
      </c>
      <c r="AM7" s="31">
        <f t="shared" si="18"/>
        <v>5.872</v>
      </c>
      <c r="AN7" s="21">
        <v>16</v>
      </c>
      <c r="AO7" s="31">
        <f t="shared" si="19"/>
        <v>4.771</v>
      </c>
      <c r="AP7" s="21">
        <v>13</v>
      </c>
      <c r="AQ7" s="31">
        <f t="shared" si="20"/>
        <v>4.771</v>
      </c>
      <c r="AR7" s="21">
        <v>13</v>
      </c>
      <c r="AS7" s="31">
        <f t="shared" si="21"/>
        <v>4.404</v>
      </c>
      <c r="AT7" s="21">
        <v>12</v>
      </c>
      <c r="AU7" s="31">
        <f t="shared" si="22"/>
        <v>4.037</v>
      </c>
      <c r="AV7" s="21">
        <v>11</v>
      </c>
      <c r="AW7" s="31">
        <f>AX7*$C$30+0.011</f>
        <v>1.8459999999999999</v>
      </c>
      <c r="AX7" s="21">
        <v>5</v>
      </c>
      <c r="AY7" s="31">
        <v>0.011</v>
      </c>
      <c r="AZ7" s="32">
        <f t="shared" si="23"/>
        <v>156.35299999999998</v>
      </c>
      <c r="BA7" s="9">
        <v>3</v>
      </c>
      <c r="BB7" s="14"/>
    </row>
    <row r="8" spans="1:54" ht="16.5">
      <c r="A8" s="9">
        <v>4</v>
      </c>
      <c r="B8" s="9" t="s">
        <v>7</v>
      </c>
      <c r="C8" s="31">
        <f t="shared" si="0"/>
        <v>9.542</v>
      </c>
      <c r="D8" s="21">
        <v>26</v>
      </c>
      <c r="E8" s="31">
        <f t="shared" si="1"/>
        <v>9.542</v>
      </c>
      <c r="F8" s="21">
        <v>26</v>
      </c>
      <c r="G8" s="31">
        <f t="shared" si="2"/>
        <v>9.542</v>
      </c>
      <c r="H8" s="21">
        <v>26</v>
      </c>
      <c r="I8" s="31">
        <f t="shared" si="3"/>
        <v>8.074</v>
      </c>
      <c r="J8" s="21">
        <v>22</v>
      </c>
      <c r="K8" s="31">
        <f t="shared" si="4"/>
        <v>7.34</v>
      </c>
      <c r="L8" s="21">
        <v>20</v>
      </c>
      <c r="M8" s="31">
        <f t="shared" si="5"/>
        <v>7.707</v>
      </c>
      <c r="N8" s="21">
        <v>21</v>
      </c>
      <c r="O8" s="31">
        <f t="shared" si="6"/>
        <v>7.34</v>
      </c>
      <c r="P8" s="21">
        <v>20</v>
      </c>
      <c r="Q8" s="31">
        <f t="shared" si="7"/>
        <v>5.872</v>
      </c>
      <c r="R8" s="21">
        <v>16</v>
      </c>
      <c r="S8" s="37">
        <f t="shared" si="8"/>
        <v>6.239</v>
      </c>
      <c r="T8" s="21">
        <v>17</v>
      </c>
      <c r="U8" s="37">
        <f t="shared" si="9"/>
        <v>4.404</v>
      </c>
      <c r="V8" s="27">
        <v>12</v>
      </c>
      <c r="W8" s="37">
        <f t="shared" si="10"/>
        <v>5.138</v>
      </c>
      <c r="X8" s="21">
        <v>14</v>
      </c>
      <c r="Y8" s="31">
        <f t="shared" si="11"/>
        <v>0.734</v>
      </c>
      <c r="Z8" s="27">
        <v>2</v>
      </c>
      <c r="AA8" s="31">
        <f t="shared" si="12"/>
        <v>0</v>
      </c>
      <c r="AB8" s="21">
        <v>0</v>
      </c>
      <c r="AC8" s="37">
        <f t="shared" si="13"/>
        <v>0</v>
      </c>
      <c r="AD8" s="21">
        <v>0</v>
      </c>
      <c r="AE8" s="31">
        <f t="shared" si="14"/>
        <v>0</v>
      </c>
      <c r="AF8" s="21">
        <v>0</v>
      </c>
      <c r="AG8" s="37">
        <f t="shared" si="15"/>
        <v>0</v>
      </c>
      <c r="AH8" s="21">
        <v>0</v>
      </c>
      <c r="AI8" s="31">
        <f t="shared" si="16"/>
        <v>0</v>
      </c>
      <c r="AJ8" s="21">
        <v>0</v>
      </c>
      <c r="AK8" s="31">
        <f t="shared" si="17"/>
        <v>0</v>
      </c>
      <c r="AL8" s="21">
        <v>0</v>
      </c>
      <c r="AM8" s="31">
        <f t="shared" si="18"/>
        <v>0</v>
      </c>
      <c r="AN8" s="21">
        <v>0</v>
      </c>
      <c r="AO8" s="31">
        <f t="shared" si="19"/>
        <v>0</v>
      </c>
      <c r="AP8" s="21">
        <v>0</v>
      </c>
      <c r="AQ8" s="31">
        <f t="shared" si="20"/>
        <v>0</v>
      </c>
      <c r="AR8" s="21">
        <v>0</v>
      </c>
      <c r="AS8" s="31">
        <f t="shared" si="21"/>
        <v>0</v>
      </c>
      <c r="AT8" s="21">
        <v>0</v>
      </c>
      <c r="AU8" s="31">
        <f t="shared" si="22"/>
        <v>0</v>
      </c>
      <c r="AV8" s="21">
        <v>0</v>
      </c>
      <c r="AW8" s="31">
        <f>AX8*$C$30</f>
        <v>0</v>
      </c>
      <c r="AX8" s="21">
        <v>0</v>
      </c>
      <c r="AY8" s="31">
        <v>0</v>
      </c>
      <c r="AZ8" s="32">
        <f t="shared" si="23"/>
        <v>81.474</v>
      </c>
      <c r="BA8" s="9"/>
      <c r="BB8" s="14"/>
    </row>
    <row r="9" spans="1:54" ht="16.5">
      <c r="A9" s="8">
        <v>5</v>
      </c>
      <c r="B9" s="8" t="s">
        <v>44</v>
      </c>
      <c r="C9" s="31">
        <f t="shared" si="0"/>
        <v>9.542</v>
      </c>
      <c r="D9" s="21">
        <v>26</v>
      </c>
      <c r="E9" s="31">
        <f t="shared" si="1"/>
        <v>9.175</v>
      </c>
      <c r="F9" s="21">
        <v>25</v>
      </c>
      <c r="G9" s="31">
        <f t="shared" si="2"/>
        <v>8.440999999999999</v>
      </c>
      <c r="H9" s="21">
        <v>23</v>
      </c>
      <c r="I9" s="31">
        <f t="shared" si="3"/>
        <v>7.707</v>
      </c>
      <c r="J9" s="21">
        <v>21</v>
      </c>
      <c r="K9" s="31">
        <f t="shared" si="4"/>
        <v>5.872</v>
      </c>
      <c r="L9" s="21">
        <v>16</v>
      </c>
      <c r="M9" s="31">
        <f t="shared" si="5"/>
        <v>7.707</v>
      </c>
      <c r="N9" s="21">
        <v>21</v>
      </c>
      <c r="O9" s="31">
        <f t="shared" si="6"/>
        <v>6.606</v>
      </c>
      <c r="P9" s="21">
        <v>18</v>
      </c>
      <c r="Q9" s="31">
        <f t="shared" si="7"/>
        <v>5.872</v>
      </c>
      <c r="R9" s="21">
        <v>16</v>
      </c>
      <c r="S9" s="37">
        <f t="shared" si="8"/>
        <v>6.973</v>
      </c>
      <c r="T9" s="21">
        <v>19</v>
      </c>
      <c r="U9" s="37">
        <f t="shared" si="9"/>
        <v>6.606</v>
      </c>
      <c r="V9" s="27">
        <v>18</v>
      </c>
      <c r="W9" s="37">
        <f t="shared" si="10"/>
        <v>5.138</v>
      </c>
      <c r="X9" s="21">
        <v>14</v>
      </c>
      <c r="Y9" s="31">
        <f t="shared" si="11"/>
        <v>5.872</v>
      </c>
      <c r="Z9" s="27">
        <v>16</v>
      </c>
      <c r="AA9" s="31">
        <f t="shared" si="12"/>
        <v>5.872</v>
      </c>
      <c r="AB9" s="21">
        <v>16</v>
      </c>
      <c r="AC9" s="37">
        <f t="shared" si="13"/>
        <v>1.468</v>
      </c>
      <c r="AD9" s="21">
        <v>4</v>
      </c>
      <c r="AE9" s="31">
        <f t="shared" si="14"/>
        <v>5.505</v>
      </c>
      <c r="AF9" s="21">
        <v>15</v>
      </c>
      <c r="AG9" s="37">
        <f t="shared" si="15"/>
        <v>5.138</v>
      </c>
      <c r="AH9" s="21">
        <v>14</v>
      </c>
      <c r="AI9" s="31">
        <f t="shared" si="16"/>
        <v>5.138</v>
      </c>
      <c r="AJ9" s="21">
        <v>14</v>
      </c>
      <c r="AK9" s="31">
        <f t="shared" si="17"/>
        <v>3.303</v>
      </c>
      <c r="AL9" s="21">
        <v>9</v>
      </c>
      <c r="AM9" s="31">
        <f t="shared" si="18"/>
        <v>7.707</v>
      </c>
      <c r="AN9" s="21">
        <v>21</v>
      </c>
      <c r="AO9" s="31">
        <f t="shared" si="19"/>
        <v>5.872</v>
      </c>
      <c r="AP9" s="21">
        <v>16</v>
      </c>
      <c r="AQ9" s="31">
        <f t="shared" si="20"/>
        <v>4.771</v>
      </c>
      <c r="AR9" s="21">
        <v>13</v>
      </c>
      <c r="AS9" s="31">
        <f t="shared" si="21"/>
        <v>3.67</v>
      </c>
      <c r="AT9" s="21">
        <v>10</v>
      </c>
      <c r="AU9" s="31">
        <f t="shared" si="22"/>
        <v>3.67</v>
      </c>
      <c r="AV9" s="21">
        <v>10</v>
      </c>
      <c r="AW9" s="31">
        <f>AX9*$C$30+0.217</f>
        <v>2.786</v>
      </c>
      <c r="AX9" s="21">
        <v>7</v>
      </c>
      <c r="AY9" s="31">
        <v>0.217</v>
      </c>
      <c r="AZ9" s="32">
        <f t="shared" si="23"/>
        <v>140.411</v>
      </c>
      <c r="BA9" s="9"/>
      <c r="BB9" s="14"/>
    </row>
    <row r="10" spans="1:54" ht="16.5">
      <c r="A10" s="8">
        <v>6</v>
      </c>
      <c r="B10" s="8" t="s">
        <v>8</v>
      </c>
      <c r="C10" s="31">
        <f t="shared" si="0"/>
        <v>6.973</v>
      </c>
      <c r="D10" s="21">
        <v>19</v>
      </c>
      <c r="E10" s="31">
        <f t="shared" si="1"/>
        <v>7.34</v>
      </c>
      <c r="F10" s="21">
        <v>20</v>
      </c>
      <c r="G10" s="31">
        <f t="shared" si="2"/>
        <v>7.34</v>
      </c>
      <c r="H10" s="21">
        <v>20</v>
      </c>
      <c r="I10" s="31">
        <f t="shared" si="3"/>
        <v>4.404</v>
      </c>
      <c r="J10" s="21">
        <v>12</v>
      </c>
      <c r="K10" s="31">
        <f t="shared" si="4"/>
        <v>4.771</v>
      </c>
      <c r="L10" s="21">
        <v>13</v>
      </c>
      <c r="M10" s="31">
        <f t="shared" si="5"/>
        <v>2.936</v>
      </c>
      <c r="N10" s="21">
        <v>8</v>
      </c>
      <c r="O10" s="31">
        <f t="shared" si="6"/>
        <v>4.771</v>
      </c>
      <c r="P10" s="21">
        <v>13</v>
      </c>
      <c r="Q10" s="31">
        <f t="shared" si="7"/>
        <v>4.404</v>
      </c>
      <c r="R10" s="21">
        <v>12</v>
      </c>
      <c r="S10" s="37">
        <f t="shared" si="8"/>
        <v>5.505</v>
      </c>
      <c r="T10" s="21">
        <v>15</v>
      </c>
      <c r="U10" s="37">
        <f t="shared" si="9"/>
        <v>2.202</v>
      </c>
      <c r="V10" s="27">
        <v>6</v>
      </c>
      <c r="W10" s="37">
        <f t="shared" si="10"/>
        <v>3.67</v>
      </c>
      <c r="X10" s="21">
        <v>10</v>
      </c>
      <c r="Y10" s="31">
        <f t="shared" si="11"/>
        <v>4.037</v>
      </c>
      <c r="Z10" s="27">
        <v>11</v>
      </c>
      <c r="AA10" s="31">
        <f t="shared" si="12"/>
        <v>3.67</v>
      </c>
      <c r="AB10" s="21">
        <v>10</v>
      </c>
      <c r="AC10" s="37">
        <f t="shared" si="13"/>
        <v>3.303</v>
      </c>
      <c r="AD10" s="21">
        <v>9</v>
      </c>
      <c r="AE10" s="31">
        <f t="shared" si="14"/>
        <v>0</v>
      </c>
      <c r="AF10" s="21">
        <v>0</v>
      </c>
      <c r="AG10" s="37">
        <f t="shared" si="15"/>
        <v>4.404</v>
      </c>
      <c r="AH10" s="21">
        <v>12</v>
      </c>
      <c r="AI10" s="31">
        <f t="shared" si="16"/>
        <v>3.303</v>
      </c>
      <c r="AJ10" s="21">
        <v>9</v>
      </c>
      <c r="AK10" s="31">
        <f t="shared" si="17"/>
        <v>3.67</v>
      </c>
      <c r="AL10" s="21">
        <v>10</v>
      </c>
      <c r="AM10" s="31">
        <f t="shared" si="18"/>
        <v>3.303</v>
      </c>
      <c r="AN10" s="21">
        <v>9</v>
      </c>
      <c r="AO10" s="31">
        <f t="shared" si="19"/>
        <v>3.67</v>
      </c>
      <c r="AP10" s="21">
        <v>10</v>
      </c>
      <c r="AQ10" s="31">
        <f t="shared" si="20"/>
        <v>1.468</v>
      </c>
      <c r="AR10" s="21">
        <v>4</v>
      </c>
      <c r="AS10" s="31">
        <f t="shared" si="21"/>
        <v>3.67</v>
      </c>
      <c r="AT10" s="21">
        <v>10</v>
      </c>
      <c r="AU10" s="31">
        <f t="shared" si="22"/>
        <v>4.404</v>
      </c>
      <c r="AV10" s="21">
        <v>12</v>
      </c>
      <c r="AW10" s="31">
        <f>AX10*$C$30+0.038</f>
        <v>4.442</v>
      </c>
      <c r="AX10" s="21">
        <v>12</v>
      </c>
      <c r="AY10" s="31">
        <v>0.038</v>
      </c>
      <c r="AZ10" s="32">
        <f t="shared" si="23"/>
        <v>97.66</v>
      </c>
      <c r="BA10" s="9"/>
      <c r="BB10" s="14"/>
    </row>
    <row r="11" spans="1:54" ht="16.5">
      <c r="A11" s="8">
        <v>7</v>
      </c>
      <c r="B11" s="8" t="s">
        <v>42</v>
      </c>
      <c r="C11" s="31">
        <f t="shared" si="0"/>
        <v>9.542</v>
      </c>
      <c r="D11" s="21">
        <v>26</v>
      </c>
      <c r="E11" s="31">
        <f t="shared" si="1"/>
        <v>9.175</v>
      </c>
      <c r="F11" s="21">
        <v>25</v>
      </c>
      <c r="G11" s="31">
        <f t="shared" si="2"/>
        <v>5.505</v>
      </c>
      <c r="H11" s="21">
        <v>15</v>
      </c>
      <c r="I11" s="31">
        <f t="shared" si="3"/>
        <v>6.606</v>
      </c>
      <c r="J11" s="21">
        <v>18</v>
      </c>
      <c r="K11" s="31">
        <f t="shared" si="4"/>
        <v>5.872</v>
      </c>
      <c r="L11" s="21">
        <v>16</v>
      </c>
      <c r="M11" s="31">
        <f t="shared" si="5"/>
        <v>6.606</v>
      </c>
      <c r="N11" s="21">
        <v>18</v>
      </c>
      <c r="O11" s="31">
        <f t="shared" si="6"/>
        <v>3.303</v>
      </c>
      <c r="P11" s="21">
        <v>9</v>
      </c>
      <c r="Q11" s="31">
        <f t="shared" si="7"/>
        <v>6.239</v>
      </c>
      <c r="R11" s="21">
        <v>17</v>
      </c>
      <c r="S11" s="37">
        <f t="shared" si="8"/>
        <v>5.872</v>
      </c>
      <c r="T11" s="21">
        <v>16</v>
      </c>
      <c r="U11" s="37">
        <f t="shared" si="9"/>
        <v>1.468</v>
      </c>
      <c r="V11" s="27">
        <v>4</v>
      </c>
      <c r="W11" s="37">
        <f t="shared" si="10"/>
        <v>0</v>
      </c>
      <c r="X11" s="21">
        <v>0</v>
      </c>
      <c r="Y11" s="31">
        <f t="shared" si="11"/>
        <v>0.734</v>
      </c>
      <c r="Z11" s="27">
        <v>2</v>
      </c>
      <c r="AA11" s="31">
        <f t="shared" si="12"/>
        <v>6.239</v>
      </c>
      <c r="AB11" s="21">
        <v>17</v>
      </c>
      <c r="AC11" s="37">
        <f t="shared" si="13"/>
        <v>1.101</v>
      </c>
      <c r="AD11" s="21">
        <v>3</v>
      </c>
      <c r="AE11" s="31">
        <f t="shared" si="14"/>
        <v>0</v>
      </c>
      <c r="AF11" s="21">
        <v>0</v>
      </c>
      <c r="AG11" s="37">
        <f t="shared" si="15"/>
        <v>3.303</v>
      </c>
      <c r="AH11" s="21">
        <v>9</v>
      </c>
      <c r="AI11" s="31">
        <f t="shared" si="16"/>
        <v>6.239</v>
      </c>
      <c r="AJ11" s="21">
        <v>17</v>
      </c>
      <c r="AK11" s="31">
        <f t="shared" si="17"/>
        <v>6.606</v>
      </c>
      <c r="AL11" s="21">
        <v>18</v>
      </c>
      <c r="AM11" s="31">
        <f t="shared" si="18"/>
        <v>2.936</v>
      </c>
      <c r="AN11" s="21">
        <v>8</v>
      </c>
      <c r="AO11" s="31">
        <f t="shared" si="19"/>
        <v>2.569</v>
      </c>
      <c r="AP11" s="21">
        <v>7</v>
      </c>
      <c r="AQ11" s="31">
        <f t="shared" si="20"/>
        <v>6.606</v>
      </c>
      <c r="AR11" s="21">
        <v>18</v>
      </c>
      <c r="AS11" s="31">
        <f t="shared" si="21"/>
        <v>6.239</v>
      </c>
      <c r="AT11" s="21">
        <v>17</v>
      </c>
      <c r="AU11" s="31">
        <f t="shared" si="22"/>
        <v>3.303</v>
      </c>
      <c r="AV11" s="21">
        <v>9</v>
      </c>
      <c r="AW11" s="31">
        <f>AX11*$C$30+0.2</f>
        <v>4.237</v>
      </c>
      <c r="AX11" s="21">
        <v>11</v>
      </c>
      <c r="AY11" s="31">
        <v>0.2</v>
      </c>
      <c r="AZ11" s="32">
        <f t="shared" si="23"/>
        <v>110.29999999999997</v>
      </c>
      <c r="BA11" s="9"/>
      <c r="BB11" s="14"/>
    </row>
    <row r="12" spans="1:54" ht="16.5">
      <c r="A12" s="8">
        <v>8</v>
      </c>
      <c r="B12" s="8" t="s">
        <v>9</v>
      </c>
      <c r="C12" s="31">
        <f t="shared" si="0"/>
        <v>11.744</v>
      </c>
      <c r="D12" s="21">
        <v>32</v>
      </c>
      <c r="E12" s="31">
        <f t="shared" si="1"/>
        <v>11.376999999999999</v>
      </c>
      <c r="F12" s="21">
        <v>31</v>
      </c>
      <c r="G12" s="31">
        <f t="shared" si="2"/>
        <v>10.276</v>
      </c>
      <c r="H12" s="21">
        <v>28</v>
      </c>
      <c r="I12" s="31">
        <f t="shared" si="3"/>
        <v>6.973</v>
      </c>
      <c r="J12" s="21">
        <v>19</v>
      </c>
      <c r="K12" s="31">
        <f t="shared" si="4"/>
        <v>6.973</v>
      </c>
      <c r="L12" s="21">
        <v>19</v>
      </c>
      <c r="M12" s="31">
        <f t="shared" si="5"/>
        <v>7.34</v>
      </c>
      <c r="N12" s="21">
        <v>20</v>
      </c>
      <c r="O12" s="31">
        <f t="shared" si="6"/>
        <v>5.872</v>
      </c>
      <c r="P12" s="21">
        <v>16</v>
      </c>
      <c r="Q12" s="31">
        <f t="shared" si="7"/>
        <v>7.707</v>
      </c>
      <c r="R12" s="21">
        <v>21</v>
      </c>
      <c r="S12" s="37">
        <f t="shared" si="8"/>
        <v>8.808</v>
      </c>
      <c r="T12" s="21">
        <v>24</v>
      </c>
      <c r="U12" s="37">
        <f t="shared" si="9"/>
        <v>4.404</v>
      </c>
      <c r="V12" s="27">
        <v>12</v>
      </c>
      <c r="W12" s="37">
        <f t="shared" si="10"/>
        <v>4.037</v>
      </c>
      <c r="X12" s="21">
        <v>11</v>
      </c>
      <c r="Y12" s="31">
        <f t="shared" si="11"/>
        <v>5.505</v>
      </c>
      <c r="Z12" s="27">
        <v>15</v>
      </c>
      <c r="AA12" s="31">
        <f t="shared" si="12"/>
        <v>9.908999999999999</v>
      </c>
      <c r="AB12" s="21">
        <v>27</v>
      </c>
      <c r="AC12" s="37">
        <f t="shared" si="13"/>
        <v>1.101</v>
      </c>
      <c r="AD12" s="21">
        <v>3</v>
      </c>
      <c r="AE12" s="31">
        <f t="shared" si="14"/>
        <v>0</v>
      </c>
      <c r="AF12" s="21">
        <v>0</v>
      </c>
      <c r="AG12" s="37">
        <f t="shared" si="15"/>
        <v>10.643</v>
      </c>
      <c r="AH12" s="21">
        <v>29</v>
      </c>
      <c r="AI12" s="31">
        <f t="shared" si="16"/>
        <v>10.276</v>
      </c>
      <c r="AJ12" s="21">
        <v>28</v>
      </c>
      <c r="AK12" s="31">
        <f t="shared" si="17"/>
        <v>5.138</v>
      </c>
      <c r="AL12" s="21">
        <v>14</v>
      </c>
      <c r="AM12" s="31">
        <f t="shared" si="18"/>
        <v>5.872</v>
      </c>
      <c r="AN12" s="21">
        <v>16</v>
      </c>
      <c r="AO12" s="31">
        <f t="shared" si="19"/>
        <v>8.808</v>
      </c>
      <c r="AP12" s="21">
        <v>24</v>
      </c>
      <c r="AQ12" s="31">
        <f t="shared" si="20"/>
        <v>8.074</v>
      </c>
      <c r="AR12" s="21">
        <v>22</v>
      </c>
      <c r="AS12" s="31">
        <f t="shared" si="21"/>
        <v>5.872</v>
      </c>
      <c r="AT12" s="21">
        <v>16</v>
      </c>
      <c r="AU12" s="31">
        <f t="shared" si="22"/>
        <v>6.239</v>
      </c>
      <c r="AV12" s="21">
        <v>17</v>
      </c>
      <c r="AW12" s="31">
        <f>AX12*$C$30+0.169</f>
        <v>8.977</v>
      </c>
      <c r="AX12" s="21">
        <v>24</v>
      </c>
      <c r="AY12" s="31">
        <v>0.169</v>
      </c>
      <c r="AZ12" s="32">
        <f t="shared" si="23"/>
        <v>171.925</v>
      </c>
      <c r="BA12" s="9">
        <v>2</v>
      </c>
      <c r="BB12" s="14"/>
    </row>
    <row r="13" spans="1:54" ht="16.5">
      <c r="A13" s="8">
        <v>9</v>
      </c>
      <c r="B13" s="8" t="s">
        <v>41</v>
      </c>
      <c r="C13" s="31">
        <f t="shared" si="0"/>
        <v>10.276</v>
      </c>
      <c r="D13" s="21">
        <v>28</v>
      </c>
      <c r="E13" s="31">
        <f t="shared" si="1"/>
        <v>10.276</v>
      </c>
      <c r="F13" s="21">
        <v>28</v>
      </c>
      <c r="G13" s="31">
        <f t="shared" si="2"/>
        <v>10.276</v>
      </c>
      <c r="H13" s="21">
        <v>28</v>
      </c>
      <c r="I13" s="31">
        <f t="shared" si="3"/>
        <v>8.074</v>
      </c>
      <c r="J13" s="21">
        <v>22</v>
      </c>
      <c r="K13" s="31">
        <f t="shared" si="4"/>
        <v>8.440999999999999</v>
      </c>
      <c r="L13" s="21">
        <v>23</v>
      </c>
      <c r="M13" s="31">
        <f t="shared" si="5"/>
        <v>9.175</v>
      </c>
      <c r="N13" s="21">
        <v>25</v>
      </c>
      <c r="O13" s="31">
        <f t="shared" si="6"/>
        <v>8.074</v>
      </c>
      <c r="P13" s="21">
        <v>22</v>
      </c>
      <c r="Q13" s="31">
        <f t="shared" si="7"/>
        <v>8.074</v>
      </c>
      <c r="R13" s="21">
        <v>22</v>
      </c>
      <c r="S13" s="37">
        <f t="shared" si="8"/>
        <v>9.175</v>
      </c>
      <c r="T13" s="21">
        <v>25</v>
      </c>
      <c r="U13" s="37">
        <f t="shared" si="9"/>
        <v>8.440999999999999</v>
      </c>
      <c r="V13" s="27">
        <v>23</v>
      </c>
      <c r="W13" s="37">
        <f t="shared" si="10"/>
        <v>8.074</v>
      </c>
      <c r="X13" s="21">
        <v>22</v>
      </c>
      <c r="Y13" s="31">
        <f t="shared" si="11"/>
        <v>8.440999999999999</v>
      </c>
      <c r="Z13" s="27">
        <v>23</v>
      </c>
      <c r="AA13" s="31">
        <f t="shared" si="12"/>
        <v>7.707</v>
      </c>
      <c r="AB13" s="21">
        <v>21</v>
      </c>
      <c r="AC13" s="37">
        <f t="shared" si="13"/>
        <v>5.138</v>
      </c>
      <c r="AD13" s="21">
        <v>14</v>
      </c>
      <c r="AE13" s="31">
        <f t="shared" si="14"/>
        <v>7.707</v>
      </c>
      <c r="AF13" s="21">
        <v>21</v>
      </c>
      <c r="AG13" s="37">
        <f t="shared" si="15"/>
        <v>6.239</v>
      </c>
      <c r="AH13" s="21">
        <v>17</v>
      </c>
      <c r="AI13" s="31">
        <f t="shared" si="16"/>
        <v>5.872</v>
      </c>
      <c r="AJ13" s="21">
        <v>16</v>
      </c>
      <c r="AK13" s="31">
        <f t="shared" si="17"/>
        <v>7.707</v>
      </c>
      <c r="AL13" s="21">
        <v>21</v>
      </c>
      <c r="AM13" s="31">
        <f t="shared" si="18"/>
        <v>5.505</v>
      </c>
      <c r="AN13" s="21">
        <v>15</v>
      </c>
      <c r="AO13" s="31">
        <f t="shared" si="19"/>
        <v>5.505</v>
      </c>
      <c r="AP13" s="21">
        <v>15</v>
      </c>
      <c r="AQ13" s="31">
        <f t="shared" si="20"/>
        <v>5.138</v>
      </c>
      <c r="AR13" s="21">
        <v>14</v>
      </c>
      <c r="AS13" s="31">
        <f t="shared" si="21"/>
        <v>5.505</v>
      </c>
      <c r="AT13" s="21">
        <v>15</v>
      </c>
      <c r="AU13" s="31">
        <f t="shared" si="22"/>
        <v>6.606</v>
      </c>
      <c r="AV13" s="21">
        <v>18</v>
      </c>
      <c r="AW13" s="31">
        <f>AX13*$C$30+0.046</f>
        <v>5.184</v>
      </c>
      <c r="AX13" s="21">
        <v>14</v>
      </c>
      <c r="AY13" s="31">
        <v>0.046</v>
      </c>
      <c r="AZ13" s="32">
        <f t="shared" si="23"/>
        <v>180.61000000000004</v>
      </c>
      <c r="BA13" s="9">
        <v>1</v>
      </c>
      <c r="BB13" s="14"/>
    </row>
    <row r="14" spans="1:54" ht="16.5">
      <c r="A14" s="9">
        <v>10</v>
      </c>
      <c r="B14" s="9" t="s">
        <v>18</v>
      </c>
      <c r="C14" s="31">
        <f t="shared" si="0"/>
        <v>10.276</v>
      </c>
      <c r="D14" s="21">
        <v>28</v>
      </c>
      <c r="E14" s="31">
        <f t="shared" si="1"/>
        <v>10.276</v>
      </c>
      <c r="F14" s="21">
        <v>28</v>
      </c>
      <c r="G14" s="31">
        <f t="shared" si="2"/>
        <v>10.276</v>
      </c>
      <c r="H14" s="21">
        <v>28</v>
      </c>
      <c r="I14" s="31">
        <f t="shared" si="3"/>
        <v>10.276</v>
      </c>
      <c r="J14" s="21">
        <v>28</v>
      </c>
      <c r="K14" s="31">
        <f t="shared" si="4"/>
        <v>8.808</v>
      </c>
      <c r="L14" s="21">
        <v>24</v>
      </c>
      <c r="M14" s="31">
        <f t="shared" si="5"/>
        <v>9.542</v>
      </c>
      <c r="N14" s="21">
        <v>26</v>
      </c>
      <c r="O14" s="31">
        <f t="shared" si="6"/>
        <v>8.808</v>
      </c>
      <c r="P14" s="21">
        <v>24</v>
      </c>
      <c r="Q14" s="31">
        <f t="shared" si="7"/>
        <v>7.34</v>
      </c>
      <c r="R14" s="21">
        <v>20</v>
      </c>
      <c r="S14" s="37">
        <f t="shared" si="8"/>
        <v>7.707</v>
      </c>
      <c r="T14" s="21">
        <v>21</v>
      </c>
      <c r="U14" s="37">
        <f t="shared" si="9"/>
        <v>5.872</v>
      </c>
      <c r="V14" s="27">
        <v>16</v>
      </c>
      <c r="W14" s="37">
        <f t="shared" si="10"/>
        <v>4.771</v>
      </c>
      <c r="X14" s="21">
        <v>13</v>
      </c>
      <c r="Y14" s="31">
        <f t="shared" si="11"/>
        <v>1.835</v>
      </c>
      <c r="Z14" s="27">
        <v>5</v>
      </c>
      <c r="AA14" s="31">
        <f t="shared" si="12"/>
        <v>0</v>
      </c>
      <c r="AB14" s="21">
        <v>0</v>
      </c>
      <c r="AC14" s="37">
        <f t="shared" si="13"/>
        <v>0</v>
      </c>
      <c r="AD14" s="21">
        <v>0</v>
      </c>
      <c r="AE14" s="31">
        <f t="shared" si="14"/>
        <v>0</v>
      </c>
      <c r="AF14" s="21">
        <v>0</v>
      </c>
      <c r="AG14" s="37">
        <f t="shared" si="15"/>
        <v>0</v>
      </c>
      <c r="AH14" s="21">
        <v>0</v>
      </c>
      <c r="AI14" s="31">
        <f t="shared" si="16"/>
        <v>0</v>
      </c>
      <c r="AJ14" s="21">
        <v>0</v>
      </c>
      <c r="AK14" s="31">
        <f t="shared" si="17"/>
        <v>0</v>
      </c>
      <c r="AL14" s="21">
        <v>0</v>
      </c>
      <c r="AM14" s="31">
        <f t="shared" si="18"/>
        <v>0</v>
      </c>
      <c r="AN14" s="21">
        <v>0</v>
      </c>
      <c r="AO14" s="31">
        <f t="shared" si="19"/>
        <v>0</v>
      </c>
      <c r="AP14" s="21">
        <v>0</v>
      </c>
      <c r="AQ14" s="31">
        <f t="shared" si="20"/>
        <v>0</v>
      </c>
      <c r="AR14" s="21">
        <v>0</v>
      </c>
      <c r="AS14" s="31">
        <f t="shared" si="21"/>
        <v>0</v>
      </c>
      <c r="AT14" s="21">
        <v>0</v>
      </c>
      <c r="AU14" s="31">
        <f t="shared" si="22"/>
        <v>0</v>
      </c>
      <c r="AV14" s="21">
        <v>0</v>
      </c>
      <c r="AW14" s="31">
        <f>AU14</f>
        <v>0</v>
      </c>
      <c r="AX14" s="21">
        <v>0</v>
      </c>
      <c r="AY14" s="31">
        <v>0</v>
      </c>
      <c r="AZ14" s="32">
        <f t="shared" si="23"/>
        <v>95.78699999999999</v>
      </c>
      <c r="BA14" s="9"/>
      <c r="BB14" s="14"/>
    </row>
    <row r="15" spans="1:54" ht="16.5">
      <c r="A15" s="9"/>
      <c r="B15" s="9"/>
      <c r="C15" s="31"/>
      <c r="D15" s="21"/>
      <c r="E15" s="31"/>
      <c r="F15" s="21"/>
      <c r="G15" s="31"/>
      <c r="H15" s="21"/>
      <c r="I15" s="31"/>
      <c r="J15" s="21"/>
      <c r="K15" s="31"/>
      <c r="L15" s="21"/>
      <c r="M15" s="31"/>
      <c r="N15" s="21"/>
      <c r="O15" s="31"/>
      <c r="P15" s="21"/>
      <c r="Q15" s="31"/>
      <c r="R15" s="21"/>
      <c r="S15" s="37"/>
      <c r="T15" s="21"/>
      <c r="U15" s="37"/>
      <c r="V15" s="27"/>
      <c r="W15" s="37"/>
      <c r="X15" s="21"/>
      <c r="Y15" s="31"/>
      <c r="Z15" s="27"/>
      <c r="AA15" s="31"/>
      <c r="AB15" s="21"/>
      <c r="AC15" s="37"/>
      <c r="AD15" s="21"/>
      <c r="AE15" s="31"/>
      <c r="AF15" s="21"/>
      <c r="AG15" s="37"/>
      <c r="AH15" s="21"/>
      <c r="AI15" s="31"/>
      <c r="AJ15" s="21"/>
      <c r="AK15" s="31"/>
      <c r="AL15" s="21"/>
      <c r="AM15" s="31"/>
      <c r="AN15" s="21"/>
      <c r="AO15" s="31"/>
      <c r="AP15" s="21"/>
      <c r="AQ15" s="31"/>
      <c r="AR15" s="21"/>
      <c r="AS15" s="31"/>
      <c r="AT15" s="21"/>
      <c r="AU15" s="31"/>
      <c r="AV15" s="21"/>
      <c r="AW15" s="31"/>
      <c r="AX15" s="21"/>
      <c r="AY15" s="31"/>
      <c r="AZ15" s="32"/>
      <c r="BA15" s="9"/>
      <c r="BB15" s="14"/>
    </row>
    <row r="16" spans="1:54" ht="16.5">
      <c r="A16" s="9"/>
      <c r="B16" s="9"/>
      <c r="C16" s="31"/>
      <c r="D16" s="21"/>
      <c r="E16" s="31"/>
      <c r="F16" s="21"/>
      <c r="G16" s="31"/>
      <c r="H16" s="21"/>
      <c r="I16" s="31"/>
      <c r="J16" s="21"/>
      <c r="K16" s="31"/>
      <c r="L16" s="21"/>
      <c r="M16" s="31"/>
      <c r="N16" s="21"/>
      <c r="O16" s="31"/>
      <c r="P16" s="21"/>
      <c r="Q16" s="31"/>
      <c r="R16" s="21"/>
      <c r="S16" s="37"/>
      <c r="T16" s="21"/>
      <c r="U16" s="37"/>
      <c r="V16" s="27"/>
      <c r="W16" s="37"/>
      <c r="X16" s="21"/>
      <c r="Y16" s="31"/>
      <c r="Z16" s="27"/>
      <c r="AA16" s="31"/>
      <c r="AB16" s="21"/>
      <c r="AC16" s="37"/>
      <c r="AD16" s="21"/>
      <c r="AE16" s="31"/>
      <c r="AF16" s="21"/>
      <c r="AG16" s="37"/>
      <c r="AH16" s="21"/>
      <c r="AI16" s="31"/>
      <c r="AJ16" s="21"/>
      <c r="AK16" s="31"/>
      <c r="AL16" s="21"/>
      <c r="AM16" s="31"/>
      <c r="AN16" s="21"/>
      <c r="AO16" s="31"/>
      <c r="AP16" s="21"/>
      <c r="AQ16" s="31"/>
      <c r="AR16" s="21"/>
      <c r="AS16" s="31"/>
      <c r="AT16" s="21"/>
      <c r="AU16" s="31"/>
      <c r="AV16" s="21"/>
      <c r="AW16" s="31"/>
      <c r="AX16" s="21"/>
      <c r="AY16" s="31"/>
      <c r="AZ16" s="32"/>
      <c r="BA16" s="9"/>
      <c r="BB16" s="14"/>
    </row>
    <row r="17" spans="1:54" ht="16.5">
      <c r="A17" s="8">
        <v>26</v>
      </c>
      <c r="B17" s="8" t="s">
        <v>39</v>
      </c>
      <c r="C17" s="31">
        <f aca="true" t="shared" si="24" ref="C17:C23">D17*$C$30</f>
        <v>9.542</v>
      </c>
      <c r="D17" s="21">
        <v>26</v>
      </c>
      <c r="E17" s="31">
        <f aca="true" t="shared" si="25" ref="E17:E23">F17*$C$30</f>
        <v>9.175</v>
      </c>
      <c r="F17" s="21">
        <v>25</v>
      </c>
      <c r="G17" s="31">
        <f aca="true" t="shared" si="26" ref="G17:G23">H17*$C$30</f>
        <v>9.175</v>
      </c>
      <c r="H17" s="21">
        <v>25</v>
      </c>
      <c r="I17" s="31">
        <f aca="true" t="shared" si="27" ref="I17:I23">J17*$C$30</f>
        <v>7.707</v>
      </c>
      <c r="J17" s="21">
        <v>21</v>
      </c>
      <c r="K17" s="31">
        <f aca="true" t="shared" si="28" ref="K17:K23">L17*$C$30</f>
        <v>7.707</v>
      </c>
      <c r="L17" s="21">
        <v>21</v>
      </c>
      <c r="M17" s="31">
        <f aca="true" t="shared" si="29" ref="M17:M23">N17*$C$30</f>
        <v>7.707</v>
      </c>
      <c r="N17" s="21">
        <v>21</v>
      </c>
      <c r="O17" s="31">
        <f aca="true" t="shared" si="30" ref="O17:O23">P17*$C$30</f>
        <v>6.973</v>
      </c>
      <c r="P17" s="21">
        <v>19</v>
      </c>
      <c r="Q17" s="31">
        <f aca="true" t="shared" si="31" ref="Q17:Q23">R17*$C$30</f>
        <v>5.872</v>
      </c>
      <c r="R17" s="21">
        <v>16</v>
      </c>
      <c r="S17" s="37">
        <f aca="true" t="shared" si="32" ref="S17:S23">T17*$C$30</f>
        <v>8.440999999999999</v>
      </c>
      <c r="T17" s="21">
        <v>23</v>
      </c>
      <c r="U17" s="37">
        <f aca="true" t="shared" si="33" ref="U17:U23">V17*$C$30</f>
        <v>6.606</v>
      </c>
      <c r="V17" s="27">
        <v>18</v>
      </c>
      <c r="W17" s="37">
        <f aca="true" t="shared" si="34" ref="W17:W23">X17*$C$30</f>
        <v>6.606</v>
      </c>
      <c r="X17" s="27">
        <v>18</v>
      </c>
      <c r="Y17" s="31">
        <f aca="true" t="shared" si="35" ref="Y17:Y23">Z17*$C$30</f>
        <v>6.606</v>
      </c>
      <c r="Z17" s="27">
        <v>18</v>
      </c>
      <c r="AA17" s="31">
        <f aca="true" t="shared" si="36" ref="AA17:AA23">AB17*$C$30</f>
        <v>7.34</v>
      </c>
      <c r="AB17" s="21">
        <v>20</v>
      </c>
      <c r="AC17" s="37">
        <f aca="true" t="shared" si="37" ref="AC17:AC23">AD17*$C$30</f>
        <v>5.505</v>
      </c>
      <c r="AD17" s="21">
        <v>15</v>
      </c>
      <c r="AE17" s="31">
        <f aca="true" t="shared" si="38" ref="AE17:AE23">AF17*$C$30</f>
        <v>8.074</v>
      </c>
      <c r="AF17" s="21">
        <v>22</v>
      </c>
      <c r="AG17" s="37">
        <f aca="true" t="shared" si="39" ref="AG17:AG23">AH17*$C$30</f>
        <v>7.34</v>
      </c>
      <c r="AH17" s="21">
        <v>20</v>
      </c>
      <c r="AI17" s="31">
        <f aca="true" t="shared" si="40" ref="AI17:AI23">AJ17*$C$30</f>
        <v>6.606</v>
      </c>
      <c r="AJ17" s="21">
        <v>18</v>
      </c>
      <c r="AK17" s="31">
        <f aca="true" t="shared" si="41" ref="AK17:AK23">AL17*$C$30</f>
        <v>6.973</v>
      </c>
      <c r="AL17" s="21">
        <v>19</v>
      </c>
      <c r="AM17" s="31">
        <f aca="true" t="shared" si="42" ref="AM17:AM23">AN17*$C$30</f>
        <v>5.872</v>
      </c>
      <c r="AN17" s="21">
        <v>16</v>
      </c>
      <c r="AO17" s="31">
        <f aca="true" t="shared" si="43" ref="AO17:AO23">AP17*$C$30</f>
        <v>6.606</v>
      </c>
      <c r="AP17" s="21">
        <v>18</v>
      </c>
      <c r="AQ17" s="31">
        <f aca="true" t="shared" si="44" ref="AQ17:AQ23">AR17*$C$30</f>
        <v>6.606</v>
      </c>
      <c r="AR17" s="21">
        <v>18</v>
      </c>
      <c r="AS17" s="31">
        <f aca="true" t="shared" si="45" ref="AS17:AS23">AT17*$C$30</f>
        <v>5.505</v>
      </c>
      <c r="AT17" s="21">
        <v>15</v>
      </c>
      <c r="AU17" s="31">
        <f aca="true" t="shared" si="46" ref="AU17:AU23">AV17*$C$30</f>
        <v>1.835</v>
      </c>
      <c r="AV17" s="21">
        <v>5</v>
      </c>
      <c r="AW17" s="31">
        <f>AX17*$C$30</f>
        <v>0</v>
      </c>
      <c r="AX17" s="21">
        <v>0</v>
      </c>
      <c r="AY17" s="31">
        <v>0</v>
      </c>
      <c r="AZ17" s="32">
        <f>AW17+AU17+AS17+AQ17+AO17+AM17+AK17+AI17+AG17+AE17+AC17+AA17+Y17+W17+U17+S17+Q17+O17+M17+K17+I17+G17+E17+C17</f>
        <v>160.379</v>
      </c>
      <c r="BA17" s="8">
        <v>1</v>
      </c>
      <c r="BB17" t="s">
        <v>34</v>
      </c>
    </row>
    <row r="18" spans="1:54" ht="16.5">
      <c r="A18" s="8">
        <v>27</v>
      </c>
      <c r="B18" s="8" t="s">
        <v>49</v>
      </c>
      <c r="C18" s="31">
        <f t="shared" si="24"/>
        <v>9.908999999999999</v>
      </c>
      <c r="D18" s="21">
        <v>27</v>
      </c>
      <c r="E18" s="31">
        <f t="shared" si="25"/>
        <v>9.175</v>
      </c>
      <c r="F18" s="21">
        <v>25</v>
      </c>
      <c r="G18" s="31">
        <f t="shared" si="26"/>
        <v>8.808</v>
      </c>
      <c r="H18" s="21">
        <v>24</v>
      </c>
      <c r="I18" s="31">
        <f t="shared" si="27"/>
        <v>1.835</v>
      </c>
      <c r="J18" s="21">
        <v>5</v>
      </c>
      <c r="K18" s="31">
        <f t="shared" si="28"/>
        <v>7.34</v>
      </c>
      <c r="L18" s="21">
        <v>20</v>
      </c>
      <c r="M18" s="31">
        <f t="shared" si="29"/>
        <v>7.707</v>
      </c>
      <c r="N18" s="21">
        <v>21</v>
      </c>
      <c r="O18" s="31">
        <f t="shared" si="30"/>
        <v>3.67</v>
      </c>
      <c r="P18" s="21">
        <v>10</v>
      </c>
      <c r="Q18" s="31">
        <f t="shared" si="31"/>
        <v>0</v>
      </c>
      <c r="R18" s="21">
        <v>0</v>
      </c>
      <c r="S18" s="37">
        <f t="shared" si="32"/>
        <v>7.34</v>
      </c>
      <c r="T18" s="21">
        <v>20</v>
      </c>
      <c r="U18" s="37">
        <f t="shared" si="33"/>
        <v>8.074</v>
      </c>
      <c r="V18" s="27">
        <v>22</v>
      </c>
      <c r="W18" s="37">
        <f t="shared" si="34"/>
        <v>2.936</v>
      </c>
      <c r="X18" s="27">
        <v>8</v>
      </c>
      <c r="Y18" s="31">
        <f t="shared" si="35"/>
        <v>2.569</v>
      </c>
      <c r="Z18" s="27">
        <v>7</v>
      </c>
      <c r="AA18" s="31">
        <f t="shared" si="36"/>
        <v>0.734</v>
      </c>
      <c r="AB18" s="21">
        <v>2</v>
      </c>
      <c r="AC18" s="37">
        <f t="shared" si="37"/>
        <v>0</v>
      </c>
      <c r="AD18" s="21">
        <v>0</v>
      </c>
      <c r="AE18" s="31">
        <f t="shared" si="38"/>
        <v>0</v>
      </c>
      <c r="AF18" s="21">
        <v>0</v>
      </c>
      <c r="AG18" s="37">
        <f t="shared" si="39"/>
        <v>2.569</v>
      </c>
      <c r="AH18" s="21">
        <v>7</v>
      </c>
      <c r="AI18" s="31">
        <f t="shared" si="40"/>
        <v>6.606</v>
      </c>
      <c r="AJ18" s="21">
        <v>18</v>
      </c>
      <c r="AK18" s="31">
        <f t="shared" si="41"/>
        <v>6.973</v>
      </c>
      <c r="AL18" s="21">
        <v>19</v>
      </c>
      <c r="AM18" s="31">
        <f t="shared" si="42"/>
        <v>7.34</v>
      </c>
      <c r="AN18" s="21">
        <v>20</v>
      </c>
      <c r="AO18" s="31">
        <f t="shared" si="43"/>
        <v>1.101</v>
      </c>
      <c r="AP18" s="21">
        <v>3</v>
      </c>
      <c r="AQ18" s="31">
        <f t="shared" si="44"/>
        <v>0</v>
      </c>
      <c r="AR18" s="21">
        <v>0</v>
      </c>
      <c r="AS18" s="31">
        <f t="shared" si="45"/>
        <v>5.138</v>
      </c>
      <c r="AT18" s="21">
        <v>14</v>
      </c>
      <c r="AU18" s="31">
        <f t="shared" si="46"/>
        <v>7.34</v>
      </c>
      <c r="AV18" s="21">
        <v>20</v>
      </c>
      <c r="AW18" s="31">
        <f>AX18*$C$30+0.044</f>
        <v>5.1819999999999995</v>
      </c>
      <c r="AX18" s="21">
        <v>14</v>
      </c>
      <c r="AY18" s="31">
        <v>0.044</v>
      </c>
      <c r="AZ18" s="32">
        <f t="shared" si="23"/>
        <v>112.346</v>
      </c>
      <c r="BA18" s="9"/>
      <c r="BB18" s="14"/>
    </row>
    <row r="19" spans="1:54" ht="16.5">
      <c r="A19" s="8">
        <v>28</v>
      </c>
      <c r="B19" s="8" t="s">
        <v>51</v>
      </c>
      <c r="C19" s="31">
        <f t="shared" si="24"/>
        <v>10.276</v>
      </c>
      <c r="D19" s="21">
        <v>28</v>
      </c>
      <c r="E19" s="31">
        <f t="shared" si="25"/>
        <v>9.542</v>
      </c>
      <c r="F19" s="21">
        <v>26</v>
      </c>
      <c r="G19" s="31">
        <f t="shared" si="26"/>
        <v>9.542</v>
      </c>
      <c r="H19" s="21">
        <v>26</v>
      </c>
      <c r="I19" s="31">
        <f t="shared" si="27"/>
        <v>0.734</v>
      </c>
      <c r="J19" s="21">
        <v>2</v>
      </c>
      <c r="K19" s="31">
        <f t="shared" si="28"/>
        <v>8.074</v>
      </c>
      <c r="L19" s="21">
        <v>22</v>
      </c>
      <c r="M19" s="31">
        <f t="shared" si="29"/>
        <v>8.808</v>
      </c>
      <c r="N19" s="21">
        <v>24</v>
      </c>
      <c r="O19" s="31">
        <f t="shared" si="30"/>
        <v>8.808</v>
      </c>
      <c r="P19" s="21">
        <v>24</v>
      </c>
      <c r="Q19" s="31">
        <f t="shared" si="31"/>
        <v>3.303</v>
      </c>
      <c r="R19" s="21">
        <v>9</v>
      </c>
      <c r="S19" s="37">
        <f t="shared" si="32"/>
        <v>4.404</v>
      </c>
      <c r="T19" s="21">
        <v>12</v>
      </c>
      <c r="U19" s="37">
        <f t="shared" si="33"/>
        <v>3.303</v>
      </c>
      <c r="V19" s="27">
        <v>9</v>
      </c>
      <c r="W19" s="37">
        <f t="shared" si="34"/>
        <v>5.138</v>
      </c>
      <c r="X19" s="27">
        <v>14</v>
      </c>
      <c r="Y19" s="31">
        <f t="shared" si="35"/>
        <v>1.101</v>
      </c>
      <c r="Z19" s="27">
        <v>3</v>
      </c>
      <c r="AA19" s="31">
        <f t="shared" si="36"/>
        <v>0</v>
      </c>
      <c r="AB19" s="21">
        <v>0</v>
      </c>
      <c r="AC19" s="37">
        <f t="shared" si="37"/>
        <v>0</v>
      </c>
      <c r="AD19" s="21">
        <v>0</v>
      </c>
      <c r="AE19" s="31">
        <f t="shared" si="38"/>
        <v>0</v>
      </c>
      <c r="AF19" s="21">
        <v>0</v>
      </c>
      <c r="AG19" s="37">
        <f t="shared" si="39"/>
        <v>2.569</v>
      </c>
      <c r="AH19" s="21">
        <v>7</v>
      </c>
      <c r="AI19" s="31">
        <f t="shared" si="40"/>
        <v>8.440999999999999</v>
      </c>
      <c r="AJ19" s="21">
        <v>23</v>
      </c>
      <c r="AK19" s="31">
        <f t="shared" si="41"/>
        <v>8.074</v>
      </c>
      <c r="AL19" s="21">
        <v>22</v>
      </c>
      <c r="AM19" s="31">
        <f t="shared" si="42"/>
        <v>5.505</v>
      </c>
      <c r="AN19" s="21">
        <v>15</v>
      </c>
      <c r="AO19" s="31">
        <f t="shared" si="43"/>
        <v>5.138</v>
      </c>
      <c r="AP19" s="21">
        <v>14</v>
      </c>
      <c r="AQ19" s="31">
        <f t="shared" si="44"/>
        <v>3.67</v>
      </c>
      <c r="AR19" s="21">
        <v>10</v>
      </c>
      <c r="AS19" s="31">
        <f t="shared" si="45"/>
        <v>3.303</v>
      </c>
      <c r="AT19" s="21">
        <v>9</v>
      </c>
      <c r="AU19" s="31">
        <f t="shared" si="46"/>
        <v>5.138</v>
      </c>
      <c r="AV19" s="21">
        <v>14</v>
      </c>
      <c r="AW19" s="31">
        <f>AX19*$C$30+0.044</f>
        <v>4.8149999999999995</v>
      </c>
      <c r="AX19" s="21">
        <v>13</v>
      </c>
      <c r="AY19" s="31">
        <v>0.044</v>
      </c>
      <c r="AZ19" s="32">
        <f t="shared" si="23"/>
        <v>119.68599999999999</v>
      </c>
      <c r="BA19" s="9">
        <v>3</v>
      </c>
      <c r="BB19" s="14"/>
    </row>
    <row r="20" spans="1:54" ht="16.5">
      <c r="A20" s="8">
        <v>29</v>
      </c>
      <c r="B20" s="8" t="s">
        <v>47</v>
      </c>
      <c r="C20" s="31">
        <f t="shared" si="24"/>
        <v>9.175</v>
      </c>
      <c r="D20" s="21">
        <v>25</v>
      </c>
      <c r="E20" s="31">
        <f t="shared" si="25"/>
        <v>7.707</v>
      </c>
      <c r="F20" s="21">
        <v>21</v>
      </c>
      <c r="G20" s="31">
        <f t="shared" si="26"/>
        <v>6.606</v>
      </c>
      <c r="H20" s="21">
        <v>18</v>
      </c>
      <c r="I20" s="31">
        <f t="shared" si="27"/>
        <v>6.606</v>
      </c>
      <c r="J20" s="21">
        <v>18</v>
      </c>
      <c r="K20" s="31">
        <f t="shared" si="28"/>
        <v>5.872</v>
      </c>
      <c r="L20" s="21">
        <v>16</v>
      </c>
      <c r="M20" s="31">
        <f t="shared" si="29"/>
        <v>5.872</v>
      </c>
      <c r="N20" s="21">
        <v>16</v>
      </c>
      <c r="O20" s="31">
        <f t="shared" si="30"/>
        <v>6.239</v>
      </c>
      <c r="P20" s="21">
        <v>17</v>
      </c>
      <c r="Q20" s="31">
        <f t="shared" si="31"/>
        <v>5.505</v>
      </c>
      <c r="R20" s="21">
        <v>15</v>
      </c>
      <c r="S20" s="37">
        <f t="shared" si="32"/>
        <v>5.138</v>
      </c>
      <c r="T20" s="21">
        <v>14</v>
      </c>
      <c r="U20" s="37">
        <f t="shared" si="33"/>
        <v>4.404</v>
      </c>
      <c r="V20" s="27">
        <v>12</v>
      </c>
      <c r="W20" s="37">
        <f t="shared" si="34"/>
        <v>3.67</v>
      </c>
      <c r="X20" s="27">
        <v>10</v>
      </c>
      <c r="Y20" s="31">
        <f t="shared" si="35"/>
        <v>4.404</v>
      </c>
      <c r="Z20" s="27">
        <v>12</v>
      </c>
      <c r="AA20" s="31">
        <f t="shared" si="36"/>
        <v>3.303</v>
      </c>
      <c r="AB20" s="21">
        <v>9</v>
      </c>
      <c r="AC20" s="37">
        <f t="shared" si="37"/>
        <v>0</v>
      </c>
      <c r="AD20" s="21">
        <v>0</v>
      </c>
      <c r="AE20" s="31">
        <f t="shared" si="38"/>
        <v>0</v>
      </c>
      <c r="AF20" s="21">
        <v>0</v>
      </c>
      <c r="AG20" s="37">
        <f t="shared" si="39"/>
        <v>3.303</v>
      </c>
      <c r="AH20" s="21">
        <v>9</v>
      </c>
      <c r="AI20" s="31">
        <f t="shared" si="40"/>
        <v>6.239</v>
      </c>
      <c r="AJ20" s="21">
        <v>17</v>
      </c>
      <c r="AK20" s="31">
        <f t="shared" si="41"/>
        <v>5.138</v>
      </c>
      <c r="AL20" s="21">
        <v>14</v>
      </c>
      <c r="AM20" s="31">
        <f t="shared" si="42"/>
        <v>4.404</v>
      </c>
      <c r="AN20" s="21">
        <v>12</v>
      </c>
      <c r="AO20" s="31">
        <f t="shared" si="43"/>
        <v>4.037</v>
      </c>
      <c r="AP20" s="21">
        <v>11</v>
      </c>
      <c r="AQ20" s="31">
        <f t="shared" si="44"/>
        <v>3.303</v>
      </c>
      <c r="AR20" s="21">
        <v>9</v>
      </c>
      <c r="AS20" s="31">
        <f t="shared" si="45"/>
        <v>0.367</v>
      </c>
      <c r="AT20" s="21">
        <v>1</v>
      </c>
      <c r="AU20" s="31">
        <f t="shared" si="46"/>
        <v>3.303</v>
      </c>
      <c r="AV20" s="21">
        <v>9</v>
      </c>
      <c r="AW20" s="31">
        <f>AX20*$C$30+0.044</f>
        <v>4.8149999999999995</v>
      </c>
      <c r="AX20" s="21">
        <v>13</v>
      </c>
      <c r="AY20" s="31">
        <v>0.044</v>
      </c>
      <c r="AZ20" s="32">
        <f t="shared" si="23"/>
        <v>109.40999999999998</v>
      </c>
      <c r="BA20" s="9"/>
      <c r="BB20" s="14"/>
    </row>
    <row r="21" spans="1:54" ht="16.5">
      <c r="A21" s="8">
        <v>30</v>
      </c>
      <c r="B21" s="8" t="s">
        <v>48</v>
      </c>
      <c r="C21" s="31">
        <f t="shared" si="24"/>
        <v>8.808</v>
      </c>
      <c r="D21" s="21">
        <v>24</v>
      </c>
      <c r="E21" s="31">
        <f t="shared" si="25"/>
        <v>8.440999999999999</v>
      </c>
      <c r="F21" s="21">
        <v>23</v>
      </c>
      <c r="G21" s="31">
        <f t="shared" si="26"/>
        <v>6.239</v>
      </c>
      <c r="H21" s="21">
        <v>17</v>
      </c>
      <c r="I21" s="31">
        <f t="shared" si="27"/>
        <v>5.138</v>
      </c>
      <c r="J21" s="21">
        <v>14</v>
      </c>
      <c r="K21" s="31">
        <f t="shared" si="28"/>
        <v>5.138</v>
      </c>
      <c r="L21" s="21">
        <v>14</v>
      </c>
      <c r="M21" s="31">
        <f t="shared" si="29"/>
        <v>0.367</v>
      </c>
      <c r="N21" s="21">
        <v>1</v>
      </c>
      <c r="O21" s="31">
        <f t="shared" si="30"/>
        <v>0</v>
      </c>
      <c r="P21" s="21">
        <v>0</v>
      </c>
      <c r="Q21" s="31">
        <f t="shared" si="31"/>
        <v>6.973</v>
      </c>
      <c r="R21" s="21">
        <v>19</v>
      </c>
      <c r="S21" s="37">
        <f t="shared" si="32"/>
        <v>7.707</v>
      </c>
      <c r="T21" s="21">
        <v>21</v>
      </c>
      <c r="U21" s="37">
        <f t="shared" si="33"/>
        <v>6.239</v>
      </c>
      <c r="V21" s="27">
        <v>17</v>
      </c>
      <c r="W21" s="37">
        <f t="shared" si="34"/>
        <v>5.872</v>
      </c>
      <c r="X21" s="27">
        <v>16</v>
      </c>
      <c r="Y21" s="31">
        <f t="shared" si="35"/>
        <v>5.138</v>
      </c>
      <c r="Z21" s="27">
        <v>14</v>
      </c>
      <c r="AA21" s="31">
        <f t="shared" si="36"/>
        <v>0.734</v>
      </c>
      <c r="AB21" s="21">
        <v>2</v>
      </c>
      <c r="AC21" s="37">
        <f t="shared" si="37"/>
        <v>0</v>
      </c>
      <c r="AD21" s="21">
        <v>0</v>
      </c>
      <c r="AE21" s="31">
        <f t="shared" si="38"/>
        <v>0</v>
      </c>
      <c r="AF21" s="21">
        <v>0</v>
      </c>
      <c r="AG21" s="37">
        <f t="shared" si="39"/>
        <v>0</v>
      </c>
      <c r="AH21" s="21">
        <v>0</v>
      </c>
      <c r="AI21" s="31">
        <f t="shared" si="40"/>
        <v>5.138</v>
      </c>
      <c r="AJ21" s="21">
        <v>14</v>
      </c>
      <c r="AK21" s="31">
        <f t="shared" si="41"/>
        <v>7.707</v>
      </c>
      <c r="AL21" s="21">
        <v>21</v>
      </c>
      <c r="AM21" s="31">
        <f t="shared" si="42"/>
        <v>7.34</v>
      </c>
      <c r="AN21" s="21">
        <v>20</v>
      </c>
      <c r="AO21" s="31">
        <f t="shared" si="43"/>
        <v>6.606</v>
      </c>
      <c r="AP21" s="21">
        <v>18</v>
      </c>
      <c r="AQ21" s="31">
        <f t="shared" si="44"/>
        <v>5.505</v>
      </c>
      <c r="AR21" s="21">
        <v>15</v>
      </c>
      <c r="AS21" s="31">
        <f t="shared" si="45"/>
        <v>2.936</v>
      </c>
      <c r="AT21" s="21">
        <v>8</v>
      </c>
      <c r="AU21" s="31">
        <f t="shared" si="46"/>
        <v>3.67</v>
      </c>
      <c r="AV21" s="21">
        <v>10</v>
      </c>
      <c r="AW21" s="31">
        <f>AX21*$C$30+0.044</f>
        <v>5.1819999999999995</v>
      </c>
      <c r="AX21" s="21">
        <v>14</v>
      </c>
      <c r="AY21" s="31">
        <v>0.044</v>
      </c>
      <c r="AZ21" s="32">
        <f t="shared" si="23"/>
        <v>110.87800000000001</v>
      </c>
      <c r="BA21" s="9"/>
      <c r="BB21" s="14"/>
    </row>
    <row r="22" spans="1:53" ht="16.5">
      <c r="A22" s="9">
        <v>31</v>
      </c>
      <c r="B22" s="9" t="s">
        <v>16</v>
      </c>
      <c r="C22" s="31">
        <f t="shared" si="24"/>
        <v>9.542</v>
      </c>
      <c r="D22" s="21">
        <v>26</v>
      </c>
      <c r="E22" s="31">
        <f t="shared" si="25"/>
        <v>8.808</v>
      </c>
      <c r="F22" s="21">
        <v>24</v>
      </c>
      <c r="G22" s="31">
        <f t="shared" si="26"/>
        <v>8.074</v>
      </c>
      <c r="H22" s="21">
        <v>22</v>
      </c>
      <c r="I22" s="31">
        <f t="shared" si="27"/>
        <v>8.440999999999999</v>
      </c>
      <c r="J22" s="21">
        <v>23</v>
      </c>
      <c r="K22" s="31">
        <f t="shared" si="28"/>
        <v>8.440999999999999</v>
      </c>
      <c r="L22" s="21">
        <v>23</v>
      </c>
      <c r="M22" s="31">
        <f t="shared" si="29"/>
        <v>9.175</v>
      </c>
      <c r="N22" s="21">
        <v>25</v>
      </c>
      <c r="O22" s="31">
        <f t="shared" si="30"/>
        <v>8.808</v>
      </c>
      <c r="P22" s="21">
        <v>24</v>
      </c>
      <c r="Q22" s="31">
        <f t="shared" si="31"/>
        <v>7.707</v>
      </c>
      <c r="R22" s="21">
        <v>21</v>
      </c>
      <c r="S22" s="37">
        <f t="shared" si="32"/>
        <v>8.074</v>
      </c>
      <c r="T22" s="21">
        <v>22</v>
      </c>
      <c r="U22" s="37">
        <f t="shared" si="33"/>
        <v>7.707</v>
      </c>
      <c r="V22" s="27">
        <v>21</v>
      </c>
      <c r="W22" s="37">
        <f t="shared" si="34"/>
        <v>6.973</v>
      </c>
      <c r="X22" s="27">
        <v>19</v>
      </c>
      <c r="Y22" s="31">
        <f t="shared" si="35"/>
        <v>6.973</v>
      </c>
      <c r="Z22" s="27">
        <v>19</v>
      </c>
      <c r="AA22" s="31">
        <f t="shared" si="36"/>
        <v>5.505</v>
      </c>
      <c r="AB22" s="21">
        <v>15</v>
      </c>
      <c r="AC22" s="37">
        <f t="shared" si="37"/>
        <v>5.138</v>
      </c>
      <c r="AD22" s="21">
        <v>14</v>
      </c>
      <c r="AE22" s="31">
        <f t="shared" si="38"/>
        <v>5.872</v>
      </c>
      <c r="AF22" s="21">
        <v>16</v>
      </c>
      <c r="AG22" s="37">
        <f t="shared" si="39"/>
        <v>5.138</v>
      </c>
      <c r="AH22" s="21">
        <v>14</v>
      </c>
      <c r="AI22" s="31">
        <f t="shared" si="40"/>
        <v>4.771</v>
      </c>
      <c r="AJ22" s="21">
        <v>13</v>
      </c>
      <c r="AK22" s="31">
        <f t="shared" si="41"/>
        <v>4.771</v>
      </c>
      <c r="AL22" s="21">
        <v>13</v>
      </c>
      <c r="AM22" s="31">
        <f t="shared" si="42"/>
        <v>5.138</v>
      </c>
      <c r="AN22" s="21">
        <v>14</v>
      </c>
      <c r="AO22" s="31">
        <f t="shared" si="43"/>
        <v>5.138</v>
      </c>
      <c r="AP22" s="21">
        <v>14</v>
      </c>
      <c r="AQ22" s="31">
        <f t="shared" si="44"/>
        <v>5.138</v>
      </c>
      <c r="AR22" s="21">
        <v>14</v>
      </c>
      <c r="AS22" s="31">
        <f t="shared" si="45"/>
        <v>4.404</v>
      </c>
      <c r="AT22" s="21">
        <v>12</v>
      </c>
      <c r="AU22" s="31">
        <f t="shared" si="46"/>
        <v>0.734</v>
      </c>
      <c r="AV22" s="21">
        <v>2</v>
      </c>
      <c r="AW22" s="31">
        <f>AX22*$C$30</f>
        <v>0</v>
      </c>
      <c r="AX22" s="21">
        <v>0</v>
      </c>
      <c r="AY22" s="31">
        <v>0</v>
      </c>
      <c r="AZ22" s="32">
        <f t="shared" si="23"/>
        <v>150.46999999999997</v>
      </c>
      <c r="BA22" s="8">
        <v>2</v>
      </c>
    </row>
    <row r="23" spans="1:54" ht="16.5">
      <c r="A23" s="8">
        <v>32</v>
      </c>
      <c r="B23" s="8" t="s">
        <v>29</v>
      </c>
      <c r="C23" s="31">
        <f t="shared" si="24"/>
        <v>9.542</v>
      </c>
      <c r="D23" s="21">
        <v>26</v>
      </c>
      <c r="E23" s="31">
        <f t="shared" si="25"/>
        <v>11.376999999999999</v>
      </c>
      <c r="F23" s="21">
        <v>31</v>
      </c>
      <c r="G23" s="31">
        <f t="shared" si="26"/>
        <v>9.542</v>
      </c>
      <c r="H23" s="21">
        <v>26</v>
      </c>
      <c r="I23" s="31">
        <f t="shared" si="27"/>
        <v>7.34</v>
      </c>
      <c r="J23" s="21">
        <v>20</v>
      </c>
      <c r="K23" s="31">
        <f t="shared" si="28"/>
        <v>5.872</v>
      </c>
      <c r="L23" s="21">
        <v>16</v>
      </c>
      <c r="M23" s="31">
        <f t="shared" si="29"/>
        <v>5.872</v>
      </c>
      <c r="N23" s="21">
        <v>16</v>
      </c>
      <c r="O23" s="31">
        <f t="shared" si="30"/>
        <v>7.34</v>
      </c>
      <c r="P23" s="21">
        <v>20</v>
      </c>
      <c r="Q23" s="31">
        <f t="shared" si="31"/>
        <v>5.872</v>
      </c>
      <c r="R23" s="21">
        <v>16</v>
      </c>
      <c r="S23" s="37">
        <f t="shared" si="32"/>
        <v>5.138</v>
      </c>
      <c r="T23" s="21">
        <v>14</v>
      </c>
      <c r="U23" s="37">
        <f t="shared" si="33"/>
        <v>4.771</v>
      </c>
      <c r="V23" s="27">
        <v>13</v>
      </c>
      <c r="W23" s="37">
        <f t="shared" si="34"/>
        <v>1.101</v>
      </c>
      <c r="X23" s="27">
        <v>3</v>
      </c>
      <c r="Y23" s="31">
        <f t="shared" si="35"/>
        <v>1.101</v>
      </c>
      <c r="Z23" s="27">
        <v>3</v>
      </c>
      <c r="AA23" s="31">
        <f t="shared" si="36"/>
        <v>4.404</v>
      </c>
      <c r="AB23" s="21">
        <v>12</v>
      </c>
      <c r="AC23" s="37">
        <f t="shared" si="37"/>
        <v>0.734</v>
      </c>
      <c r="AD23" s="21">
        <v>2</v>
      </c>
      <c r="AE23" s="31">
        <f t="shared" si="38"/>
        <v>0</v>
      </c>
      <c r="AF23" s="21">
        <v>0</v>
      </c>
      <c r="AG23" s="37">
        <f t="shared" si="39"/>
        <v>0</v>
      </c>
      <c r="AH23" s="21">
        <v>0</v>
      </c>
      <c r="AI23" s="31">
        <f t="shared" si="40"/>
        <v>4.771</v>
      </c>
      <c r="AJ23" s="21">
        <v>13</v>
      </c>
      <c r="AK23" s="31">
        <f t="shared" si="41"/>
        <v>5.138</v>
      </c>
      <c r="AL23" s="21">
        <v>14</v>
      </c>
      <c r="AM23" s="31">
        <f t="shared" si="42"/>
        <v>2.936</v>
      </c>
      <c r="AN23" s="21">
        <v>8</v>
      </c>
      <c r="AO23" s="31">
        <f t="shared" si="43"/>
        <v>2.936</v>
      </c>
      <c r="AP23" s="21">
        <v>8</v>
      </c>
      <c r="AQ23" s="31">
        <f t="shared" si="44"/>
        <v>3.67</v>
      </c>
      <c r="AR23" s="21">
        <v>10</v>
      </c>
      <c r="AS23" s="31">
        <f t="shared" si="45"/>
        <v>5.505</v>
      </c>
      <c r="AT23" s="21">
        <v>15</v>
      </c>
      <c r="AU23" s="31">
        <f t="shared" si="46"/>
        <v>5.505</v>
      </c>
      <c r="AV23" s="21">
        <v>15</v>
      </c>
      <c r="AW23" s="31">
        <f>AX23*$C$30+0.142</f>
        <v>4.546</v>
      </c>
      <c r="AX23" s="21">
        <v>12</v>
      </c>
      <c r="AY23" s="31">
        <v>0.142</v>
      </c>
      <c r="AZ23" s="32">
        <f t="shared" si="23"/>
        <v>115.01299999999999</v>
      </c>
      <c r="BA23" s="9"/>
      <c r="BB23" s="14"/>
    </row>
    <row r="24" spans="1:54" ht="16.5">
      <c r="A24" s="9"/>
      <c r="B24" s="9"/>
      <c r="C24" s="31"/>
      <c r="D24" s="21"/>
      <c r="E24" s="31"/>
      <c r="F24" s="21"/>
      <c r="G24" s="31"/>
      <c r="H24" s="21"/>
      <c r="I24" s="31"/>
      <c r="J24" s="21"/>
      <c r="K24" s="31"/>
      <c r="L24" s="21"/>
      <c r="M24" s="31"/>
      <c r="N24" s="21"/>
      <c r="O24" s="31"/>
      <c r="P24" s="21"/>
      <c r="Q24" s="31"/>
      <c r="R24" s="21"/>
      <c r="S24" s="37"/>
      <c r="T24" s="21"/>
      <c r="U24" s="37"/>
      <c r="V24" s="27"/>
      <c r="W24" s="37"/>
      <c r="X24" s="27"/>
      <c r="Y24" s="31"/>
      <c r="Z24" s="27"/>
      <c r="AA24" s="31"/>
      <c r="AB24" s="21"/>
      <c r="AC24" s="37"/>
      <c r="AD24" s="21"/>
      <c r="AE24" s="31"/>
      <c r="AF24" s="21"/>
      <c r="AG24" s="37"/>
      <c r="AH24" s="21"/>
      <c r="AI24" s="31"/>
      <c r="AJ24" s="21"/>
      <c r="AK24" s="31"/>
      <c r="AL24" s="21"/>
      <c r="AM24" s="31"/>
      <c r="AN24" s="21"/>
      <c r="AO24" s="31"/>
      <c r="AP24" s="21"/>
      <c r="AQ24" s="31"/>
      <c r="AR24" s="21"/>
      <c r="AS24" s="31"/>
      <c r="AT24" s="21"/>
      <c r="AU24" s="31"/>
      <c r="AV24" s="21"/>
      <c r="AW24" s="31"/>
      <c r="AX24" s="21"/>
      <c r="AY24" s="31"/>
      <c r="AZ24" s="32"/>
      <c r="BA24" s="9"/>
      <c r="BB24" s="14"/>
    </row>
    <row r="25" spans="1:54" ht="16.5">
      <c r="A25" s="20"/>
      <c r="B25" s="8"/>
      <c r="C25" s="31"/>
      <c r="D25" s="21"/>
      <c r="E25" s="31"/>
      <c r="F25" s="21"/>
      <c r="G25" s="31"/>
      <c r="H25" s="21"/>
      <c r="I25" s="31"/>
      <c r="J25" s="21"/>
      <c r="K25" s="31"/>
      <c r="L25" s="21"/>
      <c r="M25" s="31"/>
      <c r="N25" s="21"/>
      <c r="O25" s="31"/>
      <c r="P25" s="21"/>
      <c r="Q25" s="31"/>
      <c r="R25" s="21"/>
      <c r="S25" s="31"/>
      <c r="T25" s="21"/>
      <c r="U25" s="31"/>
      <c r="V25" s="21"/>
      <c r="W25" s="31"/>
      <c r="X25" s="21"/>
      <c r="Y25" s="31"/>
      <c r="Z25" s="21"/>
      <c r="AA25" s="31"/>
      <c r="AB25" s="21"/>
      <c r="AC25" s="31"/>
      <c r="AD25" s="21"/>
      <c r="AE25" s="31"/>
      <c r="AF25" s="21"/>
      <c r="AG25" s="31"/>
      <c r="AH25" s="21"/>
      <c r="AI25" s="31"/>
      <c r="AJ25" s="21"/>
      <c r="AK25" s="31"/>
      <c r="AL25" s="21"/>
      <c r="AM25" s="31"/>
      <c r="AN25" s="21"/>
      <c r="AO25" s="31"/>
      <c r="AP25" s="21"/>
      <c r="AQ25" s="31"/>
      <c r="AR25" s="21"/>
      <c r="AS25" s="31"/>
      <c r="AT25" s="21"/>
      <c r="AU25" s="31"/>
      <c r="AV25" s="21"/>
      <c r="AW25" s="31"/>
      <c r="AX25" s="21"/>
      <c r="AY25" s="31"/>
      <c r="AZ25" s="31"/>
      <c r="BA25" s="9"/>
      <c r="BB25" s="14"/>
    </row>
    <row r="26" spans="1:54" ht="16.5">
      <c r="A26" s="20"/>
      <c r="B26" s="8"/>
      <c r="C26" s="31"/>
      <c r="D26" s="21"/>
      <c r="E26" s="31"/>
      <c r="F26" s="21"/>
      <c r="G26" s="31"/>
      <c r="H26" s="21"/>
      <c r="I26" s="31"/>
      <c r="J26" s="21"/>
      <c r="K26" s="31"/>
      <c r="L26" s="21"/>
      <c r="M26" s="31"/>
      <c r="N26" s="21"/>
      <c r="O26" s="31"/>
      <c r="P26" s="21"/>
      <c r="Q26" s="31"/>
      <c r="R26" s="21"/>
      <c r="S26" s="31"/>
      <c r="T26" s="21"/>
      <c r="U26" s="31"/>
      <c r="V26" s="21"/>
      <c r="W26" s="31"/>
      <c r="X26" s="21"/>
      <c r="Y26" s="31"/>
      <c r="Z26" s="21"/>
      <c r="AA26" s="31"/>
      <c r="AB26" s="21"/>
      <c r="AC26" s="31"/>
      <c r="AD26" s="21"/>
      <c r="AE26" s="31"/>
      <c r="AF26" s="21"/>
      <c r="AG26" s="31"/>
      <c r="AH26" s="21"/>
      <c r="AI26" s="31"/>
      <c r="AJ26" s="21"/>
      <c r="AK26" s="31"/>
      <c r="AL26" s="21"/>
      <c r="AM26" s="31"/>
      <c r="AN26" s="21"/>
      <c r="AO26" s="31"/>
      <c r="AP26" s="21"/>
      <c r="AQ26" s="31"/>
      <c r="AR26" s="21"/>
      <c r="AS26" s="31"/>
      <c r="AT26" s="21"/>
      <c r="AU26" s="31"/>
      <c r="AV26" s="21"/>
      <c r="AW26" s="31"/>
      <c r="AX26" s="21"/>
      <c r="AY26" s="31"/>
      <c r="AZ26" s="31"/>
      <c r="BA26" s="9"/>
      <c r="BB26" s="14"/>
    </row>
    <row r="27" spans="1:54" ht="16.5">
      <c r="A27" s="20"/>
      <c r="B27" s="8"/>
      <c r="C27" s="31"/>
      <c r="D27" s="21"/>
      <c r="E27" s="31"/>
      <c r="F27" s="21"/>
      <c r="G27" s="31"/>
      <c r="H27" s="21"/>
      <c r="I27" s="31"/>
      <c r="J27" s="21"/>
      <c r="K27" s="31"/>
      <c r="L27" s="21"/>
      <c r="M27" s="31"/>
      <c r="N27" s="21"/>
      <c r="O27" s="31"/>
      <c r="P27" s="21"/>
      <c r="Q27" s="31"/>
      <c r="R27" s="21"/>
      <c r="S27" s="31"/>
      <c r="T27" s="21"/>
      <c r="U27" s="31"/>
      <c r="V27" s="21"/>
      <c r="W27" s="31"/>
      <c r="X27" s="21"/>
      <c r="Y27" s="31"/>
      <c r="Z27" s="21"/>
      <c r="AA27" s="31"/>
      <c r="AB27" s="21"/>
      <c r="AC27" s="31"/>
      <c r="AD27" s="21"/>
      <c r="AE27" s="31"/>
      <c r="AF27" s="21"/>
      <c r="AG27" s="31"/>
      <c r="AH27" s="21"/>
      <c r="AI27" s="31"/>
      <c r="AJ27" s="21"/>
      <c r="AK27" s="31"/>
      <c r="AL27" s="21"/>
      <c r="AM27" s="31"/>
      <c r="AN27" s="21"/>
      <c r="AO27" s="31"/>
      <c r="AP27" s="21"/>
      <c r="AQ27" s="31"/>
      <c r="AR27" s="21"/>
      <c r="AS27" s="31"/>
      <c r="AT27" s="21"/>
      <c r="AU27" s="31"/>
      <c r="AV27" s="21"/>
      <c r="AW27" s="31"/>
      <c r="AX27" s="21"/>
      <c r="AY27" s="31"/>
      <c r="AZ27" s="31"/>
      <c r="BA27" s="9"/>
      <c r="BB27" s="14"/>
    </row>
    <row r="28" spans="1:54" ht="16.5">
      <c r="A28" s="20"/>
      <c r="B28" s="22"/>
      <c r="C28" s="31"/>
      <c r="D28" s="21"/>
      <c r="E28" s="31"/>
      <c r="F28" s="21"/>
      <c r="G28" s="31"/>
      <c r="H28" s="21"/>
      <c r="I28" s="31"/>
      <c r="J28" s="21"/>
      <c r="K28" s="31"/>
      <c r="L28" s="21"/>
      <c r="M28" s="31"/>
      <c r="N28" s="21"/>
      <c r="O28" s="31"/>
      <c r="P28" s="21"/>
      <c r="Q28" s="31"/>
      <c r="R28" s="21"/>
      <c r="S28" s="31"/>
      <c r="T28" s="21"/>
      <c r="U28" s="31"/>
      <c r="V28" s="21"/>
      <c r="W28" s="31"/>
      <c r="X28" s="21"/>
      <c r="Y28" s="31"/>
      <c r="Z28" s="21"/>
      <c r="AA28" s="31"/>
      <c r="AB28" s="21"/>
      <c r="AC28" s="31"/>
      <c r="AD28" s="21"/>
      <c r="AE28" s="31"/>
      <c r="AF28" s="21"/>
      <c r="AG28" s="31"/>
      <c r="AH28" s="21"/>
      <c r="AI28" s="31"/>
      <c r="AJ28" s="21"/>
      <c r="AK28" s="31"/>
      <c r="AL28" s="21"/>
      <c r="AM28" s="31"/>
      <c r="AN28" s="21"/>
      <c r="AO28" s="31"/>
      <c r="AP28" s="21"/>
      <c r="AQ28" s="31"/>
      <c r="AR28" s="21"/>
      <c r="AS28" s="31"/>
      <c r="AT28" s="21"/>
      <c r="AU28" s="31"/>
      <c r="AV28" s="21"/>
      <c r="AW28" s="31"/>
      <c r="AX28" s="21"/>
      <c r="AY28" s="31"/>
      <c r="AZ28" s="31"/>
      <c r="BA28" s="9"/>
      <c r="BB28" s="14"/>
    </row>
    <row r="29" spans="1:53" ht="16.5">
      <c r="A29" s="7"/>
      <c r="B29" s="11"/>
      <c r="C29" s="31"/>
      <c r="D29" s="21"/>
      <c r="E29" s="31"/>
      <c r="F29" s="21"/>
      <c r="G29" s="31"/>
      <c r="H29" s="21"/>
      <c r="I29" s="31"/>
      <c r="J29" s="21"/>
      <c r="K29" s="31"/>
      <c r="L29" s="21"/>
      <c r="M29" s="31"/>
      <c r="N29" s="21"/>
      <c r="O29" s="31"/>
      <c r="P29" s="21"/>
      <c r="Q29" s="31"/>
      <c r="R29" s="21"/>
      <c r="S29" s="31"/>
      <c r="T29" s="21"/>
      <c r="U29" s="31"/>
      <c r="V29" s="21"/>
      <c r="W29" s="31"/>
      <c r="X29" s="21"/>
      <c r="Y29" s="31"/>
      <c r="Z29" s="21"/>
      <c r="AA29" s="31"/>
      <c r="AB29" s="21"/>
      <c r="AC29" s="31"/>
      <c r="AD29" s="21"/>
      <c r="AE29" s="31"/>
      <c r="AF29" s="21"/>
      <c r="AG29" s="31"/>
      <c r="AH29" s="21"/>
      <c r="AI29" s="31"/>
      <c r="AJ29" s="21"/>
      <c r="AK29" s="31"/>
      <c r="AL29" s="21"/>
      <c r="AM29" s="31"/>
      <c r="AN29" s="21"/>
      <c r="AO29" s="31"/>
      <c r="AP29" s="21"/>
      <c r="AQ29" s="31"/>
      <c r="AR29" s="21"/>
      <c r="AS29" s="31"/>
      <c r="AT29" s="21"/>
      <c r="AU29" s="31"/>
      <c r="AV29" s="21"/>
      <c r="AW29" s="31"/>
      <c r="AX29" s="21"/>
      <c r="AY29" s="31"/>
      <c r="AZ29" s="32"/>
      <c r="BA29" s="8"/>
    </row>
    <row r="30" spans="2:3" ht="18">
      <c r="B30" s="41" t="s">
        <v>11</v>
      </c>
      <c r="C30" s="44">
        <v>0.367</v>
      </c>
    </row>
    <row r="34" spans="1:52" ht="25.5" customHeight="1">
      <c r="A34" s="103" t="s">
        <v>12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36"/>
      <c r="P34" s="30"/>
      <c r="Q34" s="36"/>
      <c r="R34" s="30"/>
      <c r="S34" s="45"/>
      <c r="T34" s="46"/>
      <c r="U34" s="39"/>
      <c r="V34" s="29"/>
      <c r="W34" s="39"/>
      <c r="X34" s="29"/>
      <c r="Y34" s="39"/>
      <c r="Z34" s="29"/>
      <c r="AA34" s="39"/>
      <c r="AB34" s="29"/>
      <c r="AC34" s="39"/>
      <c r="AD34" s="29"/>
      <c r="AE34" s="39"/>
      <c r="AF34" s="29"/>
      <c r="AG34" s="39"/>
      <c r="AH34" s="29"/>
      <c r="AI34" s="39"/>
      <c r="AJ34" s="29"/>
      <c r="AK34" s="39"/>
      <c r="AL34" s="29"/>
      <c r="AM34" s="39"/>
      <c r="AN34" s="29"/>
      <c r="AO34" s="39"/>
      <c r="AP34" s="29"/>
      <c r="AQ34" s="39"/>
      <c r="AR34" s="29"/>
      <c r="AS34" s="39"/>
      <c r="AT34" s="29"/>
      <c r="AU34" s="39"/>
      <c r="AV34" s="29"/>
      <c r="AW34" s="39"/>
      <c r="AX34" s="29"/>
      <c r="AY34" s="39"/>
      <c r="AZ34" s="40"/>
    </row>
    <row r="35" spans="1:53" ht="12.75" customHeight="1">
      <c r="A35" s="109" t="s">
        <v>0</v>
      </c>
      <c r="B35" s="109" t="s">
        <v>1</v>
      </c>
      <c r="C35" s="104" t="s">
        <v>2</v>
      </c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19" t="s">
        <v>91</v>
      </c>
      <c r="P35" s="105" t="s">
        <v>106</v>
      </c>
      <c r="Q35" s="117" t="s">
        <v>107</v>
      </c>
      <c r="R35" s="38"/>
      <c r="S35" s="28"/>
      <c r="T35" s="38"/>
      <c r="U35" s="28"/>
      <c r="V35" s="38"/>
      <c r="W35" s="28"/>
      <c r="X35" s="38"/>
      <c r="Y35" s="28"/>
      <c r="Z35" s="38"/>
      <c r="AA35" s="28"/>
      <c r="AB35" s="38"/>
      <c r="AC35" s="28"/>
      <c r="AD35" s="38"/>
      <c r="AE35" s="28"/>
      <c r="AF35" s="38"/>
      <c r="AG35" s="28"/>
      <c r="AH35" s="38"/>
      <c r="AI35" s="28"/>
      <c r="AJ35" s="38"/>
      <c r="AK35" s="28"/>
      <c r="AL35" s="38"/>
      <c r="AM35" s="28"/>
      <c r="AN35" s="38"/>
      <c r="AO35" s="28"/>
      <c r="AP35" s="38"/>
      <c r="AQ35" s="28"/>
      <c r="AR35" s="38"/>
      <c r="AS35" s="28"/>
      <c r="AT35" s="38"/>
      <c r="AU35" s="28"/>
      <c r="AV35" s="38"/>
      <c r="AW35" s="28"/>
      <c r="AX35" s="38"/>
      <c r="AY35" s="28"/>
      <c r="AZ35" s="38"/>
      <c r="BA35" s="33"/>
    </row>
    <row r="36" spans="1:53" ht="12.75">
      <c r="A36" s="109"/>
      <c r="B36" s="109"/>
      <c r="C36" s="104">
        <v>1</v>
      </c>
      <c r="D36" s="104"/>
      <c r="E36" s="104">
        <v>2</v>
      </c>
      <c r="F36" s="104"/>
      <c r="G36" s="104">
        <v>3</v>
      </c>
      <c r="H36" s="104"/>
      <c r="I36" s="104">
        <v>4</v>
      </c>
      <c r="J36" s="104"/>
      <c r="K36" s="104">
        <v>5</v>
      </c>
      <c r="L36" s="104"/>
      <c r="M36" s="104">
        <v>6</v>
      </c>
      <c r="N36" s="104"/>
      <c r="O36" s="120"/>
      <c r="P36" s="106"/>
      <c r="Q36" s="118"/>
      <c r="R36" s="38"/>
      <c r="S36" s="28"/>
      <c r="T36" s="38"/>
      <c r="U36" s="28"/>
      <c r="V36" s="38"/>
      <c r="W36" s="28"/>
      <c r="X36" s="38"/>
      <c r="Y36" s="28"/>
      <c r="Z36" s="38"/>
      <c r="AA36" s="28"/>
      <c r="AB36" s="38"/>
      <c r="AC36" s="28"/>
      <c r="AD36" s="38"/>
      <c r="AE36" s="28"/>
      <c r="AF36" s="38"/>
      <c r="AG36" s="28"/>
      <c r="AH36" s="38"/>
      <c r="AI36" s="28"/>
      <c r="AJ36" s="38"/>
      <c r="AK36" s="28"/>
      <c r="AL36" s="38"/>
      <c r="AM36" s="28"/>
      <c r="AN36" s="38"/>
      <c r="AO36" s="28"/>
      <c r="AP36" s="38"/>
      <c r="AQ36" s="28"/>
      <c r="AR36" s="38"/>
      <c r="AS36" s="28"/>
      <c r="AT36" s="38"/>
      <c r="AU36" s="28"/>
      <c r="AV36" s="38"/>
      <c r="AW36" s="28"/>
      <c r="AX36" s="38"/>
      <c r="AY36" s="28"/>
      <c r="AZ36" s="38"/>
      <c r="BA36" s="33"/>
    </row>
    <row r="37" spans="1:53" ht="12.75">
      <c r="A37" s="109"/>
      <c r="B37" s="109"/>
      <c r="C37" s="42" t="s">
        <v>3</v>
      </c>
      <c r="D37" s="47" t="s">
        <v>4</v>
      </c>
      <c r="E37" s="42" t="s">
        <v>3</v>
      </c>
      <c r="F37" s="47" t="s">
        <v>4</v>
      </c>
      <c r="G37" s="42" t="s">
        <v>3</v>
      </c>
      <c r="H37" s="47" t="s">
        <v>4</v>
      </c>
      <c r="I37" s="42" t="s">
        <v>3</v>
      </c>
      <c r="J37" s="47" t="s">
        <v>4</v>
      </c>
      <c r="K37" s="42" t="s">
        <v>3</v>
      </c>
      <c r="L37" s="47" t="s">
        <v>4</v>
      </c>
      <c r="M37" s="42" t="s">
        <v>3</v>
      </c>
      <c r="N37" s="47" t="s">
        <v>4</v>
      </c>
      <c r="O37" s="121"/>
      <c r="P37" s="106"/>
      <c r="Q37" s="118"/>
      <c r="R37" s="38"/>
      <c r="S37" s="28"/>
      <c r="T37" s="38"/>
      <c r="U37" s="28"/>
      <c r="V37" s="38"/>
      <c r="W37" s="28"/>
      <c r="X37" s="38"/>
      <c r="Y37" s="28"/>
      <c r="Z37" s="38"/>
      <c r="AA37" s="28"/>
      <c r="AB37" s="38"/>
      <c r="AC37" s="28"/>
      <c r="AD37" s="38"/>
      <c r="AE37" s="28"/>
      <c r="AF37" s="38"/>
      <c r="AG37" s="28"/>
      <c r="AH37" s="38"/>
      <c r="AI37" s="28"/>
      <c r="AJ37" s="38"/>
      <c r="AK37" s="28"/>
      <c r="AL37" s="38"/>
      <c r="AM37" s="28"/>
      <c r="AN37" s="38"/>
      <c r="AO37" s="28"/>
      <c r="AP37" s="38"/>
      <c r="AQ37" s="28"/>
      <c r="AR37" s="38"/>
      <c r="AS37" s="28"/>
      <c r="AT37" s="38"/>
      <c r="AU37" s="28"/>
      <c r="AV37" s="38"/>
      <c r="AW37" s="28"/>
      <c r="AX37" s="38"/>
      <c r="AY37" s="28"/>
      <c r="AZ37" s="38"/>
      <c r="BA37" s="33"/>
    </row>
    <row r="38" spans="1:53" ht="16.5">
      <c r="A38" s="9"/>
      <c r="B38" s="9"/>
      <c r="C38" s="31"/>
      <c r="D38" s="21"/>
      <c r="E38" s="31"/>
      <c r="F38" s="21"/>
      <c r="G38" s="31"/>
      <c r="H38" s="21"/>
      <c r="I38" s="31"/>
      <c r="J38" s="21"/>
      <c r="K38" s="31"/>
      <c r="L38" s="21"/>
      <c r="M38" s="31"/>
      <c r="N38" s="21"/>
      <c r="O38" s="21"/>
      <c r="P38" s="43"/>
      <c r="Q38" s="72"/>
      <c r="R38" s="38"/>
      <c r="S38" s="28"/>
      <c r="T38" s="38"/>
      <c r="U38" s="28"/>
      <c r="V38" s="38"/>
      <c r="W38" s="28"/>
      <c r="X38" s="38"/>
      <c r="Y38" s="28"/>
      <c r="Z38" s="38"/>
      <c r="AA38" s="28"/>
      <c r="AB38" s="38"/>
      <c r="AC38" s="28"/>
      <c r="AD38" s="38"/>
      <c r="AE38" s="28"/>
      <c r="AF38" s="38"/>
      <c r="AG38" s="28"/>
      <c r="AH38" s="38"/>
      <c r="AI38" s="28"/>
      <c r="AJ38" s="38"/>
      <c r="AK38" s="28"/>
      <c r="AL38" s="38"/>
      <c r="AM38" s="28"/>
      <c r="AN38" s="38"/>
      <c r="AO38" s="28"/>
      <c r="AP38" s="38"/>
      <c r="AQ38" s="28"/>
      <c r="AR38" s="38"/>
      <c r="AS38" s="28"/>
      <c r="AT38" s="38"/>
      <c r="AU38" s="28"/>
      <c r="AV38" s="38"/>
      <c r="AW38" s="28"/>
      <c r="AX38" s="38"/>
      <c r="AY38" s="28"/>
      <c r="AZ38" s="38"/>
      <c r="BA38" s="33"/>
    </row>
    <row r="39" spans="1:53" ht="16.5">
      <c r="A39" s="9">
        <v>45</v>
      </c>
      <c r="B39" s="9" t="s">
        <v>52</v>
      </c>
      <c r="C39" s="31">
        <f>D39*$C$60</f>
        <v>12.6885</v>
      </c>
      <c r="D39" s="21">
        <v>33</v>
      </c>
      <c r="E39" s="31">
        <f>F39*$C$60</f>
        <v>13.073</v>
      </c>
      <c r="F39" s="21">
        <v>34</v>
      </c>
      <c r="G39" s="31">
        <f>H39*$C$60</f>
        <v>11.150500000000001</v>
      </c>
      <c r="H39" s="21">
        <v>29</v>
      </c>
      <c r="I39" s="31">
        <f>J39*$C$60</f>
        <v>9.228</v>
      </c>
      <c r="J39" s="21">
        <v>24</v>
      </c>
      <c r="K39" s="31">
        <f>L39*$C$60</f>
        <v>9.6125</v>
      </c>
      <c r="L39" s="21">
        <v>25</v>
      </c>
      <c r="M39" s="31">
        <f>N39*$C$60+0.036</f>
        <v>9.264</v>
      </c>
      <c r="N39" s="21">
        <v>24</v>
      </c>
      <c r="O39" s="31">
        <v>0.036</v>
      </c>
      <c r="P39" s="43">
        <f>C39+E39+G39+I39+K39+M39+O39</f>
        <v>65.0525</v>
      </c>
      <c r="Q39" s="72">
        <v>1</v>
      </c>
      <c r="R39" s="38"/>
      <c r="S39" s="28"/>
      <c r="T39" s="38"/>
      <c r="U39" s="28"/>
      <c r="V39" s="38"/>
      <c r="W39" s="28"/>
      <c r="X39" s="38"/>
      <c r="Y39" s="28"/>
      <c r="Z39" s="38"/>
      <c r="AA39" s="28"/>
      <c r="AB39" s="38"/>
      <c r="AC39" s="28"/>
      <c r="AD39" s="38"/>
      <c r="AE39" s="28"/>
      <c r="AF39" s="38"/>
      <c r="AG39" s="28"/>
      <c r="AH39" s="38"/>
      <c r="AI39" s="28"/>
      <c r="AJ39" s="38"/>
      <c r="AK39" s="28"/>
      <c r="AL39" s="38"/>
      <c r="AM39" s="28"/>
      <c r="AN39" s="38"/>
      <c r="AO39" s="28"/>
      <c r="AP39" s="38"/>
      <c r="AQ39" s="28"/>
      <c r="AR39" s="38"/>
      <c r="AS39" s="28"/>
      <c r="AT39" s="38"/>
      <c r="AU39" s="28"/>
      <c r="AV39" s="38"/>
      <c r="AW39" s="28"/>
      <c r="AX39" s="38"/>
      <c r="AY39" s="28"/>
      <c r="AZ39" s="38"/>
      <c r="BA39" s="33"/>
    </row>
    <row r="40" spans="1:53" ht="16.5">
      <c r="A40" s="9">
        <v>51</v>
      </c>
      <c r="B40" s="9" t="s">
        <v>50</v>
      </c>
      <c r="C40" s="31">
        <f>D40*$C$60</f>
        <v>11.150500000000001</v>
      </c>
      <c r="D40" s="21">
        <v>29</v>
      </c>
      <c r="E40" s="31">
        <f>F40*$C$60</f>
        <v>10.3815</v>
      </c>
      <c r="F40" s="21">
        <v>27</v>
      </c>
      <c r="G40" s="31">
        <f>H40*$C$60</f>
        <v>9.997</v>
      </c>
      <c r="H40" s="21">
        <v>26</v>
      </c>
      <c r="I40" s="31">
        <f>J40*$C$60</f>
        <v>8.8435</v>
      </c>
      <c r="J40" s="21">
        <v>23</v>
      </c>
      <c r="K40" s="31">
        <f>L40*$C$60</f>
        <v>8.0745</v>
      </c>
      <c r="L40" s="21">
        <v>21</v>
      </c>
      <c r="M40" s="31">
        <f>N40*$C$60+0.017</f>
        <v>7.707000000000001</v>
      </c>
      <c r="N40" s="21">
        <v>20</v>
      </c>
      <c r="O40" s="31">
        <v>0.017</v>
      </c>
      <c r="P40" s="43">
        <f aca="true" t="shared" si="47" ref="P40:P52">C40+E40+G40+I40+K40+M40+O40</f>
        <v>56.17100000000001</v>
      </c>
      <c r="Q40" s="72">
        <v>2</v>
      </c>
      <c r="R40" s="38"/>
      <c r="S40" s="28"/>
      <c r="T40" s="38"/>
      <c r="U40" s="28"/>
      <c r="V40" s="38"/>
      <c r="W40" s="28"/>
      <c r="X40" s="38"/>
      <c r="Y40" s="28"/>
      <c r="Z40" s="38"/>
      <c r="AA40" s="28"/>
      <c r="AB40" s="38"/>
      <c r="AC40" s="28"/>
      <c r="AD40" s="38"/>
      <c r="AE40" s="28"/>
      <c r="AF40" s="38"/>
      <c r="AG40" s="28"/>
      <c r="AH40" s="38"/>
      <c r="AI40" s="28"/>
      <c r="AJ40" s="38"/>
      <c r="AK40" s="28"/>
      <c r="AL40" s="38"/>
      <c r="AM40" s="28"/>
      <c r="AN40" s="38"/>
      <c r="AO40" s="28"/>
      <c r="AP40" s="38"/>
      <c r="AQ40" s="28"/>
      <c r="AR40" s="38"/>
      <c r="AS40" s="28"/>
      <c r="AT40" s="38"/>
      <c r="AU40" s="28"/>
      <c r="AV40" s="38"/>
      <c r="AW40" s="28"/>
      <c r="AX40" s="38"/>
      <c r="AY40" s="28"/>
      <c r="AZ40" s="38"/>
      <c r="BA40" s="33"/>
    </row>
    <row r="41" spans="1:55" ht="16.5">
      <c r="A41" s="9">
        <v>55</v>
      </c>
      <c r="B41" s="9" t="s">
        <v>31</v>
      </c>
      <c r="C41" s="31">
        <f>D41*$C$60</f>
        <v>9.228</v>
      </c>
      <c r="D41" s="21">
        <v>24</v>
      </c>
      <c r="E41" s="31">
        <f>F41*$C$60</f>
        <v>9.228</v>
      </c>
      <c r="F41" s="21">
        <v>24</v>
      </c>
      <c r="G41" s="31">
        <f>H41*$C$60</f>
        <v>7.3055</v>
      </c>
      <c r="H41" s="21">
        <v>19</v>
      </c>
      <c r="I41" s="31">
        <f>J41*$C$60</f>
        <v>8.8435</v>
      </c>
      <c r="J41" s="21">
        <v>23</v>
      </c>
      <c r="K41" s="31">
        <f>L41*$C$60</f>
        <v>7.69</v>
      </c>
      <c r="L41" s="21">
        <v>20</v>
      </c>
      <c r="M41" s="31">
        <f>N41*$C$60+0.02</f>
        <v>8.0945</v>
      </c>
      <c r="N41" s="21">
        <v>21</v>
      </c>
      <c r="O41" s="31">
        <v>0.02</v>
      </c>
      <c r="P41" s="43">
        <f t="shared" si="47"/>
        <v>50.4095</v>
      </c>
      <c r="Q41" s="72">
        <v>3</v>
      </c>
      <c r="R41" s="38"/>
      <c r="S41" s="28"/>
      <c r="T41" s="38"/>
      <c r="U41" s="28"/>
      <c r="V41" s="38"/>
      <c r="W41" s="28"/>
      <c r="X41" s="38"/>
      <c r="Y41" s="28"/>
      <c r="Z41" s="38"/>
      <c r="AA41" s="28"/>
      <c r="AB41" s="38"/>
      <c r="AC41" s="28"/>
      <c r="AD41" s="38"/>
      <c r="AE41" s="28"/>
      <c r="AF41" s="38"/>
      <c r="AG41" s="28"/>
      <c r="AH41" s="38"/>
      <c r="AI41" s="28"/>
      <c r="AJ41" s="38"/>
      <c r="AK41" s="28"/>
      <c r="AL41" s="38"/>
      <c r="AM41" s="28"/>
      <c r="AN41" s="38"/>
      <c r="AO41" s="28"/>
      <c r="AP41" s="38"/>
      <c r="AQ41" s="28"/>
      <c r="AR41" s="38"/>
      <c r="AS41" s="28"/>
      <c r="AT41" s="38"/>
      <c r="AU41" s="28"/>
      <c r="AV41" s="38"/>
      <c r="AW41" s="28"/>
      <c r="AX41" s="38"/>
      <c r="AY41" s="28"/>
      <c r="AZ41" s="38"/>
      <c r="BA41" s="35"/>
      <c r="BB41" s="14"/>
      <c r="BC41" s="14"/>
    </row>
    <row r="42" spans="1:53" ht="16.5">
      <c r="A42" s="9"/>
      <c r="B42" s="9"/>
      <c r="C42" s="31"/>
      <c r="D42" s="21"/>
      <c r="E42" s="31"/>
      <c r="F42" s="21"/>
      <c r="G42" s="31"/>
      <c r="H42" s="21"/>
      <c r="I42" s="31"/>
      <c r="J42" s="21"/>
      <c r="K42" s="31"/>
      <c r="L42" s="21"/>
      <c r="M42" s="31"/>
      <c r="N42" s="21"/>
      <c r="O42" s="31"/>
      <c r="P42" s="43"/>
      <c r="Q42" s="72"/>
      <c r="R42" s="38"/>
      <c r="S42" s="28"/>
      <c r="T42" s="38"/>
      <c r="U42" s="28"/>
      <c r="V42" s="38"/>
      <c r="W42" s="28"/>
      <c r="X42" s="38"/>
      <c r="Y42" s="28"/>
      <c r="Z42" s="38"/>
      <c r="AA42" s="28"/>
      <c r="AB42" s="38"/>
      <c r="AC42" s="28"/>
      <c r="AD42" s="38"/>
      <c r="AE42" s="28"/>
      <c r="AF42" s="38"/>
      <c r="AG42" s="28"/>
      <c r="AH42" s="38"/>
      <c r="AI42" s="28"/>
      <c r="AJ42" s="38"/>
      <c r="AK42" s="28"/>
      <c r="AL42" s="38"/>
      <c r="AM42" s="28"/>
      <c r="AN42" s="38"/>
      <c r="AO42" s="28"/>
      <c r="AP42" s="38"/>
      <c r="AQ42" s="28"/>
      <c r="AR42" s="38"/>
      <c r="AS42" s="28"/>
      <c r="AT42" s="38"/>
      <c r="AU42" s="28"/>
      <c r="AV42" s="38"/>
      <c r="AW42" s="28"/>
      <c r="AX42" s="38"/>
      <c r="AY42" s="28"/>
      <c r="AZ42" s="38"/>
      <c r="BA42" s="33"/>
    </row>
    <row r="43" spans="1:53" ht="16.5">
      <c r="A43" s="9">
        <v>40</v>
      </c>
      <c r="B43" s="9" t="s">
        <v>15</v>
      </c>
      <c r="C43" s="31">
        <f aca="true" t="shared" si="48" ref="C43:C52">D43*$C$60</f>
        <v>13.073</v>
      </c>
      <c r="D43" s="21">
        <v>34</v>
      </c>
      <c r="E43" s="31">
        <f aca="true" t="shared" si="49" ref="E43:E52">F43*$C$60</f>
        <v>13.073</v>
      </c>
      <c r="F43" s="21">
        <v>34</v>
      </c>
      <c r="G43" s="31">
        <f aca="true" t="shared" si="50" ref="G43:G52">H43*$C$60</f>
        <v>13.073</v>
      </c>
      <c r="H43" s="21">
        <v>34</v>
      </c>
      <c r="I43" s="31">
        <f aca="true" t="shared" si="51" ref="I43:I52">J43*$C$60</f>
        <v>13.842</v>
      </c>
      <c r="J43" s="21">
        <v>36</v>
      </c>
      <c r="K43" s="31">
        <f aca="true" t="shared" si="52" ref="K43:K52">L43*$C$60</f>
        <v>11.919500000000001</v>
      </c>
      <c r="L43" s="21">
        <v>31</v>
      </c>
      <c r="M43" s="31">
        <f>N43*$C$60</f>
        <v>11.919500000000001</v>
      </c>
      <c r="N43" s="21">
        <v>31</v>
      </c>
      <c r="O43" s="31">
        <v>0</v>
      </c>
      <c r="P43" s="43">
        <f t="shared" si="47"/>
        <v>76.9</v>
      </c>
      <c r="Q43" s="72">
        <v>1</v>
      </c>
      <c r="R43" s="38"/>
      <c r="S43" s="28"/>
      <c r="T43" s="38"/>
      <c r="U43" s="28"/>
      <c r="V43" s="38"/>
      <c r="W43" s="28"/>
      <c r="X43" s="38"/>
      <c r="Y43" s="28"/>
      <c r="Z43" s="38"/>
      <c r="AA43" s="28"/>
      <c r="AB43" s="38"/>
      <c r="AC43" s="28"/>
      <c r="AD43" s="38"/>
      <c r="AE43" s="28"/>
      <c r="AF43" s="38"/>
      <c r="AG43" s="28"/>
      <c r="AH43" s="38"/>
      <c r="AI43" s="28"/>
      <c r="AJ43" s="38"/>
      <c r="AK43" s="28"/>
      <c r="AL43" s="38"/>
      <c r="AM43" s="28"/>
      <c r="AN43" s="38"/>
      <c r="AO43" s="28"/>
      <c r="AP43" s="38"/>
      <c r="AQ43" s="28"/>
      <c r="AR43" s="38"/>
      <c r="AS43" s="28"/>
      <c r="AT43" s="38"/>
      <c r="AU43" s="28"/>
      <c r="AV43" s="38"/>
      <c r="AW43" s="28"/>
      <c r="AX43" s="38"/>
      <c r="AY43" s="28"/>
      <c r="AZ43" s="38"/>
      <c r="BA43" s="33"/>
    </row>
    <row r="44" spans="1:53" ht="16.5">
      <c r="A44" s="9">
        <v>41</v>
      </c>
      <c r="B44" s="9" t="s">
        <v>28</v>
      </c>
      <c r="C44" s="31">
        <f t="shared" si="48"/>
        <v>13.073</v>
      </c>
      <c r="D44" s="21">
        <v>34</v>
      </c>
      <c r="E44" s="31">
        <f t="shared" si="49"/>
        <v>12.6885</v>
      </c>
      <c r="F44" s="21">
        <v>33</v>
      </c>
      <c r="G44" s="31">
        <f t="shared" si="50"/>
        <v>10.3815</v>
      </c>
      <c r="H44" s="21">
        <v>27</v>
      </c>
      <c r="I44" s="31">
        <f t="shared" si="51"/>
        <v>9.228</v>
      </c>
      <c r="J44" s="21">
        <v>24</v>
      </c>
      <c r="K44" s="31">
        <f t="shared" si="52"/>
        <v>9.6125</v>
      </c>
      <c r="L44" s="21">
        <v>25</v>
      </c>
      <c r="M44" s="31">
        <f>N44*$C$60+0.064</f>
        <v>8.523</v>
      </c>
      <c r="N44" s="21">
        <v>22</v>
      </c>
      <c r="O44" s="31">
        <v>0.064</v>
      </c>
      <c r="P44" s="43">
        <f t="shared" si="47"/>
        <v>63.5705</v>
      </c>
      <c r="Q44" s="72">
        <v>5</v>
      </c>
      <c r="R44" s="38"/>
      <c r="S44" s="28"/>
      <c r="T44" s="38"/>
      <c r="U44" s="28"/>
      <c r="V44" s="38"/>
      <c r="W44" s="28"/>
      <c r="X44" s="38"/>
      <c r="Y44" s="28"/>
      <c r="Z44" s="38"/>
      <c r="AA44" s="28"/>
      <c r="AB44" s="38"/>
      <c r="AC44" s="28"/>
      <c r="AD44" s="38"/>
      <c r="AE44" s="28"/>
      <c r="AF44" s="38"/>
      <c r="AG44" s="28"/>
      <c r="AH44" s="38"/>
      <c r="AI44" s="28"/>
      <c r="AJ44" s="38"/>
      <c r="AK44" s="28"/>
      <c r="AL44" s="38"/>
      <c r="AM44" s="28"/>
      <c r="AN44" s="38"/>
      <c r="AO44" s="28"/>
      <c r="AP44" s="38"/>
      <c r="AQ44" s="28"/>
      <c r="AR44" s="38"/>
      <c r="AS44" s="28"/>
      <c r="AT44" s="38"/>
      <c r="AU44" s="28"/>
      <c r="AV44" s="38"/>
      <c r="AW44" s="28"/>
      <c r="AX44" s="38"/>
      <c r="AY44" s="28"/>
      <c r="AZ44" s="38"/>
      <c r="BA44" s="33"/>
    </row>
    <row r="45" spans="1:53" ht="16.5">
      <c r="A45" s="9">
        <v>42</v>
      </c>
      <c r="B45" s="9" t="s">
        <v>53</v>
      </c>
      <c r="C45" s="31">
        <f t="shared" si="48"/>
        <v>9.997</v>
      </c>
      <c r="D45" s="21">
        <v>26</v>
      </c>
      <c r="E45" s="31">
        <f t="shared" si="49"/>
        <v>11.150500000000001</v>
      </c>
      <c r="F45" s="21">
        <v>29</v>
      </c>
      <c r="G45" s="31">
        <f t="shared" si="50"/>
        <v>9.6125</v>
      </c>
      <c r="H45" s="21">
        <v>25</v>
      </c>
      <c r="I45" s="31">
        <f t="shared" si="51"/>
        <v>7.3055</v>
      </c>
      <c r="J45" s="21">
        <v>19</v>
      </c>
      <c r="K45" s="31">
        <f t="shared" si="52"/>
        <v>6.5365</v>
      </c>
      <c r="L45" s="21">
        <v>17</v>
      </c>
      <c r="M45" s="31">
        <f>N45*$C$60+0.237</f>
        <v>6.389</v>
      </c>
      <c r="N45" s="21">
        <v>16</v>
      </c>
      <c r="O45" s="31">
        <v>0.237</v>
      </c>
      <c r="P45" s="43">
        <f t="shared" si="47"/>
        <v>51.22800000000001</v>
      </c>
      <c r="Q45" s="72">
        <v>9</v>
      </c>
      <c r="R45" s="38"/>
      <c r="S45" s="28"/>
      <c r="T45" s="38"/>
      <c r="U45" s="28"/>
      <c r="V45" s="38"/>
      <c r="W45" s="28"/>
      <c r="X45" s="38"/>
      <c r="Y45" s="28"/>
      <c r="Z45" s="38"/>
      <c r="AA45" s="28"/>
      <c r="AB45" s="38"/>
      <c r="AC45" s="28"/>
      <c r="AD45" s="38"/>
      <c r="AE45" s="28"/>
      <c r="AF45" s="38"/>
      <c r="AG45" s="28"/>
      <c r="AH45" s="38"/>
      <c r="AI45" s="28"/>
      <c r="AJ45" s="38"/>
      <c r="AK45" s="28"/>
      <c r="AL45" s="38"/>
      <c r="AM45" s="28"/>
      <c r="AN45" s="38"/>
      <c r="AO45" s="28"/>
      <c r="AP45" s="38"/>
      <c r="AQ45" s="28"/>
      <c r="AR45" s="38"/>
      <c r="AS45" s="28"/>
      <c r="AT45" s="38"/>
      <c r="AU45" s="28"/>
      <c r="AV45" s="38"/>
      <c r="AW45" s="28"/>
      <c r="AX45" s="38"/>
      <c r="AY45" s="28"/>
      <c r="AZ45" s="38"/>
      <c r="BA45" s="33"/>
    </row>
    <row r="46" spans="1:53" ht="16.5">
      <c r="A46" s="9">
        <v>43</v>
      </c>
      <c r="B46" s="9" t="s">
        <v>10</v>
      </c>
      <c r="C46" s="31">
        <f t="shared" si="48"/>
        <v>13.073</v>
      </c>
      <c r="D46" s="21">
        <v>34</v>
      </c>
      <c r="E46" s="31">
        <f t="shared" si="49"/>
        <v>11.919500000000001</v>
      </c>
      <c r="F46" s="21">
        <v>31</v>
      </c>
      <c r="G46" s="31">
        <f t="shared" si="50"/>
        <v>10.3815</v>
      </c>
      <c r="H46" s="21">
        <v>27</v>
      </c>
      <c r="I46" s="31">
        <f t="shared" si="51"/>
        <v>10.3815</v>
      </c>
      <c r="J46" s="21">
        <v>27</v>
      </c>
      <c r="K46" s="31">
        <f t="shared" si="52"/>
        <v>7.69</v>
      </c>
      <c r="L46" s="21">
        <v>20</v>
      </c>
      <c r="M46" s="31">
        <f>N46*$C$60+0.135</f>
        <v>11.67</v>
      </c>
      <c r="N46" s="21">
        <v>30</v>
      </c>
      <c r="O46" s="31">
        <v>0.135</v>
      </c>
      <c r="P46" s="43">
        <f t="shared" si="47"/>
        <v>65.2505</v>
      </c>
      <c r="Q46" s="72">
        <v>3</v>
      </c>
      <c r="R46" s="38"/>
      <c r="S46" s="28"/>
      <c r="T46" s="38"/>
      <c r="U46" s="28"/>
      <c r="V46" s="38"/>
      <c r="W46" s="28"/>
      <c r="X46" s="38"/>
      <c r="Y46" s="28"/>
      <c r="Z46" s="38"/>
      <c r="AA46" s="28"/>
      <c r="AB46" s="38"/>
      <c r="AC46" s="28"/>
      <c r="AD46" s="38"/>
      <c r="AE46" s="28"/>
      <c r="AF46" s="38"/>
      <c r="AG46" s="28"/>
      <c r="AH46" s="38"/>
      <c r="AI46" s="28"/>
      <c r="AJ46" s="38"/>
      <c r="AK46" s="28"/>
      <c r="AL46" s="38"/>
      <c r="AM46" s="28"/>
      <c r="AN46" s="38"/>
      <c r="AO46" s="28"/>
      <c r="AP46" s="38"/>
      <c r="AQ46" s="28"/>
      <c r="AR46" s="38"/>
      <c r="AS46" s="28"/>
      <c r="AT46" s="38"/>
      <c r="AU46" s="28"/>
      <c r="AV46" s="38"/>
      <c r="AW46" s="28"/>
      <c r="AX46" s="38"/>
      <c r="AY46" s="28"/>
      <c r="AZ46" s="38"/>
      <c r="BA46" s="33"/>
    </row>
    <row r="47" spans="1:53" ht="16.5">
      <c r="A47" s="9">
        <v>46</v>
      </c>
      <c r="B47" s="9" t="s">
        <v>40</v>
      </c>
      <c r="C47" s="31">
        <f t="shared" si="48"/>
        <v>11.150500000000001</v>
      </c>
      <c r="D47" s="21">
        <v>29</v>
      </c>
      <c r="E47" s="31">
        <f t="shared" si="49"/>
        <v>9.6125</v>
      </c>
      <c r="F47" s="21">
        <v>25</v>
      </c>
      <c r="G47" s="31">
        <f t="shared" si="50"/>
        <v>9.997</v>
      </c>
      <c r="H47" s="21">
        <v>26</v>
      </c>
      <c r="I47" s="31">
        <f t="shared" si="51"/>
        <v>9.228</v>
      </c>
      <c r="J47" s="21">
        <v>24</v>
      </c>
      <c r="K47" s="31">
        <f t="shared" si="52"/>
        <v>6.921</v>
      </c>
      <c r="L47" s="21">
        <v>18</v>
      </c>
      <c r="M47" s="31">
        <f>N47*$C$60</f>
        <v>6.5365</v>
      </c>
      <c r="N47" s="21">
        <v>17</v>
      </c>
      <c r="O47" s="31">
        <v>0</v>
      </c>
      <c r="P47" s="43">
        <f t="shared" si="47"/>
        <v>53.445499999999996</v>
      </c>
      <c r="Q47" s="72">
        <v>7</v>
      </c>
      <c r="R47" s="38"/>
      <c r="S47" s="28"/>
      <c r="T47" s="38"/>
      <c r="U47" s="28"/>
      <c r="V47" s="38"/>
      <c r="W47" s="28"/>
      <c r="X47" s="38"/>
      <c r="Y47" s="28"/>
      <c r="Z47" s="38"/>
      <c r="AA47" s="28"/>
      <c r="AB47" s="38"/>
      <c r="AC47" s="28"/>
      <c r="AD47" s="38"/>
      <c r="AE47" s="28"/>
      <c r="AF47" s="38"/>
      <c r="AG47" s="28"/>
      <c r="AH47" s="38"/>
      <c r="AI47" s="28"/>
      <c r="AJ47" s="38"/>
      <c r="AK47" s="28"/>
      <c r="AL47" s="38"/>
      <c r="AM47" s="28"/>
      <c r="AN47" s="38"/>
      <c r="AO47" s="28"/>
      <c r="AP47" s="38"/>
      <c r="AQ47" s="28"/>
      <c r="AR47" s="38"/>
      <c r="AS47" s="28"/>
      <c r="AT47" s="38"/>
      <c r="AU47" s="28"/>
      <c r="AV47" s="38"/>
      <c r="AW47" s="28"/>
      <c r="AX47" s="38"/>
      <c r="AY47" s="28"/>
      <c r="AZ47" s="38"/>
      <c r="BA47" s="33"/>
    </row>
    <row r="48" spans="1:53" ht="16.5">
      <c r="A48" s="9">
        <v>47</v>
      </c>
      <c r="B48" s="9" t="s">
        <v>54</v>
      </c>
      <c r="C48" s="31">
        <f t="shared" si="48"/>
        <v>8.8435</v>
      </c>
      <c r="D48" s="21">
        <v>23</v>
      </c>
      <c r="E48" s="31">
        <f t="shared" si="49"/>
        <v>8.8435</v>
      </c>
      <c r="F48" s="21">
        <v>23</v>
      </c>
      <c r="G48" s="31">
        <f t="shared" si="50"/>
        <v>8.459</v>
      </c>
      <c r="H48" s="21">
        <v>22</v>
      </c>
      <c r="I48" s="31">
        <f t="shared" si="51"/>
        <v>8.0745</v>
      </c>
      <c r="J48" s="21">
        <v>21</v>
      </c>
      <c r="K48" s="31">
        <f t="shared" si="52"/>
        <v>7.69</v>
      </c>
      <c r="L48" s="21">
        <v>20</v>
      </c>
      <c r="M48" s="31">
        <f>N48*$C$60+0.113</f>
        <v>8.1875</v>
      </c>
      <c r="N48" s="21">
        <v>21</v>
      </c>
      <c r="O48" s="31">
        <v>0.113</v>
      </c>
      <c r="P48" s="43">
        <f t="shared" si="47"/>
        <v>50.211</v>
      </c>
      <c r="Q48" s="72">
        <v>10</v>
      </c>
      <c r="R48" s="38"/>
      <c r="S48" s="28"/>
      <c r="T48" s="38"/>
      <c r="U48" s="28"/>
      <c r="V48" s="38"/>
      <c r="W48" s="28"/>
      <c r="X48" s="38"/>
      <c r="Y48" s="28"/>
      <c r="Z48" s="38"/>
      <c r="AA48" s="28"/>
      <c r="AB48" s="38"/>
      <c r="AC48" s="28"/>
      <c r="AD48" s="38"/>
      <c r="AE48" s="28"/>
      <c r="AF48" s="38"/>
      <c r="AG48" s="28"/>
      <c r="AH48" s="38"/>
      <c r="AI48" s="28"/>
      <c r="AJ48" s="38"/>
      <c r="AK48" s="28"/>
      <c r="AL48" s="38"/>
      <c r="AM48" s="28"/>
      <c r="AN48" s="38"/>
      <c r="AO48" s="28"/>
      <c r="AP48" s="38"/>
      <c r="AQ48" s="28"/>
      <c r="AR48" s="38"/>
      <c r="AS48" s="28"/>
      <c r="AT48" s="38"/>
      <c r="AU48" s="28"/>
      <c r="AV48" s="38"/>
      <c r="AW48" s="28"/>
      <c r="AX48" s="38"/>
      <c r="AY48" s="28"/>
      <c r="AZ48" s="38"/>
      <c r="BA48" s="33"/>
    </row>
    <row r="49" spans="1:53" ht="16.5">
      <c r="A49" s="9">
        <v>48</v>
      </c>
      <c r="B49" s="9" t="s">
        <v>55</v>
      </c>
      <c r="C49" s="31">
        <f t="shared" si="48"/>
        <v>9.997</v>
      </c>
      <c r="D49" s="21">
        <v>26</v>
      </c>
      <c r="E49" s="31">
        <f t="shared" si="49"/>
        <v>11.150500000000001</v>
      </c>
      <c r="F49" s="21">
        <v>29</v>
      </c>
      <c r="G49" s="31">
        <f t="shared" si="50"/>
        <v>10.3815</v>
      </c>
      <c r="H49" s="21">
        <v>27</v>
      </c>
      <c r="I49" s="31">
        <f t="shared" si="51"/>
        <v>6.152</v>
      </c>
      <c r="J49" s="21">
        <v>16</v>
      </c>
      <c r="K49" s="31">
        <f t="shared" si="52"/>
        <v>6.152</v>
      </c>
      <c r="L49" s="21">
        <v>16</v>
      </c>
      <c r="M49" s="31">
        <f>N49*$C$60+0.347</f>
        <v>7.6525</v>
      </c>
      <c r="N49" s="21">
        <v>19</v>
      </c>
      <c r="O49" s="31">
        <v>0.347</v>
      </c>
      <c r="P49" s="43">
        <f t="shared" si="47"/>
        <v>51.8325</v>
      </c>
      <c r="Q49" s="72">
        <v>8</v>
      </c>
      <c r="R49" s="38"/>
      <c r="S49" s="28"/>
      <c r="T49" s="38"/>
      <c r="U49" s="28"/>
      <c r="V49" s="38"/>
      <c r="W49" s="28"/>
      <c r="X49" s="38"/>
      <c r="Y49" s="28"/>
      <c r="Z49" s="38"/>
      <c r="AA49" s="28"/>
      <c r="AB49" s="38"/>
      <c r="AC49" s="28"/>
      <c r="AD49" s="38"/>
      <c r="AE49" s="28"/>
      <c r="AF49" s="38"/>
      <c r="AG49" s="28"/>
      <c r="AH49" s="38"/>
      <c r="AI49" s="28"/>
      <c r="AJ49" s="38"/>
      <c r="AK49" s="28"/>
      <c r="AL49" s="38"/>
      <c r="AM49" s="28"/>
      <c r="AN49" s="38"/>
      <c r="AO49" s="28"/>
      <c r="AP49" s="38"/>
      <c r="AQ49" s="28"/>
      <c r="AR49" s="38"/>
      <c r="AS49" s="28"/>
      <c r="AT49" s="38"/>
      <c r="AU49" s="28"/>
      <c r="AV49" s="38"/>
      <c r="AW49" s="28"/>
      <c r="AX49" s="38"/>
      <c r="AY49" s="28"/>
      <c r="AZ49" s="38"/>
      <c r="BA49" s="33"/>
    </row>
    <row r="50" spans="1:53" ht="16.5">
      <c r="A50" s="9">
        <v>50</v>
      </c>
      <c r="B50" s="9" t="s">
        <v>13</v>
      </c>
      <c r="C50" s="31">
        <f t="shared" si="48"/>
        <v>13.073</v>
      </c>
      <c r="D50" s="21">
        <v>34</v>
      </c>
      <c r="E50" s="31">
        <f t="shared" si="49"/>
        <v>12.304</v>
      </c>
      <c r="F50" s="21">
        <v>32</v>
      </c>
      <c r="G50" s="31">
        <f t="shared" si="50"/>
        <v>11.919500000000001</v>
      </c>
      <c r="H50" s="21">
        <v>31</v>
      </c>
      <c r="I50" s="31">
        <f t="shared" si="51"/>
        <v>11.150500000000001</v>
      </c>
      <c r="J50" s="21">
        <v>29</v>
      </c>
      <c r="K50" s="31">
        <f t="shared" si="52"/>
        <v>10.766</v>
      </c>
      <c r="L50" s="21">
        <v>28</v>
      </c>
      <c r="M50" s="31">
        <f>N50*$C$60+0.215</f>
        <v>10.212</v>
      </c>
      <c r="N50" s="21">
        <v>26</v>
      </c>
      <c r="O50" s="31">
        <v>0.215</v>
      </c>
      <c r="P50" s="43">
        <f t="shared" si="47"/>
        <v>69.64</v>
      </c>
      <c r="Q50" s="72">
        <v>2</v>
      </c>
      <c r="R50" s="38"/>
      <c r="S50" s="28"/>
      <c r="T50" s="38"/>
      <c r="U50" s="28"/>
      <c r="V50" s="38"/>
      <c r="W50" s="28"/>
      <c r="X50" s="38"/>
      <c r="Y50" s="28"/>
      <c r="Z50" s="38"/>
      <c r="AA50" s="28"/>
      <c r="AB50" s="38"/>
      <c r="AC50" s="28"/>
      <c r="AD50" s="38"/>
      <c r="AE50" s="28"/>
      <c r="AF50" s="38"/>
      <c r="AG50" s="28"/>
      <c r="AH50" s="38"/>
      <c r="AI50" s="28"/>
      <c r="AJ50" s="38"/>
      <c r="AK50" s="28"/>
      <c r="AL50" s="38"/>
      <c r="AM50" s="28"/>
      <c r="AN50" s="38"/>
      <c r="AO50" s="28"/>
      <c r="AP50" s="38"/>
      <c r="AQ50" s="28"/>
      <c r="AR50" s="38"/>
      <c r="AS50" s="28"/>
      <c r="AT50" s="38"/>
      <c r="AU50" s="28"/>
      <c r="AV50" s="38"/>
      <c r="AW50" s="28"/>
      <c r="AX50" s="38"/>
      <c r="AY50" s="28"/>
      <c r="AZ50" s="38"/>
      <c r="BA50" s="33"/>
    </row>
    <row r="51" spans="1:53" ht="16.5">
      <c r="A51" s="9">
        <v>52</v>
      </c>
      <c r="B51" s="9" t="s">
        <v>46</v>
      </c>
      <c r="C51" s="31">
        <f t="shared" si="48"/>
        <v>13.073</v>
      </c>
      <c r="D51" s="21">
        <v>34</v>
      </c>
      <c r="E51" s="31">
        <f t="shared" si="49"/>
        <v>12.6885</v>
      </c>
      <c r="F51" s="21">
        <v>33</v>
      </c>
      <c r="G51" s="31">
        <f t="shared" si="50"/>
        <v>11.535</v>
      </c>
      <c r="H51" s="21">
        <v>30</v>
      </c>
      <c r="I51" s="31">
        <f t="shared" si="51"/>
        <v>9.6125</v>
      </c>
      <c r="J51" s="21">
        <v>25</v>
      </c>
      <c r="K51" s="31">
        <f t="shared" si="52"/>
        <v>9.997</v>
      </c>
      <c r="L51" s="21">
        <v>26</v>
      </c>
      <c r="M51" s="31">
        <f>N51*$C$60+0.227</f>
        <v>7.532500000000001</v>
      </c>
      <c r="N51" s="21">
        <v>19</v>
      </c>
      <c r="O51" s="31">
        <v>0.227</v>
      </c>
      <c r="P51" s="43">
        <f t="shared" si="47"/>
        <v>64.6655</v>
      </c>
      <c r="Q51" s="72">
        <v>4</v>
      </c>
      <c r="R51" s="38"/>
      <c r="S51" s="28"/>
      <c r="T51" s="38"/>
      <c r="U51" s="28"/>
      <c r="V51" s="38"/>
      <c r="W51" s="28"/>
      <c r="X51" s="38"/>
      <c r="Y51" s="28"/>
      <c r="Z51" s="38"/>
      <c r="AA51" s="28"/>
      <c r="AB51" s="38"/>
      <c r="AC51" s="28"/>
      <c r="AD51" s="38"/>
      <c r="AE51" s="28"/>
      <c r="AF51" s="38"/>
      <c r="AG51" s="28"/>
      <c r="AH51" s="38"/>
      <c r="AI51" s="28"/>
      <c r="AJ51" s="38"/>
      <c r="AK51" s="28"/>
      <c r="AL51" s="38"/>
      <c r="AM51" s="28"/>
      <c r="AN51" s="38"/>
      <c r="AO51" s="28"/>
      <c r="AP51" s="38"/>
      <c r="AQ51" s="28"/>
      <c r="AR51" s="38"/>
      <c r="AS51" s="28"/>
      <c r="AT51" s="38"/>
      <c r="AU51" s="28"/>
      <c r="AV51" s="38"/>
      <c r="AW51" s="28"/>
      <c r="AX51" s="38"/>
      <c r="AY51" s="28"/>
      <c r="AZ51" s="38"/>
      <c r="BA51" s="33"/>
    </row>
    <row r="52" spans="1:53" ht="16.5">
      <c r="A52" s="9">
        <v>53</v>
      </c>
      <c r="B52" s="9" t="s">
        <v>45</v>
      </c>
      <c r="C52" s="31">
        <f t="shared" si="48"/>
        <v>13.073</v>
      </c>
      <c r="D52" s="21">
        <v>34</v>
      </c>
      <c r="E52" s="31">
        <f t="shared" si="49"/>
        <v>12.6885</v>
      </c>
      <c r="F52" s="21">
        <v>33</v>
      </c>
      <c r="G52" s="31">
        <f t="shared" si="50"/>
        <v>10.3815</v>
      </c>
      <c r="H52" s="21">
        <v>27</v>
      </c>
      <c r="I52" s="31">
        <f t="shared" si="51"/>
        <v>7.69</v>
      </c>
      <c r="J52" s="21">
        <v>20</v>
      </c>
      <c r="K52" s="31">
        <f t="shared" si="52"/>
        <v>8.459</v>
      </c>
      <c r="L52" s="21">
        <v>22</v>
      </c>
      <c r="M52" s="31">
        <f>N52*$C$60+0.005</f>
        <v>10.002</v>
      </c>
      <c r="N52" s="21">
        <v>26</v>
      </c>
      <c r="O52" s="31">
        <v>0.005</v>
      </c>
      <c r="P52" s="43">
        <f t="shared" si="47"/>
        <v>62.29900000000001</v>
      </c>
      <c r="Q52" s="72">
        <v>6</v>
      </c>
      <c r="R52" s="38"/>
      <c r="S52" s="28"/>
      <c r="T52" s="38"/>
      <c r="U52" s="28"/>
      <c r="V52" s="38"/>
      <c r="W52" s="28"/>
      <c r="X52" s="38"/>
      <c r="Y52" s="28"/>
      <c r="Z52" s="38"/>
      <c r="AA52" s="28"/>
      <c r="AB52" s="38"/>
      <c r="AC52" s="28"/>
      <c r="AD52" s="38"/>
      <c r="AE52" s="28"/>
      <c r="AF52" s="38"/>
      <c r="AG52" s="28"/>
      <c r="AH52" s="38"/>
      <c r="AI52" s="28"/>
      <c r="AJ52" s="38"/>
      <c r="AK52" s="28"/>
      <c r="AL52" s="38"/>
      <c r="AM52" s="28"/>
      <c r="AN52" s="38"/>
      <c r="AO52" s="28"/>
      <c r="AP52" s="38"/>
      <c r="AQ52" s="28"/>
      <c r="AR52" s="38"/>
      <c r="AS52" s="28"/>
      <c r="AT52" s="38"/>
      <c r="AU52" s="28"/>
      <c r="AV52" s="38"/>
      <c r="AW52" s="28"/>
      <c r="AX52" s="38"/>
      <c r="AY52" s="28"/>
      <c r="AZ52" s="38"/>
      <c r="BA52" s="33"/>
    </row>
    <row r="53" spans="1:53" ht="16.5">
      <c r="A53" s="8"/>
      <c r="B53" s="8"/>
      <c r="C53" s="31"/>
      <c r="D53" s="21"/>
      <c r="E53" s="31"/>
      <c r="F53" s="21"/>
      <c r="G53" s="31"/>
      <c r="H53" s="21"/>
      <c r="I53" s="31"/>
      <c r="J53" s="21"/>
      <c r="K53" s="31"/>
      <c r="L53" s="21"/>
      <c r="M53" s="31"/>
      <c r="N53" s="21"/>
      <c r="O53" s="21"/>
      <c r="P53" s="43"/>
      <c r="Q53" s="72"/>
      <c r="R53" s="38"/>
      <c r="S53" s="28"/>
      <c r="T53" s="38"/>
      <c r="U53" s="28"/>
      <c r="V53" s="38"/>
      <c r="W53" s="28"/>
      <c r="X53" s="38"/>
      <c r="Y53" s="28"/>
      <c r="Z53" s="38"/>
      <c r="AA53" s="28"/>
      <c r="AB53" s="38"/>
      <c r="AC53" s="28"/>
      <c r="AD53" s="38"/>
      <c r="AE53" s="28"/>
      <c r="AF53" s="38"/>
      <c r="AG53" s="28"/>
      <c r="AH53" s="38"/>
      <c r="AI53" s="28"/>
      <c r="AJ53" s="38"/>
      <c r="AK53" s="28"/>
      <c r="AL53" s="38"/>
      <c r="AM53" s="28"/>
      <c r="AN53" s="38"/>
      <c r="AO53" s="28"/>
      <c r="AP53" s="38"/>
      <c r="AQ53" s="28"/>
      <c r="AR53" s="38"/>
      <c r="AS53" s="28"/>
      <c r="AT53" s="38"/>
      <c r="AU53" s="28"/>
      <c r="AV53" s="38"/>
      <c r="AW53" s="28"/>
      <c r="AX53" s="38"/>
      <c r="AY53" s="28"/>
      <c r="AZ53" s="38"/>
      <c r="BA53" s="33"/>
    </row>
    <row r="54" spans="1:53" ht="16.5">
      <c r="A54" s="7"/>
      <c r="B54" s="13"/>
      <c r="C54" s="31"/>
      <c r="D54" s="21"/>
      <c r="E54" s="31"/>
      <c r="F54" s="21"/>
      <c r="G54" s="31"/>
      <c r="H54" s="21"/>
      <c r="I54" s="31"/>
      <c r="J54" s="21"/>
      <c r="K54" s="31"/>
      <c r="L54" s="21"/>
      <c r="M54" s="31"/>
      <c r="N54" s="21"/>
      <c r="O54" s="21"/>
      <c r="P54" s="43"/>
      <c r="Q54" s="72"/>
      <c r="R54" s="38"/>
      <c r="S54" s="28"/>
      <c r="T54" s="38"/>
      <c r="U54" s="28"/>
      <c r="V54" s="38"/>
      <c r="W54" s="28"/>
      <c r="X54" s="38"/>
      <c r="Y54" s="28"/>
      <c r="Z54" s="38"/>
      <c r="AA54" s="28"/>
      <c r="AB54" s="38"/>
      <c r="AC54" s="28"/>
      <c r="AD54" s="38"/>
      <c r="AE54" s="28"/>
      <c r="AF54" s="38"/>
      <c r="AG54" s="28"/>
      <c r="AH54" s="38"/>
      <c r="AI54" s="28"/>
      <c r="AJ54" s="38"/>
      <c r="AK54" s="28"/>
      <c r="AL54" s="38"/>
      <c r="AM54" s="28"/>
      <c r="AN54" s="38"/>
      <c r="AO54" s="28"/>
      <c r="AP54" s="38"/>
      <c r="AQ54" s="28"/>
      <c r="AR54" s="38"/>
      <c r="AS54" s="28"/>
      <c r="AT54" s="38"/>
      <c r="AU54" s="28"/>
      <c r="AV54" s="38"/>
      <c r="AW54" s="28"/>
      <c r="AX54" s="38"/>
      <c r="AY54" s="28"/>
      <c r="AZ54" s="38"/>
      <c r="BA54" s="33"/>
    </row>
    <row r="55" spans="1:53" ht="16.5">
      <c r="A55" s="7"/>
      <c r="B55" s="13"/>
      <c r="C55" s="31"/>
      <c r="D55" s="21"/>
      <c r="E55" s="31"/>
      <c r="F55" s="21"/>
      <c r="G55" s="31"/>
      <c r="H55" s="21"/>
      <c r="I55" s="31"/>
      <c r="J55" s="21"/>
      <c r="K55" s="31"/>
      <c r="L55" s="21"/>
      <c r="M55" s="31"/>
      <c r="N55" s="21"/>
      <c r="O55" s="21"/>
      <c r="P55" s="43"/>
      <c r="Q55" s="72"/>
      <c r="R55" s="38"/>
      <c r="S55" s="28"/>
      <c r="T55" s="38"/>
      <c r="U55" s="28"/>
      <c r="V55" s="38"/>
      <c r="W55" s="28"/>
      <c r="X55" s="38"/>
      <c r="Y55" s="28"/>
      <c r="Z55" s="38"/>
      <c r="AA55" s="28"/>
      <c r="AB55" s="38"/>
      <c r="AC55" s="28"/>
      <c r="AD55" s="38"/>
      <c r="AE55" s="28"/>
      <c r="AF55" s="38"/>
      <c r="AG55" s="28"/>
      <c r="AH55" s="38"/>
      <c r="AI55" s="28"/>
      <c r="AJ55" s="38"/>
      <c r="AK55" s="28"/>
      <c r="AL55" s="38"/>
      <c r="AM55" s="28"/>
      <c r="AN55" s="38"/>
      <c r="AO55" s="28"/>
      <c r="AP55" s="38"/>
      <c r="AQ55" s="28"/>
      <c r="AR55" s="38"/>
      <c r="AS55" s="28"/>
      <c r="AT55" s="38"/>
      <c r="AU55" s="28"/>
      <c r="AV55" s="38"/>
      <c r="AW55" s="28"/>
      <c r="AX55" s="38"/>
      <c r="AY55" s="28"/>
      <c r="AZ55" s="38"/>
      <c r="BA55" s="33"/>
    </row>
    <row r="56" spans="1:53" ht="16.5">
      <c r="A56" s="7"/>
      <c r="B56" s="13"/>
      <c r="C56" s="31"/>
      <c r="D56" s="21"/>
      <c r="E56" s="31"/>
      <c r="F56" s="21"/>
      <c r="G56" s="31"/>
      <c r="H56" s="21"/>
      <c r="I56" s="31"/>
      <c r="J56" s="21"/>
      <c r="K56" s="31"/>
      <c r="L56" s="21"/>
      <c r="M56" s="31"/>
      <c r="N56" s="21"/>
      <c r="O56" s="21"/>
      <c r="P56" s="43"/>
      <c r="Q56" s="72"/>
      <c r="R56" s="38"/>
      <c r="S56" s="28"/>
      <c r="T56" s="38"/>
      <c r="U56" s="28"/>
      <c r="V56" s="38"/>
      <c r="W56" s="28"/>
      <c r="X56" s="38"/>
      <c r="Y56" s="28"/>
      <c r="Z56" s="38"/>
      <c r="AA56" s="28"/>
      <c r="AB56" s="38"/>
      <c r="AC56" s="28"/>
      <c r="AD56" s="38"/>
      <c r="AE56" s="28"/>
      <c r="AF56" s="38"/>
      <c r="AG56" s="28"/>
      <c r="AH56" s="38"/>
      <c r="AI56" s="28"/>
      <c r="AJ56" s="38"/>
      <c r="AK56" s="28"/>
      <c r="AL56" s="38"/>
      <c r="AM56" s="28"/>
      <c r="AN56" s="38"/>
      <c r="AO56" s="28"/>
      <c r="AP56" s="38"/>
      <c r="AQ56" s="28"/>
      <c r="AR56" s="38"/>
      <c r="AS56" s="28"/>
      <c r="AT56" s="38"/>
      <c r="AU56" s="28"/>
      <c r="AV56" s="38"/>
      <c r="AW56" s="28"/>
      <c r="AX56" s="38"/>
      <c r="AY56" s="28"/>
      <c r="AZ56" s="38"/>
      <c r="BA56" s="33"/>
    </row>
    <row r="57" spans="1:53" ht="16.5">
      <c r="A57" s="7"/>
      <c r="B57" s="13"/>
      <c r="C57" s="31"/>
      <c r="D57" s="21"/>
      <c r="E57" s="31"/>
      <c r="F57" s="21"/>
      <c r="G57" s="31"/>
      <c r="H57" s="21"/>
      <c r="I57" s="31"/>
      <c r="J57" s="21"/>
      <c r="K57" s="31"/>
      <c r="L57" s="21"/>
      <c r="M57" s="31"/>
      <c r="N57" s="21"/>
      <c r="O57" s="21"/>
      <c r="P57" s="43"/>
      <c r="Q57" s="72"/>
      <c r="R57" s="38"/>
      <c r="S57" s="28"/>
      <c r="T57" s="38"/>
      <c r="U57" s="28"/>
      <c r="V57" s="38"/>
      <c r="W57" s="28"/>
      <c r="X57" s="38"/>
      <c r="Y57" s="28"/>
      <c r="Z57" s="38"/>
      <c r="AA57" s="28"/>
      <c r="AB57" s="38"/>
      <c r="AC57" s="28"/>
      <c r="AD57" s="38"/>
      <c r="AE57" s="28"/>
      <c r="AF57" s="38"/>
      <c r="AG57" s="28"/>
      <c r="AH57" s="38"/>
      <c r="AI57" s="28"/>
      <c r="AJ57" s="38"/>
      <c r="AK57" s="28"/>
      <c r="AL57" s="38"/>
      <c r="AM57" s="28"/>
      <c r="AN57" s="38"/>
      <c r="AO57" s="28"/>
      <c r="AP57" s="38"/>
      <c r="AQ57" s="28"/>
      <c r="AR57" s="38"/>
      <c r="AS57" s="28"/>
      <c r="AT57" s="38"/>
      <c r="AU57" s="28"/>
      <c r="AV57" s="38"/>
      <c r="AW57" s="28"/>
      <c r="AX57" s="38"/>
      <c r="AY57" s="28"/>
      <c r="AZ57" s="38"/>
      <c r="BA57" s="33"/>
    </row>
    <row r="58" spans="1:53" ht="16.5">
      <c r="A58" s="7"/>
      <c r="B58" s="13"/>
      <c r="C58" s="31"/>
      <c r="D58" s="21"/>
      <c r="E58" s="31"/>
      <c r="F58" s="21"/>
      <c r="G58" s="31"/>
      <c r="H58" s="21"/>
      <c r="I58" s="31"/>
      <c r="J58" s="21"/>
      <c r="K58" s="31"/>
      <c r="L58" s="21"/>
      <c r="M58" s="31"/>
      <c r="N58" s="21"/>
      <c r="O58" s="21"/>
      <c r="P58" s="43"/>
      <c r="Q58" s="72"/>
      <c r="R58" s="38"/>
      <c r="S58" s="28"/>
      <c r="T58" s="38"/>
      <c r="U58" s="28"/>
      <c r="V58" s="38"/>
      <c r="W58" s="28"/>
      <c r="X58" s="38"/>
      <c r="Y58" s="28"/>
      <c r="Z58" s="38"/>
      <c r="AA58" s="28"/>
      <c r="AB58" s="38"/>
      <c r="AC58" s="28"/>
      <c r="AD58" s="38"/>
      <c r="AE58" s="28"/>
      <c r="AF58" s="38"/>
      <c r="AG58" s="28"/>
      <c r="AH58" s="38"/>
      <c r="AI58" s="28"/>
      <c r="AJ58" s="38"/>
      <c r="AK58" s="28"/>
      <c r="AL58" s="38"/>
      <c r="AM58" s="28"/>
      <c r="AN58" s="38"/>
      <c r="AO58" s="28"/>
      <c r="AP58" s="38"/>
      <c r="AQ58" s="28"/>
      <c r="AR58" s="38"/>
      <c r="AS58" s="28"/>
      <c r="AT58" s="38"/>
      <c r="AU58" s="28"/>
      <c r="AV58" s="38"/>
      <c r="AW58" s="28"/>
      <c r="AX58" s="38"/>
      <c r="AY58" s="28"/>
      <c r="AZ58" s="38"/>
      <c r="BA58" s="33"/>
    </row>
    <row r="59" spans="1:53" ht="16.5">
      <c r="A59" s="7"/>
      <c r="B59" s="23"/>
      <c r="C59" s="31"/>
      <c r="D59" s="21"/>
      <c r="E59" s="31"/>
      <c r="F59" s="21"/>
      <c r="G59" s="31"/>
      <c r="H59" s="21"/>
      <c r="I59" s="31"/>
      <c r="J59" s="21"/>
      <c r="K59" s="31"/>
      <c r="L59" s="21"/>
      <c r="M59" s="31"/>
      <c r="N59" s="21"/>
      <c r="O59" s="21"/>
      <c r="P59" s="43"/>
      <c r="Q59" s="72"/>
      <c r="R59" s="38"/>
      <c r="S59" s="28"/>
      <c r="T59" s="38"/>
      <c r="U59" s="28"/>
      <c r="V59" s="38"/>
      <c r="W59" s="28"/>
      <c r="X59" s="38"/>
      <c r="Y59" s="28"/>
      <c r="Z59" s="38"/>
      <c r="AA59" s="28"/>
      <c r="AB59" s="38"/>
      <c r="AC59" s="28"/>
      <c r="AD59" s="38"/>
      <c r="AE59" s="28"/>
      <c r="AF59" s="38"/>
      <c r="AG59" s="28"/>
      <c r="AH59" s="38"/>
      <c r="AI59" s="28"/>
      <c r="AJ59" s="38"/>
      <c r="AK59" s="28"/>
      <c r="AL59" s="38"/>
      <c r="AM59" s="28"/>
      <c r="AN59" s="38"/>
      <c r="AO59" s="28"/>
      <c r="AP59" s="38"/>
      <c r="AQ59" s="28"/>
      <c r="AR59" s="38"/>
      <c r="AS59" s="28"/>
      <c r="AT59" s="38"/>
      <c r="AU59" s="28"/>
      <c r="AV59" s="38"/>
      <c r="AW59" s="28"/>
      <c r="AX59" s="38"/>
      <c r="AY59" s="28"/>
      <c r="AZ59" s="38"/>
      <c r="BA59" s="33"/>
    </row>
    <row r="60" spans="2:3" ht="12.75">
      <c r="B60" s="5" t="s">
        <v>11</v>
      </c>
      <c r="C60" s="48">
        <v>0.3845</v>
      </c>
    </row>
    <row r="64" spans="1:14" ht="25.5" customHeight="1">
      <c r="A64" s="103" t="s">
        <v>17</v>
      </c>
      <c r="B64" s="103"/>
      <c r="C64" s="103"/>
      <c r="D64" s="103"/>
      <c r="E64" s="36"/>
      <c r="F64" s="30"/>
      <c r="G64" s="36"/>
      <c r="H64" s="30"/>
      <c r="I64" s="36"/>
      <c r="J64" s="30"/>
      <c r="K64" s="36"/>
      <c r="L64" s="30"/>
      <c r="M64" s="36"/>
      <c r="N64" s="30"/>
    </row>
    <row r="65" spans="1:5" ht="12.75" customHeight="1">
      <c r="A65" s="109" t="s">
        <v>0</v>
      </c>
      <c r="B65" s="109" t="s">
        <v>1</v>
      </c>
      <c r="C65" s="104" t="s">
        <v>2</v>
      </c>
      <c r="D65" s="104"/>
      <c r="E65" s="106" t="s">
        <v>38</v>
      </c>
    </row>
    <row r="66" spans="1:5" ht="12.75">
      <c r="A66" s="109"/>
      <c r="B66" s="109"/>
      <c r="C66" s="104">
        <v>1</v>
      </c>
      <c r="D66" s="104"/>
      <c r="E66" s="106"/>
    </row>
    <row r="67" spans="1:5" ht="12.75">
      <c r="A67" s="109"/>
      <c r="B67" s="109"/>
      <c r="C67" s="42" t="s">
        <v>3</v>
      </c>
      <c r="D67" s="47" t="s">
        <v>4</v>
      </c>
      <c r="E67" s="106"/>
    </row>
    <row r="68" spans="1:5" ht="16.5">
      <c r="A68" s="8">
        <v>56</v>
      </c>
      <c r="B68" s="8" t="s">
        <v>62</v>
      </c>
      <c r="C68" s="31">
        <f>D68*$C$146</f>
        <v>14.611</v>
      </c>
      <c r="D68" s="21">
        <v>38</v>
      </c>
      <c r="E68" s="43"/>
    </row>
    <row r="69" spans="1:5" ht="16.5">
      <c r="A69" s="8">
        <v>57</v>
      </c>
      <c r="B69" s="8" t="s">
        <v>58</v>
      </c>
      <c r="C69" s="31">
        <f aca="true" t="shared" si="53" ref="C69:C132">D69*$C$146</f>
        <v>11.919500000000001</v>
      </c>
      <c r="D69" s="21">
        <v>31</v>
      </c>
      <c r="E69" s="43"/>
    </row>
    <row r="70" spans="1:5" ht="16.5">
      <c r="A70" s="8">
        <v>58</v>
      </c>
      <c r="B70" s="8" t="s">
        <v>15</v>
      </c>
      <c r="C70" s="31">
        <f t="shared" si="53"/>
        <v>16.5335</v>
      </c>
      <c r="D70" s="21">
        <v>43</v>
      </c>
      <c r="E70" s="43"/>
    </row>
    <row r="71" spans="1:5" ht="16.5">
      <c r="A71" s="8">
        <v>59</v>
      </c>
      <c r="B71" s="8" t="s">
        <v>72</v>
      </c>
      <c r="C71" s="31">
        <f t="shared" si="53"/>
        <v>0</v>
      </c>
      <c r="D71" s="21">
        <v>0</v>
      </c>
      <c r="E71" s="43"/>
    </row>
    <row r="72" spans="1:5" ht="16.5">
      <c r="A72" s="8">
        <v>60</v>
      </c>
      <c r="B72" s="8" t="s">
        <v>27</v>
      </c>
      <c r="C72" s="31">
        <f t="shared" si="53"/>
        <v>13.842</v>
      </c>
      <c r="D72" s="21">
        <v>36</v>
      </c>
      <c r="E72" s="43"/>
    </row>
    <row r="73" spans="1:5" ht="16.5">
      <c r="A73" s="8">
        <v>61</v>
      </c>
      <c r="B73" s="8" t="s">
        <v>56</v>
      </c>
      <c r="C73" s="31">
        <f t="shared" si="53"/>
        <v>8.8435</v>
      </c>
      <c r="D73" s="21">
        <v>23</v>
      </c>
      <c r="E73" s="43"/>
    </row>
    <row r="74" spans="1:5" ht="16.5">
      <c r="A74" s="8">
        <v>62</v>
      </c>
      <c r="B74" s="8" t="s">
        <v>65</v>
      </c>
      <c r="C74" s="31">
        <f t="shared" si="53"/>
        <v>16.149</v>
      </c>
      <c r="D74" s="21">
        <v>42</v>
      </c>
      <c r="E74" s="43"/>
    </row>
    <row r="75" spans="1:5" ht="16.5">
      <c r="A75" s="8">
        <v>63</v>
      </c>
      <c r="B75" s="8" t="s">
        <v>57</v>
      </c>
      <c r="C75" s="31">
        <f t="shared" si="53"/>
        <v>7.69</v>
      </c>
      <c r="D75" s="21">
        <v>20</v>
      </c>
      <c r="E75" s="43"/>
    </row>
    <row r="76" spans="1:5" ht="16.5">
      <c r="A76" s="8">
        <v>64</v>
      </c>
      <c r="B76" s="8" t="s">
        <v>73</v>
      </c>
      <c r="C76" s="31">
        <f t="shared" si="53"/>
        <v>10.3815</v>
      </c>
      <c r="D76" s="21">
        <v>27</v>
      </c>
      <c r="E76" s="43"/>
    </row>
    <row r="77" spans="1:5" ht="16.5">
      <c r="A77" s="8">
        <v>65</v>
      </c>
      <c r="B77" s="8" t="s">
        <v>63</v>
      </c>
      <c r="C77" s="31">
        <f t="shared" si="53"/>
        <v>11.919500000000001</v>
      </c>
      <c r="D77" s="21">
        <v>31</v>
      </c>
      <c r="E77" s="43"/>
    </row>
    <row r="78" spans="1:5" ht="16.5">
      <c r="A78" s="8">
        <v>66</v>
      </c>
      <c r="B78" s="8" t="s">
        <v>67</v>
      </c>
      <c r="C78" s="31">
        <f t="shared" si="53"/>
        <v>0</v>
      </c>
      <c r="D78" s="21">
        <v>0</v>
      </c>
      <c r="E78" s="43"/>
    </row>
    <row r="79" spans="1:5" ht="16.5">
      <c r="A79" s="8">
        <v>67</v>
      </c>
      <c r="B79" s="8" t="s">
        <v>69</v>
      </c>
      <c r="C79" s="31">
        <f t="shared" si="53"/>
        <v>11.150500000000001</v>
      </c>
      <c r="D79" s="21">
        <v>29</v>
      </c>
      <c r="E79" s="43"/>
    </row>
    <row r="80" spans="1:5" ht="16.5">
      <c r="A80" s="8">
        <v>68</v>
      </c>
      <c r="B80" s="8" t="s">
        <v>66</v>
      </c>
      <c r="C80" s="31">
        <f t="shared" si="53"/>
        <v>11.919500000000001</v>
      </c>
      <c r="D80" s="21">
        <v>31</v>
      </c>
      <c r="E80" s="43"/>
    </row>
    <row r="81" spans="1:5" ht="16.5">
      <c r="A81" s="8">
        <v>69</v>
      </c>
      <c r="B81" s="8" t="s">
        <v>59</v>
      </c>
      <c r="C81" s="31">
        <f t="shared" si="53"/>
        <v>0</v>
      </c>
      <c r="D81" s="21">
        <v>0</v>
      </c>
      <c r="E81" s="43"/>
    </row>
    <row r="82" spans="1:5" ht="16.5">
      <c r="A82" s="8">
        <v>70</v>
      </c>
      <c r="B82" s="8" t="s">
        <v>64</v>
      </c>
      <c r="C82" s="31">
        <f t="shared" si="53"/>
        <v>15.38</v>
      </c>
      <c r="D82" s="21">
        <v>40</v>
      </c>
      <c r="E82" s="43"/>
    </row>
    <row r="83" spans="1:5" ht="16.5">
      <c r="A83" s="8">
        <v>72</v>
      </c>
      <c r="B83" s="8" t="s">
        <v>71</v>
      </c>
      <c r="C83" s="31">
        <f t="shared" si="53"/>
        <v>0</v>
      </c>
      <c r="D83" s="21">
        <v>0</v>
      </c>
      <c r="E83" s="43"/>
    </row>
    <row r="84" spans="1:5" ht="16.5">
      <c r="A84" s="8">
        <v>74</v>
      </c>
      <c r="B84" s="8" t="s">
        <v>60</v>
      </c>
      <c r="C84" s="31">
        <f t="shared" si="53"/>
        <v>0</v>
      </c>
      <c r="D84" s="21">
        <v>0</v>
      </c>
      <c r="E84" s="43"/>
    </row>
    <row r="85" spans="1:5" ht="16.5">
      <c r="A85" s="8">
        <v>75</v>
      </c>
      <c r="B85" s="8" t="s">
        <v>68</v>
      </c>
      <c r="C85" s="31">
        <f t="shared" si="53"/>
        <v>15.7645</v>
      </c>
      <c r="D85" s="21">
        <v>41</v>
      </c>
      <c r="E85" s="43"/>
    </row>
    <row r="86" spans="1:5" ht="16.5">
      <c r="A86" s="8">
        <v>76</v>
      </c>
      <c r="B86" s="8" t="s">
        <v>61</v>
      </c>
      <c r="C86" s="31">
        <f t="shared" si="53"/>
        <v>9.997</v>
      </c>
      <c r="D86" s="21">
        <v>26</v>
      </c>
      <c r="E86" s="43"/>
    </row>
    <row r="87" spans="1:5" ht="16.5">
      <c r="A87" s="8">
        <v>79</v>
      </c>
      <c r="B87" s="8" t="s">
        <v>14</v>
      </c>
      <c r="C87" s="31">
        <f t="shared" si="53"/>
        <v>16.5335</v>
      </c>
      <c r="D87" s="21">
        <v>43</v>
      </c>
      <c r="E87" s="43"/>
    </row>
    <row r="88" spans="1:5" ht="16.5">
      <c r="A88" s="8">
        <v>81</v>
      </c>
      <c r="B88" s="8" t="s">
        <v>70</v>
      </c>
      <c r="C88" s="31">
        <f t="shared" si="53"/>
        <v>8.459</v>
      </c>
      <c r="D88" s="21">
        <v>22</v>
      </c>
      <c r="E88" s="43"/>
    </row>
    <row r="89" spans="1:5" ht="16.5">
      <c r="A89" s="8">
        <v>90</v>
      </c>
      <c r="B89" s="8" t="s">
        <v>74</v>
      </c>
      <c r="C89" s="31">
        <f t="shared" si="53"/>
        <v>12.6885</v>
      </c>
      <c r="D89" s="21">
        <v>33</v>
      </c>
      <c r="E89" s="43"/>
    </row>
    <row r="90" spans="1:5" ht="16.5">
      <c r="A90" s="8">
        <v>85</v>
      </c>
      <c r="B90" s="8" t="s">
        <v>90</v>
      </c>
      <c r="C90" s="31">
        <f t="shared" si="53"/>
        <v>13.4575</v>
      </c>
      <c r="D90" s="21">
        <v>35</v>
      </c>
      <c r="E90" s="43"/>
    </row>
    <row r="91" spans="1:5" ht="16.5">
      <c r="A91" s="8"/>
      <c r="B91" s="8"/>
      <c r="C91" s="31">
        <f t="shared" si="53"/>
        <v>0</v>
      </c>
      <c r="D91" s="21"/>
      <c r="E91" s="43"/>
    </row>
    <row r="92" spans="1:5" ht="16.5">
      <c r="A92" s="8"/>
      <c r="B92" s="8"/>
      <c r="C92" s="31">
        <f t="shared" si="53"/>
        <v>0</v>
      </c>
      <c r="D92" s="21"/>
      <c r="E92" s="43"/>
    </row>
    <row r="93" spans="1:5" ht="16.5">
      <c r="A93" s="8"/>
      <c r="B93" s="8"/>
      <c r="C93" s="31">
        <f t="shared" si="53"/>
        <v>0</v>
      </c>
      <c r="D93" s="21"/>
      <c r="E93" s="43"/>
    </row>
    <row r="94" spans="1:5" ht="16.5">
      <c r="A94" s="7"/>
      <c r="B94" s="11"/>
      <c r="C94" s="31">
        <f t="shared" si="53"/>
        <v>0</v>
      </c>
      <c r="D94" s="21"/>
      <c r="E94" s="43"/>
    </row>
    <row r="95" spans="1:5" ht="16.5">
      <c r="A95" s="25">
        <v>71</v>
      </c>
      <c r="B95" s="8" t="s">
        <v>81</v>
      </c>
      <c r="C95" s="31">
        <f t="shared" si="53"/>
        <v>0</v>
      </c>
      <c r="D95" s="21">
        <v>0</v>
      </c>
      <c r="E95" s="43"/>
    </row>
    <row r="96" spans="1:5" ht="16.5">
      <c r="A96" s="25">
        <v>73</v>
      </c>
      <c r="B96" s="8" t="s">
        <v>86</v>
      </c>
      <c r="C96" s="31">
        <f t="shared" si="53"/>
        <v>0</v>
      </c>
      <c r="D96" s="21">
        <v>0</v>
      </c>
      <c r="E96" s="43"/>
    </row>
    <row r="97" spans="1:5" ht="16.5">
      <c r="A97" s="25">
        <v>77</v>
      </c>
      <c r="B97" s="8" t="s">
        <v>21</v>
      </c>
      <c r="C97" s="31">
        <f>D97*$C$146</f>
        <v>11.535</v>
      </c>
      <c r="D97" s="21">
        <v>30</v>
      </c>
      <c r="E97" s="43"/>
    </row>
    <row r="98" spans="1:5" ht="16.5">
      <c r="A98" s="25">
        <v>78</v>
      </c>
      <c r="B98" s="8" t="s">
        <v>82</v>
      </c>
      <c r="C98" s="31">
        <f t="shared" si="53"/>
        <v>9.997</v>
      </c>
      <c r="D98" s="21">
        <v>26</v>
      </c>
      <c r="E98" s="43"/>
    </row>
    <row r="99" spans="1:5" ht="16.5">
      <c r="A99" s="25">
        <v>80</v>
      </c>
      <c r="B99" s="8" t="s">
        <v>20</v>
      </c>
      <c r="C99" s="31">
        <f t="shared" si="53"/>
        <v>12.304</v>
      </c>
      <c r="D99" s="21">
        <v>32</v>
      </c>
      <c r="E99" s="43"/>
    </row>
    <row r="100" spans="1:5" ht="16.5">
      <c r="A100" s="25">
        <v>82</v>
      </c>
      <c r="B100" s="8" t="s">
        <v>19</v>
      </c>
      <c r="C100" s="31">
        <f t="shared" si="53"/>
        <v>11.535</v>
      </c>
      <c r="D100" s="21">
        <v>30</v>
      </c>
      <c r="E100" s="43"/>
    </row>
    <row r="101" spans="1:5" ht="16.5">
      <c r="A101" s="25">
        <v>83</v>
      </c>
      <c r="B101" s="8" t="s">
        <v>23</v>
      </c>
      <c r="C101" s="31">
        <f t="shared" si="53"/>
        <v>8.8435</v>
      </c>
      <c r="D101" s="21">
        <v>23</v>
      </c>
      <c r="E101" s="43"/>
    </row>
    <row r="102" spans="1:5" ht="16.5">
      <c r="A102" s="25">
        <v>84</v>
      </c>
      <c r="B102" s="8" t="s">
        <v>83</v>
      </c>
      <c r="C102" s="31">
        <f t="shared" si="53"/>
        <v>9.997</v>
      </c>
      <c r="D102" s="21">
        <v>26</v>
      </c>
      <c r="E102" s="43"/>
    </row>
    <row r="103" spans="1:5" ht="16.5">
      <c r="A103" s="25">
        <v>85</v>
      </c>
      <c r="B103" s="8" t="s">
        <v>25</v>
      </c>
      <c r="C103" s="31">
        <f t="shared" si="53"/>
        <v>0</v>
      </c>
      <c r="D103" s="21">
        <v>0</v>
      </c>
      <c r="E103" s="43"/>
    </row>
    <row r="104" spans="1:5" ht="16.5">
      <c r="A104" s="25">
        <v>86</v>
      </c>
      <c r="B104" s="8" t="s">
        <v>22</v>
      </c>
      <c r="C104" s="31">
        <f t="shared" si="53"/>
        <v>12.6885</v>
      </c>
      <c r="D104" s="21">
        <v>33</v>
      </c>
      <c r="E104" s="43"/>
    </row>
    <row r="105" spans="1:5" ht="16.5">
      <c r="A105" s="25">
        <v>87</v>
      </c>
      <c r="B105" s="8" t="s">
        <v>79</v>
      </c>
      <c r="C105" s="31">
        <f t="shared" si="53"/>
        <v>9.6125</v>
      </c>
      <c r="D105" s="21">
        <v>25</v>
      </c>
      <c r="E105" s="43"/>
    </row>
    <row r="106" spans="1:5" ht="16.5">
      <c r="A106" s="25">
        <v>88</v>
      </c>
      <c r="B106" s="8" t="s">
        <v>87</v>
      </c>
      <c r="C106" s="31">
        <f t="shared" si="53"/>
        <v>8.8435</v>
      </c>
      <c r="D106" s="21">
        <v>23</v>
      </c>
      <c r="E106" s="43"/>
    </row>
    <row r="107" spans="1:5" ht="16.5">
      <c r="A107" s="25">
        <v>89</v>
      </c>
      <c r="B107" s="8" t="s">
        <v>85</v>
      </c>
      <c r="C107" s="31">
        <f t="shared" si="53"/>
        <v>11.150500000000001</v>
      </c>
      <c r="D107" s="21">
        <v>29</v>
      </c>
      <c r="E107" s="43"/>
    </row>
    <row r="108" spans="1:5" ht="16.5">
      <c r="A108" s="25">
        <v>92</v>
      </c>
      <c r="B108" s="8" t="s">
        <v>78</v>
      </c>
      <c r="C108" s="31">
        <f t="shared" si="53"/>
        <v>8.459</v>
      </c>
      <c r="D108" s="21">
        <v>22</v>
      </c>
      <c r="E108" s="43"/>
    </row>
    <row r="109" spans="1:5" ht="16.5">
      <c r="A109" s="25">
        <v>93</v>
      </c>
      <c r="B109" s="8" t="s">
        <v>80</v>
      </c>
      <c r="C109" s="31">
        <f t="shared" si="53"/>
        <v>9.228</v>
      </c>
      <c r="D109" s="21">
        <v>24</v>
      </c>
      <c r="E109" s="43"/>
    </row>
    <row r="110" spans="1:5" ht="16.5">
      <c r="A110" s="25">
        <v>94</v>
      </c>
      <c r="B110" s="8" t="s">
        <v>84</v>
      </c>
      <c r="C110" s="31">
        <f t="shared" si="53"/>
        <v>0</v>
      </c>
      <c r="D110" s="21">
        <v>0</v>
      </c>
      <c r="E110" s="43"/>
    </row>
    <row r="111" spans="1:5" ht="16.5">
      <c r="A111" s="25">
        <v>95</v>
      </c>
      <c r="B111" s="8" t="s">
        <v>24</v>
      </c>
      <c r="C111" s="31">
        <f t="shared" si="53"/>
        <v>9.997</v>
      </c>
      <c r="D111" s="21">
        <v>26</v>
      </c>
      <c r="E111" s="43"/>
    </row>
    <row r="112" spans="1:5" ht="16.5">
      <c r="A112" s="25">
        <v>97</v>
      </c>
      <c r="B112" s="8" t="s">
        <v>77</v>
      </c>
      <c r="C112" s="31">
        <f t="shared" si="53"/>
        <v>9.6125</v>
      </c>
      <c r="D112" s="21">
        <v>25</v>
      </c>
      <c r="E112" s="43"/>
    </row>
    <row r="113" spans="1:5" ht="16.5">
      <c r="A113" s="25">
        <v>98</v>
      </c>
      <c r="B113" s="11" t="s">
        <v>89</v>
      </c>
      <c r="C113" s="31">
        <f t="shared" si="53"/>
        <v>13.073</v>
      </c>
      <c r="D113" s="21">
        <v>34</v>
      </c>
      <c r="E113" s="43"/>
    </row>
    <row r="114" spans="1:5" ht="16.5">
      <c r="A114" s="25">
        <v>99</v>
      </c>
      <c r="B114" s="11" t="s">
        <v>88</v>
      </c>
      <c r="C114" s="31">
        <f t="shared" si="53"/>
        <v>8.8435</v>
      </c>
      <c r="D114" s="21">
        <v>23</v>
      </c>
      <c r="E114" s="43"/>
    </row>
    <row r="115" spans="1:5" ht="16.5">
      <c r="A115" s="25">
        <v>100</v>
      </c>
      <c r="B115" s="8" t="s">
        <v>26</v>
      </c>
      <c r="C115" s="31">
        <f t="shared" si="53"/>
        <v>9.6125</v>
      </c>
      <c r="D115" s="21">
        <v>25</v>
      </c>
      <c r="E115" s="43"/>
    </row>
    <row r="116" spans="1:5" ht="16.5">
      <c r="A116" s="7"/>
      <c r="B116" s="11"/>
      <c r="C116" s="31">
        <f t="shared" si="53"/>
        <v>0</v>
      </c>
      <c r="D116" s="21"/>
      <c r="E116" s="43"/>
    </row>
    <row r="117" spans="1:5" ht="16.5">
      <c r="A117" s="8"/>
      <c r="B117" s="8"/>
      <c r="C117" s="31">
        <f t="shared" si="53"/>
        <v>0</v>
      </c>
      <c r="D117" s="21"/>
      <c r="E117" s="43"/>
    </row>
    <row r="118" spans="1:5" ht="16.5">
      <c r="A118" s="8"/>
      <c r="B118" s="8"/>
      <c r="C118" s="31">
        <f t="shared" si="53"/>
        <v>0</v>
      </c>
      <c r="D118" s="21"/>
      <c r="E118" s="43"/>
    </row>
    <row r="119" spans="1:5" ht="16.5">
      <c r="A119" s="8"/>
      <c r="B119" s="8"/>
      <c r="C119" s="31">
        <f t="shared" si="53"/>
        <v>0</v>
      </c>
      <c r="D119" s="21"/>
      <c r="E119" s="43"/>
    </row>
    <row r="120" spans="1:5" ht="16.5">
      <c r="A120" s="7"/>
      <c r="B120" s="11"/>
      <c r="C120" s="31">
        <f t="shared" si="53"/>
        <v>0</v>
      </c>
      <c r="D120" s="21"/>
      <c r="E120" s="43"/>
    </row>
    <row r="121" spans="1:5" ht="16.5">
      <c r="A121" s="7"/>
      <c r="B121" s="11"/>
      <c r="C121" s="31">
        <f t="shared" si="53"/>
        <v>0</v>
      </c>
      <c r="D121" s="21"/>
      <c r="E121" s="43"/>
    </row>
    <row r="122" spans="1:5" ht="16.5">
      <c r="A122" s="7"/>
      <c r="B122" s="11"/>
      <c r="C122" s="31">
        <f t="shared" si="53"/>
        <v>0</v>
      </c>
      <c r="D122" s="21"/>
      <c r="E122" s="43"/>
    </row>
    <row r="123" spans="1:5" ht="16.5">
      <c r="A123" s="7"/>
      <c r="B123" s="11"/>
      <c r="C123" s="31">
        <f t="shared" si="53"/>
        <v>0</v>
      </c>
      <c r="D123" s="21"/>
      <c r="E123" s="43"/>
    </row>
    <row r="124" spans="1:5" ht="16.5">
      <c r="A124" s="7"/>
      <c r="B124" s="11"/>
      <c r="C124" s="31">
        <f t="shared" si="53"/>
        <v>0</v>
      </c>
      <c r="D124" s="21"/>
      <c r="E124" s="43"/>
    </row>
    <row r="125" spans="1:5" ht="16.5">
      <c r="A125" s="7"/>
      <c r="B125" s="11"/>
      <c r="C125" s="31">
        <f t="shared" si="53"/>
        <v>0</v>
      </c>
      <c r="D125" s="21"/>
      <c r="E125" s="43"/>
    </row>
    <row r="126" spans="1:5" ht="16.5">
      <c r="A126" s="7"/>
      <c r="B126" s="11"/>
      <c r="C126" s="31">
        <f t="shared" si="53"/>
        <v>0</v>
      </c>
      <c r="D126" s="21"/>
      <c r="E126" s="43"/>
    </row>
    <row r="127" spans="1:5" ht="16.5">
      <c r="A127" s="7"/>
      <c r="B127" s="11"/>
      <c r="C127" s="31">
        <f t="shared" si="53"/>
        <v>0</v>
      </c>
      <c r="D127" s="21"/>
      <c r="E127" s="43"/>
    </row>
    <row r="128" spans="1:5" ht="16.5">
      <c r="A128" s="7"/>
      <c r="B128" s="11"/>
      <c r="C128" s="31">
        <f t="shared" si="53"/>
        <v>0</v>
      </c>
      <c r="D128" s="21"/>
      <c r="E128" s="43"/>
    </row>
    <row r="129" spans="1:5" ht="16.5">
      <c r="A129" s="7"/>
      <c r="B129" s="11"/>
      <c r="C129" s="31">
        <f t="shared" si="53"/>
        <v>0</v>
      </c>
      <c r="D129" s="21"/>
      <c r="E129" s="43"/>
    </row>
    <row r="130" spans="1:5" ht="16.5">
      <c r="A130" s="7"/>
      <c r="B130" s="11"/>
      <c r="C130" s="31">
        <f t="shared" si="53"/>
        <v>0</v>
      </c>
      <c r="D130" s="21"/>
      <c r="E130" s="43"/>
    </row>
    <row r="131" spans="1:5" ht="16.5">
      <c r="A131" s="7"/>
      <c r="B131" s="11"/>
      <c r="C131" s="31">
        <f t="shared" si="53"/>
        <v>0</v>
      </c>
      <c r="D131" s="21"/>
      <c r="E131" s="43"/>
    </row>
    <row r="132" spans="1:5" ht="16.5">
      <c r="A132" s="7"/>
      <c r="B132" s="11"/>
      <c r="C132" s="31">
        <f t="shared" si="53"/>
        <v>0</v>
      </c>
      <c r="D132" s="21"/>
      <c r="E132" s="43"/>
    </row>
    <row r="133" spans="1:5" ht="16.5">
      <c r="A133" s="7"/>
      <c r="B133" s="11"/>
      <c r="C133" s="31">
        <f aca="true" t="shared" si="54" ref="C133:C145">D133*$C$146</f>
        <v>0</v>
      </c>
      <c r="D133" s="21"/>
      <c r="E133" s="43"/>
    </row>
    <row r="134" spans="1:5" ht="16.5">
      <c r="A134" s="7"/>
      <c r="B134" s="11"/>
      <c r="C134" s="31">
        <f t="shared" si="54"/>
        <v>0</v>
      </c>
      <c r="D134" s="21"/>
      <c r="E134" s="43"/>
    </row>
    <row r="135" spans="1:5" ht="16.5">
      <c r="A135" s="7"/>
      <c r="B135" s="11"/>
      <c r="C135" s="31">
        <f t="shared" si="54"/>
        <v>0</v>
      </c>
      <c r="D135" s="21"/>
      <c r="E135" s="43"/>
    </row>
    <row r="136" spans="1:5" ht="16.5">
      <c r="A136" s="7"/>
      <c r="B136" s="11"/>
      <c r="C136" s="31">
        <f t="shared" si="54"/>
        <v>0</v>
      </c>
      <c r="D136" s="21"/>
      <c r="E136" s="43"/>
    </row>
    <row r="137" spans="1:5" ht="16.5">
      <c r="A137" s="7"/>
      <c r="B137" s="11"/>
      <c r="C137" s="31">
        <f t="shared" si="54"/>
        <v>0</v>
      </c>
      <c r="D137" s="21"/>
      <c r="E137" s="43"/>
    </row>
    <row r="138" spans="1:5" ht="16.5">
      <c r="A138" s="7"/>
      <c r="B138" s="11"/>
      <c r="C138" s="31">
        <f t="shared" si="54"/>
        <v>0</v>
      </c>
      <c r="D138" s="21"/>
      <c r="E138" s="43"/>
    </row>
    <row r="139" spans="1:5" ht="16.5">
      <c r="A139" s="7"/>
      <c r="B139" s="11"/>
      <c r="C139" s="31">
        <f t="shared" si="54"/>
        <v>0</v>
      </c>
      <c r="D139" s="21"/>
      <c r="E139" s="43"/>
    </row>
    <row r="140" spans="1:5" ht="16.5">
      <c r="A140" s="7"/>
      <c r="B140" s="11"/>
      <c r="C140" s="31">
        <f t="shared" si="54"/>
        <v>0</v>
      </c>
      <c r="D140" s="21"/>
      <c r="E140" s="43"/>
    </row>
    <row r="141" spans="1:5" ht="16.5">
      <c r="A141" s="7"/>
      <c r="B141" s="11"/>
      <c r="C141" s="31">
        <f t="shared" si="54"/>
        <v>0</v>
      </c>
      <c r="D141" s="21"/>
      <c r="E141" s="43"/>
    </row>
    <row r="142" spans="1:5" ht="16.5">
      <c r="A142" s="7"/>
      <c r="B142" s="11"/>
      <c r="C142" s="31">
        <f t="shared" si="54"/>
        <v>0</v>
      </c>
      <c r="D142" s="21"/>
      <c r="E142" s="43"/>
    </row>
    <row r="143" spans="1:5" ht="16.5">
      <c r="A143" s="7"/>
      <c r="B143" s="11"/>
      <c r="C143" s="31">
        <f t="shared" si="54"/>
        <v>0</v>
      </c>
      <c r="D143" s="21"/>
      <c r="E143" s="43"/>
    </row>
    <row r="144" spans="1:5" ht="16.5">
      <c r="A144" s="7"/>
      <c r="B144" s="11"/>
      <c r="C144" s="31">
        <f t="shared" si="54"/>
        <v>0</v>
      </c>
      <c r="D144" s="21"/>
      <c r="E144" s="43"/>
    </row>
    <row r="145" spans="1:5" ht="16.5">
      <c r="A145" s="7"/>
      <c r="B145" s="11"/>
      <c r="C145" s="31">
        <f t="shared" si="54"/>
        <v>0</v>
      </c>
      <c r="D145" s="21"/>
      <c r="E145" s="43"/>
    </row>
    <row r="146" spans="2:3" ht="12.75">
      <c r="B146" s="5" t="s">
        <v>11</v>
      </c>
      <c r="C146" s="38">
        <v>0.3845</v>
      </c>
    </row>
  </sheetData>
  <sheetProtection/>
  <mergeCells count="50">
    <mergeCell ref="A1:BA1"/>
    <mergeCell ref="A2:A4"/>
    <mergeCell ref="B2:B4"/>
    <mergeCell ref="C2:AX2"/>
    <mergeCell ref="BA2:BA4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T3"/>
    <mergeCell ref="AU3:AV3"/>
    <mergeCell ref="C35:N35"/>
    <mergeCell ref="P35:P37"/>
    <mergeCell ref="C36:D36"/>
    <mergeCell ref="E36:F36"/>
    <mergeCell ref="G36:H36"/>
    <mergeCell ref="I36:J36"/>
    <mergeCell ref="A64:D64"/>
    <mergeCell ref="A65:A67"/>
    <mergeCell ref="B65:B67"/>
    <mergeCell ref="C65:D65"/>
    <mergeCell ref="E65:E67"/>
    <mergeCell ref="C66:D66"/>
    <mergeCell ref="Q35:Q37"/>
    <mergeCell ref="O35:O37"/>
    <mergeCell ref="AY2:AY4"/>
    <mergeCell ref="AZ2:AZ4"/>
    <mergeCell ref="K36:L36"/>
    <mergeCell ref="M36:N36"/>
    <mergeCell ref="AW3:AX3"/>
    <mergeCell ref="A34:N34"/>
    <mergeCell ref="A35:A37"/>
    <mergeCell ref="B35:B37"/>
  </mergeCells>
  <printOptions/>
  <pageMargins left="0.1968503937007874" right="0.1968503937007874" top="0.1968503937007874" bottom="0.1968503937007874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DOORBOSS</dc:creator>
  <cp:keywords/>
  <dc:description/>
  <cp:lastModifiedBy>DOORBOSS</cp:lastModifiedBy>
  <cp:lastPrinted>2021-06-27T06:14:12Z</cp:lastPrinted>
  <dcterms:created xsi:type="dcterms:W3CDTF">2021-06-27T11:42:52Z</dcterms:created>
  <dcterms:modified xsi:type="dcterms:W3CDTF">2021-07-02T05:34:48Z</dcterms:modified>
  <cp:category/>
  <cp:version/>
  <cp:contentType/>
  <cp:contentStatus/>
</cp:coreProperties>
</file>