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20" yWindow="60" windowWidth="19440" windowHeight="13680" tabRatio="922" firstSheet="28" activeTab="44"/>
  </bookViews>
  <sheets>
    <sheet name="УЧАСТНИКИ" sheetId="1" state="hidden" r:id="rId1"/>
    <sheet name="1" sheetId="113" state="hidden" r:id="rId2"/>
    <sheet name="100м" sheetId="65" state="hidden" r:id="rId3"/>
    <sheet name="60м пф" sheetId="114" state="hidden" r:id="rId4"/>
    <sheet name="60мф" sheetId="100" state="hidden" r:id="rId5"/>
    <sheet name="200м" sheetId="117" state="hidden" r:id="rId6"/>
    <sheet name="200мф" sheetId="118" state="hidden" r:id="rId7"/>
    <sheet name="400м" sheetId="119" state="hidden" r:id="rId8"/>
    <sheet name="400мф" sheetId="120" state="hidden" r:id="rId9"/>
    <sheet name="800м" sheetId="121" state="hidden" r:id="rId10"/>
    <sheet name="800м ф" sheetId="122" state="hidden" r:id="rId11"/>
    <sheet name="1500м" sheetId="123" state="hidden" r:id="rId12"/>
    <sheet name="3000м" sheetId="124" state="hidden" r:id="rId13"/>
    <sheet name="4х100" sheetId="136" state="hidden" r:id="rId14"/>
    <sheet name="4х400" sheetId="138" state="hidden" r:id="rId15"/>
    <sheet name="60мсб" sheetId="125" state="hidden" r:id="rId16"/>
    <sheet name="110сб пф" sheetId="126" state="hidden" r:id="rId17"/>
    <sheet name="60сб ф" sheetId="127" state="hidden" r:id="rId18"/>
    <sheet name="400сб" sheetId="128" state="hidden" r:id="rId19"/>
    <sheet name="400сб ф" sheetId="129" state="hidden" r:id="rId20"/>
    <sheet name="3000сп" sheetId="130" state="hidden" r:id="rId21"/>
    <sheet name="ВЫСОТА" sheetId="36" state="hidden" r:id="rId22"/>
    <sheet name="ШЕСТ ф" sheetId="103" state="hidden" r:id="rId23"/>
    <sheet name="ДЛ-НА" sheetId="24" state="hidden" r:id="rId24"/>
    <sheet name="ТРОЙ" sheetId="26" state="hidden" r:id="rId25"/>
    <sheet name="КОПЬЁ" sheetId="142" state="hidden" r:id="rId26"/>
    <sheet name="ДИСК" sheetId="143" state="hidden" r:id="rId27"/>
    <sheet name="ядро" sheetId="134" state="hidden" r:id="rId28"/>
    <sheet name="100" sheetId="40" r:id="rId29"/>
    <sheet name="200" sheetId="150" r:id="rId30"/>
    <sheet name="400" sheetId="151" r:id="rId31"/>
    <sheet name="800" sheetId="152" r:id="rId32"/>
    <sheet name="1500" sheetId="153" r:id="rId33"/>
    <sheet name="3000" sheetId="154" r:id="rId34"/>
    <sheet name="5000" sheetId="155" r:id="rId35"/>
    <sheet name="10000" sheetId="156" r:id="rId36"/>
    <sheet name="И4х100" sheetId="139" state="hidden" r:id="rId37"/>
    <sheet name="И4х400" sheetId="140" state="hidden" r:id="rId38"/>
    <sheet name="И100СБ" sheetId="66" state="hidden" r:id="rId39"/>
    <sheet name="И400сб" sheetId="74" state="hidden" r:id="rId40"/>
    <sheet name="И2000сп" sheetId="81" state="hidden" r:id="rId41"/>
    <sheet name=" ВЫСОТА" sheetId="94" r:id="rId42"/>
    <sheet name="И ШЕСТ" sheetId="75" state="hidden" r:id="rId43"/>
    <sheet name="ДЛИНА" sheetId="87" r:id="rId44"/>
    <sheet name="ТРОЙНОЙ" sheetId="157" r:id="rId45"/>
    <sheet name="И МОЛОТ" sheetId="145" state="hidden" r:id="rId46"/>
    <sheet name="И ДИСК" sheetId="144" state="hidden" r:id="rId47"/>
    <sheet name="Лист1" sheetId="147" r:id="rId48"/>
  </sheets>
  <definedNames>
    <definedName name="CUMM" localSheetId="35">'100м'!#REF!</definedName>
    <definedName name="CUMM" localSheetId="32">'100м'!#REF!</definedName>
    <definedName name="CUMM" localSheetId="11">'1500м'!#REF!</definedName>
    <definedName name="CUMM" localSheetId="29">'100м'!#REF!</definedName>
    <definedName name="CUMM" localSheetId="5">'200м'!#REF!</definedName>
    <definedName name="CUMM" localSheetId="33">'100м'!#REF!</definedName>
    <definedName name="CUMM" localSheetId="12">'3000м'!#REF!</definedName>
    <definedName name="CUMM" localSheetId="20">'3000сп'!#REF!</definedName>
    <definedName name="CUMM" localSheetId="30">'100м'!#REF!</definedName>
    <definedName name="CUMM" localSheetId="7">'400м'!#REF!</definedName>
    <definedName name="CUMM" localSheetId="18">'400сб'!#REF!</definedName>
    <definedName name="CUMM" localSheetId="13">'4х100'!#REF!</definedName>
    <definedName name="CUMM" localSheetId="14">'4х400'!#REF!</definedName>
    <definedName name="CUMM" localSheetId="34">'100м'!#REF!</definedName>
    <definedName name="CUMM" localSheetId="15">'60мсб'!#REF!</definedName>
    <definedName name="CUMM" localSheetId="31">'100м'!#REF!</definedName>
    <definedName name="CUMM" localSheetId="9">'800м'!#REF!</definedName>
    <definedName name="CUMM" localSheetId="26">'100м'!#REF!</definedName>
    <definedName name="CUMM" localSheetId="46">'100м'!#REF!</definedName>
    <definedName name="CUMM" localSheetId="45">'100м'!#REF!</definedName>
    <definedName name="CUMM" localSheetId="36">'100м'!#REF!</definedName>
    <definedName name="CUMM" localSheetId="37">'100м'!#REF!</definedName>
    <definedName name="CUMM" localSheetId="25">'100м'!#REF!</definedName>
    <definedName name="CUMM" localSheetId="44">'100м'!#REF!</definedName>
    <definedName name="CUMM">'100м'!#REF!</definedName>
    <definedName name="d">'1'!$A$8</definedName>
    <definedName name="d_1">'1'!$A$1</definedName>
    <definedName name="d_2">'1'!$A$2</definedName>
    <definedName name="d_3">'1'!$A$3</definedName>
    <definedName name="d_4">'1'!$A$4</definedName>
    <definedName name="d_5">'1'!$A$5</definedName>
    <definedName name="d_6">'1'!$A$6</definedName>
    <definedName name="d_7">'1'!$A$7</definedName>
    <definedName name="d_8">'1'!$A$8</definedName>
    <definedName name="date_1">'1'!$A$1</definedName>
    <definedName name="Name_1">'1'!$A$10</definedName>
    <definedName name="Name_2">'1'!$A$11</definedName>
    <definedName name="Name_3">'1'!$A$12</definedName>
    <definedName name="Name_4">'1'!$A$13</definedName>
    <definedName name="Name_5">'1'!$A$13</definedName>
    <definedName name="Name_6">'1'!$A$14</definedName>
    <definedName name="OLE_LINK1" localSheetId="0">УЧАСТНИКИ!$D$2</definedName>
    <definedName name="Tit_1">'1'!$A$10</definedName>
    <definedName name="Z_B28A55F2_F506_44F5_8B45_C06C81F4E83D_.wvu.Rows" localSheetId="41" hidden="1">' ВЫСОТА'!$71:$71</definedName>
    <definedName name="Z_B28A55F2_F506_44F5_8B45_C06C81F4E83D_.wvu.Rows" localSheetId="28" hidden="1">'100'!#REF!</definedName>
    <definedName name="Z_B28A55F2_F506_44F5_8B45_C06C81F4E83D_.wvu.Rows" localSheetId="35" hidden="1">'10000'!#REF!</definedName>
    <definedName name="Z_B28A55F2_F506_44F5_8B45_C06C81F4E83D_.wvu.Rows" localSheetId="32" hidden="1">'1500'!#REF!</definedName>
    <definedName name="Z_B28A55F2_F506_44F5_8B45_C06C81F4E83D_.wvu.Rows" localSheetId="29" hidden="1">'200'!#REF!</definedName>
    <definedName name="Z_B28A55F2_F506_44F5_8B45_C06C81F4E83D_.wvu.Rows" localSheetId="33" hidden="1">'3000'!#REF!</definedName>
    <definedName name="Z_B28A55F2_F506_44F5_8B45_C06C81F4E83D_.wvu.Rows" localSheetId="30" hidden="1">'400'!#REF!</definedName>
    <definedName name="Z_B28A55F2_F506_44F5_8B45_C06C81F4E83D_.wvu.Rows" localSheetId="34" hidden="1">'5000'!#REF!</definedName>
    <definedName name="Z_B28A55F2_F506_44F5_8B45_C06C81F4E83D_.wvu.Rows" localSheetId="31" hidden="1">'800'!#REF!</definedName>
    <definedName name="Z_B28A55F2_F506_44F5_8B45_C06C81F4E83D_.wvu.Rows" localSheetId="43" hidden="1">ДЛИНА!#REF!</definedName>
    <definedName name="Z_B28A55F2_F506_44F5_8B45_C06C81F4E83D_.wvu.Rows" localSheetId="46" hidden="1">'И ДИСК'!$22:$22</definedName>
    <definedName name="Z_B28A55F2_F506_44F5_8B45_C06C81F4E83D_.wvu.Rows" localSheetId="45" hidden="1">'И МОЛОТ'!$22:$22</definedName>
    <definedName name="Z_B28A55F2_F506_44F5_8B45_C06C81F4E83D_.wvu.Rows" localSheetId="42" hidden="1">'И ШЕСТ'!#REF!</definedName>
    <definedName name="Z_B28A55F2_F506_44F5_8B45_C06C81F4E83D_.wvu.Rows" localSheetId="38" hidden="1">И100СБ!#REF!</definedName>
    <definedName name="Z_B28A55F2_F506_44F5_8B45_C06C81F4E83D_.wvu.Rows" localSheetId="40" hidden="1">И2000сп!#REF!</definedName>
    <definedName name="Z_B28A55F2_F506_44F5_8B45_C06C81F4E83D_.wvu.Rows" localSheetId="39" hidden="1">И400сб!#REF!</definedName>
    <definedName name="Z_B28A55F2_F506_44F5_8B45_C06C81F4E83D_.wvu.Rows" localSheetId="44" hidden="1">ТРОЙНОЙ!#REF!</definedName>
  </definedNames>
  <calcPr calcId="145621"/>
  <customWorkbookViews>
    <customWorkbookView name="Vovan - Личное представление" guid="{B28A55F2-F506-44F5-8B45-C06C81F4E83D}" mergeInterval="0" personalView="1" maximized="1" windowWidth="1020" windowHeight="60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32" i="157" l="1"/>
  <c r="Y32" i="157"/>
  <c r="X32" i="157"/>
  <c r="W32" i="157"/>
  <c r="I32" i="157"/>
  <c r="H32" i="157"/>
  <c r="G32" i="157"/>
  <c r="F32" i="157"/>
  <c r="E32" i="157"/>
  <c r="D32" i="157"/>
  <c r="AA31" i="157"/>
  <c r="Y31" i="157"/>
  <c r="X31" i="157"/>
  <c r="Q31" i="157"/>
  <c r="V31" i="157" s="1"/>
  <c r="W31" i="157" s="1"/>
  <c r="I31" i="157"/>
  <c r="H31" i="157"/>
  <c r="G31" i="157"/>
  <c r="F31" i="157"/>
  <c r="E31" i="157"/>
  <c r="D31" i="157"/>
  <c r="AA30" i="157"/>
  <c r="Y30" i="157"/>
  <c r="X30" i="157"/>
  <c r="P30" i="157"/>
  <c r="V30" i="157" s="1"/>
  <c r="W30" i="157" s="1"/>
  <c r="I30" i="157"/>
  <c r="H30" i="157"/>
  <c r="G30" i="157"/>
  <c r="F30" i="157"/>
  <c r="E30" i="157"/>
  <c r="D30" i="157"/>
  <c r="AA29" i="157"/>
  <c r="Y29" i="157"/>
  <c r="X29" i="157"/>
  <c r="U29" i="157"/>
  <c r="T29" i="157"/>
  <c r="S29" i="157"/>
  <c r="R29" i="157"/>
  <c r="Q29" i="157"/>
  <c r="P29" i="157"/>
  <c r="I29" i="157"/>
  <c r="H29" i="157"/>
  <c r="G29" i="157"/>
  <c r="F29" i="157"/>
  <c r="E29" i="157"/>
  <c r="D29" i="157"/>
  <c r="AA28" i="157"/>
  <c r="Y28" i="157"/>
  <c r="X28" i="157"/>
  <c r="U28" i="157"/>
  <c r="T28" i="157"/>
  <c r="S28" i="157"/>
  <c r="R28" i="157"/>
  <c r="Q28" i="157"/>
  <c r="P28" i="157"/>
  <c r="I28" i="157"/>
  <c r="H28" i="157"/>
  <c r="G28" i="157"/>
  <c r="F28" i="157"/>
  <c r="E28" i="157"/>
  <c r="D28" i="157"/>
  <c r="AA27" i="157"/>
  <c r="Y27" i="157"/>
  <c r="X27" i="157"/>
  <c r="U27" i="157"/>
  <c r="S27" i="157"/>
  <c r="Q27" i="157"/>
  <c r="P27" i="157"/>
  <c r="I27" i="157"/>
  <c r="H27" i="157"/>
  <c r="G27" i="157"/>
  <c r="F27" i="157"/>
  <c r="E27" i="157"/>
  <c r="D27" i="157"/>
  <c r="AA26" i="157"/>
  <c r="Y26" i="157"/>
  <c r="X26" i="157"/>
  <c r="R26" i="157"/>
  <c r="Q26" i="157"/>
  <c r="I26" i="157"/>
  <c r="H26" i="157"/>
  <c r="G26" i="157"/>
  <c r="F26" i="157"/>
  <c r="E26" i="157"/>
  <c r="D26" i="157"/>
  <c r="AA25" i="157"/>
  <c r="Y25" i="157"/>
  <c r="X25" i="157"/>
  <c r="Q25" i="157"/>
  <c r="P25" i="157"/>
  <c r="I25" i="157"/>
  <c r="H25" i="157"/>
  <c r="G25" i="157"/>
  <c r="F25" i="157"/>
  <c r="E25" i="157"/>
  <c r="D25" i="157"/>
  <c r="AA24" i="157"/>
  <c r="Y24" i="157"/>
  <c r="X24" i="157"/>
  <c r="U24" i="157"/>
  <c r="T24" i="157"/>
  <c r="S24" i="157"/>
  <c r="R24" i="157"/>
  <c r="I24" i="157"/>
  <c r="H24" i="157"/>
  <c r="G24" i="157"/>
  <c r="F24" i="157"/>
  <c r="E24" i="157"/>
  <c r="D24" i="157"/>
  <c r="AA23" i="157"/>
  <c r="Y23" i="157"/>
  <c r="X23" i="157"/>
  <c r="U23" i="157"/>
  <c r="T23" i="157"/>
  <c r="S23" i="157"/>
  <c r="R23" i="157"/>
  <c r="Q23" i="157"/>
  <c r="I23" i="157"/>
  <c r="H23" i="157"/>
  <c r="G23" i="157"/>
  <c r="F23" i="157"/>
  <c r="E23" i="157"/>
  <c r="D23" i="157"/>
  <c r="AA22" i="157"/>
  <c r="Y22" i="157"/>
  <c r="X22" i="157"/>
  <c r="U22" i="157"/>
  <c r="S22" i="157"/>
  <c r="Q22" i="157"/>
  <c r="P22" i="157"/>
  <c r="I22" i="157"/>
  <c r="H22" i="157"/>
  <c r="G22" i="157"/>
  <c r="F22" i="157"/>
  <c r="E22" i="157"/>
  <c r="D22" i="157"/>
  <c r="AA21" i="157"/>
  <c r="Y21" i="157"/>
  <c r="X21" i="157"/>
  <c r="U21" i="157"/>
  <c r="T21" i="157"/>
  <c r="S21" i="157"/>
  <c r="Q21" i="157"/>
  <c r="I21" i="157"/>
  <c r="H21" i="157"/>
  <c r="G21" i="157"/>
  <c r="F21" i="157"/>
  <c r="E21" i="157"/>
  <c r="D21" i="157"/>
  <c r="AA20" i="157"/>
  <c r="Y20" i="157"/>
  <c r="X20" i="157"/>
  <c r="U20" i="157"/>
  <c r="T20" i="157"/>
  <c r="S20" i="157"/>
  <c r="R20" i="157"/>
  <c r="Q20" i="157"/>
  <c r="P20" i="157"/>
  <c r="I20" i="157"/>
  <c r="H20" i="157"/>
  <c r="G20" i="157"/>
  <c r="F20" i="157"/>
  <c r="E20" i="157"/>
  <c r="D20" i="157"/>
  <c r="AA19" i="157"/>
  <c r="Y19" i="157"/>
  <c r="X19" i="157"/>
  <c r="U19" i="157"/>
  <c r="T19" i="157"/>
  <c r="S19" i="157"/>
  <c r="Q19" i="157"/>
  <c r="P19" i="157"/>
  <c r="I19" i="157"/>
  <c r="H19" i="157"/>
  <c r="G19" i="157"/>
  <c r="F19" i="157"/>
  <c r="E19" i="157"/>
  <c r="D19" i="157"/>
  <c r="AA18" i="157"/>
  <c r="Y18" i="157"/>
  <c r="X18" i="157"/>
  <c r="U18" i="157"/>
  <c r="T18" i="157"/>
  <c r="S18" i="157"/>
  <c r="Q18" i="157"/>
  <c r="I18" i="157"/>
  <c r="H18" i="157"/>
  <c r="G18" i="157"/>
  <c r="F18" i="157"/>
  <c r="E18" i="157"/>
  <c r="D18" i="157"/>
  <c r="AA17" i="157"/>
  <c r="Y17" i="157"/>
  <c r="X17" i="157"/>
  <c r="U17" i="157"/>
  <c r="T17" i="157"/>
  <c r="S17" i="157"/>
  <c r="R17" i="157"/>
  <c r="Q17" i="157"/>
  <c r="I17" i="157"/>
  <c r="H17" i="157"/>
  <c r="G17" i="157"/>
  <c r="F17" i="157"/>
  <c r="E17" i="157"/>
  <c r="D17" i="157"/>
  <c r="AA16" i="157"/>
  <c r="Y16" i="157"/>
  <c r="X16" i="157"/>
  <c r="U16" i="157"/>
  <c r="T16" i="157"/>
  <c r="R16" i="157"/>
  <c r="Q16" i="157"/>
  <c r="P16" i="157"/>
  <c r="I16" i="157"/>
  <c r="H16" i="157"/>
  <c r="G16" i="157"/>
  <c r="F16" i="157"/>
  <c r="E16" i="157"/>
  <c r="D16" i="157"/>
  <c r="AA15" i="157"/>
  <c r="Y15" i="157"/>
  <c r="U15" i="157"/>
  <c r="T15" i="157"/>
  <c r="S15" i="157"/>
  <c r="R15" i="157"/>
  <c r="P15" i="157"/>
  <c r="I15" i="157"/>
  <c r="H15" i="157"/>
  <c r="G15" i="157"/>
  <c r="F15" i="157"/>
  <c r="E15" i="157"/>
  <c r="D15" i="157"/>
  <c r="AA14" i="157"/>
  <c r="Y14" i="157"/>
  <c r="U14" i="157"/>
  <c r="T14" i="157"/>
  <c r="S14" i="157"/>
  <c r="R14" i="157"/>
  <c r="Q14" i="157"/>
  <c r="P14" i="157"/>
  <c r="I14" i="157"/>
  <c r="H14" i="157"/>
  <c r="G14" i="157"/>
  <c r="F14" i="157"/>
  <c r="E14" i="157"/>
  <c r="D14" i="157"/>
  <c r="AA13" i="157"/>
  <c r="H13" i="157"/>
  <c r="AA12" i="157"/>
  <c r="Y12" i="157"/>
  <c r="I12" i="157"/>
  <c r="H12" i="157"/>
  <c r="D12" i="157"/>
  <c r="Y9" i="157"/>
  <c r="W9" i="157"/>
  <c r="A9" i="157"/>
  <c r="Y8" i="157"/>
  <c r="A4" i="157"/>
  <c r="A3" i="157"/>
  <c r="A2" i="157"/>
  <c r="A1" i="157"/>
  <c r="V15" i="157" l="1"/>
  <c r="W15" i="157" s="1"/>
  <c r="V17" i="157"/>
  <c r="W17" i="157" s="1"/>
  <c r="V22" i="157"/>
  <c r="W22" i="157" s="1"/>
  <c r="V25" i="157"/>
  <c r="W25" i="157" s="1"/>
  <c r="V29" i="157"/>
  <c r="W29" i="157" s="1"/>
  <c r="V23" i="157"/>
  <c r="W23" i="157" s="1"/>
  <c r="V19" i="157"/>
  <c r="W19" i="157" s="1"/>
  <c r="V21" i="157"/>
  <c r="W21" i="157" s="1"/>
  <c r="V24" i="157"/>
  <c r="W24" i="157" s="1"/>
  <c r="V26" i="157"/>
  <c r="W26" i="157" s="1"/>
  <c r="V28" i="157"/>
  <c r="W28" i="157" s="1"/>
  <c r="V18" i="157"/>
  <c r="W18" i="157" s="1"/>
  <c r="V14" i="157"/>
  <c r="W14" i="157" s="1"/>
  <c r="V16" i="157"/>
  <c r="W16" i="157" s="1"/>
  <c r="V20" i="157"/>
  <c r="W20" i="157" s="1"/>
  <c r="V27" i="157"/>
  <c r="W27" i="157" s="1"/>
  <c r="T62" i="156" l="1"/>
  <c r="O62" i="156" s="1"/>
  <c r="Q62" i="156"/>
  <c r="P62" i="156"/>
  <c r="M62" i="156"/>
  <c r="K62" i="156"/>
  <c r="I62" i="156"/>
  <c r="H62" i="156"/>
  <c r="G62" i="156"/>
  <c r="F62" i="156"/>
  <c r="E62" i="156"/>
  <c r="D62" i="156"/>
  <c r="T61" i="156"/>
  <c r="Q61" i="156"/>
  <c r="P61" i="156"/>
  <c r="O61" i="156"/>
  <c r="M61" i="156"/>
  <c r="I61" i="156"/>
  <c r="H61" i="156"/>
  <c r="G61" i="156"/>
  <c r="F61" i="156"/>
  <c r="E61" i="156"/>
  <c r="D61" i="156"/>
  <c r="T60" i="156"/>
  <c r="Q60" i="156"/>
  <c r="P60" i="156"/>
  <c r="O60" i="156"/>
  <c r="M60" i="156"/>
  <c r="K60" i="156"/>
  <c r="I60" i="156"/>
  <c r="H60" i="156"/>
  <c r="G60" i="156"/>
  <c r="F60" i="156"/>
  <c r="E60" i="156"/>
  <c r="D60" i="156"/>
  <c r="T59" i="156"/>
  <c r="Q59" i="156"/>
  <c r="P59" i="156"/>
  <c r="O59" i="156"/>
  <c r="M59" i="156"/>
  <c r="K59" i="156"/>
  <c r="I59" i="156"/>
  <c r="H59" i="156"/>
  <c r="G59" i="156"/>
  <c r="F59" i="156"/>
  <c r="E59" i="156"/>
  <c r="D59" i="156"/>
  <c r="T58" i="156"/>
  <c r="Q58" i="156"/>
  <c r="P58" i="156"/>
  <c r="O58" i="156"/>
  <c r="M58" i="156"/>
  <c r="K58" i="156"/>
  <c r="I58" i="156"/>
  <c r="H58" i="156"/>
  <c r="G58" i="156"/>
  <c r="F58" i="156"/>
  <c r="E58" i="156"/>
  <c r="D58" i="156"/>
  <c r="T57" i="156"/>
  <c r="Q57" i="156"/>
  <c r="P57" i="156"/>
  <c r="O57" i="156"/>
  <c r="M57" i="156"/>
  <c r="K57" i="156"/>
  <c r="I57" i="156"/>
  <c r="H57" i="156"/>
  <c r="G57" i="156"/>
  <c r="F57" i="156"/>
  <c r="E57" i="156"/>
  <c r="D57" i="156"/>
  <c r="T56" i="156"/>
  <c r="Q56" i="156"/>
  <c r="P56" i="156"/>
  <c r="O56" i="156"/>
  <c r="M56" i="156"/>
  <c r="K56" i="156"/>
  <c r="I56" i="156"/>
  <c r="H56" i="156"/>
  <c r="G56" i="156"/>
  <c r="F56" i="156"/>
  <c r="E56" i="156"/>
  <c r="D56" i="156"/>
  <c r="T55" i="156"/>
  <c r="Q55" i="156"/>
  <c r="P55" i="156"/>
  <c r="O55" i="156"/>
  <c r="M55" i="156"/>
  <c r="K55" i="156"/>
  <c r="I55" i="156"/>
  <c r="H55" i="156"/>
  <c r="G55" i="156"/>
  <c r="F55" i="156"/>
  <c r="E55" i="156"/>
  <c r="D55" i="156"/>
  <c r="T54" i="156"/>
  <c r="Q54" i="156"/>
  <c r="P54" i="156"/>
  <c r="O54" i="156"/>
  <c r="M54" i="156"/>
  <c r="K54" i="156"/>
  <c r="I54" i="156"/>
  <c r="H54" i="156"/>
  <c r="G54" i="156"/>
  <c r="F54" i="156"/>
  <c r="E54" i="156"/>
  <c r="D54" i="156"/>
  <c r="T53" i="156"/>
  <c r="Q53" i="156"/>
  <c r="P53" i="156"/>
  <c r="O53" i="156"/>
  <c r="M53" i="156"/>
  <c r="K53" i="156"/>
  <c r="I53" i="156"/>
  <c r="H53" i="156"/>
  <c r="G53" i="156"/>
  <c r="F53" i="156"/>
  <c r="E53" i="156"/>
  <c r="D53" i="156"/>
  <c r="T52" i="156"/>
  <c r="Q52" i="156"/>
  <c r="P52" i="156"/>
  <c r="O52" i="156"/>
  <c r="M52" i="156"/>
  <c r="K52" i="156"/>
  <c r="I52" i="156"/>
  <c r="H52" i="156"/>
  <c r="G52" i="156"/>
  <c r="F52" i="156"/>
  <c r="E52" i="156"/>
  <c r="D52" i="156"/>
  <c r="T51" i="156"/>
  <c r="Q51" i="156"/>
  <c r="P51" i="156"/>
  <c r="O51" i="156"/>
  <c r="M51" i="156"/>
  <c r="K51" i="156"/>
  <c r="I51" i="156"/>
  <c r="H51" i="156"/>
  <c r="G51" i="156"/>
  <c r="F51" i="156"/>
  <c r="E51" i="156"/>
  <c r="D51" i="156"/>
  <c r="T50" i="156"/>
  <c r="Q50" i="156"/>
  <c r="P50" i="156"/>
  <c r="O50" i="156"/>
  <c r="M50" i="156"/>
  <c r="K50" i="156"/>
  <c r="I50" i="156"/>
  <c r="H50" i="156"/>
  <c r="G50" i="156"/>
  <c r="F50" i="156"/>
  <c r="E50" i="156"/>
  <c r="D50" i="156"/>
  <c r="T49" i="156"/>
  <c r="Q49" i="156"/>
  <c r="P49" i="156"/>
  <c r="O49" i="156"/>
  <c r="M49" i="156"/>
  <c r="K49" i="156"/>
  <c r="I49" i="156"/>
  <c r="H49" i="156"/>
  <c r="G49" i="156"/>
  <c r="F49" i="156"/>
  <c r="E49" i="156"/>
  <c r="D49" i="156"/>
  <c r="T48" i="156"/>
  <c r="Q48" i="156"/>
  <c r="P48" i="156"/>
  <c r="O48" i="156"/>
  <c r="M48" i="156"/>
  <c r="K48" i="156"/>
  <c r="I48" i="156"/>
  <c r="H48" i="156"/>
  <c r="G48" i="156"/>
  <c r="F48" i="156"/>
  <c r="E48" i="156"/>
  <c r="D48" i="156"/>
  <c r="T47" i="156"/>
  <c r="Q47" i="156"/>
  <c r="P47" i="156"/>
  <c r="O47" i="156"/>
  <c r="M47" i="156"/>
  <c r="K47" i="156"/>
  <c r="I47" i="156"/>
  <c r="H47" i="156"/>
  <c r="G47" i="156"/>
  <c r="F47" i="156"/>
  <c r="E47" i="156"/>
  <c r="D47" i="156"/>
  <c r="T46" i="156"/>
  <c r="Q46" i="156"/>
  <c r="P46" i="156"/>
  <c r="O46" i="156"/>
  <c r="M46" i="156"/>
  <c r="K46" i="156"/>
  <c r="I46" i="156"/>
  <c r="H46" i="156"/>
  <c r="G46" i="156"/>
  <c r="F46" i="156"/>
  <c r="E46" i="156"/>
  <c r="D46" i="156"/>
  <c r="T45" i="156"/>
  <c r="Q45" i="156"/>
  <c r="P45" i="156"/>
  <c r="O45" i="156"/>
  <c r="M45" i="156"/>
  <c r="K45" i="156"/>
  <c r="I45" i="156"/>
  <c r="H45" i="156"/>
  <c r="G45" i="156"/>
  <c r="F45" i="156"/>
  <c r="E45" i="156"/>
  <c r="D45" i="156"/>
  <c r="T44" i="156"/>
  <c r="Q44" i="156"/>
  <c r="P44" i="156"/>
  <c r="O44" i="156"/>
  <c r="M44" i="156"/>
  <c r="K44" i="156"/>
  <c r="I44" i="156"/>
  <c r="H44" i="156"/>
  <c r="G44" i="156"/>
  <c r="F44" i="156"/>
  <c r="E44" i="156"/>
  <c r="D44" i="156"/>
  <c r="T43" i="156"/>
  <c r="Q43" i="156"/>
  <c r="P43" i="156"/>
  <c r="O43" i="156"/>
  <c r="M43" i="156"/>
  <c r="K43" i="156"/>
  <c r="I43" i="156"/>
  <c r="H43" i="156"/>
  <c r="G43" i="156"/>
  <c r="F43" i="156"/>
  <c r="E43" i="156"/>
  <c r="D43" i="156"/>
  <c r="T42" i="156"/>
  <c r="Q42" i="156"/>
  <c r="P42" i="156"/>
  <c r="O42" i="156"/>
  <c r="M42" i="156"/>
  <c r="K42" i="156"/>
  <c r="I42" i="156"/>
  <c r="H42" i="156"/>
  <c r="G42" i="156"/>
  <c r="F42" i="156"/>
  <c r="E42" i="156"/>
  <c r="D42" i="156"/>
  <c r="T41" i="156"/>
  <c r="Q41" i="156"/>
  <c r="P41" i="156"/>
  <c r="O41" i="156"/>
  <c r="M41" i="156"/>
  <c r="K41" i="156"/>
  <c r="I41" i="156"/>
  <c r="H41" i="156"/>
  <c r="G41" i="156"/>
  <c r="F41" i="156"/>
  <c r="E41" i="156"/>
  <c r="D41" i="156"/>
  <c r="T40" i="156"/>
  <c r="Q40" i="156"/>
  <c r="P40" i="156"/>
  <c r="O40" i="156"/>
  <c r="M40" i="156"/>
  <c r="K40" i="156"/>
  <c r="I40" i="156"/>
  <c r="H40" i="156"/>
  <c r="G40" i="156"/>
  <c r="F40" i="156"/>
  <c r="E40" i="156"/>
  <c r="D40" i="156"/>
  <c r="T39" i="156"/>
  <c r="Q39" i="156"/>
  <c r="P39" i="156"/>
  <c r="O39" i="156"/>
  <c r="M39" i="156"/>
  <c r="K39" i="156"/>
  <c r="I39" i="156"/>
  <c r="H39" i="156"/>
  <c r="G39" i="156"/>
  <c r="F39" i="156"/>
  <c r="E39" i="156"/>
  <c r="D39" i="156"/>
  <c r="T38" i="156"/>
  <c r="Q38" i="156"/>
  <c r="P38" i="156"/>
  <c r="O38" i="156"/>
  <c r="M38" i="156"/>
  <c r="K38" i="156"/>
  <c r="I38" i="156"/>
  <c r="H38" i="156"/>
  <c r="G38" i="156"/>
  <c r="F38" i="156"/>
  <c r="E38" i="156"/>
  <c r="D38" i="156"/>
  <c r="T37" i="156"/>
  <c r="Q37" i="156"/>
  <c r="P37" i="156"/>
  <c r="O37" i="156"/>
  <c r="M37" i="156"/>
  <c r="K37" i="156"/>
  <c r="I37" i="156"/>
  <c r="H37" i="156"/>
  <c r="G37" i="156"/>
  <c r="F37" i="156"/>
  <c r="E37" i="156"/>
  <c r="D37" i="156"/>
  <c r="T36" i="156"/>
  <c r="Q36" i="156"/>
  <c r="P36" i="156"/>
  <c r="O36" i="156"/>
  <c r="M36" i="156"/>
  <c r="K36" i="156"/>
  <c r="I36" i="156"/>
  <c r="H36" i="156"/>
  <c r="G36" i="156"/>
  <c r="F36" i="156"/>
  <c r="E36" i="156"/>
  <c r="D36" i="156"/>
  <c r="T35" i="156"/>
  <c r="Q35" i="156"/>
  <c r="O35" i="156"/>
  <c r="M35" i="156"/>
  <c r="K35" i="156"/>
  <c r="I35" i="156"/>
  <c r="H35" i="156"/>
  <c r="G35" i="156"/>
  <c r="F35" i="156"/>
  <c r="E35" i="156"/>
  <c r="D35" i="156"/>
  <c r="T34" i="156"/>
  <c r="O34" i="156" s="1"/>
  <c r="Q34" i="156"/>
  <c r="P34" i="156"/>
  <c r="M34" i="156"/>
  <c r="K34" i="156"/>
  <c r="I34" i="156"/>
  <c r="H34" i="156"/>
  <c r="G34" i="156"/>
  <c r="F34" i="156"/>
  <c r="E34" i="156"/>
  <c r="D34" i="156"/>
  <c r="T33" i="156"/>
  <c r="O33" i="156" s="1"/>
  <c r="Q33" i="156"/>
  <c r="P33" i="156"/>
  <c r="M33" i="156"/>
  <c r="K33" i="156"/>
  <c r="I33" i="156"/>
  <c r="H33" i="156"/>
  <c r="G33" i="156"/>
  <c r="F33" i="156"/>
  <c r="E33" i="156"/>
  <c r="D33" i="156"/>
  <c r="T32" i="156"/>
  <c r="O32" i="156" s="1"/>
  <c r="Q32" i="156"/>
  <c r="P32" i="156"/>
  <c r="M32" i="156"/>
  <c r="K32" i="156"/>
  <c r="I32" i="156"/>
  <c r="H32" i="156"/>
  <c r="G32" i="156"/>
  <c r="F32" i="156"/>
  <c r="E32" i="156"/>
  <c r="D32" i="156"/>
  <c r="T31" i="156"/>
  <c r="O31" i="156" s="1"/>
  <c r="Q31" i="156"/>
  <c r="P31" i="156"/>
  <c r="M31" i="156"/>
  <c r="K31" i="156"/>
  <c r="I31" i="156"/>
  <c r="H31" i="156"/>
  <c r="G31" i="156"/>
  <c r="F31" i="156"/>
  <c r="E31" i="156"/>
  <c r="D31" i="156"/>
  <c r="T30" i="156"/>
  <c r="O30" i="156" s="1"/>
  <c r="Q30" i="156"/>
  <c r="M30" i="156"/>
  <c r="K30" i="156"/>
  <c r="I30" i="156"/>
  <c r="H30" i="156"/>
  <c r="G30" i="156"/>
  <c r="F30" i="156"/>
  <c r="E30" i="156"/>
  <c r="D30" i="156"/>
  <c r="T29" i="156"/>
  <c r="T28" i="156"/>
  <c r="T27" i="156"/>
  <c r="T26" i="156"/>
  <c r="T25" i="156"/>
  <c r="T24" i="156"/>
  <c r="T23" i="156"/>
  <c r="T16" i="156"/>
  <c r="P16" i="156"/>
  <c r="M16" i="156"/>
  <c r="H16" i="156"/>
  <c r="T15" i="156"/>
  <c r="M15" i="156"/>
  <c r="H15" i="156"/>
  <c r="T14" i="156"/>
  <c r="P14" i="156"/>
  <c r="M14" i="156"/>
  <c r="H14" i="156"/>
  <c r="T13" i="156"/>
  <c r="P13" i="156"/>
  <c r="M13" i="156"/>
  <c r="H13" i="156"/>
  <c r="Q9" i="156"/>
  <c r="M9" i="156"/>
  <c r="A9" i="156"/>
  <c r="Q8" i="156"/>
  <c r="O8" i="156"/>
  <c r="A4" i="156"/>
  <c r="A3" i="156"/>
  <c r="A2" i="156"/>
  <c r="A1" i="156"/>
  <c r="T62" i="155" l="1"/>
  <c r="Q62" i="155"/>
  <c r="P62" i="155"/>
  <c r="O62" i="155"/>
  <c r="M62" i="155"/>
  <c r="K62" i="155"/>
  <c r="I62" i="155"/>
  <c r="H62" i="155"/>
  <c r="G62" i="155"/>
  <c r="F62" i="155"/>
  <c r="E62" i="155"/>
  <c r="D62" i="155"/>
  <c r="T61" i="155"/>
  <c r="O61" i="155" s="1"/>
  <c r="Q61" i="155"/>
  <c r="P61" i="155"/>
  <c r="M61" i="155"/>
  <c r="I61" i="155"/>
  <c r="H61" i="155"/>
  <c r="G61" i="155"/>
  <c r="F61" i="155"/>
  <c r="E61" i="155"/>
  <c r="D61" i="155"/>
  <c r="T60" i="155"/>
  <c r="O60" i="155" s="1"/>
  <c r="Q60" i="155"/>
  <c r="P60" i="155"/>
  <c r="M60" i="155"/>
  <c r="K60" i="155"/>
  <c r="I60" i="155"/>
  <c r="H60" i="155"/>
  <c r="G60" i="155"/>
  <c r="F60" i="155"/>
  <c r="E60" i="155"/>
  <c r="D60" i="155"/>
  <c r="T59" i="155"/>
  <c r="O59" i="155" s="1"/>
  <c r="Q59" i="155"/>
  <c r="P59" i="155"/>
  <c r="M59" i="155"/>
  <c r="K59" i="155"/>
  <c r="I59" i="155"/>
  <c r="H59" i="155"/>
  <c r="G59" i="155"/>
  <c r="F59" i="155"/>
  <c r="E59" i="155"/>
  <c r="D59" i="155"/>
  <c r="T58" i="155"/>
  <c r="O58" i="155" s="1"/>
  <c r="Q58" i="155"/>
  <c r="P58" i="155"/>
  <c r="M58" i="155"/>
  <c r="K58" i="155"/>
  <c r="I58" i="155"/>
  <c r="H58" i="155"/>
  <c r="G58" i="155"/>
  <c r="F58" i="155"/>
  <c r="E58" i="155"/>
  <c r="D58" i="155"/>
  <c r="T57" i="155"/>
  <c r="Q57" i="155"/>
  <c r="P57" i="155"/>
  <c r="O57" i="155"/>
  <c r="M57" i="155"/>
  <c r="K57" i="155"/>
  <c r="I57" i="155"/>
  <c r="H57" i="155"/>
  <c r="G57" i="155"/>
  <c r="F57" i="155"/>
  <c r="E57" i="155"/>
  <c r="D57" i="155"/>
  <c r="T56" i="155"/>
  <c r="O56" i="155" s="1"/>
  <c r="Q56" i="155"/>
  <c r="P56" i="155"/>
  <c r="M56" i="155"/>
  <c r="K56" i="155"/>
  <c r="I56" i="155"/>
  <c r="H56" i="155"/>
  <c r="G56" i="155"/>
  <c r="F56" i="155"/>
  <c r="E56" i="155"/>
  <c r="D56" i="155"/>
  <c r="T55" i="155"/>
  <c r="O55" i="155" s="1"/>
  <c r="Q55" i="155"/>
  <c r="P55" i="155"/>
  <c r="M55" i="155"/>
  <c r="K55" i="155"/>
  <c r="I55" i="155"/>
  <c r="H55" i="155"/>
  <c r="G55" i="155"/>
  <c r="F55" i="155"/>
  <c r="E55" i="155"/>
  <c r="D55" i="155"/>
  <c r="T54" i="155"/>
  <c r="O54" i="155" s="1"/>
  <c r="Q54" i="155"/>
  <c r="P54" i="155"/>
  <c r="M54" i="155"/>
  <c r="K54" i="155"/>
  <c r="I54" i="155"/>
  <c r="H54" i="155"/>
  <c r="G54" i="155"/>
  <c r="F54" i="155"/>
  <c r="E54" i="155"/>
  <c r="D54" i="155"/>
  <c r="T53" i="155"/>
  <c r="O53" i="155" s="1"/>
  <c r="Q53" i="155"/>
  <c r="P53" i="155"/>
  <c r="M53" i="155"/>
  <c r="K53" i="155"/>
  <c r="I53" i="155"/>
  <c r="H53" i="155"/>
  <c r="G53" i="155"/>
  <c r="F53" i="155"/>
  <c r="E53" i="155"/>
  <c r="D53" i="155"/>
  <c r="T52" i="155"/>
  <c r="O52" i="155" s="1"/>
  <c r="Q52" i="155"/>
  <c r="P52" i="155"/>
  <c r="M52" i="155"/>
  <c r="K52" i="155"/>
  <c r="I52" i="155"/>
  <c r="H52" i="155"/>
  <c r="G52" i="155"/>
  <c r="F52" i="155"/>
  <c r="E52" i="155"/>
  <c r="D52" i="155"/>
  <c r="T51" i="155"/>
  <c r="Q51" i="155"/>
  <c r="P51" i="155"/>
  <c r="O51" i="155"/>
  <c r="M51" i="155"/>
  <c r="K51" i="155"/>
  <c r="I51" i="155"/>
  <c r="H51" i="155"/>
  <c r="G51" i="155"/>
  <c r="F51" i="155"/>
  <c r="E51" i="155"/>
  <c r="D51" i="155"/>
  <c r="T50" i="155"/>
  <c r="O50" i="155" s="1"/>
  <c r="Q50" i="155"/>
  <c r="P50" i="155"/>
  <c r="M50" i="155"/>
  <c r="K50" i="155"/>
  <c r="I50" i="155"/>
  <c r="H50" i="155"/>
  <c r="G50" i="155"/>
  <c r="F50" i="155"/>
  <c r="E50" i="155"/>
  <c r="D50" i="155"/>
  <c r="T49" i="155"/>
  <c r="O49" i="155" s="1"/>
  <c r="Q49" i="155"/>
  <c r="P49" i="155"/>
  <c r="M49" i="155"/>
  <c r="K49" i="155"/>
  <c r="I49" i="155"/>
  <c r="H49" i="155"/>
  <c r="G49" i="155"/>
  <c r="F49" i="155"/>
  <c r="E49" i="155"/>
  <c r="D49" i="155"/>
  <c r="T48" i="155"/>
  <c r="O48" i="155" s="1"/>
  <c r="Q48" i="155"/>
  <c r="P48" i="155"/>
  <c r="M48" i="155"/>
  <c r="K48" i="155"/>
  <c r="I48" i="155"/>
  <c r="H48" i="155"/>
  <c r="G48" i="155"/>
  <c r="F48" i="155"/>
  <c r="E48" i="155"/>
  <c r="D48" i="155"/>
  <c r="T47" i="155"/>
  <c r="Q47" i="155"/>
  <c r="P47" i="155"/>
  <c r="O47" i="155"/>
  <c r="M47" i="155"/>
  <c r="K47" i="155"/>
  <c r="I47" i="155"/>
  <c r="H47" i="155"/>
  <c r="G47" i="155"/>
  <c r="F47" i="155"/>
  <c r="E47" i="155"/>
  <c r="D47" i="155"/>
  <c r="T46" i="155"/>
  <c r="O46" i="155" s="1"/>
  <c r="Q46" i="155"/>
  <c r="P46" i="155"/>
  <c r="M46" i="155"/>
  <c r="K46" i="155"/>
  <c r="I46" i="155"/>
  <c r="H46" i="155"/>
  <c r="G46" i="155"/>
  <c r="F46" i="155"/>
  <c r="E46" i="155"/>
  <c r="D46" i="155"/>
  <c r="T45" i="155"/>
  <c r="O45" i="155" s="1"/>
  <c r="Q45" i="155"/>
  <c r="P45" i="155"/>
  <c r="M45" i="155"/>
  <c r="K45" i="155"/>
  <c r="I45" i="155"/>
  <c r="H45" i="155"/>
  <c r="G45" i="155"/>
  <c r="F45" i="155"/>
  <c r="E45" i="155"/>
  <c r="D45" i="155"/>
  <c r="T44" i="155"/>
  <c r="O44" i="155" s="1"/>
  <c r="Q44" i="155"/>
  <c r="P44" i="155"/>
  <c r="M44" i="155"/>
  <c r="K44" i="155"/>
  <c r="I44" i="155"/>
  <c r="H44" i="155"/>
  <c r="G44" i="155"/>
  <c r="F44" i="155"/>
  <c r="E44" i="155"/>
  <c r="D44" i="155"/>
  <c r="T43" i="155"/>
  <c r="Q43" i="155"/>
  <c r="P43" i="155"/>
  <c r="O43" i="155"/>
  <c r="M43" i="155"/>
  <c r="K43" i="155"/>
  <c r="I43" i="155"/>
  <c r="H43" i="155"/>
  <c r="G43" i="155"/>
  <c r="F43" i="155"/>
  <c r="E43" i="155"/>
  <c r="D43" i="155"/>
  <c r="T42" i="155"/>
  <c r="O42" i="155" s="1"/>
  <c r="Q42" i="155"/>
  <c r="P42" i="155"/>
  <c r="M42" i="155"/>
  <c r="K42" i="155"/>
  <c r="I42" i="155"/>
  <c r="H42" i="155"/>
  <c r="G42" i="155"/>
  <c r="F42" i="155"/>
  <c r="E42" i="155"/>
  <c r="D42" i="155"/>
  <c r="T41" i="155"/>
  <c r="O41" i="155" s="1"/>
  <c r="Q41" i="155"/>
  <c r="P41" i="155"/>
  <c r="M41" i="155"/>
  <c r="K41" i="155"/>
  <c r="I41" i="155"/>
  <c r="H41" i="155"/>
  <c r="G41" i="155"/>
  <c r="F41" i="155"/>
  <c r="E41" i="155"/>
  <c r="D41" i="155"/>
  <c r="T40" i="155"/>
  <c r="O40" i="155" s="1"/>
  <c r="Q40" i="155"/>
  <c r="P40" i="155"/>
  <c r="M40" i="155"/>
  <c r="K40" i="155"/>
  <c r="I40" i="155"/>
  <c r="H40" i="155"/>
  <c r="G40" i="155"/>
  <c r="F40" i="155"/>
  <c r="E40" i="155"/>
  <c r="D40" i="155"/>
  <c r="T39" i="155"/>
  <c r="Q39" i="155"/>
  <c r="P39" i="155"/>
  <c r="O39" i="155"/>
  <c r="M39" i="155"/>
  <c r="K39" i="155"/>
  <c r="I39" i="155"/>
  <c r="H39" i="155"/>
  <c r="G39" i="155"/>
  <c r="F39" i="155"/>
  <c r="E39" i="155"/>
  <c r="D39" i="155"/>
  <c r="T38" i="155"/>
  <c r="O38" i="155" s="1"/>
  <c r="Q38" i="155"/>
  <c r="P38" i="155"/>
  <c r="M38" i="155"/>
  <c r="K38" i="155"/>
  <c r="I38" i="155"/>
  <c r="H38" i="155"/>
  <c r="G38" i="155"/>
  <c r="F38" i="155"/>
  <c r="E38" i="155"/>
  <c r="D38" i="155"/>
  <c r="T37" i="155"/>
  <c r="O37" i="155" s="1"/>
  <c r="Q37" i="155"/>
  <c r="P37" i="155"/>
  <c r="M37" i="155"/>
  <c r="K37" i="155"/>
  <c r="I37" i="155"/>
  <c r="H37" i="155"/>
  <c r="G37" i="155"/>
  <c r="F37" i="155"/>
  <c r="E37" i="155"/>
  <c r="D37" i="155"/>
  <c r="T36" i="155"/>
  <c r="O36" i="155" s="1"/>
  <c r="Q36" i="155"/>
  <c r="P36" i="155"/>
  <c r="M36" i="155"/>
  <c r="K36" i="155"/>
  <c r="I36" i="155"/>
  <c r="H36" i="155"/>
  <c r="G36" i="155"/>
  <c r="F36" i="155"/>
  <c r="E36" i="155"/>
  <c r="D36" i="155"/>
  <c r="T35" i="155"/>
  <c r="Q35" i="155"/>
  <c r="O35" i="155"/>
  <c r="M35" i="155"/>
  <c r="K35" i="155"/>
  <c r="I35" i="155"/>
  <c r="H35" i="155"/>
  <c r="G35" i="155"/>
  <c r="F35" i="155"/>
  <c r="E35" i="155"/>
  <c r="D35" i="155"/>
  <c r="T34" i="155"/>
  <c r="O34" i="155" s="1"/>
  <c r="Q34" i="155"/>
  <c r="P34" i="155"/>
  <c r="M34" i="155"/>
  <c r="K34" i="155"/>
  <c r="I34" i="155"/>
  <c r="H34" i="155"/>
  <c r="G34" i="155"/>
  <c r="F34" i="155"/>
  <c r="E34" i="155"/>
  <c r="D34" i="155"/>
  <c r="T33" i="155"/>
  <c r="O33" i="155" s="1"/>
  <c r="Q33" i="155"/>
  <c r="P33" i="155"/>
  <c r="M33" i="155"/>
  <c r="K33" i="155"/>
  <c r="I33" i="155"/>
  <c r="H33" i="155"/>
  <c r="G33" i="155"/>
  <c r="F33" i="155"/>
  <c r="E33" i="155"/>
  <c r="D33" i="155"/>
  <c r="T32" i="155"/>
  <c r="Q32" i="155"/>
  <c r="P32" i="155"/>
  <c r="O32" i="155"/>
  <c r="M32" i="155"/>
  <c r="K32" i="155"/>
  <c r="I32" i="155"/>
  <c r="H32" i="155"/>
  <c r="G32" i="155"/>
  <c r="F32" i="155"/>
  <c r="E32" i="155"/>
  <c r="D32" i="155"/>
  <c r="T31" i="155"/>
  <c r="O31" i="155" s="1"/>
  <c r="Q31" i="155"/>
  <c r="P31" i="155"/>
  <c r="M31" i="155"/>
  <c r="K31" i="155"/>
  <c r="I31" i="155"/>
  <c r="H31" i="155"/>
  <c r="G31" i="155"/>
  <c r="F31" i="155"/>
  <c r="E31" i="155"/>
  <c r="D31" i="155"/>
  <c r="T30" i="155"/>
  <c r="Q30" i="155"/>
  <c r="O30" i="155"/>
  <c r="M30" i="155"/>
  <c r="K30" i="155"/>
  <c r="I30" i="155"/>
  <c r="H30" i="155"/>
  <c r="G30" i="155"/>
  <c r="F30" i="155"/>
  <c r="E30" i="155"/>
  <c r="D30" i="155"/>
  <c r="T29" i="155"/>
  <c r="T28" i="155"/>
  <c r="T27" i="155"/>
  <c r="T26" i="155"/>
  <c r="T25" i="155"/>
  <c r="T24" i="155"/>
  <c r="T23" i="155"/>
  <c r="T16" i="155"/>
  <c r="P16" i="155"/>
  <c r="M16" i="155"/>
  <c r="H16" i="155"/>
  <c r="T15" i="155"/>
  <c r="M15" i="155"/>
  <c r="H15" i="155"/>
  <c r="T14" i="155"/>
  <c r="P14" i="155"/>
  <c r="M14" i="155"/>
  <c r="H14" i="155"/>
  <c r="T13" i="155"/>
  <c r="P13" i="155"/>
  <c r="M13" i="155"/>
  <c r="H13" i="155"/>
  <c r="Q9" i="155"/>
  <c r="M9" i="155"/>
  <c r="A9" i="155"/>
  <c r="Q8" i="155"/>
  <c r="O8" i="155"/>
  <c r="A4" i="155"/>
  <c r="A3" i="155"/>
  <c r="A2" i="155"/>
  <c r="A1" i="155"/>
  <c r="S62" i="154" l="1"/>
  <c r="N62" i="154" s="1"/>
  <c r="P62" i="154"/>
  <c r="O62" i="154"/>
  <c r="M62" i="154"/>
  <c r="K62" i="154"/>
  <c r="I62" i="154"/>
  <c r="G62" i="154"/>
  <c r="F62" i="154"/>
  <c r="E62" i="154"/>
  <c r="D62" i="154"/>
  <c r="C62" i="154"/>
  <c r="B62" i="154"/>
  <c r="S61" i="154"/>
  <c r="N61" i="154" s="1"/>
  <c r="P61" i="154"/>
  <c r="O61" i="154"/>
  <c r="M61" i="154"/>
  <c r="K61" i="154"/>
  <c r="G61" i="154"/>
  <c r="F61" i="154"/>
  <c r="E61" i="154"/>
  <c r="D61" i="154"/>
  <c r="C61" i="154"/>
  <c r="B61" i="154"/>
  <c r="S60" i="154"/>
  <c r="N60" i="154" s="1"/>
  <c r="P60" i="154"/>
  <c r="O60" i="154"/>
  <c r="M60" i="154"/>
  <c r="K60" i="154"/>
  <c r="I60" i="154"/>
  <c r="G60" i="154"/>
  <c r="F60" i="154"/>
  <c r="E60" i="154"/>
  <c r="D60" i="154"/>
  <c r="C60" i="154"/>
  <c r="B60" i="154"/>
  <c r="S59" i="154"/>
  <c r="N59" i="154" s="1"/>
  <c r="P59" i="154"/>
  <c r="O59" i="154"/>
  <c r="M59" i="154"/>
  <c r="K59" i="154"/>
  <c r="I59" i="154"/>
  <c r="G59" i="154"/>
  <c r="F59" i="154"/>
  <c r="E59" i="154"/>
  <c r="D59" i="154"/>
  <c r="C59" i="154"/>
  <c r="B59" i="154"/>
  <c r="S58" i="154"/>
  <c r="P58" i="154"/>
  <c r="O58" i="154"/>
  <c r="N58" i="154"/>
  <c r="M58" i="154"/>
  <c r="K58" i="154"/>
  <c r="I58" i="154"/>
  <c r="G58" i="154"/>
  <c r="F58" i="154"/>
  <c r="E58" i="154"/>
  <c r="D58" i="154"/>
  <c r="C58" i="154"/>
  <c r="B58" i="154"/>
  <c r="S57" i="154"/>
  <c r="N57" i="154" s="1"/>
  <c r="P57" i="154"/>
  <c r="O57" i="154"/>
  <c r="M57" i="154"/>
  <c r="K57" i="154"/>
  <c r="I57" i="154"/>
  <c r="G57" i="154"/>
  <c r="F57" i="154"/>
  <c r="E57" i="154"/>
  <c r="D57" i="154"/>
  <c r="C57" i="154"/>
  <c r="B57" i="154"/>
  <c r="S56" i="154"/>
  <c r="N56" i="154" s="1"/>
  <c r="P56" i="154"/>
  <c r="O56" i="154"/>
  <c r="M56" i="154"/>
  <c r="K56" i="154"/>
  <c r="I56" i="154"/>
  <c r="G56" i="154"/>
  <c r="F56" i="154"/>
  <c r="E56" i="154"/>
  <c r="D56" i="154"/>
  <c r="C56" i="154"/>
  <c r="B56" i="154"/>
  <c r="S55" i="154"/>
  <c r="N55" i="154" s="1"/>
  <c r="P55" i="154"/>
  <c r="O55" i="154"/>
  <c r="M55" i="154"/>
  <c r="K55" i="154"/>
  <c r="I55" i="154"/>
  <c r="G55" i="154"/>
  <c r="F55" i="154"/>
  <c r="E55" i="154"/>
  <c r="D55" i="154"/>
  <c r="C55" i="154"/>
  <c r="B55" i="154"/>
  <c r="S54" i="154"/>
  <c r="P54" i="154"/>
  <c r="O54" i="154"/>
  <c r="N54" i="154"/>
  <c r="M54" i="154"/>
  <c r="K54" i="154"/>
  <c r="I54" i="154"/>
  <c r="G54" i="154"/>
  <c r="F54" i="154"/>
  <c r="E54" i="154"/>
  <c r="D54" i="154"/>
  <c r="C54" i="154"/>
  <c r="B54" i="154"/>
  <c r="S53" i="154"/>
  <c r="N53" i="154" s="1"/>
  <c r="P53" i="154"/>
  <c r="O53" i="154"/>
  <c r="M53" i="154"/>
  <c r="K53" i="154"/>
  <c r="I53" i="154"/>
  <c r="G53" i="154"/>
  <c r="F53" i="154"/>
  <c r="E53" i="154"/>
  <c r="D53" i="154"/>
  <c r="C53" i="154"/>
  <c r="B53" i="154"/>
  <c r="S52" i="154"/>
  <c r="N52" i="154" s="1"/>
  <c r="P52" i="154"/>
  <c r="O52" i="154"/>
  <c r="M52" i="154"/>
  <c r="K52" i="154"/>
  <c r="I52" i="154"/>
  <c r="G52" i="154"/>
  <c r="F52" i="154"/>
  <c r="E52" i="154"/>
  <c r="D52" i="154"/>
  <c r="C52" i="154"/>
  <c r="B52" i="154"/>
  <c r="S51" i="154"/>
  <c r="N51" i="154" s="1"/>
  <c r="P51" i="154"/>
  <c r="O51" i="154"/>
  <c r="M51" i="154"/>
  <c r="K51" i="154"/>
  <c r="I51" i="154"/>
  <c r="G51" i="154"/>
  <c r="F51" i="154"/>
  <c r="E51" i="154"/>
  <c r="D51" i="154"/>
  <c r="C51" i="154"/>
  <c r="B51" i="154"/>
  <c r="S50" i="154"/>
  <c r="P50" i="154"/>
  <c r="O50" i="154"/>
  <c r="N50" i="154"/>
  <c r="M50" i="154"/>
  <c r="K50" i="154"/>
  <c r="I50" i="154"/>
  <c r="G50" i="154"/>
  <c r="F50" i="154"/>
  <c r="E50" i="154"/>
  <c r="D50" i="154"/>
  <c r="C50" i="154"/>
  <c r="B50" i="154"/>
  <c r="S49" i="154"/>
  <c r="N49" i="154" s="1"/>
  <c r="P49" i="154"/>
  <c r="O49" i="154"/>
  <c r="M49" i="154"/>
  <c r="K49" i="154"/>
  <c r="I49" i="154"/>
  <c r="G49" i="154"/>
  <c r="F49" i="154"/>
  <c r="E49" i="154"/>
  <c r="D49" i="154"/>
  <c r="C49" i="154"/>
  <c r="B49" i="154"/>
  <c r="S48" i="154"/>
  <c r="N48" i="154" s="1"/>
  <c r="P48" i="154"/>
  <c r="O48" i="154"/>
  <c r="M48" i="154"/>
  <c r="K48" i="154"/>
  <c r="I48" i="154"/>
  <c r="G48" i="154"/>
  <c r="F48" i="154"/>
  <c r="E48" i="154"/>
  <c r="D48" i="154"/>
  <c r="C48" i="154"/>
  <c r="B48" i="154"/>
  <c r="S47" i="154"/>
  <c r="N47" i="154" s="1"/>
  <c r="P47" i="154"/>
  <c r="O47" i="154"/>
  <c r="M47" i="154"/>
  <c r="K47" i="154"/>
  <c r="I47" i="154"/>
  <c r="G47" i="154"/>
  <c r="F47" i="154"/>
  <c r="E47" i="154"/>
  <c r="D47" i="154"/>
  <c r="C47" i="154"/>
  <c r="B47" i="154"/>
  <c r="S46" i="154"/>
  <c r="P46" i="154"/>
  <c r="O46" i="154"/>
  <c r="N46" i="154"/>
  <c r="M46" i="154"/>
  <c r="K46" i="154"/>
  <c r="I46" i="154"/>
  <c r="G46" i="154"/>
  <c r="F46" i="154"/>
  <c r="E46" i="154"/>
  <c r="D46" i="154"/>
  <c r="C46" i="154"/>
  <c r="B46" i="154"/>
  <c r="S45" i="154"/>
  <c r="N45" i="154" s="1"/>
  <c r="P45" i="154"/>
  <c r="O45" i="154"/>
  <c r="M45" i="154"/>
  <c r="K45" i="154"/>
  <c r="I45" i="154"/>
  <c r="G45" i="154"/>
  <c r="F45" i="154"/>
  <c r="E45" i="154"/>
  <c r="D45" i="154"/>
  <c r="C45" i="154"/>
  <c r="B45" i="154"/>
  <c r="S44" i="154"/>
  <c r="N44" i="154" s="1"/>
  <c r="P44" i="154"/>
  <c r="O44" i="154"/>
  <c r="M44" i="154"/>
  <c r="K44" i="154"/>
  <c r="I44" i="154"/>
  <c r="G44" i="154"/>
  <c r="F44" i="154"/>
  <c r="E44" i="154"/>
  <c r="D44" i="154"/>
  <c r="C44" i="154"/>
  <c r="B44" i="154"/>
  <c r="S43" i="154"/>
  <c r="N43" i="154" s="1"/>
  <c r="P43" i="154"/>
  <c r="O43" i="154"/>
  <c r="M43" i="154"/>
  <c r="K43" i="154"/>
  <c r="I43" i="154"/>
  <c r="G43" i="154"/>
  <c r="F43" i="154"/>
  <c r="E43" i="154"/>
  <c r="D43" i="154"/>
  <c r="C43" i="154"/>
  <c r="B43" i="154"/>
  <c r="S42" i="154"/>
  <c r="P42" i="154"/>
  <c r="O42" i="154"/>
  <c r="N42" i="154"/>
  <c r="M42" i="154"/>
  <c r="K42" i="154"/>
  <c r="I42" i="154"/>
  <c r="G42" i="154"/>
  <c r="F42" i="154"/>
  <c r="E42" i="154"/>
  <c r="D42" i="154"/>
  <c r="C42" i="154"/>
  <c r="B42" i="154"/>
  <c r="S41" i="154"/>
  <c r="N41" i="154" s="1"/>
  <c r="P41" i="154"/>
  <c r="O41" i="154"/>
  <c r="M41" i="154"/>
  <c r="K41" i="154"/>
  <c r="I41" i="154"/>
  <c r="G41" i="154"/>
  <c r="F41" i="154"/>
  <c r="E41" i="154"/>
  <c r="D41" i="154"/>
  <c r="C41" i="154"/>
  <c r="B41" i="154"/>
  <c r="S40" i="154"/>
  <c r="N40" i="154" s="1"/>
  <c r="P40" i="154"/>
  <c r="O40" i="154"/>
  <c r="M40" i="154"/>
  <c r="K40" i="154"/>
  <c r="I40" i="154"/>
  <c r="G40" i="154"/>
  <c r="F40" i="154"/>
  <c r="E40" i="154"/>
  <c r="D40" i="154"/>
  <c r="C40" i="154"/>
  <c r="B40" i="154"/>
  <c r="S39" i="154"/>
  <c r="N39" i="154" s="1"/>
  <c r="P39" i="154"/>
  <c r="O39" i="154"/>
  <c r="M39" i="154"/>
  <c r="K39" i="154"/>
  <c r="I39" i="154"/>
  <c r="G39" i="154"/>
  <c r="F39" i="154"/>
  <c r="E39" i="154"/>
  <c r="D39" i="154"/>
  <c r="C39" i="154"/>
  <c r="B39" i="154"/>
  <c r="S38" i="154"/>
  <c r="P38" i="154"/>
  <c r="O38" i="154"/>
  <c r="N38" i="154"/>
  <c r="M38" i="154"/>
  <c r="K38" i="154"/>
  <c r="I38" i="154"/>
  <c r="G38" i="154"/>
  <c r="F38" i="154"/>
  <c r="E38" i="154"/>
  <c r="D38" i="154"/>
  <c r="C38" i="154"/>
  <c r="B38" i="154"/>
  <c r="S37" i="154"/>
  <c r="N37" i="154" s="1"/>
  <c r="P37" i="154"/>
  <c r="O37" i="154"/>
  <c r="M37" i="154"/>
  <c r="K37" i="154"/>
  <c r="I37" i="154"/>
  <c r="G37" i="154"/>
  <c r="F37" i="154"/>
  <c r="E37" i="154"/>
  <c r="D37" i="154"/>
  <c r="C37" i="154"/>
  <c r="B37" i="154"/>
  <c r="S36" i="154"/>
  <c r="N36" i="154" s="1"/>
  <c r="P36" i="154"/>
  <c r="O36" i="154"/>
  <c r="M36" i="154"/>
  <c r="K36" i="154"/>
  <c r="I36" i="154"/>
  <c r="G36" i="154"/>
  <c r="F36" i="154"/>
  <c r="E36" i="154"/>
  <c r="D36" i="154"/>
  <c r="C36" i="154"/>
  <c r="B36" i="154"/>
  <c r="S35" i="154"/>
  <c r="N35" i="154" s="1"/>
  <c r="P35" i="154"/>
  <c r="M35" i="154"/>
  <c r="K35" i="154"/>
  <c r="I35" i="154"/>
  <c r="G35" i="154"/>
  <c r="F35" i="154"/>
  <c r="E35" i="154"/>
  <c r="D35" i="154"/>
  <c r="C35" i="154"/>
  <c r="B35" i="154"/>
  <c r="S34" i="154"/>
  <c r="N34" i="154" s="1"/>
  <c r="P34" i="154"/>
  <c r="O34" i="154"/>
  <c r="M34" i="154"/>
  <c r="K34" i="154"/>
  <c r="I34" i="154"/>
  <c r="G34" i="154"/>
  <c r="F34" i="154"/>
  <c r="E34" i="154"/>
  <c r="D34" i="154"/>
  <c r="C34" i="154"/>
  <c r="B34" i="154"/>
  <c r="S33" i="154"/>
  <c r="P33" i="154"/>
  <c r="O33" i="154"/>
  <c r="N33" i="154"/>
  <c r="M33" i="154"/>
  <c r="K33" i="154"/>
  <c r="I33" i="154"/>
  <c r="G33" i="154"/>
  <c r="F33" i="154"/>
  <c r="E33" i="154"/>
  <c r="D33" i="154"/>
  <c r="C33" i="154"/>
  <c r="B33" i="154"/>
  <c r="S32" i="154"/>
  <c r="N32" i="154" s="1"/>
  <c r="P32" i="154"/>
  <c r="O32" i="154"/>
  <c r="M32" i="154"/>
  <c r="K32" i="154"/>
  <c r="I32" i="154"/>
  <c r="G32" i="154"/>
  <c r="F32" i="154"/>
  <c r="E32" i="154"/>
  <c r="D32" i="154"/>
  <c r="C32" i="154"/>
  <c r="B32" i="154"/>
  <c r="S31" i="154"/>
  <c r="N31" i="154" s="1"/>
  <c r="P31" i="154"/>
  <c r="O31" i="154"/>
  <c r="M31" i="154"/>
  <c r="K31" i="154"/>
  <c r="I31" i="154"/>
  <c r="G31" i="154"/>
  <c r="F31" i="154"/>
  <c r="E31" i="154"/>
  <c r="D31" i="154"/>
  <c r="C31" i="154"/>
  <c r="B31" i="154"/>
  <c r="S30" i="154"/>
  <c r="P30" i="154"/>
  <c r="N30" i="154"/>
  <c r="M30" i="154"/>
  <c r="K30" i="154"/>
  <c r="I30" i="154"/>
  <c r="G30" i="154"/>
  <c r="F30" i="154"/>
  <c r="E30" i="154"/>
  <c r="D30" i="154"/>
  <c r="C30" i="154"/>
  <c r="B30" i="154"/>
  <c r="S29" i="154"/>
  <c r="S28" i="154"/>
  <c r="S27" i="154"/>
  <c r="S26" i="154"/>
  <c r="S25" i="154"/>
  <c r="S24" i="154"/>
  <c r="S23" i="154"/>
  <c r="S16" i="154"/>
  <c r="O16" i="154"/>
  <c r="K16" i="154"/>
  <c r="F16" i="154"/>
  <c r="S15" i="154"/>
  <c r="K15" i="154"/>
  <c r="F15" i="154"/>
  <c r="S14" i="154"/>
  <c r="O14" i="154"/>
  <c r="K14" i="154"/>
  <c r="F14" i="154"/>
  <c r="S13" i="154"/>
  <c r="O13" i="154"/>
  <c r="K13" i="154"/>
  <c r="F13" i="154"/>
  <c r="P9" i="154"/>
  <c r="K9" i="154"/>
  <c r="A9" i="154"/>
  <c r="P8" i="154"/>
  <c r="N8" i="154"/>
  <c r="A4" i="154"/>
  <c r="A3" i="154"/>
  <c r="A2" i="154"/>
  <c r="A1" i="154"/>
  <c r="F15" i="153"/>
  <c r="S64" i="153"/>
  <c r="N64" i="153" s="1"/>
  <c r="P64" i="153"/>
  <c r="O64" i="153"/>
  <c r="M64" i="153"/>
  <c r="K64" i="153"/>
  <c r="I64" i="153"/>
  <c r="G64" i="153"/>
  <c r="F64" i="153"/>
  <c r="E64" i="153"/>
  <c r="D64" i="153"/>
  <c r="C64" i="153"/>
  <c r="B64" i="153"/>
  <c r="S63" i="153"/>
  <c r="N63" i="153" s="1"/>
  <c r="P63" i="153"/>
  <c r="O63" i="153"/>
  <c r="M63" i="153"/>
  <c r="K63" i="153"/>
  <c r="G63" i="153"/>
  <c r="F63" i="153"/>
  <c r="E63" i="153"/>
  <c r="D63" i="153"/>
  <c r="C63" i="153"/>
  <c r="B63" i="153"/>
  <c r="S62" i="153"/>
  <c r="N62" i="153" s="1"/>
  <c r="P62" i="153"/>
  <c r="O62" i="153"/>
  <c r="M62" i="153"/>
  <c r="K62" i="153"/>
  <c r="I62" i="153"/>
  <c r="G62" i="153"/>
  <c r="F62" i="153"/>
  <c r="E62" i="153"/>
  <c r="D62" i="153"/>
  <c r="C62" i="153"/>
  <c r="B62" i="153"/>
  <c r="S61" i="153"/>
  <c r="N61" i="153" s="1"/>
  <c r="P61" i="153"/>
  <c r="O61" i="153"/>
  <c r="M61" i="153"/>
  <c r="K61" i="153"/>
  <c r="I61" i="153"/>
  <c r="G61" i="153"/>
  <c r="F61" i="153"/>
  <c r="E61" i="153"/>
  <c r="D61" i="153"/>
  <c r="C61" i="153"/>
  <c r="B61" i="153"/>
  <c r="S60" i="153"/>
  <c r="N60" i="153" s="1"/>
  <c r="P60" i="153"/>
  <c r="O60" i="153"/>
  <c r="M60" i="153"/>
  <c r="K60" i="153"/>
  <c r="I60" i="153"/>
  <c r="G60" i="153"/>
  <c r="F60" i="153"/>
  <c r="E60" i="153"/>
  <c r="D60" i="153"/>
  <c r="C60" i="153"/>
  <c r="B60" i="153"/>
  <c r="S59" i="153"/>
  <c r="N59" i="153" s="1"/>
  <c r="P59" i="153"/>
  <c r="O59" i="153"/>
  <c r="M59" i="153"/>
  <c r="K59" i="153"/>
  <c r="I59" i="153"/>
  <c r="G59" i="153"/>
  <c r="F59" i="153"/>
  <c r="E59" i="153"/>
  <c r="D59" i="153"/>
  <c r="C59" i="153"/>
  <c r="B59" i="153"/>
  <c r="S58" i="153"/>
  <c r="P58" i="153"/>
  <c r="O58" i="153"/>
  <c r="N58" i="153"/>
  <c r="M58" i="153"/>
  <c r="K58" i="153"/>
  <c r="I58" i="153"/>
  <c r="G58" i="153"/>
  <c r="F58" i="153"/>
  <c r="E58" i="153"/>
  <c r="D58" i="153"/>
  <c r="C58" i="153"/>
  <c r="B58" i="153"/>
  <c r="S57" i="153"/>
  <c r="N57" i="153" s="1"/>
  <c r="P57" i="153"/>
  <c r="O57" i="153"/>
  <c r="M57" i="153"/>
  <c r="K57" i="153"/>
  <c r="I57" i="153"/>
  <c r="G57" i="153"/>
  <c r="F57" i="153"/>
  <c r="E57" i="153"/>
  <c r="D57" i="153"/>
  <c r="C57" i="153"/>
  <c r="B57" i="153"/>
  <c r="S56" i="153"/>
  <c r="N56" i="153" s="1"/>
  <c r="P56" i="153"/>
  <c r="O56" i="153"/>
  <c r="M56" i="153"/>
  <c r="K56" i="153"/>
  <c r="I56" i="153"/>
  <c r="G56" i="153"/>
  <c r="F56" i="153"/>
  <c r="E56" i="153"/>
  <c r="D56" i="153"/>
  <c r="C56" i="153"/>
  <c r="B56" i="153"/>
  <c r="S55" i="153"/>
  <c r="N55" i="153" s="1"/>
  <c r="P55" i="153"/>
  <c r="O55" i="153"/>
  <c r="M55" i="153"/>
  <c r="K55" i="153"/>
  <c r="I55" i="153"/>
  <c r="G55" i="153"/>
  <c r="F55" i="153"/>
  <c r="E55" i="153"/>
  <c r="D55" i="153"/>
  <c r="C55" i="153"/>
  <c r="B55" i="153"/>
  <c r="S54" i="153"/>
  <c r="N54" i="153" s="1"/>
  <c r="P54" i="153"/>
  <c r="O54" i="153"/>
  <c r="M54" i="153"/>
  <c r="K54" i="153"/>
  <c r="I54" i="153"/>
  <c r="G54" i="153"/>
  <c r="F54" i="153"/>
  <c r="E54" i="153"/>
  <c r="D54" i="153"/>
  <c r="C54" i="153"/>
  <c r="B54" i="153"/>
  <c r="S53" i="153"/>
  <c r="N53" i="153" s="1"/>
  <c r="P53" i="153"/>
  <c r="O53" i="153"/>
  <c r="M53" i="153"/>
  <c r="K53" i="153"/>
  <c r="I53" i="153"/>
  <c r="G53" i="153"/>
  <c r="F53" i="153"/>
  <c r="E53" i="153"/>
  <c r="D53" i="153"/>
  <c r="C53" i="153"/>
  <c r="B53" i="153"/>
  <c r="S52" i="153"/>
  <c r="N52" i="153" s="1"/>
  <c r="P52" i="153"/>
  <c r="O52" i="153"/>
  <c r="M52" i="153"/>
  <c r="K52" i="153"/>
  <c r="I52" i="153"/>
  <c r="G52" i="153"/>
  <c r="F52" i="153"/>
  <c r="E52" i="153"/>
  <c r="D52" i="153"/>
  <c r="C52" i="153"/>
  <c r="B52" i="153"/>
  <c r="S51" i="153"/>
  <c r="N51" i="153" s="1"/>
  <c r="P51" i="153"/>
  <c r="O51" i="153"/>
  <c r="M51" i="153"/>
  <c r="K51" i="153"/>
  <c r="I51" i="153"/>
  <c r="G51" i="153"/>
  <c r="F51" i="153"/>
  <c r="E51" i="153"/>
  <c r="D51" i="153"/>
  <c r="C51" i="153"/>
  <c r="B51" i="153"/>
  <c r="S50" i="153"/>
  <c r="P50" i="153"/>
  <c r="O50" i="153"/>
  <c r="N50" i="153"/>
  <c r="M50" i="153"/>
  <c r="K50" i="153"/>
  <c r="I50" i="153"/>
  <c r="G50" i="153"/>
  <c r="F50" i="153"/>
  <c r="E50" i="153"/>
  <c r="D50" i="153"/>
  <c r="C50" i="153"/>
  <c r="B50" i="153"/>
  <c r="S49" i="153"/>
  <c r="N49" i="153" s="1"/>
  <c r="P49" i="153"/>
  <c r="O49" i="153"/>
  <c r="M49" i="153"/>
  <c r="K49" i="153"/>
  <c r="I49" i="153"/>
  <c r="G49" i="153"/>
  <c r="F49" i="153"/>
  <c r="E49" i="153"/>
  <c r="D49" i="153"/>
  <c r="C49" i="153"/>
  <c r="B49" i="153"/>
  <c r="S48" i="153"/>
  <c r="N48" i="153" s="1"/>
  <c r="P48" i="153"/>
  <c r="O48" i="153"/>
  <c r="M48" i="153"/>
  <c r="K48" i="153"/>
  <c r="I48" i="153"/>
  <c r="G48" i="153"/>
  <c r="F48" i="153"/>
  <c r="E48" i="153"/>
  <c r="D48" i="153"/>
  <c r="C48" i="153"/>
  <c r="B48" i="153"/>
  <c r="S47" i="153"/>
  <c r="N47" i="153" s="1"/>
  <c r="P47" i="153"/>
  <c r="O47" i="153"/>
  <c r="M47" i="153"/>
  <c r="K47" i="153"/>
  <c r="I47" i="153"/>
  <c r="G47" i="153"/>
  <c r="F47" i="153"/>
  <c r="E47" i="153"/>
  <c r="D47" i="153"/>
  <c r="C47" i="153"/>
  <c r="B47" i="153"/>
  <c r="S46" i="153"/>
  <c r="N46" i="153" s="1"/>
  <c r="P46" i="153"/>
  <c r="O46" i="153"/>
  <c r="M46" i="153"/>
  <c r="K46" i="153"/>
  <c r="I46" i="153"/>
  <c r="G46" i="153"/>
  <c r="F46" i="153"/>
  <c r="E46" i="153"/>
  <c r="D46" i="153"/>
  <c r="C46" i="153"/>
  <c r="B46" i="153"/>
  <c r="S45" i="153"/>
  <c r="N45" i="153" s="1"/>
  <c r="P45" i="153"/>
  <c r="O45" i="153"/>
  <c r="M45" i="153"/>
  <c r="K45" i="153"/>
  <c r="I45" i="153"/>
  <c r="G45" i="153"/>
  <c r="F45" i="153"/>
  <c r="E45" i="153"/>
  <c r="D45" i="153"/>
  <c r="C45" i="153"/>
  <c r="B45" i="153"/>
  <c r="S44" i="153"/>
  <c r="N44" i="153" s="1"/>
  <c r="P44" i="153"/>
  <c r="O44" i="153"/>
  <c r="M44" i="153"/>
  <c r="K44" i="153"/>
  <c r="I44" i="153"/>
  <c r="G44" i="153"/>
  <c r="F44" i="153"/>
  <c r="E44" i="153"/>
  <c r="D44" i="153"/>
  <c r="C44" i="153"/>
  <c r="B44" i="153"/>
  <c r="S43" i="153"/>
  <c r="N43" i="153" s="1"/>
  <c r="P43" i="153"/>
  <c r="O43" i="153"/>
  <c r="M43" i="153"/>
  <c r="K43" i="153"/>
  <c r="I43" i="153"/>
  <c r="G43" i="153"/>
  <c r="F43" i="153"/>
  <c r="E43" i="153"/>
  <c r="D43" i="153"/>
  <c r="C43" i="153"/>
  <c r="B43" i="153"/>
  <c r="S42" i="153"/>
  <c r="P42" i="153"/>
  <c r="O42" i="153"/>
  <c r="N42" i="153"/>
  <c r="M42" i="153"/>
  <c r="K42" i="153"/>
  <c r="I42" i="153"/>
  <c r="G42" i="153"/>
  <c r="F42" i="153"/>
  <c r="E42" i="153"/>
  <c r="D42" i="153"/>
  <c r="C42" i="153"/>
  <c r="B42" i="153"/>
  <c r="S41" i="153"/>
  <c r="N41" i="153" s="1"/>
  <c r="P41" i="153"/>
  <c r="O41" i="153"/>
  <c r="M41" i="153"/>
  <c r="K41" i="153"/>
  <c r="I41" i="153"/>
  <c r="G41" i="153"/>
  <c r="F41" i="153"/>
  <c r="E41" i="153"/>
  <c r="D41" i="153"/>
  <c r="C41" i="153"/>
  <c r="B41" i="153"/>
  <c r="S40" i="153"/>
  <c r="N40" i="153" s="1"/>
  <c r="P40" i="153"/>
  <c r="O40" i="153"/>
  <c r="M40" i="153"/>
  <c r="K40" i="153"/>
  <c r="I40" i="153"/>
  <c r="G40" i="153"/>
  <c r="F40" i="153"/>
  <c r="E40" i="153"/>
  <c r="D40" i="153"/>
  <c r="C40" i="153"/>
  <c r="B40" i="153"/>
  <c r="S39" i="153"/>
  <c r="N39" i="153" s="1"/>
  <c r="P39" i="153"/>
  <c r="O39" i="153"/>
  <c r="M39" i="153"/>
  <c r="K39" i="153"/>
  <c r="I39" i="153"/>
  <c r="G39" i="153"/>
  <c r="F39" i="153"/>
  <c r="E39" i="153"/>
  <c r="D39" i="153"/>
  <c r="C39" i="153"/>
  <c r="B39" i="153"/>
  <c r="S38" i="153"/>
  <c r="N38" i="153" s="1"/>
  <c r="P38" i="153"/>
  <c r="O38" i="153"/>
  <c r="M38" i="153"/>
  <c r="K38" i="153"/>
  <c r="I38" i="153"/>
  <c r="G38" i="153"/>
  <c r="F38" i="153"/>
  <c r="E38" i="153"/>
  <c r="D38" i="153"/>
  <c r="C38" i="153"/>
  <c r="B38" i="153"/>
  <c r="S37" i="153"/>
  <c r="N37" i="153" s="1"/>
  <c r="P37" i="153"/>
  <c r="M37" i="153"/>
  <c r="K37" i="153"/>
  <c r="I37" i="153"/>
  <c r="G37" i="153"/>
  <c r="F37" i="153"/>
  <c r="E37" i="153"/>
  <c r="D37" i="153"/>
  <c r="C37" i="153"/>
  <c r="B37" i="153"/>
  <c r="S36" i="153"/>
  <c r="N36" i="153" s="1"/>
  <c r="P36" i="153"/>
  <c r="O36" i="153"/>
  <c r="M36" i="153"/>
  <c r="K36" i="153"/>
  <c r="I36" i="153"/>
  <c r="G36" i="153"/>
  <c r="F36" i="153"/>
  <c r="E36" i="153"/>
  <c r="D36" i="153"/>
  <c r="C36" i="153"/>
  <c r="B36" i="153"/>
  <c r="S35" i="153"/>
  <c r="N35" i="153" s="1"/>
  <c r="P35" i="153"/>
  <c r="O35" i="153"/>
  <c r="M35" i="153"/>
  <c r="K35" i="153"/>
  <c r="I35" i="153"/>
  <c r="G35" i="153"/>
  <c r="F35" i="153"/>
  <c r="E35" i="153"/>
  <c r="D35" i="153"/>
  <c r="C35" i="153"/>
  <c r="B35" i="153"/>
  <c r="S34" i="153"/>
  <c r="N34" i="153" s="1"/>
  <c r="P34" i="153"/>
  <c r="O34" i="153"/>
  <c r="M34" i="153"/>
  <c r="K34" i="153"/>
  <c r="I34" i="153"/>
  <c r="G34" i="153"/>
  <c r="F34" i="153"/>
  <c r="E34" i="153"/>
  <c r="D34" i="153"/>
  <c r="C34" i="153"/>
  <c r="B34" i="153"/>
  <c r="S33" i="153"/>
  <c r="P33" i="153"/>
  <c r="O33" i="153"/>
  <c r="N33" i="153"/>
  <c r="M33" i="153"/>
  <c r="K33" i="153"/>
  <c r="I33" i="153"/>
  <c r="G33" i="153"/>
  <c r="F33" i="153"/>
  <c r="E33" i="153"/>
  <c r="D33" i="153"/>
  <c r="C33" i="153"/>
  <c r="B33" i="153"/>
  <c r="S32" i="153"/>
  <c r="P32" i="153"/>
  <c r="N32" i="153"/>
  <c r="M32" i="153"/>
  <c r="K32" i="153"/>
  <c r="I32" i="153"/>
  <c r="G32" i="153"/>
  <c r="F32" i="153"/>
  <c r="E32" i="153"/>
  <c r="D32" i="153"/>
  <c r="C32" i="153"/>
  <c r="B32" i="153"/>
  <c r="S31" i="153"/>
  <c r="S30" i="153"/>
  <c r="S29" i="153"/>
  <c r="S28" i="153"/>
  <c r="S27" i="153"/>
  <c r="S26" i="153"/>
  <c r="S25" i="153"/>
  <c r="S16" i="153"/>
  <c r="O16" i="153"/>
  <c r="K16" i="153"/>
  <c r="F16" i="153"/>
  <c r="S15" i="153"/>
  <c r="K15" i="153"/>
  <c r="S14" i="153"/>
  <c r="O14" i="153"/>
  <c r="K14" i="153"/>
  <c r="F14" i="153"/>
  <c r="S13" i="153"/>
  <c r="O13" i="153"/>
  <c r="K13" i="153"/>
  <c r="F13" i="153"/>
  <c r="P9" i="153"/>
  <c r="K9" i="153"/>
  <c r="A9" i="153"/>
  <c r="P8" i="153"/>
  <c r="N8" i="153"/>
  <c r="A4" i="153"/>
  <c r="A3" i="153"/>
  <c r="A2" i="153"/>
  <c r="A1" i="153"/>
  <c r="S65" i="152"/>
  <c r="N65" i="152" s="1"/>
  <c r="P65" i="152"/>
  <c r="O65" i="152"/>
  <c r="M65" i="152"/>
  <c r="K65" i="152"/>
  <c r="I65" i="152"/>
  <c r="G65" i="152"/>
  <c r="F65" i="152"/>
  <c r="E65" i="152"/>
  <c r="D65" i="152"/>
  <c r="C65" i="152"/>
  <c r="B65" i="152"/>
  <c r="S64" i="152"/>
  <c r="N64" i="152" s="1"/>
  <c r="P64" i="152"/>
  <c r="O64" i="152"/>
  <c r="M64" i="152"/>
  <c r="K64" i="152"/>
  <c r="G64" i="152"/>
  <c r="F64" i="152"/>
  <c r="E64" i="152"/>
  <c r="D64" i="152"/>
  <c r="C64" i="152"/>
  <c r="B64" i="152"/>
  <c r="S63" i="152"/>
  <c r="N63" i="152" s="1"/>
  <c r="P63" i="152"/>
  <c r="O63" i="152"/>
  <c r="M63" i="152"/>
  <c r="K63" i="152"/>
  <c r="I63" i="152"/>
  <c r="G63" i="152"/>
  <c r="F63" i="152"/>
  <c r="E63" i="152"/>
  <c r="D63" i="152"/>
  <c r="C63" i="152"/>
  <c r="B63" i="152"/>
  <c r="S62" i="152"/>
  <c r="N62" i="152" s="1"/>
  <c r="P62" i="152"/>
  <c r="O62" i="152"/>
  <c r="M62" i="152"/>
  <c r="K62" i="152"/>
  <c r="I62" i="152"/>
  <c r="G62" i="152"/>
  <c r="F62" i="152"/>
  <c r="E62" i="152"/>
  <c r="D62" i="152"/>
  <c r="C62" i="152"/>
  <c r="B62" i="152"/>
  <c r="S61" i="152"/>
  <c r="N61" i="152" s="1"/>
  <c r="P61" i="152"/>
  <c r="O61" i="152"/>
  <c r="M61" i="152"/>
  <c r="K61" i="152"/>
  <c r="I61" i="152"/>
  <c r="G61" i="152"/>
  <c r="F61" i="152"/>
  <c r="E61" i="152"/>
  <c r="D61" i="152"/>
  <c r="C61" i="152"/>
  <c r="B61" i="152"/>
  <c r="S60" i="152"/>
  <c r="N60" i="152" s="1"/>
  <c r="P60" i="152"/>
  <c r="O60" i="152"/>
  <c r="M60" i="152"/>
  <c r="K60" i="152"/>
  <c r="I60" i="152"/>
  <c r="G60" i="152"/>
  <c r="F60" i="152"/>
  <c r="E60" i="152"/>
  <c r="D60" i="152"/>
  <c r="C60" i="152"/>
  <c r="B60" i="152"/>
  <c r="S59" i="152"/>
  <c r="N59" i="152" s="1"/>
  <c r="P59" i="152"/>
  <c r="O59" i="152"/>
  <c r="M59" i="152"/>
  <c r="K59" i="152"/>
  <c r="I59" i="152"/>
  <c r="G59" i="152"/>
  <c r="F59" i="152"/>
  <c r="E59" i="152"/>
  <c r="D59" i="152"/>
  <c r="C59" i="152"/>
  <c r="B59" i="152"/>
  <c r="S58" i="152"/>
  <c r="N58" i="152" s="1"/>
  <c r="P58" i="152"/>
  <c r="O58" i="152"/>
  <c r="M58" i="152"/>
  <c r="K58" i="152"/>
  <c r="I58" i="152"/>
  <c r="G58" i="152"/>
  <c r="F58" i="152"/>
  <c r="E58" i="152"/>
  <c r="D58" i="152"/>
  <c r="C58" i="152"/>
  <c r="B58" i="152"/>
  <c r="S57" i="152"/>
  <c r="P57" i="152"/>
  <c r="O57" i="152"/>
  <c r="N57" i="152"/>
  <c r="M57" i="152"/>
  <c r="K57" i="152"/>
  <c r="I57" i="152"/>
  <c r="G57" i="152"/>
  <c r="F57" i="152"/>
  <c r="E57" i="152"/>
  <c r="D57" i="152"/>
  <c r="C57" i="152"/>
  <c r="B57" i="152"/>
  <c r="S56" i="152"/>
  <c r="P56" i="152"/>
  <c r="O56" i="152"/>
  <c r="N56" i="152"/>
  <c r="M56" i="152"/>
  <c r="K56" i="152"/>
  <c r="I56" i="152"/>
  <c r="G56" i="152"/>
  <c r="F56" i="152"/>
  <c r="E56" i="152"/>
  <c r="D56" i="152"/>
  <c r="C56" i="152"/>
  <c r="B56" i="152"/>
  <c r="S55" i="152"/>
  <c r="N55" i="152" s="1"/>
  <c r="P55" i="152"/>
  <c r="O55" i="152"/>
  <c r="M55" i="152"/>
  <c r="K55" i="152"/>
  <c r="I55" i="152"/>
  <c r="G55" i="152"/>
  <c r="F55" i="152"/>
  <c r="E55" i="152"/>
  <c r="D55" i="152"/>
  <c r="C55" i="152"/>
  <c r="B55" i="152"/>
  <c r="S54" i="152"/>
  <c r="N54" i="152" s="1"/>
  <c r="P54" i="152"/>
  <c r="O54" i="152"/>
  <c r="M54" i="152"/>
  <c r="K54" i="152"/>
  <c r="I54" i="152"/>
  <c r="G54" i="152"/>
  <c r="F54" i="152"/>
  <c r="E54" i="152"/>
  <c r="D54" i="152"/>
  <c r="C54" i="152"/>
  <c r="B54" i="152"/>
  <c r="S53" i="152"/>
  <c r="N53" i="152" s="1"/>
  <c r="P53" i="152"/>
  <c r="O53" i="152"/>
  <c r="M53" i="152"/>
  <c r="K53" i="152"/>
  <c r="I53" i="152"/>
  <c r="G53" i="152"/>
  <c r="F53" i="152"/>
  <c r="E53" i="152"/>
  <c r="D53" i="152"/>
  <c r="C53" i="152"/>
  <c r="B53" i="152"/>
  <c r="S52" i="152"/>
  <c r="N52" i="152" s="1"/>
  <c r="P52" i="152"/>
  <c r="O52" i="152"/>
  <c r="M52" i="152"/>
  <c r="K52" i="152"/>
  <c r="I52" i="152"/>
  <c r="G52" i="152"/>
  <c r="F52" i="152"/>
  <c r="E52" i="152"/>
  <c r="D52" i="152"/>
  <c r="C52" i="152"/>
  <c r="B52" i="152"/>
  <c r="S51" i="152"/>
  <c r="N51" i="152" s="1"/>
  <c r="P51" i="152"/>
  <c r="O51" i="152"/>
  <c r="M51" i="152"/>
  <c r="K51" i="152"/>
  <c r="I51" i="152"/>
  <c r="G51" i="152"/>
  <c r="F51" i="152"/>
  <c r="E51" i="152"/>
  <c r="D51" i="152"/>
  <c r="C51" i="152"/>
  <c r="B51" i="152"/>
  <c r="S50" i="152"/>
  <c r="N50" i="152" s="1"/>
  <c r="P50" i="152"/>
  <c r="O50" i="152"/>
  <c r="M50" i="152"/>
  <c r="K50" i="152"/>
  <c r="I50" i="152"/>
  <c r="G50" i="152"/>
  <c r="F50" i="152"/>
  <c r="E50" i="152"/>
  <c r="D50" i="152"/>
  <c r="C50" i="152"/>
  <c r="B50" i="152"/>
  <c r="S49" i="152"/>
  <c r="P49" i="152"/>
  <c r="O49" i="152"/>
  <c r="N49" i="152"/>
  <c r="M49" i="152"/>
  <c r="K49" i="152"/>
  <c r="I49" i="152"/>
  <c r="G49" i="152"/>
  <c r="F49" i="152"/>
  <c r="E49" i="152"/>
  <c r="D49" i="152"/>
  <c r="C49" i="152"/>
  <c r="B49" i="152"/>
  <c r="S48" i="152"/>
  <c r="P48" i="152"/>
  <c r="O48" i="152"/>
  <c r="N48" i="152"/>
  <c r="M48" i="152"/>
  <c r="K48" i="152"/>
  <c r="I48" i="152"/>
  <c r="G48" i="152"/>
  <c r="F48" i="152"/>
  <c r="E48" i="152"/>
  <c r="D48" i="152"/>
  <c r="C48" i="152"/>
  <c r="B48" i="152"/>
  <c r="S47" i="152"/>
  <c r="N47" i="152" s="1"/>
  <c r="P47" i="152"/>
  <c r="O47" i="152"/>
  <c r="M47" i="152"/>
  <c r="K47" i="152"/>
  <c r="I47" i="152"/>
  <c r="G47" i="152"/>
  <c r="F47" i="152"/>
  <c r="E47" i="152"/>
  <c r="D47" i="152"/>
  <c r="C47" i="152"/>
  <c r="B47" i="152"/>
  <c r="S46" i="152"/>
  <c r="N46" i="152" s="1"/>
  <c r="P46" i="152"/>
  <c r="O46" i="152"/>
  <c r="M46" i="152"/>
  <c r="K46" i="152"/>
  <c r="I46" i="152"/>
  <c r="G46" i="152"/>
  <c r="F46" i="152"/>
  <c r="E46" i="152"/>
  <c r="D46" i="152"/>
  <c r="C46" i="152"/>
  <c r="B46" i="152"/>
  <c r="S45" i="152"/>
  <c r="N45" i="152" s="1"/>
  <c r="P45" i="152"/>
  <c r="O45" i="152"/>
  <c r="M45" i="152"/>
  <c r="K45" i="152"/>
  <c r="I45" i="152"/>
  <c r="G45" i="152"/>
  <c r="F45" i="152"/>
  <c r="E45" i="152"/>
  <c r="D45" i="152"/>
  <c r="C45" i="152"/>
  <c r="B45" i="152"/>
  <c r="S44" i="152"/>
  <c r="N44" i="152" s="1"/>
  <c r="P44" i="152"/>
  <c r="O44" i="152"/>
  <c r="M44" i="152"/>
  <c r="K44" i="152"/>
  <c r="I44" i="152"/>
  <c r="G44" i="152"/>
  <c r="F44" i="152"/>
  <c r="E44" i="152"/>
  <c r="D44" i="152"/>
  <c r="C44" i="152"/>
  <c r="B44" i="152"/>
  <c r="S43" i="152"/>
  <c r="N43" i="152" s="1"/>
  <c r="P43" i="152"/>
  <c r="O43" i="152"/>
  <c r="M43" i="152"/>
  <c r="K43" i="152"/>
  <c r="I43" i="152"/>
  <c r="G43" i="152"/>
  <c r="F43" i="152"/>
  <c r="E43" i="152"/>
  <c r="D43" i="152"/>
  <c r="C43" i="152"/>
  <c r="B43" i="152"/>
  <c r="S42" i="152"/>
  <c r="N42" i="152" s="1"/>
  <c r="P42" i="152"/>
  <c r="O42" i="152"/>
  <c r="M42" i="152"/>
  <c r="K42" i="152"/>
  <c r="I42" i="152"/>
  <c r="G42" i="152"/>
  <c r="F42" i="152"/>
  <c r="E42" i="152"/>
  <c r="D42" i="152"/>
  <c r="C42" i="152"/>
  <c r="B42" i="152"/>
  <c r="S41" i="152"/>
  <c r="P41" i="152"/>
  <c r="O41" i="152"/>
  <c r="N41" i="152"/>
  <c r="M41" i="152"/>
  <c r="K41" i="152"/>
  <c r="I41" i="152"/>
  <c r="G41" i="152"/>
  <c r="F41" i="152"/>
  <c r="E41" i="152"/>
  <c r="D41" i="152"/>
  <c r="C41" i="152"/>
  <c r="B41" i="152"/>
  <c r="S40" i="152"/>
  <c r="N40" i="152" s="1"/>
  <c r="P40" i="152"/>
  <c r="O40" i="152"/>
  <c r="M40" i="152"/>
  <c r="K40" i="152"/>
  <c r="I40" i="152"/>
  <c r="G40" i="152"/>
  <c r="F40" i="152"/>
  <c r="E40" i="152"/>
  <c r="D40" i="152"/>
  <c r="C40" i="152"/>
  <c r="B40" i="152"/>
  <c r="S39" i="152"/>
  <c r="N39" i="152" s="1"/>
  <c r="P39" i="152"/>
  <c r="O39" i="152"/>
  <c r="M39" i="152"/>
  <c r="K39" i="152"/>
  <c r="I39" i="152"/>
  <c r="G39" i="152"/>
  <c r="F39" i="152"/>
  <c r="E39" i="152"/>
  <c r="D39" i="152"/>
  <c r="C39" i="152"/>
  <c r="B39" i="152"/>
  <c r="S38" i="152"/>
  <c r="N38" i="152" s="1"/>
  <c r="P38" i="152"/>
  <c r="M38" i="152"/>
  <c r="K38" i="152"/>
  <c r="I38" i="152"/>
  <c r="G38" i="152"/>
  <c r="F38" i="152"/>
  <c r="E38" i="152"/>
  <c r="D38" i="152"/>
  <c r="C38" i="152"/>
  <c r="B38" i="152"/>
  <c r="S37" i="152"/>
  <c r="N37" i="152" s="1"/>
  <c r="P37" i="152"/>
  <c r="O37" i="152"/>
  <c r="M37" i="152"/>
  <c r="K37" i="152"/>
  <c r="I37" i="152"/>
  <c r="G37" i="152"/>
  <c r="F37" i="152"/>
  <c r="E37" i="152"/>
  <c r="D37" i="152"/>
  <c r="C37" i="152"/>
  <c r="B37" i="152"/>
  <c r="S36" i="152"/>
  <c r="N36" i="152" s="1"/>
  <c r="P36" i="152"/>
  <c r="O36" i="152"/>
  <c r="M36" i="152"/>
  <c r="K36" i="152"/>
  <c r="I36" i="152"/>
  <c r="G36" i="152"/>
  <c r="F36" i="152"/>
  <c r="E36" i="152"/>
  <c r="D36" i="152"/>
  <c r="C36" i="152"/>
  <c r="B36" i="152"/>
  <c r="S35" i="152"/>
  <c r="N35" i="152" s="1"/>
  <c r="P35" i="152"/>
  <c r="O35" i="152"/>
  <c r="M35" i="152"/>
  <c r="K35" i="152"/>
  <c r="I35" i="152"/>
  <c r="G35" i="152"/>
  <c r="F35" i="152"/>
  <c r="E35" i="152"/>
  <c r="D35" i="152"/>
  <c r="C35" i="152"/>
  <c r="B35" i="152"/>
  <c r="S34" i="152"/>
  <c r="N34" i="152" s="1"/>
  <c r="P34" i="152"/>
  <c r="O34" i="152"/>
  <c r="M34" i="152"/>
  <c r="K34" i="152"/>
  <c r="I34" i="152"/>
  <c r="G34" i="152"/>
  <c r="F34" i="152"/>
  <c r="E34" i="152"/>
  <c r="D34" i="152"/>
  <c r="C34" i="152"/>
  <c r="B34" i="152"/>
  <c r="S33" i="152"/>
  <c r="N33" i="152" s="1"/>
  <c r="P33" i="152"/>
  <c r="M33" i="152"/>
  <c r="K33" i="152"/>
  <c r="I33" i="152"/>
  <c r="G33" i="152"/>
  <c r="F33" i="152"/>
  <c r="E33" i="152"/>
  <c r="D33" i="152"/>
  <c r="C33" i="152"/>
  <c r="B33" i="152"/>
  <c r="S32" i="152"/>
  <c r="S31" i="152"/>
  <c r="S30" i="152"/>
  <c r="S29" i="152"/>
  <c r="S28" i="152"/>
  <c r="S27" i="152"/>
  <c r="S26" i="152"/>
  <c r="S19" i="152"/>
  <c r="O19" i="152"/>
  <c r="M19" i="152"/>
  <c r="K19" i="152"/>
  <c r="F19" i="152"/>
  <c r="S18" i="152"/>
  <c r="M18" i="152"/>
  <c r="K18" i="152"/>
  <c r="F18" i="152"/>
  <c r="S15" i="152"/>
  <c r="O15" i="152"/>
  <c r="K15" i="152"/>
  <c r="F15" i="152"/>
  <c r="S14" i="152"/>
  <c r="K14" i="152"/>
  <c r="F14" i="152"/>
  <c r="S13" i="152"/>
  <c r="O13" i="152"/>
  <c r="K13" i="152"/>
  <c r="F13" i="152"/>
  <c r="S12" i="152"/>
  <c r="O12" i="152"/>
  <c r="K12" i="152"/>
  <c r="F12" i="152"/>
  <c r="P9" i="152"/>
  <c r="K9" i="152"/>
  <c r="A9" i="152"/>
  <c r="P8" i="152"/>
  <c r="N8" i="152"/>
  <c r="A4" i="152"/>
  <c r="A3" i="152"/>
  <c r="A2" i="152"/>
  <c r="A1" i="152"/>
  <c r="S72" i="151" l="1"/>
  <c r="N72" i="151" s="1"/>
  <c r="P72" i="151"/>
  <c r="O72" i="151"/>
  <c r="M72" i="151"/>
  <c r="K72" i="151"/>
  <c r="I72" i="151"/>
  <c r="G72" i="151"/>
  <c r="F72" i="151"/>
  <c r="E72" i="151"/>
  <c r="D72" i="151"/>
  <c r="C72" i="151"/>
  <c r="B72" i="151"/>
  <c r="S71" i="151"/>
  <c r="N71" i="151" s="1"/>
  <c r="P71" i="151"/>
  <c r="O71" i="151"/>
  <c r="M71" i="151"/>
  <c r="K71" i="151"/>
  <c r="G71" i="151"/>
  <c r="F71" i="151"/>
  <c r="E71" i="151"/>
  <c r="D71" i="151"/>
  <c r="C71" i="151"/>
  <c r="B71" i="151"/>
  <c r="S70" i="151"/>
  <c r="N70" i="151" s="1"/>
  <c r="P70" i="151"/>
  <c r="O70" i="151"/>
  <c r="M70" i="151"/>
  <c r="K70" i="151"/>
  <c r="I70" i="151"/>
  <c r="G70" i="151"/>
  <c r="F70" i="151"/>
  <c r="E70" i="151"/>
  <c r="D70" i="151"/>
  <c r="C70" i="151"/>
  <c r="B70" i="151"/>
  <c r="S69" i="151"/>
  <c r="N69" i="151" s="1"/>
  <c r="P69" i="151"/>
  <c r="O69" i="151"/>
  <c r="M69" i="151"/>
  <c r="K69" i="151"/>
  <c r="I69" i="151"/>
  <c r="G69" i="151"/>
  <c r="F69" i="151"/>
  <c r="E69" i="151"/>
  <c r="D69" i="151"/>
  <c r="C69" i="151"/>
  <c r="B69" i="151"/>
  <c r="S68" i="151"/>
  <c r="P68" i="151"/>
  <c r="O68" i="151"/>
  <c r="N68" i="151"/>
  <c r="M68" i="151"/>
  <c r="K68" i="151"/>
  <c r="I68" i="151"/>
  <c r="G68" i="151"/>
  <c r="F68" i="151"/>
  <c r="E68" i="151"/>
  <c r="D68" i="151"/>
  <c r="C68" i="151"/>
  <c r="B68" i="151"/>
  <c r="S67" i="151"/>
  <c r="N67" i="151" s="1"/>
  <c r="P67" i="151"/>
  <c r="O67" i="151"/>
  <c r="M67" i="151"/>
  <c r="K67" i="151"/>
  <c r="I67" i="151"/>
  <c r="G67" i="151"/>
  <c r="F67" i="151"/>
  <c r="E67" i="151"/>
  <c r="D67" i="151"/>
  <c r="C67" i="151"/>
  <c r="B67" i="151"/>
  <c r="S66" i="151"/>
  <c r="N66" i="151" s="1"/>
  <c r="P66" i="151"/>
  <c r="O66" i="151"/>
  <c r="M66" i="151"/>
  <c r="K66" i="151"/>
  <c r="I66" i="151"/>
  <c r="G66" i="151"/>
  <c r="F66" i="151"/>
  <c r="E66" i="151"/>
  <c r="D66" i="151"/>
  <c r="C66" i="151"/>
  <c r="B66" i="151"/>
  <c r="S65" i="151"/>
  <c r="N65" i="151" s="1"/>
  <c r="P65" i="151"/>
  <c r="O65" i="151"/>
  <c r="M65" i="151"/>
  <c r="K65" i="151"/>
  <c r="I65" i="151"/>
  <c r="G65" i="151"/>
  <c r="F65" i="151"/>
  <c r="E65" i="151"/>
  <c r="D65" i="151"/>
  <c r="C65" i="151"/>
  <c r="B65" i="151"/>
  <c r="S64" i="151"/>
  <c r="N64" i="151" s="1"/>
  <c r="P64" i="151"/>
  <c r="O64" i="151"/>
  <c r="M64" i="151"/>
  <c r="K64" i="151"/>
  <c r="I64" i="151"/>
  <c r="G64" i="151"/>
  <c r="F64" i="151"/>
  <c r="E64" i="151"/>
  <c r="D64" i="151"/>
  <c r="C64" i="151"/>
  <c r="B64" i="151"/>
  <c r="S63" i="151"/>
  <c r="N63" i="151" s="1"/>
  <c r="P63" i="151"/>
  <c r="O63" i="151"/>
  <c r="M63" i="151"/>
  <c r="K63" i="151"/>
  <c r="I63" i="151"/>
  <c r="G63" i="151"/>
  <c r="F63" i="151"/>
  <c r="E63" i="151"/>
  <c r="D63" i="151"/>
  <c r="C63" i="151"/>
  <c r="B63" i="151"/>
  <c r="S62" i="151"/>
  <c r="N62" i="151" s="1"/>
  <c r="P62" i="151"/>
  <c r="O62" i="151"/>
  <c r="M62" i="151"/>
  <c r="K62" i="151"/>
  <c r="I62" i="151"/>
  <c r="G62" i="151"/>
  <c r="F62" i="151"/>
  <c r="E62" i="151"/>
  <c r="D62" i="151"/>
  <c r="C62" i="151"/>
  <c r="B62" i="151"/>
  <c r="S61" i="151"/>
  <c r="N61" i="151" s="1"/>
  <c r="P61" i="151"/>
  <c r="O61" i="151"/>
  <c r="M61" i="151"/>
  <c r="K61" i="151"/>
  <c r="I61" i="151"/>
  <c r="G61" i="151"/>
  <c r="F61" i="151"/>
  <c r="E61" i="151"/>
  <c r="D61" i="151"/>
  <c r="C61" i="151"/>
  <c r="B61" i="151"/>
  <c r="S60" i="151"/>
  <c r="N60" i="151" s="1"/>
  <c r="P60" i="151"/>
  <c r="O60" i="151"/>
  <c r="M60" i="151"/>
  <c r="K60" i="151"/>
  <c r="I60" i="151"/>
  <c r="G60" i="151"/>
  <c r="F60" i="151"/>
  <c r="E60" i="151"/>
  <c r="D60" i="151"/>
  <c r="C60" i="151"/>
  <c r="B60" i="151"/>
  <c r="S59" i="151"/>
  <c r="N59" i="151" s="1"/>
  <c r="P59" i="151"/>
  <c r="O59" i="151"/>
  <c r="M59" i="151"/>
  <c r="K59" i="151"/>
  <c r="I59" i="151"/>
  <c r="G59" i="151"/>
  <c r="F59" i="151"/>
  <c r="E59" i="151"/>
  <c r="D59" i="151"/>
  <c r="C59" i="151"/>
  <c r="B59" i="151"/>
  <c r="S58" i="151"/>
  <c r="N58" i="151" s="1"/>
  <c r="P58" i="151"/>
  <c r="O58" i="151"/>
  <c r="M58" i="151"/>
  <c r="K58" i="151"/>
  <c r="I58" i="151"/>
  <c r="G58" i="151"/>
  <c r="F58" i="151"/>
  <c r="E58" i="151"/>
  <c r="D58" i="151"/>
  <c r="C58" i="151"/>
  <c r="B58" i="151"/>
  <c r="S57" i="151"/>
  <c r="N57" i="151" s="1"/>
  <c r="P57" i="151"/>
  <c r="O57" i="151"/>
  <c r="M57" i="151"/>
  <c r="K57" i="151"/>
  <c r="I57" i="151"/>
  <c r="G57" i="151"/>
  <c r="F57" i="151"/>
  <c r="E57" i="151"/>
  <c r="D57" i="151"/>
  <c r="C57" i="151"/>
  <c r="B57" i="151"/>
  <c r="S56" i="151"/>
  <c r="N56" i="151" s="1"/>
  <c r="P56" i="151"/>
  <c r="O56" i="151"/>
  <c r="M56" i="151"/>
  <c r="K56" i="151"/>
  <c r="I56" i="151"/>
  <c r="G56" i="151"/>
  <c r="F56" i="151"/>
  <c r="E56" i="151"/>
  <c r="D56" i="151"/>
  <c r="C56" i="151"/>
  <c r="B56" i="151"/>
  <c r="S55" i="151"/>
  <c r="N55" i="151" s="1"/>
  <c r="P55" i="151"/>
  <c r="O55" i="151"/>
  <c r="M55" i="151"/>
  <c r="K55" i="151"/>
  <c r="I55" i="151"/>
  <c r="G55" i="151"/>
  <c r="F55" i="151"/>
  <c r="E55" i="151"/>
  <c r="D55" i="151"/>
  <c r="C55" i="151"/>
  <c r="B55" i="151"/>
  <c r="S54" i="151"/>
  <c r="N54" i="151" s="1"/>
  <c r="P54" i="151"/>
  <c r="O54" i="151"/>
  <c r="M54" i="151"/>
  <c r="K54" i="151"/>
  <c r="I54" i="151"/>
  <c r="G54" i="151"/>
  <c r="F54" i="151"/>
  <c r="E54" i="151"/>
  <c r="D54" i="151"/>
  <c r="C54" i="151"/>
  <c r="B54" i="151"/>
  <c r="S53" i="151"/>
  <c r="N53" i="151" s="1"/>
  <c r="P53" i="151"/>
  <c r="O53" i="151"/>
  <c r="M53" i="151"/>
  <c r="K53" i="151"/>
  <c r="I53" i="151"/>
  <c r="G53" i="151"/>
  <c r="F53" i="151"/>
  <c r="E53" i="151"/>
  <c r="D53" i="151"/>
  <c r="C53" i="151"/>
  <c r="B53" i="151"/>
  <c r="S52" i="151"/>
  <c r="N52" i="151" s="1"/>
  <c r="P52" i="151"/>
  <c r="O52" i="151"/>
  <c r="M52" i="151"/>
  <c r="K52" i="151"/>
  <c r="I52" i="151"/>
  <c r="G52" i="151"/>
  <c r="F52" i="151"/>
  <c r="E52" i="151"/>
  <c r="D52" i="151"/>
  <c r="C52" i="151"/>
  <c r="B52" i="151"/>
  <c r="S51" i="151"/>
  <c r="N51" i="151" s="1"/>
  <c r="P51" i="151"/>
  <c r="O51" i="151"/>
  <c r="M51" i="151"/>
  <c r="K51" i="151"/>
  <c r="I51" i="151"/>
  <c r="G51" i="151"/>
  <c r="F51" i="151"/>
  <c r="E51" i="151"/>
  <c r="D51" i="151"/>
  <c r="C51" i="151"/>
  <c r="B51" i="151"/>
  <c r="S50" i="151"/>
  <c r="N50" i="151" s="1"/>
  <c r="P50" i="151"/>
  <c r="O50" i="151"/>
  <c r="M50" i="151"/>
  <c r="K50" i="151"/>
  <c r="I50" i="151"/>
  <c r="G50" i="151"/>
  <c r="F50" i="151"/>
  <c r="E50" i="151"/>
  <c r="D50" i="151"/>
  <c r="C50" i="151"/>
  <c r="B50" i="151"/>
  <c r="S49" i="151"/>
  <c r="N49" i="151" s="1"/>
  <c r="P49" i="151"/>
  <c r="O49" i="151"/>
  <c r="M49" i="151"/>
  <c r="K49" i="151"/>
  <c r="I49" i="151"/>
  <c r="G49" i="151"/>
  <c r="F49" i="151"/>
  <c r="E49" i="151"/>
  <c r="D49" i="151"/>
  <c r="C49" i="151"/>
  <c r="B49" i="151"/>
  <c r="S48" i="151"/>
  <c r="N48" i="151" s="1"/>
  <c r="P48" i="151"/>
  <c r="O48" i="151"/>
  <c r="M48" i="151"/>
  <c r="K48" i="151"/>
  <c r="I48" i="151"/>
  <c r="G48" i="151"/>
  <c r="F48" i="151"/>
  <c r="E48" i="151"/>
  <c r="D48" i="151"/>
  <c r="C48" i="151"/>
  <c r="B48" i="151"/>
  <c r="S47" i="151"/>
  <c r="N47" i="151" s="1"/>
  <c r="P47" i="151"/>
  <c r="O47" i="151"/>
  <c r="M47" i="151"/>
  <c r="K47" i="151"/>
  <c r="I47" i="151"/>
  <c r="G47" i="151"/>
  <c r="F47" i="151"/>
  <c r="E47" i="151"/>
  <c r="D47" i="151"/>
  <c r="C47" i="151"/>
  <c r="B47" i="151"/>
  <c r="S46" i="151"/>
  <c r="N46" i="151" s="1"/>
  <c r="P46" i="151"/>
  <c r="O46" i="151"/>
  <c r="M46" i="151"/>
  <c r="K46" i="151"/>
  <c r="I46" i="151"/>
  <c r="G46" i="151"/>
  <c r="F46" i="151"/>
  <c r="E46" i="151"/>
  <c r="D46" i="151"/>
  <c r="C46" i="151"/>
  <c r="B46" i="151"/>
  <c r="S45" i="151"/>
  <c r="N45" i="151" s="1"/>
  <c r="P45" i="151"/>
  <c r="M45" i="151"/>
  <c r="K45" i="151"/>
  <c r="I45" i="151"/>
  <c r="G45" i="151"/>
  <c r="F45" i="151"/>
  <c r="E45" i="151"/>
  <c r="D45" i="151"/>
  <c r="C45" i="151"/>
  <c r="B45" i="151"/>
  <c r="S44" i="151"/>
  <c r="N44" i="151" s="1"/>
  <c r="P44" i="151"/>
  <c r="O44" i="151"/>
  <c r="M44" i="151"/>
  <c r="K44" i="151"/>
  <c r="I44" i="151"/>
  <c r="G44" i="151"/>
  <c r="F44" i="151"/>
  <c r="E44" i="151"/>
  <c r="D44" i="151"/>
  <c r="C44" i="151"/>
  <c r="B44" i="151"/>
  <c r="S43" i="151"/>
  <c r="N43" i="151" s="1"/>
  <c r="P43" i="151"/>
  <c r="O43" i="151"/>
  <c r="M43" i="151"/>
  <c r="K43" i="151"/>
  <c r="I43" i="151"/>
  <c r="G43" i="151"/>
  <c r="F43" i="151"/>
  <c r="E43" i="151"/>
  <c r="D43" i="151"/>
  <c r="C43" i="151"/>
  <c r="B43" i="151"/>
  <c r="S42" i="151"/>
  <c r="N42" i="151" s="1"/>
  <c r="P42" i="151"/>
  <c r="O42" i="151"/>
  <c r="M42" i="151"/>
  <c r="K42" i="151"/>
  <c r="I42" i="151"/>
  <c r="G42" i="151"/>
  <c r="F42" i="151"/>
  <c r="E42" i="151"/>
  <c r="D42" i="151"/>
  <c r="C42" i="151"/>
  <c r="B42" i="151"/>
  <c r="S41" i="151"/>
  <c r="N41" i="151" s="1"/>
  <c r="P41" i="151"/>
  <c r="O41" i="151"/>
  <c r="M41" i="151"/>
  <c r="K41" i="151"/>
  <c r="I41" i="151"/>
  <c r="G41" i="151"/>
  <c r="F41" i="151"/>
  <c r="E41" i="151"/>
  <c r="D41" i="151"/>
  <c r="C41" i="151"/>
  <c r="B41" i="151"/>
  <c r="S40" i="151"/>
  <c r="N40" i="151" s="1"/>
  <c r="P40" i="151"/>
  <c r="M40" i="151"/>
  <c r="K40" i="151"/>
  <c r="I40" i="151"/>
  <c r="G40" i="151"/>
  <c r="F40" i="151"/>
  <c r="E40" i="151"/>
  <c r="D40" i="151"/>
  <c r="C40" i="151"/>
  <c r="B40" i="151"/>
  <c r="S39" i="151"/>
  <c r="S38" i="151"/>
  <c r="S37" i="151"/>
  <c r="S36" i="151"/>
  <c r="S35" i="151"/>
  <c r="S34" i="151"/>
  <c r="S33" i="151"/>
  <c r="S25" i="151"/>
  <c r="M25" i="151"/>
  <c r="K25" i="151"/>
  <c r="F25" i="151"/>
  <c r="S24" i="151"/>
  <c r="M24" i="151"/>
  <c r="K24" i="151"/>
  <c r="F24" i="151"/>
  <c r="S23" i="151"/>
  <c r="M23" i="151"/>
  <c r="K23" i="151"/>
  <c r="F23" i="151"/>
  <c r="S22" i="151"/>
  <c r="O22" i="151"/>
  <c r="M22" i="151"/>
  <c r="K22" i="151"/>
  <c r="F22" i="151"/>
  <c r="S21" i="151"/>
  <c r="M21" i="151"/>
  <c r="K21" i="151"/>
  <c r="F21" i="151"/>
  <c r="S20" i="151"/>
  <c r="S19" i="151"/>
  <c r="O19" i="151"/>
  <c r="M19" i="151"/>
  <c r="K19" i="151"/>
  <c r="F19" i="151"/>
  <c r="S18" i="151"/>
  <c r="M18" i="151"/>
  <c r="K18" i="151"/>
  <c r="F18" i="151"/>
  <c r="S15" i="151"/>
  <c r="O15" i="151"/>
  <c r="K15" i="151"/>
  <c r="F15" i="151"/>
  <c r="S14" i="151"/>
  <c r="K14" i="151"/>
  <c r="F14" i="151"/>
  <c r="S13" i="151"/>
  <c r="O13" i="151"/>
  <c r="K13" i="151"/>
  <c r="F13" i="151"/>
  <c r="S12" i="151"/>
  <c r="O12" i="151"/>
  <c r="K12" i="151"/>
  <c r="F12" i="151"/>
  <c r="P9" i="151"/>
  <c r="K9" i="151"/>
  <c r="A9" i="151"/>
  <c r="P8" i="151"/>
  <c r="N8" i="151"/>
  <c r="A4" i="151"/>
  <c r="A3" i="151"/>
  <c r="A2" i="151"/>
  <c r="A1" i="151"/>
  <c r="S96" i="150" l="1"/>
  <c r="N96" i="150" s="1"/>
  <c r="P96" i="150"/>
  <c r="O96" i="150"/>
  <c r="M96" i="150"/>
  <c r="K96" i="150"/>
  <c r="I96" i="150"/>
  <c r="G96" i="150"/>
  <c r="F96" i="150"/>
  <c r="E96" i="150"/>
  <c r="D96" i="150"/>
  <c r="C96" i="150"/>
  <c r="B96" i="150"/>
  <c r="S95" i="150"/>
  <c r="N95" i="150" s="1"/>
  <c r="P95" i="150"/>
  <c r="O95" i="150"/>
  <c r="M95" i="150"/>
  <c r="K95" i="150"/>
  <c r="G95" i="150"/>
  <c r="F95" i="150"/>
  <c r="E95" i="150"/>
  <c r="D95" i="150"/>
  <c r="C95" i="150"/>
  <c r="B95" i="150"/>
  <c r="S94" i="150"/>
  <c r="N94" i="150" s="1"/>
  <c r="P94" i="150"/>
  <c r="O94" i="150"/>
  <c r="M94" i="150"/>
  <c r="K94" i="150"/>
  <c r="I94" i="150"/>
  <c r="G94" i="150"/>
  <c r="F94" i="150"/>
  <c r="E94" i="150"/>
  <c r="D94" i="150"/>
  <c r="C94" i="150"/>
  <c r="B94" i="150"/>
  <c r="S93" i="150"/>
  <c r="N93" i="150" s="1"/>
  <c r="P93" i="150"/>
  <c r="O93" i="150"/>
  <c r="M93" i="150"/>
  <c r="K93" i="150"/>
  <c r="I93" i="150"/>
  <c r="G93" i="150"/>
  <c r="F93" i="150"/>
  <c r="E93" i="150"/>
  <c r="D93" i="150"/>
  <c r="C93" i="150"/>
  <c r="B93" i="150"/>
  <c r="S92" i="150"/>
  <c r="P92" i="150"/>
  <c r="O92" i="150"/>
  <c r="N92" i="150"/>
  <c r="M92" i="150"/>
  <c r="K92" i="150"/>
  <c r="I92" i="150"/>
  <c r="G92" i="150"/>
  <c r="F92" i="150"/>
  <c r="E92" i="150"/>
  <c r="D92" i="150"/>
  <c r="C92" i="150"/>
  <c r="B92" i="150"/>
  <c r="S91" i="150"/>
  <c r="N91" i="150" s="1"/>
  <c r="P91" i="150"/>
  <c r="O91" i="150"/>
  <c r="M91" i="150"/>
  <c r="K91" i="150"/>
  <c r="I91" i="150"/>
  <c r="G91" i="150"/>
  <c r="F91" i="150"/>
  <c r="E91" i="150"/>
  <c r="D91" i="150"/>
  <c r="C91" i="150"/>
  <c r="B91" i="150"/>
  <c r="S90" i="150"/>
  <c r="N90" i="150" s="1"/>
  <c r="P90" i="150"/>
  <c r="O90" i="150"/>
  <c r="M90" i="150"/>
  <c r="K90" i="150"/>
  <c r="I90" i="150"/>
  <c r="G90" i="150"/>
  <c r="F90" i="150"/>
  <c r="E90" i="150"/>
  <c r="D90" i="150"/>
  <c r="C90" i="150"/>
  <c r="B90" i="150"/>
  <c r="S89" i="150"/>
  <c r="N89" i="150" s="1"/>
  <c r="P89" i="150"/>
  <c r="O89" i="150"/>
  <c r="M89" i="150"/>
  <c r="K89" i="150"/>
  <c r="I89" i="150"/>
  <c r="G89" i="150"/>
  <c r="F89" i="150"/>
  <c r="E89" i="150"/>
  <c r="D89" i="150"/>
  <c r="C89" i="150"/>
  <c r="B89" i="150"/>
  <c r="S88" i="150"/>
  <c r="N88" i="150" s="1"/>
  <c r="P88" i="150"/>
  <c r="O88" i="150"/>
  <c r="M88" i="150"/>
  <c r="K88" i="150"/>
  <c r="I88" i="150"/>
  <c r="G88" i="150"/>
  <c r="F88" i="150"/>
  <c r="E88" i="150"/>
  <c r="D88" i="150"/>
  <c r="C88" i="150"/>
  <c r="B88" i="150"/>
  <c r="S87" i="150"/>
  <c r="N87" i="150" s="1"/>
  <c r="P87" i="150"/>
  <c r="O87" i="150"/>
  <c r="M87" i="150"/>
  <c r="K87" i="150"/>
  <c r="I87" i="150"/>
  <c r="G87" i="150"/>
  <c r="F87" i="150"/>
  <c r="E87" i="150"/>
  <c r="D87" i="150"/>
  <c r="C87" i="150"/>
  <c r="B87" i="150"/>
  <c r="S86" i="150"/>
  <c r="N86" i="150" s="1"/>
  <c r="P86" i="150"/>
  <c r="O86" i="150"/>
  <c r="M86" i="150"/>
  <c r="K86" i="150"/>
  <c r="I86" i="150"/>
  <c r="G86" i="150"/>
  <c r="F86" i="150"/>
  <c r="E86" i="150"/>
  <c r="D86" i="150"/>
  <c r="C86" i="150"/>
  <c r="B86" i="150"/>
  <c r="S85" i="150"/>
  <c r="N85" i="150" s="1"/>
  <c r="P85" i="150"/>
  <c r="O85" i="150"/>
  <c r="M85" i="150"/>
  <c r="K85" i="150"/>
  <c r="I85" i="150"/>
  <c r="G85" i="150"/>
  <c r="F85" i="150"/>
  <c r="E85" i="150"/>
  <c r="D85" i="150"/>
  <c r="C85" i="150"/>
  <c r="B85" i="150"/>
  <c r="S84" i="150"/>
  <c r="N84" i="150" s="1"/>
  <c r="P84" i="150"/>
  <c r="O84" i="150"/>
  <c r="M84" i="150"/>
  <c r="K84" i="150"/>
  <c r="I84" i="150"/>
  <c r="G84" i="150"/>
  <c r="F84" i="150"/>
  <c r="E84" i="150"/>
  <c r="D84" i="150"/>
  <c r="C84" i="150"/>
  <c r="B84" i="150"/>
  <c r="S83" i="150"/>
  <c r="N83" i="150" s="1"/>
  <c r="P83" i="150"/>
  <c r="O83" i="150"/>
  <c r="M83" i="150"/>
  <c r="K83" i="150"/>
  <c r="I83" i="150"/>
  <c r="G83" i="150"/>
  <c r="F83" i="150"/>
  <c r="E83" i="150"/>
  <c r="D83" i="150"/>
  <c r="C83" i="150"/>
  <c r="B83" i="150"/>
  <c r="S82" i="150"/>
  <c r="N82" i="150" s="1"/>
  <c r="P82" i="150"/>
  <c r="O82" i="150"/>
  <c r="M82" i="150"/>
  <c r="K82" i="150"/>
  <c r="I82" i="150"/>
  <c r="G82" i="150"/>
  <c r="F82" i="150"/>
  <c r="E82" i="150"/>
  <c r="D82" i="150"/>
  <c r="C82" i="150"/>
  <c r="B82" i="150"/>
  <c r="S81" i="150"/>
  <c r="N81" i="150" s="1"/>
  <c r="P81" i="150"/>
  <c r="O81" i="150"/>
  <c r="M81" i="150"/>
  <c r="K81" i="150"/>
  <c r="I81" i="150"/>
  <c r="G81" i="150"/>
  <c r="F81" i="150"/>
  <c r="E81" i="150"/>
  <c r="D81" i="150"/>
  <c r="C81" i="150"/>
  <c r="B81" i="150"/>
  <c r="S80" i="150"/>
  <c r="N80" i="150" s="1"/>
  <c r="P80" i="150"/>
  <c r="O80" i="150"/>
  <c r="M80" i="150"/>
  <c r="K80" i="150"/>
  <c r="I80" i="150"/>
  <c r="G80" i="150"/>
  <c r="F80" i="150"/>
  <c r="E80" i="150"/>
  <c r="D80" i="150"/>
  <c r="C80" i="150"/>
  <c r="B80" i="150"/>
  <c r="S79" i="150"/>
  <c r="N79" i="150" s="1"/>
  <c r="P79" i="150"/>
  <c r="O79" i="150"/>
  <c r="M79" i="150"/>
  <c r="K79" i="150"/>
  <c r="I79" i="150"/>
  <c r="G79" i="150"/>
  <c r="F79" i="150"/>
  <c r="E79" i="150"/>
  <c r="D79" i="150"/>
  <c r="C79" i="150"/>
  <c r="B79" i="150"/>
  <c r="S78" i="150"/>
  <c r="N78" i="150" s="1"/>
  <c r="P78" i="150"/>
  <c r="O78" i="150"/>
  <c r="M78" i="150"/>
  <c r="K78" i="150"/>
  <c r="I78" i="150"/>
  <c r="G78" i="150"/>
  <c r="F78" i="150"/>
  <c r="E78" i="150"/>
  <c r="D78" i="150"/>
  <c r="C78" i="150"/>
  <c r="B78" i="150"/>
  <c r="S77" i="150"/>
  <c r="N77" i="150" s="1"/>
  <c r="P77" i="150"/>
  <c r="O77" i="150"/>
  <c r="M77" i="150"/>
  <c r="K77" i="150"/>
  <c r="I77" i="150"/>
  <c r="G77" i="150"/>
  <c r="F77" i="150"/>
  <c r="E77" i="150"/>
  <c r="D77" i="150"/>
  <c r="C77" i="150"/>
  <c r="B77" i="150"/>
  <c r="S76" i="150"/>
  <c r="N76" i="150" s="1"/>
  <c r="P76" i="150"/>
  <c r="O76" i="150"/>
  <c r="M76" i="150"/>
  <c r="K76" i="150"/>
  <c r="I76" i="150"/>
  <c r="G76" i="150"/>
  <c r="F76" i="150"/>
  <c r="E76" i="150"/>
  <c r="D76" i="150"/>
  <c r="C76" i="150"/>
  <c r="B76" i="150"/>
  <c r="S75" i="150"/>
  <c r="N75" i="150" s="1"/>
  <c r="P75" i="150"/>
  <c r="O75" i="150"/>
  <c r="M75" i="150"/>
  <c r="K75" i="150"/>
  <c r="I75" i="150"/>
  <c r="G75" i="150"/>
  <c r="F75" i="150"/>
  <c r="E75" i="150"/>
  <c r="D75" i="150"/>
  <c r="C75" i="150"/>
  <c r="B75" i="150"/>
  <c r="S74" i="150"/>
  <c r="N74" i="150" s="1"/>
  <c r="P74" i="150"/>
  <c r="O74" i="150"/>
  <c r="M74" i="150"/>
  <c r="K74" i="150"/>
  <c r="I74" i="150"/>
  <c r="G74" i="150"/>
  <c r="F74" i="150"/>
  <c r="E74" i="150"/>
  <c r="D74" i="150"/>
  <c r="C74" i="150"/>
  <c r="B74" i="150"/>
  <c r="S73" i="150"/>
  <c r="N73" i="150" s="1"/>
  <c r="P73" i="150"/>
  <c r="O73" i="150"/>
  <c r="M73" i="150"/>
  <c r="K73" i="150"/>
  <c r="I73" i="150"/>
  <c r="G73" i="150"/>
  <c r="F73" i="150"/>
  <c r="E73" i="150"/>
  <c r="D73" i="150"/>
  <c r="C73" i="150"/>
  <c r="B73" i="150"/>
  <c r="S72" i="150"/>
  <c r="N72" i="150" s="1"/>
  <c r="P72" i="150"/>
  <c r="O72" i="150"/>
  <c r="M72" i="150"/>
  <c r="K72" i="150"/>
  <c r="I72" i="150"/>
  <c r="G72" i="150"/>
  <c r="F72" i="150"/>
  <c r="E72" i="150"/>
  <c r="D72" i="150"/>
  <c r="C72" i="150"/>
  <c r="B72" i="150"/>
  <c r="S71" i="150"/>
  <c r="N71" i="150" s="1"/>
  <c r="P71" i="150"/>
  <c r="O71" i="150"/>
  <c r="M71" i="150"/>
  <c r="K71" i="150"/>
  <c r="I71" i="150"/>
  <c r="G71" i="150"/>
  <c r="F71" i="150"/>
  <c r="E71" i="150"/>
  <c r="D71" i="150"/>
  <c r="C71" i="150"/>
  <c r="B71" i="150"/>
  <c r="S70" i="150"/>
  <c r="N70" i="150" s="1"/>
  <c r="P70" i="150"/>
  <c r="O70" i="150"/>
  <c r="M70" i="150"/>
  <c r="K70" i="150"/>
  <c r="I70" i="150"/>
  <c r="G70" i="150"/>
  <c r="F70" i="150"/>
  <c r="E70" i="150"/>
  <c r="D70" i="150"/>
  <c r="C70" i="150"/>
  <c r="B70" i="150"/>
  <c r="S69" i="150"/>
  <c r="N69" i="150" s="1"/>
  <c r="P69" i="150"/>
  <c r="M69" i="150"/>
  <c r="K69" i="150"/>
  <c r="I69" i="150"/>
  <c r="G69" i="150"/>
  <c r="F69" i="150"/>
  <c r="E69" i="150"/>
  <c r="D69" i="150"/>
  <c r="C69" i="150"/>
  <c r="B69" i="150"/>
  <c r="S68" i="150"/>
  <c r="N68" i="150" s="1"/>
  <c r="P68" i="150"/>
  <c r="O68" i="150"/>
  <c r="M68" i="150"/>
  <c r="K68" i="150"/>
  <c r="I68" i="150"/>
  <c r="G68" i="150"/>
  <c r="F68" i="150"/>
  <c r="E68" i="150"/>
  <c r="D68" i="150"/>
  <c r="C68" i="150"/>
  <c r="B68" i="150"/>
  <c r="S67" i="150"/>
  <c r="N67" i="150" s="1"/>
  <c r="P67" i="150"/>
  <c r="O67" i="150"/>
  <c r="M67" i="150"/>
  <c r="K67" i="150"/>
  <c r="I67" i="150"/>
  <c r="G67" i="150"/>
  <c r="F67" i="150"/>
  <c r="E67" i="150"/>
  <c r="D67" i="150"/>
  <c r="C67" i="150"/>
  <c r="B67" i="150"/>
  <c r="S66" i="150"/>
  <c r="N66" i="150" s="1"/>
  <c r="P66" i="150"/>
  <c r="O66" i="150"/>
  <c r="M66" i="150"/>
  <c r="K66" i="150"/>
  <c r="I66" i="150"/>
  <c r="G66" i="150"/>
  <c r="F66" i="150"/>
  <c r="E66" i="150"/>
  <c r="D66" i="150"/>
  <c r="C66" i="150"/>
  <c r="B66" i="150"/>
  <c r="S65" i="150"/>
  <c r="N65" i="150" s="1"/>
  <c r="P65" i="150"/>
  <c r="O65" i="150"/>
  <c r="M65" i="150"/>
  <c r="K65" i="150"/>
  <c r="I65" i="150"/>
  <c r="G65" i="150"/>
  <c r="F65" i="150"/>
  <c r="E65" i="150"/>
  <c r="D65" i="150"/>
  <c r="C65" i="150"/>
  <c r="B65" i="150"/>
  <c r="S64" i="150"/>
  <c r="N64" i="150" s="1"/>
  <c r="P64" i="150"/>
  <c r="M64" i="150"/>
  <c r="K64" i="150"/>
  <c r="I64" i="150"/>
  <c r="G64" i="150"/>
  <c r="F64" i="150"/>
  <c r="E64" i="150"/>
  <c r="D64" i="150"/>
  <c r="C64" i="150"/>
  <c r="B64" i="150"/>
  <c r="S63" i="150"/>
  <c r="S62" i="150"/>
  <c r="S61" i="150"/>
  <c r="S60" i="150"/>
  <c r="S59" i="150"/>
  <c r="S58" i="150"/>
  <c r="S57" i="150"/>
  <c r="S45" i="150"/>
  <c r="M45" i="150"/>
  <c r="K45" i="150"/>
  <c r="G45" i="150"/>
  <c r="F45" i="150"/>
  <c r="S40" i="150"/>
  <c r="M40" i="150"/>
  <c r="K40" i="150"/>
  <c r="G40" i="150"/>
  <c r="F40" i="150"/>
  <c r="O39" i="150"/>
  <c r="M39" i="150"/>
  <c r="K39" i="150"/>
  <c r="F39" i="150"/>
  <c r="S37" i="150"/>
  <c r="M37" i="150"/>
  <c r="K37" i="150"/>
  <c r="F37" i="150"/>
  <c r="S35" i="150"/>
  <c r="O35" i="150"/>
  <c r="M35" i="150"/>
  <c r="K35" i="150"/>
  <c r="G35" i="150"/>
  <c r="F35" i="150"/>
  <c r="S34" i="150"/>
  <c r="M34" i="150"/>
  <c r="K34" i="150"/>
  <c r="F34" i="150"/>
  <c r="S32" i="150"/>
  <c r="O32" i="150"/>
  <c r="M32" i="150"/>
  <c r="K32" i="150"/>
  <c r="F32" i="150"/>
  <c r="S31" i="150"/>
  <c r="O31" i="150"/>
  <c r="M31" i="150"/>
  <c r="K31" i="150"/>
  <c r="F31" i="150"/>
  <c r="S29" i="150"/>
  <c r="M29" i="150"/>
  <c r="K29" i="150"/>
  <c r="F29" i="150"/>
  <c r="S28" i="150"/>
  <c r="O28" i="150"/>
  <c r="M28" i="150"/>
  <c r="K28" i="150"/>
  <c r="F28" i="150"/>
  <c r="S26" i="150"/>
  <c r="M26" i="150"/>
  <c r="K26" i="150"/>
  <c r="F26" i="150"/>
  <c r="S25" i="150"/>
  <c r="O25" i="150"/>
  <c r="M25" i="150"/>
  <c r="K25" i="150"/>
  <c r="F25" i="150"/>
  <c r="S24" i="150"/>
  <c r="M24" i="150"/>
  <c r="K24" i="150"/>
  <c r="G24" i="150"/>
  <c r="F24" i="150"/>
  <c r="S23" i="150"/>
  <c r="M23" i="150"/>
  <c r="K23" i="150"/>
  <c r="F23" i="150"/>
  <c r="S22" i="150"/>
  <c r="O22" i="150"/>
  <c r="M22" i="150"/>
  <c r="K22" i="150"/>
  <c r="F22" i="150"/>
  <c r="S21" i="150"/>
  <c r="M21" i="150"/>
  <c r="K21" i="150"/>
  <c r="G21" i="150"/>
  <c r="F21" i="150"/>
  <c r="S20" i="150"/>
  <c r="S19" i="150"/>
  <c r="P19" i="150"/>
  <c r="O19" i="150"/>
  <c r="M19" i="150"/>
  <c r="K19" i="150"/>
  <c r="F19" i="150"/>
  <c r="S18" i="150"/>
  <c r="M18" i="150"/>
  <c r="K18" i="150"/>
  <c r="F18" i="150"/>
  <c r="S16" i="150"/>
  <c r="K16" i="150"/>
  <c r="F16" i="150"/>
  <c r="S15" i="150"/>
  <c r="O15" i="150"/>
  <c r="K15" i="150"/>
  <c r="F15" i="150"/>
  <c r="S14" i="150"/>
  <c r="K14" i="150"/>
  <c r="F14" i="150"/>
  <c r="S13" i="150"/>
  <c r="O13" i="150"/>
  <c r="K13" i="150"/>
  <c r="G13" i="150"/>
  <c r="F13" i="150"/>
  <c r="S12" i="150"/>
  <c r="O12" i="150"/>
  <c r="K12" i="150"/>
  <c r="F12" i="150"/>
  <c r="P9" i="150"/>
  <c r="K9" i="150"/>
  <c r="A9" i="150"/>
  <c r="P8" i="150"/>
  <c r="N8" i="150"/>
  <c r="A4" i="150"/>
  <c r="A3" i="150"/>
  <c r="A2" i="150"/>
  <c r="A1" i="150"/>
  <c r="S57" i="40" l="1"/>
  <c r="S58" i="40"/>
  <c r="S59" i="40"/>
  <c r="S60" i="40"/>
  <c r="S61" i="40"/>
  <c r="S62" i="40"/>
  <c r="S63" i="40"/>
  <c r="D334" i="65" l="1"/>
  <c r="C334" i="65"/>
  <c r="B334" i="65"/>
  <c r="D333" i="65"/>
  <c r="C333" i="65"/>
  <c r="B333" i="65"/>
  <c r="D332" i="65"/>
  <c r="C332" i="65"/>
  <c r="B332" i="65"/>
  <c r="I331" i="65"/>
  <c r="D331" i="65"/>
  <c r="C331" i="65"/>
  <c r="B331" i="65"/>
  <c r="I330" i="65"/>
  <c r="D330" i="65"/>
  <c r="C330" i="65"/>
  <c r="B330" i="65"/>
  <c r="I329" i="65"/>
  <c r="D329" i="65"/>
  <c r="C329" i="65"/>
  <c r="B329" i="65"/>
  <c r="I328" i="65"/>
  <c r="D328" i="65"/>
  <c r="C328" i="65"/>
  <c r="B328" i="65"/>
  <c r="I327" i="65"/>
  <c r="D327" i="65"/>
  <c r="C327" i="65"/>
  <c r="B327" i="65"/>
  <c r="I325" i="65"/>
  <c r="D325" i="65"/>
  <c r="C325" i="65"/>
  <c r="B325" i="65"/>
  <c r="I324" i="65"/>
  <c r="D324" i="65"/>
  <c r="C324" i="65"/>
  <c r="B324" i="65"/>
  <c r="I323" i="65"/>
  <c r="D323" i="65"/>
  <c r="C323" i="65"/>
  <c r="B323" i="65"/>
  <c r="I322" i="65"/>
  <c r="D322" i="65"/>
  <c r="C322" i="65"/>
  <c r="B322" i="65"/>
  <c r="I321" i="65"/>
  <c r="D321" i="65"/>
  <c r="C321" i="65"/>
  <c r="B321" i="65"/>
  <c r="I319" i="65"/>
  <c r="D319" i="65"/>
  <c r="C319" i="65"/>
  <c r="B319" i="65"/>
  <c r="I318" i="65"/>
  <c r="D318" i="65"/>
  <c r="C318" i="65"/>
  <c r="B318" i="65"/>
  <c r="I317" i="65"/>
  <c r="D317" i="65"/>
  <c r="C317" i="65"/>
  <c r="B317" i="65"/>
  <c r="I316" i="65"/>
  <c r="D316" i="65"/>
  <c r="C316" i="65"/>
  <c r="B316" i="65"/>
  <c r="I315" i="65"/>
  <c r="D315" i="65"/>
  <c r="C315" i="65"/>
  <c r="B315" i="65"/>
  <c r="I313" i="65"/>
  <c r="D313" i="65"/>
  <c r="C313" i="65"/>
  <c r="B313" i="65"/>
  <c r="I312" i="65"/>
  <c r="D312" i="65"/>
  <c r="C312" i="65"/>
  <c r="B312" i="65"/>
  <c r="I311" i="65"/>
  <c r="D311" i="65"/>
  <c r="C311" i="65"/>
  <c r="B311" i="65"/>
  <c r="I310" i="65"/>
  <c r="D310" i="65"/>
  <c r="C310" i="65"/>
  <c r="B310" i="65"/>
  <c r="I309" i="65"/>
  <c r="D309" i="65"/>
  <c r="C309" i="65"/>
  <c r="B309" i="65"/>
  <c r="I307" i="65"/>
  <c r="D307" i="65"/>
  <c r="C307" i="65"/>
  <c r="B307" i="65"/>
  <c r="I306" i="65"/>
  <c r="D306" i="65"/>
  <c r="C306" i="65"/>
  <c r="B306" i="65"/>
  <c r="I305" i="65"/>
  <c r="D305" i="65"/>
  <c r="C305" i="65"/>
  <c r="B305" i="65"/>
  <c r="I304" i="65"/>
  <c r="D304" i="65"/>
  <c r="C304" i="65"/>
  <c r="B304" i="65"/>
  <c r="I303" i="65"/>
  <c r="D303" i="65"/>
  <c r="C303" i="65"/>
  <c r="B303" i="65"/>
  <c r="I301" i="65"/>
  <c r="D301" i="65"/>
  <c r="C301" i="65"/>
  <c r="B301" i="65"/>
  <c r="I300" i="65"/>
  <c r="D300" i="65"/>
  <c r="C300" i="65"/>
  <c r="B300" i="65"/>
  <c r="I299" i="65"/>
  <c r="D299" i="65"/>
  <c r="C299" i="65"/>
  <c r="B299" i="65"/>
  <c r="I298" i="65"/>
  <c r="D298" i="65"/>
  <c r="C298" i="65"/>
  <c r="B298" i="65"/>
  <c r="I297" i="65"/>
  <c r="D297" i="65"/>
  <c r="C297" i="65"/>
  <c r="B297" i="65"/>
  <c r="I295" i="65"/>
  <c r="D295" i="65"/>
  <c r="C295" i="65"/>
  <c r="B295" i="65"/>
  <c r="I294" i="65"/>
  <c r="D294" i="65"/>
  <c r="C294" i="65"/>
  <c r="B294" i="65"/>
  <c r="I293" i="65"/>
  <c r="D293" i="65"/>
  <c r="C293" i="65"/>
  <c r="B293" i="65"/>
  <c r="I292" i="65"/>
  <c r="D292" i="65"/>
  <c r="C292" i="65"/>
  <c r="B292" i="65"/>
  <c r="I291" i="65"/>
  <c r="D291" i="65"/>
  <c r="C291" i="65"/>
  <c r="B291" i="65"/>
  <c r="D289" i="65"/>
  <c r="C289" i="65"/>
  <c r="B289" i="65"/>
  <c r="D288" i="65"/>
  <c r="C288" i="65"/>
  <c r="B288" i="65"/>
  <c r="D287" i="65"/>
  <c r="C287" i="65"/>
  <c r="B287" i="65"/>
  <c r="D286" i="65"/>
  <c r="C286" i="65"/>
  <c r="B286" i="65"/>
  <c r="D285" i="65"/>
  <c r="C285" i="65"/>
  <c r="B285" i="65"/>
  <c r="I283" i="65"/>
  <c r="D283" i="65"/>
  <c r="C283" i="65"/>
  <c r="B283" i="65"/>
  <c r="I282" i="65"/>
  <c r="D282" i="65"/>
  <c r="C282" i="65"/>
  <c r="B282" i="65"/>
  <c r="I281" i="65"/>
  <c r="D281" i="65"/>
  <c r="C281" i="65"/>
  <c r="B281" i="65"/>
  <c r="I280" i="65"/>
  <c r="D280" i="65"/>
  <c r="C280" i="65"/>
  <c r="B280" i="65"/>
  <c r="I279" i="65"/>
  <c r="D279" i="65"/>
  <c r="C279" i="65"/>
  <c r="B279" i="65"/>
  <c r="I277" i="65"/>
  <c r="D277" i="65"/>
  <c r="C277" i="65"/>
  <c r="B277" i="65"/>
  <c r="I276" i="65"/>
  <c r="D276" i="65"/>
  <c r="C276" i="65"/>
  <c r="B276" i="65"/>
  <c r="I275" i="65"/>
  <c r="D275" i="65"/>
  <c r="C275" i="65"/>
  <c r="B275" i="65"/>
  <c r="I274" i="65"/>
  <c r="D274" i="65"/>
  <c r="C274" i="65"/>
  <c r="B274" i="65"/>
  <c r="I273" i="65"/>
  <c r="D273" i="65"/>
  <c r="C273" i="65"/>
  <c r="B273" i="65"/>
  <c r="I271" i="65"/>
  <c r="D271" i="65"/>
  <c r="C271" i="65"/>
  <c r="B271" i="65"/>
  <c r="I270" i="65"/>
  <c r="D270" i="65"/>
  <c r="C270" i="65"/>
  <c r="B270" i="65"/>
  <c r="I269" i="65"/>
  <c r="D269" i="65"/>
  <c r="C269" i="65"/>
  <c r="B269" i="65"/>
  <c r="I268" i="65"/>
  <c r="D268" i="65"/>
  <c r="C268" i="65"/>
  <c r="B268" i="65"/>
  <c r="I267" i="65"/>
  <c r="D267" i="65"/>
  <c r="C267" i="65"/>
  <c r="B267" i="65"/>
  <c r="I265" i="65"/>
  <c r="D265" i="65"/>
  <c r="C265" i="65"/>
  <c r="B265" i="65"/>
  <c r="I264" i="65"/>
  <c r="D264" i="65"/>
  <c r="C264" i="65"/>
  <c r="B264" i="65"/>
  <c r="I263" i="65"/>
  <c r="D263" i="65"/>
  <c r="C263" i="65"/>
  <c r="B263" i="65"/>
  <c r="I262" i="65"/>
  <c r="D262" i="65"/>
  <c r="C262" i="65"/>
  <c r="B262" i="65"/>
  <c r="I261" i="65"/>
  <c r="D261" i="65"/>
  <c r="C261" i="65"/>
  <c r="B261" i="65"/>
  <c r="D259" i="65"/>
  <c r="C259" i="65"/>
  <c r="B259" i="65"/>
  <c r="D258" i="65"/>
  <c r="C258" i="65"/>
  <c r="B258" i="65"/>
  <c r="D257" i="65"/>
  <c r="C257" i="65"/>
  <c r="B257" i="65"/>
  <c r="D253" i="65"/>
  <c r="C253" i="65"/>
  <c r="B253" i="65"/>
  <c r="D252" i="65"/>
  <c r="C252" i="65"/>
  <c r="B252" i="65"/>
  <c r="I250" i="65"/>
  <c r="D250" i="65"/>
  <c r="C250" i="65"/>
  <c r="B250" i="65"/>
  <c r="I249" i="65"/>
  <c r="D249" i="65"/>
  <c r="C249" i="65"/>
  <c r="B249" i="65"/>
  <c r="I248" i="65"/>
  <c r="D248" i="65"/>
  <c r="C248" i="65"/>
  <c r="B248" i="65"/>
  <c r="I247" i="65"/>
  <c r="D247" i="65"/>
  <c r="C247" i="65"/>
  <c r="B247" i="65"/>
  <c r="I246" i="65"/>
  <c r="D246" i="65"/>
  <c r="C246" i="65"/>
  <c r="B246" i="65"/>
  <c r="I244" i="65"/>
  <c r="D244" i="65"/>
  <c r="C244" i="65"/>
  <c r="B244" i="65"/>
  <c r="I243" i="65"/>
  <c r="D243" i="65"/>
  <c r="C243" i="65"/>
  <c r="B243" i="65"/>
  <c r="I242" i="65"/>
  <c r="D242" i="65"/>
  <c r="C242" i="65"/>
  <c r="B242" i="65"/>
  <c r="I238" i="65"/>
  <c r="D238" i="65"/>
  <c r="C238" i="65"/>
  <c r="B238" i="65"/>
  <c r="I237" i="65"/>
  <c r="D237" i="65"/>
  <c r="C237" i="65"/>
  <c r="B237" i="65"/>
  <c r="I235" i="65"/>
  <c r="D235" i="65"/>
  <c r="C235" i="65"/>
  <c r="B235" i="65"/>
  <c r="I234" i="65"/>
  <c r="D234" i="65"/>
  <c r="C234" i="65"/>
  <c r="B234" i="65"/>
  <c r="I233" i="65"/>
  <c r="D233" i="65"/>
  <c r="C233" i="65"/>
  <c r="B233" i="65"/>
  <c r="I232" i="65"/>
  <c r="D232" i="65"/>
  <c r="C232" i="65"/>
  <c r="B232" i="65"/>
  <c r="I231" i="65"/>
  <c r="D231" i="65"/>
  <c r="C231" i="65"/>
  <c r="B231" i="65"/>
  <c r="D229" i="65"/>
  <c r="C229" i="65"/>
  <c r="B229" i="65"/>
  <c r="D228" i="65"/>
  <c r="C228" i="65"/>
  <c r="B228" i="65"/>
  <c r="D227" i="65"/>
  <c r="C227" i="65"/>
  <c r="B227" i="65"/>
  <c r="D226" i="65"/>
  <c r="C226" i="65"/>
  <c r="B226" i="65"/>
  <c r="D225" i="65"/>
  <c r="C225" i="65"/>
  <c r="B225" i="65"/>
  <c r="D224" i="65"/>
  <c r="C224" i="65"/>
  <c r="B224" i="65"/>
  <c r="D223" i="65"/>
  <c r="C223" i="65"/>
  <c r="B223" i="65"/>
  <c r="D222" i="65"/>
  <c r="C222" i="65"/>
  <c r="B222" i="65"/>
  <c r="D220" i="65"/>
  <c r="C220" i="65"/>
  <c r="B220" i="65"/>
  <c r="D219" i="65"/>
  <c r="C219" i="65"/>
  <c r="B219" i="65"/>
  <c r="D218" i="65"/>
  <c r="C218" i="65"/>
  <c r="B218" i="65"/>
  <c r="D217" i="65"/>
  <c r="C217" i="65"/>
  <c r="B217" i="65"/>
  <c r="D216" i="65"/>
  <c r="C216" i="65"/>
  <c r="B216" i="65"/>
  <c r="D215" i="65"/>
  <c r="C215" i="65"/>
  <c r="B215" i="65"/>
  <c r="D214" i="65"/>
  <c r="C214" i="65"/>
  <c r="B214" i="65"/>
  <c r="D213" i="65"/>
  <c r="C213" i="65"/>
  <c r="B213" i="65"/>
  <c r="I6" i="118" l="1"/>
  <c r="A1" i="118"/>
  <c r="A3" i="118"/>
  <c r="A7" i="118"/>
  <c r="F7" i="118"/>
  <c r="H62" i="124"/>
  <c r="D76" i="124"/>
  <c r="C76" i="124"/>
  <c r="B76" i="124"/>
  <c r="D75" i="124"/>
  <c r="C75" i="124"/>
  <c r="B75" i="124"/>
  <c r="D74" i="124"/>
  <c r="C74" i="124"/>
  <c r="B74" i="124"/>
  <c r="D73" i="124"/>
  <c r="C73" i="124"/>
  <c r="B73" i="124"/>
  <c r="I72" i="124"/>
  <c r="D72" i="124"/>
  <c r="C72" i="124"/>
  <c r="B72" i="124"/>
  <c r="I71" i="124"/>
  <c r="D71" i="124"/>
  <c r="C71" i="124"/>
  <c r="B71" i="124"/>
  <c r="I70" i="124"/>
  <c r="D70" i="124"/>
  <c r="C70" i="124"/>
  <c r="B70" i="124"/>
  <c r="I69" i="124"/>
  <c r="D69" i="124"/>
  <c r="C69" i="124"/>
  <c r="B69" i="124"/>
  <c r="I68" i="124"/>
  <c r="D68" i="124"/>
  <c r="C68" i="124"/>
  <c r="B68" i="124"/>
  <c r="I67" i="124"/>
  <c r="D67" i="124"/>
  <c r="C67" i="124"/>
  <c r="B67" i="124"/>
  <c r="I66" i="124"/>
  <c r="D66" i="124"/>
  <c r="C66" i="124"/>
  <c r="B66" i="124"/>
  <c r="F63" i="124"/>
  <c r="A63" i="124"/>
  <c r="A60" i="124"/>
  <c r="N5" i="24"/>
  <c r="N5" i="134"/>
  <c r="H36" i="124"/>
  <c r="D50" i="124"/>
  <c r="C50" i="124"/>
  <c r="B50" i="124"/>
  <c r="D49" i="124"/>
  <c r="C49" i="124"/>
  <c r="B49" i="124"/>
  <c r="D48" i="124"/>
  <c r="C48" i="124"/>
  <c r="B48" i="124"/>
  <c r="D47" i="124"/>
  <c r="C47" i="124"/>
  <c r="B47" i="124"/>
  <c r="I46" i="124"/>
  <c r="D46" i="124"/>
  <c r="C46" i="124"/>
  <c r="B46" i="124"/>
  <c r="I45" i="124"/>
  <c r="D45" i="124"/>
  <c r="C45" i="124"/>
  <c r="B45" i="124"/>
  <c r="I44" i="124"/>
  <c r="D44" i="124"/>
  <c r="C44" i="124"/>
  <c r="B44" i="124"/>
  <c r="I43" i="124"/>
  <c r="D43" i="124"/>
  <c r="C43" i="124"/>
  <c r="B43" i="124"/>
  <c r="I42" i="124"/>
  <c r="D42" i="124"/>
  <c r="C42" i="124"/>
  <c r="B42" i="124"/>
  <c r="I41" i="124"/>
  <c r="D41" i="124"/>
  <c r="C41" i="124"/>
  <c r="B41" i="124"/>
  <c r="I40" i="124"/>
  <c r="D40" i="124"/>
  <c r="C40" i="124"/>
  <c r="B40" i="124"/>
  <c r="F37" i="124"/>
  <c r="A37" i="124"/>
  <c r="A34" i="124"/>
  <c r="H5" i="124"/>
  <c r="S86" i="40" l="1"/>
  <c r="N86" i="40" s="1"/>
  <c r="P86" i="40"/>
  <c r="O86" i="40"/>
  <c r="M86" i="40"/>
  <c r="K86" i="40"/>
  <c r="I86" i="40"/>
  <c r="G86" i="40"/>
  <c r="F86" i="40"/>
  <c r="E86" i="40"/>
  <c r="D86" i="40"/>
  <c r="C86" i="40"/>
  <c r="B86" i="40"/>
  <c r="S74" i="40"/>
  <c r="N74" i="40" s="1"/>
  <c r="P74" i="40"/>
  <c r="O74" i="40"/>
  <c r="M74" i="40"/>
  <c r="K74" i="40"/>
  <c r="I74" i="40"/>
  <c r="G74" i="40"/>
  <c r="F74" i="40"/>
  <c r="E74" i="40"/>
  <c r="D74" i="40"/>
  <c r="C74" i="40"/>
  <c r="B74" i="40"/>
  <c r="S82" i="40"/>
  <c r="N82" i="40" s="1"/>
  <c r="P82" i="40"/>
  <c r="O82" i="40"/>
  <c r="M82" i="40"/>
  <c r="K82" i="40"/>
  <c r="I82" i="40"/>
  <c r="G82" i="40"/>
  <c r="F82" i="40"/>
  <c r="E82" i="40"/>
  <c r="D82" i="40"/>
  <c r="C82" i="40"/>
  <c r="B82" i="40"/>
  <c r="T9" i="144" l="1"/>
  <c r="I9" i="75"/>
  <c r="G9" i="74"/>
  <c r="S76" i="40"/>
  <c r="N76" i="40" s="1"/>
  <c r="P76" i="40"/>
  <c r="O76" i="40"/>
  <c r="M76" i="40"/>
  <c r="K76" i="40"/>
  <c r="I76" i="40"/>
  <c r="G76" i="40"/>
  <c r="F76" i="40"/>
  <c r="E76" i="40"/>
  <c r="D76" i="40"/>
  <c r="C76" i="40"/>
  <c r="B76" i="40"/>
  <c r="S83" i="40"/>
  <c r="N83" i="40" s="1"/>
  <c r="P83" i="40"/>
  <c r="O83" i="40"/>
  <c r="M83" i="40"/>
  <c r="K83" i="40"/>
  <c r="I83" i="40"/>
  <c r="G83" i="40"/>
  <c r="F83" i="40"/>
  <c r="E83" i="40"/>
  <c r="D83" i="40"/>
  <c r="C83" i="40"/>
  <c r="B83" i="40"/>
  <c r="U12" i="145" l="1"/>
  <c r="T12" i="145"/>
  <c r="Q12" i="145"/>
  <c r="Y51" i="145"/>
  <c r="X51" i="145"/>
  <c r="U51" i="145"/>
  <c r="T51" i="145"/>
  <c r="S51" i="145"/>
  <c r="R51" i="145"/>
  <c r="Q51" i="145"/>
  <c r="P51" i="145"/>
  <c r="V51" i="145" s="1"/>
  <c r="I51" i="145"/>
  <c r="H51" i="145"/>
  <c r="G51" i="145"/>
  <c r="F51" i="145"/>
  <c r="E51" i="145"/>
  <c r="D51" i="145"/>
  <c r="Y50" i="145"/>
  <c r="X50" i="145"/>
  <c r="U50" i="145"/>
  <c r="T50" i="145"/>
  <c r="S50" i="145"/>
  <c r="R50" i="145"/>
  <c r="Q50" i="145"/>
  <c r="P50" i="145"/>
  <c r="V50" i="145" s="1"/>
  <c r="I50" i="145"/>
  <c r="H50" i="145"/>
  <c r="G50" i="145"/>
  <c r="F50" i="145"/>
  <c r="E50" i="145"/>
  <c r="D50" i="145"/>
  <c r="Y49" i="145"/>
  <c r="X49" i="145"/>
  <c r="U49" i="145"/>
  <c r="T49" i="145"/>
  <c r="S49" i="145"/>
  <c r="R49" i="145"/>
  <c r="Q49" i="145"/>
  <c r="P49" i="145"/>
  <c r="I49" i="145"/>
  <c r="H49" i="145"/>
  <c r="G49" i="145"/>
  <c r="F49" i="145"/>
  <c r="E49" i="145"/>
  <c r="D49" i="145"/>
  <c r="Y48" i="145"/>
  <c r="X48" i="145"/>
  <c r="U48" i="145"/>
  <c r="T48" i="145"/>
  <c r="S48" i="145"/>
  <c r="R48" i="145"/>
  <c r="Q48" i="145"/>
  <c r="P48" i="145"/>
  <c r="V48" i="145" s="1"/>
  <c r="I48" i="145"/>
  <c r="H48" i="145"/>
  <c r="G48" i="145"/>
  <c r="F48" i="145"/>
  <c r="E48" i="145"/>
  <c r="D48" i="145"/>
  <c r="Y47" i="145"/>
  <c r="X47" i="145"/>
  <c r="U47" i="145"/>
  <c r="T47" i="145"/>
  <c r="S47" i="145"/>
  <c r="R47" i="145"/>
  <c r="Q47" i="145"/>
  <c r="P47" i="145"/>
  <c r="I47" i="145"/>
  <c r="H47" i="145"/>
  <c r="G47" i="145"/>
  <c r="F47" i="145"/>
  <c r="E47" i="145"/>
  <c r="D47" i="145"/>
  <c r="Y46" i="145"/>
  <c r="X46" i="145"/>
  <c r="U46" i="145"/>
  <c r="T46" i="145"/>
  <c r="S46" i="145"/>
  <c r="R46" i="145"/>
  <c r="Q46" i="145"/>
  <c r="P46" i="145"/>
  <c r="V46" i="145" s="1"/>
  <c r="I46" i="145"/>
  <c r="H46" i="145"/>
  <c r="G46" i="145"/>
  <c r="F46" i="145"/>
  <c r="E46" i="145"/>
  <c r="D46" i="145"/>
  <c r="Y45" i="145"/>
  <c r="X45" i="145"/>
  <c r="U45" i="145"/>
  <c r="T45" i="145"/>
  <c r="S45" i="145"/>
  <c r="R45" i="145"/>
  <c r="Q45" i="145"/>
  <c r="P45" i="145"/>
  <c r="I45" i="145"/>
  <c r="H45" i="145"/>
  <c r="G45" i="145"/>
  <c r="F45" i="145"/>
  <c r="E45" i="145"/>
  <c r="D45" i="145"/>
  <c r="Y44" i="145"/>
  <c r="X44" i="145"/>
  <c r="U44" i="145"/>
  <c r="T44" i="145"/>
  <c r="S44" i="145"/>
  <c r="R44" i="145"/>
  <c r="Q44" i="145"/>
  <c r="P44" i="145"/>
  <c r="V44" i="145" s="1"/>
  <c r="I44" i="145"/>
  <c r="H44" i="145"/>
  <c r="G44" i="145"/>
  <c r="F44" i="145"/>
  <c r="E44" i="145"/>
  <c r="D44" i="145"/>
  <c r="Y43" i="145"/>
  <c r="X43" i="145"/>
  <c r="U43" i="145"/>
  <c r="T43" i="145"/>
  <c r="S43" i="145"/>
  <c r="R43" i="145"/>
  <c r="Q43" i="145"/>
  <c r="P43" i="145"/>
  <c r="I43" i="145"/>
  <c r="H43" i="145"/>
  <c r="G43" i="145"/>
  <c r="F43" i="145"/>
  <c r="E43" i="145"/>
  <c r="D43" i="145"/>
  <c r="Y42" i="145"/>
  <c r="X42" i="145"/>
  <c r="U42" i="145"/>
  <c r="T42" i="145"/>
  <c r="S42" i="145"/>
  <c r="R42" i="145"/>
  <c r="Q42" i="145"/>
  <c r="P42" i="145"/>
  <c r="V42" i="145" s="1"/>
  <c r="I42" i="145"/>
  <c r="H42" i="145"/>
  <c r="G42" i="145"/>
  <c r="F42" i="145"/>
  <c r="E42" i="145"/>
  <c r="D42" i="145"/>
  <c r="Y41" i="145"/>
  <c r="X41" i="145"/>
  <c r="U41" i="145"/>
  <c r="T41" i="145"/>
  <c r="S41" i="145"/>
  <c r="R41" i="145"/>
  <c r="Q41" i="145"/>
  <c r="P41" i="145"/>
  <c r="I41" i="145"/>
  <c r="H41" i="145"/>
  <c r="G41" i="145"/>
  <c r="F41" i="145"/>
  <c r="E41" i="145"/>
  <c r="D41" i="145"/>
  <c r="Y40" i="145"/>
  <c r="X40" i="145"/>
  <c r="U40" i="145"/>
  <c r="T40" i="145"/>
  <c r="S40" i="145"/>
  <c r="R40" i="145"/>
  <c r="Q40" i="145"/>
  <c r="P40" i="145"/>
  <c r="V40" i="145" s="1"/>
  <c r="I40" i="145"/>
  <c r="H40" i="145"/>
  <c r="G40" i="145"/>
  <c r="F40" i="145"/>
  <c r="E40" i="145"/>
  <c r="D40" i="145"/>
  <c r="Y39" i="145"/>
  <c r="X39" i="145"/>
  <c r="U39" i="145"/>
  <c r="T39" i="145"/>
  <c r="S39" i="145"/>
  <c r="R39" i="145"/>
  <c r="Q39" i="145"/>
  <c r="P39" i="145"/>
  <c r="I39" i="145"/>
  <c r="H39" i="145"/>
  <c r="G39" i="145"/>
  <c r="F39" i="145"/>
  <c r="E39" i="145"/>
  <c r="D39" i="145"/>
  <c r="Y38" i="145"/>
  <c r="X38" i="145"/>
  <c r="U38" i="145"/>
  <c r="T38" i="145"/>
  <c r="S38" i="145"/>
  <c r="R38" i="145"/>
  <c r="Q38" i="145"/>
  <c r="P38" i="145"/>
  <c r="V38" i="145" s="1"/>
  <c r="I38" i="145"/>
  <c r="H38" i="145"/>
  <c r="G38" i="145"/>
  <c r="F38" i="145"/>
  <c r="E38" i="145"/>
  <c r="D38" i="145"/>
  <c r="Y37" i="145"/>
  <c r="X37" i="145"/>
  <c r="U37" i="145"/>
  <c r="T37" i="145"/>
  <c r="S37" i="145"/>
  <c r="R37" i="145"/>
  <c r="Q37" i="145"/>
  <c r="P37" i="145"/>
  <c r="I37" i="145"/>
  <c r="H37" i="145"/>
  <c r="G37" i="145"/>
  <c r="F37" i="145"/>
  <c r="E37" i="145"/>
  <c r="D37" i="145"/>
  <c r="Y36" i="145"/>
  <c r="X36" i="145"/>
  <c r="U36" i="145"/>
  <c r="T36" i="145"/>
  <c r="S36" i="145"/>
  <c r="R36" i="145"/>
  <c r="Q36" i="145"/>
  <c r="P36" i="145"/>
  <c r="V36" i="145" s="1"/>
  <c r="I36" i="145"/>
  <c r="H36" i="145"/>
  <c r="G36" i="145"/>
  <c r="F36" i="145"/>
  <c r="E36" i="145"/>
  <c r="D36" i="145"/>
  <c r="Y35" i="145"/>
  <c r="X35" i="145"/>
  <c r="U35" i="145"/>
  <c r="T35" i="145"/>
  <c r="S35" i="145"/>
  <c r="R35" i="145"/>
  <c r="Q35" i="145"/>
  <c r="P35" i="145"/>
  <c r="I35" i="145"/>
  <c r="H35" i="145"/>
  <c r="G35" i="145"/>
  <c r="F35" i="145"/>
  <c r="E35" i="145"/>
  <c r="D35" i="145"/>
  <c r="Y34" i="145"/>
  <c r="X34" i="145"/>
  <c r="U34" i="145"/>
  <c r="T34" i="145"/>
  <c r="S34" i="145"/>
  <c r="R34" i="145"/>
  <c r="Q34" i="145"/>
  <c r="P34" i="145"/>
  <c r="V34" i="145" s="1"/>
  <c r="I34" i="145"/>
  <c r="H34" i="145"/>
  <c r="G34" i="145"/>
  <c r="F34" i="145"/>
  <c r="E34" i="145"/>
  <c r="D34" i="145"/>
  <c r="Y33" i="145"/>
  <c r="X33" i="145"/>
  <c r="U33" i="145"/>
  <c r="T33" i="145"/>
  <c r="S33" i="145"/>
  <c r="R33" i="145"/>
  <c r="Q33" i="145"/>
  <c r="P33" i="145"/>
  <c r="I33" i="145"/>
  <c r="H33" i="145"/>
  <c r="G33" i="145"/>
  <c r="F33" i="145"/>
  <c r="E33" i="145"/>
  <c r="D33" i="145"/>
  <c r="Y32" i="145"/>
  <c r="X32" i="145"/>
  <c r="U32" i="145"/>
  <c r="T32" i="145"/>
  <c r="S32" i="145"/>
  <c r="R32" i="145"/>
  <c r="Q32" i="145"/>
  <c r="P32" i="145"/>
  <c r="V32" i="145" s="1"/>
  <c r="I32" i="145"/>
  <c r="H32" i="145"/>
  <c r="G32" i="145"/>
  <c r="F32" i="145"/>
  <c r="E32" i="145"/>
  <c r="D32" i="145"/>
  <c r="Y31" i="145"/>
  <c r="X31" i="145"/>
  <c r="U31" i="145"/>
  <c r="T31" i="145"/>
  <c r="S31" i="145"/>
  <c r="R31" i="145"/>
  <c r="Q31" i="145"/>
  <c r="P31" i="145"/>
  <c r="I31" i="145"/>
  <c r="H31" i="145"/>
  <c r="G31" i="145"/>
  <c r="F31" i="145"/>
  <c r="E31" i="145"/>
  <c r="D31" i="145"/>
  <c r="Y30" i="145"/>
  <c r="X30" i="145"/>
  <c r="U30" i="145"/>
  <c r="T30" i="145"/>
  <c r="S30" i="145"/>
  <c r="R30" i="145"/>
  <c r="Q30" i="145"/>
  <c r="P30" i="145"/>
  <c r="V30" i="145" s="1"/>
  <c r="I30" i="145"/>
  <c r="H30" i="145"/>
  <c r="G30" i="145"/>
  <c r="F30" i="145"/>
  <c r="E30" i="145"/>
  <c r="D30" i="145"/>
  <c r="Y29" i="145"/>
  <c r="X29" i="145"/>
  <c r="U29" i="145"/>
  <c r="T29" i="145"/>
  <c r="S29" i="145"/>
  <c r="R29" i="145"/>
  <c r="Q29" i="145"/>
  <c r="P29" i="145"/>
  <c r="I29" i="145"/>
  <c r="H29" i="145"/>
  <c r="G29" i="145"/>
  <c r="F29" i="145"/>
  <c r="E29" i="145"/>
  <c r="D29" i="145"/>
  <c r="Y28" i="145"/>
  <c r="X28" i="145"/>
  <c r="U28" i="145"/>
  <c r="T28" i="145"/>
  <c r="S28" i="145"/>
  <c r="R28" i="145"/>
  <c r="Q28" i="145"/>
  <c r="P28" i="145"/>
  <c r="V28" i="145" s="1"/>
  <c r="I28" i="145"/>
  <c r="H28" i="145"/>
  <c r="G28" i="145"/>
  <c r="F28" i="145"/>
  <c r="E28" i="145"/>
  <c r="D28" i="145"/>
  <c r="Y27" i="145"/>
  <c r="X27" i="145"/>
  <c r="U27" i="145"/>
  <c r="T27" i="145"/>
  <c r="S27" i="145"/>
  <c r="R27" i="145"/>
  <c r="Q27" i="145"/>
  <c r="P27" i="145"/>
  <c r="I27" i="145"/>
  <c r="H27" i="145"/>
  <c r="G27" i="145"/>
  <c r="F27" i="145"/>
  <c r="E27" i="145"/>
  <c r="D27" i="145"/>
  <c r="Y26" i="145"/>
  <c r="X26" i="145"/>
  <c r="U26" i="145"/>
  <c r="T26" i="145"/>
  <c r="S26" i="145"/>
  <c r="R26" i="145"/>
  <c r="Q26" i="145"/>
  <c r="P26" i="145"/>
  <c r="V26" i="145" s="1"/>
  <c r="I26" i="145"/>
  <c r="H26" i="145"/>
  <c r="G26" i="145"/>
  <c r="F26" i="145"/>
  <c r="E26" i="145"/>
  <c r="D26" i="145"/>
  <c r="Y25" i="145"/>
  <c r="X25" i="145"/>
  <c r="U25" i="145"/>
  <c r="T25" i="145"/>
  <c r="S25" i="145"/>
  <c r="R25" i="145"/>
  <c r="Q25" i="145"/>
  <c r="P25" i="145"/>
  <c r="I25" i="145"/>
  <c r="H25" i="145"/>
  <c r="G25" i="145"/>
  <c r="F25" i="145"/>
  <c r="E25" i="145"/>
  <c r="D25" i="145"/>
  <c r="Y24" i="145"/>
  <c r="X24" i="145"/>
  <c r="U24" i="145"/>
  <c r="T24" i="145"/>
  <c r="S24" i="145"/>
  <c r="R24" i="145"/>
  <c r="Q24" i="145"/>
  <c r="P24" i="145"/>
  <c r="V24" i="145" s="1"/>
  <c r="I24" i="145"/>
  <c r="H24" i="145"/>
  <c r="G24" i="145"/>
  <c r="F24" i="145"/>
  <c r="E24" i="145"/>
  <c r="D24" i="145"/>
  <c r="Y23" i="145"/>
  <c r="X23" i="145"/>
  <c r="U23" i="145"/>
  <c r="T23" i="145"/>
  <c r="S23" i="145"/>
  <c r="R23" i="145"/>
  <c r="Q23" i="145"/>
  <c r="P23" i="145"/>
  <c r="I23" i="145"/>
  <c r="H23" i="145"/>
  <c r="G23" i="145"/>
  <c r="F23" i="145"/>
  <c r="E23" i="145"/>
  <c r="D23" i="145"/>
  <c r="Y22" i="145"/>
  <c r="X22" i="145"/>
  <c r="Q22" i="145"/>
  <c r="P22" i="145"/>
  <c r="V22" i="145" s="1"/>
  <c r="I22" i="145"/>
  <c r="H22" i="145"/>
  <c r="G22" i="145"/>
  <c r="F22" i="145"/>
  <c r="E22" i="145"/>
  <c r="D22" i="145"/>
  <c r="Y21" i="145"/>
  <c r="X21" i="145"/>
  <c r="P21" i="145"/>
  <c r="V21" i="145" s="1"/>
  <c r="I21" i="145"/>
  <c r="H21" i="145"/>
  <c r="G21" i="145"/>
  <c r="F21" i="145"/>
  <c r="E21" i="145"/>
  <c r="D21" i="145"/>
  <c r="Y20" i="145"/>
  <c r="X20" i="145"/>
  <c r="W20" i="145"/>
  <c r="U20" i="145"/>
  <c r="T20" i="145"/>
  <c r="S20" i="145"/>
  <c r="R20" i="145"/>
  <c r="Q20" i="145"/>
  <c r="P20" i="145"/>
  <c r="I20" i="145"/>
  <c r="H20" i="145"/>
  <c r="G20" i="145"/>
  <c r="F20" i="145"/>
  <c r="E20" i="145"/>
  <c r="D20" i="145"/>
  <c r="A20" i="145"/>
  <c r="Y19" i="145"/>
  <c r="X19" i="145"/>
  <c r="T19" i="145"/>
  <c r="S19" i="145"/>
  <c r="Q19" i="145"/>
  <c r="P19" i="145"/>
  <c r="I19" i="145"/>
  <c r="H19" i="145"/>
  <c r="G19" i="145"/>
  <c r="F19" i="145"/>
  <c r="E19" i="145"/>
  <c r="D19" i="145"/>
  <c r="Y18" i="145"/>
  <c r="X18" i="145"/>
  <c r="U18" i="145"/>
  <c r="T18" i="145"/>
  <c r="S18" i="145"/>
  <c r="R18" i="145"/>
  <c r="Q18" i="145"/>
  <c r="P18" i="145"/>
  <c r="I18" i="145"/>
  <c r="H18" i="145"/>
  <c r="G18" i="145"/>
  <c r="F18" i="145"/>
  <c r="E18" i="145"/>
  <c r="D18" i="145"/>
  <c r="Y17" i="145"/>
  <c r="X17" i="145"/>
  <c r="R17" i="145"/>
  <c r="Q17" i="145"/>
  <c r="P17" i="145"/>
  <c r="I17" i="145"/>
  <c r="H17" i="145"/>
  <c r="G17" i="145"/>
  <c r="F17" i="145"/>
  <c r="E17" i="145"/>
  <c r="D17" i="145"/>
  <c r="Y16" i="145"/>
  <c r="X16" i="145"/>
  <c r="S16" i="145"/>
  <c r="R16" i="145"/>
  <c r="Q16" i="145"/>
  <c r="P16" i="145"/>
  <c r="I16" i="145"/>
  <c r="H16" i="145"/>
  <c r="G16" i="145"/>
  <c r="F16" i="145"/>
  <c r="E16" i="145"/>
  <c r="D16" i="145"/>
  <c r="Y15" i="145"/>
  <c r="X15" i="145"/>
  <c r="U15" i="145"/>
  <c r="T15" i="145"/>
  <c r="S15" i="145"/>
  <c r="P15" i="145"/>
  <c r="I15" i="145"/>
  <c r="H15" i="145"/>
  <c r="G15" i="145"/>
  <c r="F15" i="145"/>
  <c r="E15" i="145"/>
  <c r="D15" i="145"/>
  <c r="Y14" i="145"/>
  <c r="X14" i="145"/>
  <c r="U14" i="145"/>
  <c r="T14" i="145"/>
  <c r="S14" i="145"/>
  <c r="I14" i="145"/>
  <c r="H14" i="145"/>
  <c r="G14" i="145"/>
  <c r="F14" i="145"/>
  <c r="E14" i="145"/>
  <c r="D14" i="145"/>
  <c r="Y13" i="145"/>
  <c r="X13" i="145"/>
  <c r="S13" i="145"/>
  <c r="I13" i="145"/>
  <c r="H13" i="145"/>
  <c r="G13" i="145"/>
  <c r="F13" i="145"/>
  <c r="E13" i="145"/>
  <c r="D13" i="145"/>
  <c r="Y12" i="145"/>
  <c r="X12" i="145"/>
  <c r="R12" i="145"/>
  <c r="I12" i="145"/>
  <c r="H12" i="145"/>
  <c r="G12" i="145"/>
  <c r="F12" i="145"/>
  <c r="E12" i="145"/>
  <c r="D12" i="145"/>
  <c r="Y9" i="145"/>
  <c r="W9" i="145"/>
  <c r="T9" i="145"/>
  <c r="A9" i="145"/>
  <c r="Y8" i="145"/>
  <c r="A5" i="145"/>
  <c r="A4" i="145"/>
  <c r="A3" i="145"/>
  <c r="A2" i="145"/>
  <c r="A1" i="145"/>
  <c r="S16" i="144"/>
  <c r="R16" i="144"/>
  <c r="Q16" i="144"/>
  <c r="P16" i="144"/>
  <c r="U15" i="144"/>
  <c r="T15" i="144"/>
  <c r="S15" i="144"/>
  <c r="P15" i="144"/>
  <c r="U14" i="144"/>
  <c r="T14" i="144"/>
  <c r="S14" i="144"/>
  <c r="R14" i="144"/>
  <c r="P14" i="144"/>
  <c r="S13" i="144"/>
  <c r="R13" i="144"/>
  <c r="Q13" i="144"/>
  <c r="P13" i="144"/>
  <c r="U12" i="144"/>
  <c r="T12" i="144"/>
  <c r="R12" i="144"/>
  <c r="I18" i="66"/>
  <c r="V37" i="87"/>
  <c r="Q38" i="87"/>
  <c r="V38" i="87" s="1"/>
  <c r="P37" i="87"/>
  <c r="R36" i="87"/>
  <c r="Q36" i="87"/>
  <c r="P36" i="87"/>
  <c r="R35" i="87"/>
  <c r="Q35" i="87"/>
  <c r="P35" i="87"/>
  <c r="Q34" i="87"/>
  <c r="P34" i="87"/>
  <c r="R33" i="87"/>
  <c r="Q33" i="87"/>
  <c r="Q32" i="87"/>
  <c r="P32" i="87"/>
  <c r="R31" i="87"/>
  <c r="R30" i="87"/>
  <c r="Q30" i="87"/>
  <c r="Q29" i="87"/>
  <c r="P29" i="87"/>
  <c r="Q28" i="87"/>
  <c r="R27" i="87"/>
  <c r="Q27" i="87"/>
  <c r="P27" i="87"/>
  <c r="Q26" i="87"/>
  <c r="P26" i="87"/>
  <c r="Q25" i="87"/>
  <c r="R24" i="87"/>
  <c r="Q24" i="87"/>
  <c r="R23" i="87"/>
  <c r="Q23" i="87"/>
  <c r="P23" i="87"/>
  <c r="P22" i="87"/>
  <c r="R21" i="87"/>
  <c r="Q21" i="87"/>
  <c r="P21" i="87"/>
  <c r="AA39" i="87"/>
  <c r="Y39" i="87"/>
  <c r="X39" i="87"/>
  <c r="W39" i="87"/>
  <c r="I39" i="87"/>
  <c r="H39" i="87"/>
  <c r="G39" i="87"/>
  <c r="F39" i="87"/>
  <c r="E39" i="87"/>
  <c r="D39" i="87"/>
  <c r="M31" i="94"/>
  <c r="L31" i="94" s="1"/>
  <c r="J31" i="94"/>
  <c r="I31" i="94"/>
  <c r="M23" i="74"/>
  <c r="L23" i="74"/>
  <c r="K23" i="74"/>
  <c r="I23" i="74"/>
  <c r="G23" i="74"/>
  <c r="F23" i="74"/>
  <c r="E23" i="74"/>
  <c r="D23" i="74"/>
  <c r="C23" i="74"/>
  <c r="B23" i="74"/>
  <c r="A23" i="74"/>
  <c r="M22" i="74"/>
  <c r="L22" i="74"/>
  <c r="K22" i="74"/>
  <c r="I22" i="74"/>
  <c r="G22" i="74"/>
  <c r="F22" i="74"/>
  <c r="E22" i="74"/>
  <c r="D22" i="74"/>
  <c r="C22" i="74"/>
  <c r="B22" i="74"/>
  <c r="A22" i="74"/>
  <c r="M21" i="74"/>
  <c r="L21" i="74"/>
  <c r="K21" i="74"/>
  <c r="I21" i="74"/>
  <c r="G21" i="74"/>
  <c r="F21" i="74"/>
  <c r="E21" i="74"/>
  <c r="D21" i="74"/>
  <c r="C21" i="74"/>
  <c r="B21" i="74"/>
  <c r="A21" i="74"/>
  <c r="M20" i="74"/>
  <c r="L20" i="74"/>
  <c r="K20" i="74"/>
  <c r="I20" i="74"/>
  <c r="G20" i="74"/>
  <c r="F20" i="74"/>
  <c r="E20" i="74"/>
  <c r="D20" i="74"/>
  <c r="C20" i="74"/>
  <c r="B20" i="74"/>
  <c r="A20" i="74"/>
  <c r="M19" i="74"/>
  <c r="L19" i="74"/>
  <c r="K19" i="74"/>
  <c r="I19" i="74"/>
  <c r="G19" i="74"/>
  <c r="F19" i="74"/>
  <c r="E19" i="74"/>
  <c r="D19" i="74"/>
  <c r="C19" i="74"/>
  <c r="B19" i="74"/>
  <c r="A19" i="74"/>
  <c r="K15" i="66"/>
  <c r="K14" i="66"/>
  <c r="I94" i="40"/>
  <c r="I93" i="40"/>
  <c r="I92" i="40"/>
  <c r="I91" i="40"/>
  <c r="I90" i="40"/>
  <c r="I89" i="40"/>
  <c r="I88" i="40"/>
  <c r="I87" i="40"/>
  <c r="I85" i="40"/>
  <c r="I84" i="40"/>
  <c r="I81" i="40"/>
  <c r="I80" i="40"/>
  <c r="I79" i="40"/>
  <c r="I78" i="40"/>
  <c r="I77" i="40"/>
  <c r="I75" i="40"/>
  <c r="I73" i="40"/>
  <c r="I72" i="40"/>
  <c r="I71" i="40"/>
  <c r="I70" i="40"/>
  <c r="I69" i="40"/>
  <c r="I68" i="40"/>
  <c r="I67" i="40"/>
  <c r="I66" i="40"/>
  <c r="I65" i="40"/>
  <c r="I64" i="40"/>
  <c r="S96" i="40"/>
  <c r="N96" i="40" s="1"/>
  <c r="P96" i="40"/>
  <c r="O96" i="40"/>
  <c r="M96" i="40"/>
  <c r="K96" i="40"/>
  <c r="I96" i="40"/>
  <c r="G96" i="40"/>
  <c r="F96" i="40"/>
  <c r="E96" i="40"/>
  <c r="D96" i="40"/>
  <c r="C96" i="40"/>
  <c r="B96" i="40"/>
  <c r="S95" i="40"/>
  <c r="N95" i="40" s="1"/>
  <c r="P95" i="40"/>
  <c r="O95" i="40"/>
  <c r="M95" i="40"/>
  <c r="K95" i="40"/>
  <c r="G95" i="40"/>
  <c r="F95" i="40"/>
  <c r="E95" i="40"/>
  <c r="D95" i="40"/>
  <c r="C95" i="40"/>
  <c r="B95" i="40"/>
  <c r="S94" i="40"/>
  <c r="N94" i="40" s="1"/>
  <c r="P94" i="40"/>
  <c r="O94" i="40"/>
  <c r="M94" i="40"/>
  <c r="K94" i="40"/>
  <c r="G94" i="40"/>
  <c r="F94" i="40"/>
  <c r="E94" i="40"/>
  <c r="D94" i="40"/>
  <c r="C94" i="40"/>
  <c r="B94" i="40"/>
  <c r="S93" i="40"/>
  <c r="N93" i="40" s="1"/>
  <c r="P93" i="40"/>
  <c r="O93" i="40"/>
  <c r="M93" i="40"/>
  <c r="K93" i="40"/>
  <c r="G93" i="40"/>
  <c r="F93" i="40"/>
  <c r="E93" i="40"/>
  <c r="D93" i="40"/>
  <c r="C93" i="40"/>
  <c r="B93" i="40"/>
  <c r="S92" i="40"/>
  <c r="N92" i="40" s="1"/>
  <c r="P92" i="40"/>
  <c r="O92" i="40"/>
  <c r="M92" i="40"/>
  <c r="K92" i="40"/>
  <c r="G92" i="40"/>
  <c r="F92" i="40"/>
  <c r="E92" i="40"/>
  <c r="D92" i="40"/>
  <c r="C92" i="40"/>
  <c r="B92" i="40"/>
  <c r="S91" i="40"/>
  <c r="N91" i="40" s="1"/>
  <c r="P91" i="40"/>
  <c r="O91" i="40"/>
  <c r="M91" i="40"/>
  <c r="K91" i="40"/>
  <c r="G91" i="40"/>
  <c r="F91" i="40"/>
  <c r="E91" i="40"/>
  <c r="D91" i="40"/>
  <c r="C91" i="40"/>
  <c r="B91" i="40"/>
  <c r="S90" i="40"/>
  <c r="N90" i="40" s="1"/>
  <c r="P90" i="40"/>
  <c r="O90" i="40"/>
  <c r="M90" i="40"/>
  <c r="K90" i="40"/>
  <c r="G90" i="40"/>
  <c r="F90" i="40"/>
  <c r="E90" i="40"/>
  <c r="D90" i="40"/>
  <c r="C90" i="40"/>
  <c r="B90" i="40"/>
  <c r="S89" i="40"/>
  <c r="N89" i="40" s="1"/>
  <c r="P89" i="40"/>
  <c r="O89" i="40"/>
  <c r="M89" i="40"/>
  <c r="K89" i="40"/>
  <c r="G89" i="40"/>
  <c r="F89" i="40"/>
  <c r="E89" i="40"/>
  <c r="D89" i="40"/>
  <c r="C89" i="40"/>
  <c r="B89" i="40"/>
  <c r="S88" i="40"/>
  <c r="N88" i="40" s="1"/>
  <c r="P88" i="40"/>
  <c r="O88" i="40"/>
  <c r="M88" i="40"/>
  <c r="K88" i="40"/>
  <c r="G88" i="40"/>
  <c r="F88" i="40"/>
  <c r="E88" i="40"/>
  <c r="D88" i="40"/>
  <c r="C88" i="40"/>
  <c r="B88" i="40"/>
  <c r="V18" i="145" l="1"/>
  <c r="V17" i="145"/>
  <c r="V23" i="145"/>
  <c r="V25" i="145"/>
  <c r="V27" i="145"/>
  <c r="V29" i="145"/>
  <c r="V31" i="145"/>
  <c r="V33" i="145"/>
  <c r="V35" i="145"/>
  <c r="V37" i="145"/>
  <c r="V39" i="145"/>
  <c r="V41" i="145"/>
  <c r="V43" i="145"/>
  <c r="V45" i="145"/>
  <c r="V47" i="145"/>
  <c r="V49" i="145"/>
  <c r="V19" i="145"/>
  <c r="D31" i="94"/>
  <c r="V12" i="145"/>
  <c r="V15" i="145"/>
  <c r="W15" i="145" s="1"/>
  <c r="V16" i="145"/>
  <c r="W17" i="145"/>
  <c r="W23" i="145"/>
  <c r="W25" i="145"/>
  <c r="W27" i="145"/>
  <c r="W29" i="145"/>
  <c r="W31" i="145"/>
  <c r="W33" i="145"/>
  <c r="W35" i="145"/>
  <c r="W37" i="145"/>
  <c r="W39" i="145"/>
  <c r="W41" i="145"/>
  <c r="W43" i="145"/>
  <c r="W45" i="145"/>
  <c r="W47" i="145"/>
  <c r="W49" i="145"/>
  <c r="W51" i="145"/>
  <c r="W16" i="145"/>
  <c r="W19" i="145"/>
  <c r="W21" i="145"/>
  <c r="W22" i="145"/>
  <c r="W24" i="145"/>
  <c r="W26" i="145"/>
  <c r="W28" i="145"/>
  <c r="W30" i="145"/>
  <c r="W32" i="145"/>
  <c r="W34" i="145"/>
  <c r="W36" i="145"/>
  <c r="W38" i="145"/>
  <c r="W40" i="145"/>
  <c r="W42" i="145"/>
  <c r="W44" i="145"/>
  <c r="W46" i="145"/>
  <c r="W48" i="145"/>
  <c r="W50" i="145"/>
  <c r="W13" i="145"/>
  <c r="A13" i="145"/>
  <c r="W14" i="145"/>
  <c r="W18" i="145"/>
  <c r="E31" i="94"/>
  <c r="B31" i="94"/>
  <c r="F31" i="94"/>
  <c r="K31" i="94"/>
  <c r="C31" i="94"/>
  <c r="G31" i="94"/>
  <c r="I106" i="117"/>
  <c r="D106" i="117"/>
  <c r="C106" i="117"/>
  <c r="B106" i="117"/>
  <c r="I105" i="117"/>
  <c r="D105" i="117"/>
  <c r="C105" i="117"/>
  <c r="B105" i="117"/>
  <c r="I104" i="117"/>
  <c r="D104" i="117"/>
  <c r="C104" i="117"/>
  <c r="B104" i="117"/>
  <c r="D103" i="117"/>
  <c r="C103" i="117"/>
  <c r="B103" i="117"/>
  <c r="D102" i="117"/>
  <c r="C102" i="117"/>
  <c r="B102" i="117"/>
  <c r="D101" i="117"/>
  <c r="C101" i="117"/>
  <c r="B101" i="117"/>
  <c r="I100" i="117"/>
  <c r="D100" i="117"/>
  <c r="C100" i="117"/>
  <c r="B100" i="117"/>
  <c r="I99" i="117"/>
  <c r="D99" i="117"/>
  <c r="C99" i="117"/>
  <c r="B99" i="117"/>
  <c r="I97" i="117"/>
  <c r="D97" i="117"/>
  <c r="C97" i="117"/>
  <c r="B97" i="117"/>
  <c r="I96" i="117"/>
  <c r="D96" i="117"/>
  <c r="C96" i="117"/>
  <c r="B96" i="117"/>
  <c r="I95" i="117"/>
  <c r="D95" i="117"/>
  <c r="C95" i="117"/>
  <c r="B95" i="117"/>
  <c r="D94" i="117"/>
  <c r="C94" i="117"/>
  <c r="B94" i="117"/>
  <c r="D93" i="117"/>
  <c r="C93" i="117"/>
  <c r="B93" i="117"/>
  <c r="D92" i="117"/>
  <c r="C92" i="117"/>
  <c r="B92" i="117"/>
  <c r="I91" i="117"/>
  <c r="D91" i="117"/>
  <c r="C91" i="117"/>
  <c r="B91" i="117"/>
  <c r="I90" i="117"/>
  <c r="D90" i="117"/>
  <c r="C90" i="117"/>
  <c r="B90" i="117"/>
  <c r="I88" i="117"/>
  <c r="D88" i="117"/>
  <c r="C88" i="117"/>
  <c r="B88" i="117"/>
  <c r="I87" i="117"/>
  <c r="D87" i="117"/>
  <c r="C87" i="117"/>
  <c r="B87" i="117"/>
  <c r="I86" i="117"/>
  <c r="D86" i="117"/>
  <c r="C86" i="117"/>
  <c r="B86" i="117"/>
  <c r="D85" i="117"/>
  <c r="C85" i="117"/>
  <c r="B85" i="117"/>
  <c r="D84" i="117"/>
  <c r="C84" i="117"/>
  <c r="B84" i="117"/>
  <c r="D83" i="117"/>
  <c r="C83" i="117"/>
  <c r="B83" i="117"/>
  <c r="I82" i="117"/>
  <c r="D82" i="117"/>
  <c r="C82" i="117"/>
  <c r="B82" i="117"/>
  <c r="I81" i="117"/>
  <c r="D81" i="117"/>
  <c r="C81" i="117"/>
  <c r="B81" i="117"/>
  <c r="A28" i="145" l="1"/>
  <c r="A32" i="145"/>
  <c r="A36" i="145"/>
  <c r="A21" i="145"/>
  <c r="W12" i="145"/>
  <c r="A48" i="145"/>
  <c r="A40" i="145"/>
  <c r="A24" i="145"/>
  <c r="A44" i="145"/>
  <c r="A17" i="145"/>
  <c r="A18" i="145"/>
  <c r="A15" i="145"/>
  <c r="A50" i="145"/>
  <c r="A46" i="145"/>
  <c r="A42" i="145"/>
  <c r="A38" i="145"/>
  <c r="A34" i="145"/>
  <c r="A30" i="145"/>
  <c r="A26" i="145"/>
  <c r="A22" i="145"/>
  <c r="A16" i="145"/>
  <c r="A51" i="145"/>
  <c r="A47" i="145"/>
  <c r="A43" i="145"/>
  <c r="A39" i="145"/>
  <c r="A35" i="145"/>
  <c r="A31" i="145"/>
  <c r="A27" i="145"/>
  <c r="A23" i="145"/>
  <c r="A14" i="145"/>
  <c r="A19" i="145"/>
  <c r="A12" i="145"/>
  <c r="A49" i="145"/>
  <c r="A45" i="145"/>
  <c r="A41" i="145"/>
  <c r="A37" i="145"/>
  <c r="A33" i="145"/>
  <c r="A29" i="145"/>
  <c r="A25" i="145"/>
  <c r="A1" i="121"/>
  <c r="D22" i="121"/>
  <c r="C22" i="121"/>
  <c r="B22" i="121"/>
  <c r="D21" i="121"/>
  <c r="C21" i="121"/>
  <c r="B21" i="121"/>
  <c r="D20" i="121"/>
  <c r="C20" i="121"/>
  <c r="B20" i="121"/>
  <c r="D43" i="119" l="1"/>
  <c r="C43" i="119"/>
  <c r="B43" i="119"/>
  <c r="D42" i="119"/>
  <c r="C42" i="119"/>
  <c r="B42" i="119"/>
  <c r="D211" i="65"/>
  <c r="C211" i="65"/>
  <c r="B211" i="65"/>
  <c r="D210" i="65"/>
  <c r="C210" i="65"/>
  <c r="B210" i="65"/>
  <c r="D209" i="65"/>
  <c r="C209" i="65"/>
  <c r="B209" i="65"/>
  <c r="P12" i="142" l="1"/>
  <c r="D12" i="142"/>
  <c r="C12" i="142"/>
  <c r="B12" i="142"/>
  <c r="N5" i="142"/>
  <c r="N38" i="134"/>
  <c r="I18" i="123" l="1"/>
  <c r="D18" i="123"/>
  <c r="C18" i="123"/>
  <c r="B18" i="123"/>
  <c r="I17" i="123"/>
  <c r="D17" i="123"/>
  <c r="C17" i="123"/>
  <c r="B17" i="123"/>
  <c r="I16" i="123"/>
  <c r="D16" i="123"/>
  <c r="C16" i="123"/>
  <c r="B16" i="123"/>
  <c r="I15" i="123"/>
  <c r="D15" i="123"/>
  <c r="C15" i="123"/>
  <c r="B15" i="123"/>
  <c r="I14" i="123"/>
  <c r="D14" i="123"/>
  <c r="C14" i="123"/>
  <c r="B14" i="123"/>
  <c r="A1" i="126"/>
  <c r="N4" i="26"/>
  <c r="AL5" i="36"/>
  <c r="E37" i="87" l="1"/>
  <c r="D37" i="87"/>
  <c r="F37" i="87"/>
  <c r="G37" i="87"/>
  <c r="H37" i="87"/>
  <c r="I37" i="87"/>
  <c r="AA37" i="87"/>
  <c r="I79" i="117" l="1"/>
  <c r="D79" i="117"/>
  <c r="C79" i="117"/>
  <c r="B79" i="117"/>
  <c r="I78" i="117"/>
  <c r="D78" i="117"/>
  <c r="C78" i="117"/>
  <c r="B78" i="117"/>
  <c r="I77" i="117"/>
  <c r="D77" i="117"/>
  <c r="C77" i="117"/>
  <c r="B77" i="117"/>
  <c r="D76" i="117"/>
  <c r="C76" i="117"/>
  <c r="B76" i="117"/>
  <c r="D75" i="117"/>
  <c r="C75" i="117"/>
  <c r="B75" i="117"/>
  <c r="D74" i="117"/>
  <c r="C74" i="117"/>
  <c r="B74" i="117"/>
  <c r="I73" i="117"/>
  <c r="D73" i="117"/>
  <c r="C73" i="117"/>
  <c r="B73" i="117"/>
  <c r="I72" i="117"/>
  <c r="D72" i="117"/>
  <c r="C72" i="117"/>
  <c r="B72" i="117"/>
  <c r="I70" i="117"/>
  <c r="D70" i="117"/>
  <c r="C70" i="117"/>
  <c r="B70" i="117"/>
  <c r="I69" i="117"/>
  <c r="D69" i="117"/>
  <c r="C69" i="117"/>
  <c r="B69" i="117"/>
  <c r="I68" i="117"/>
  <c r="D68" i="117"/>
  <c r="C68" i="117"/>
  <c r="B68" i="117"/>
  <c r="D67" i="117"/>
  <c r="C67" i="117"/>
  <c r="B67" i="117"/>
  <c r="D66" i="117"/>
  <c r="C66" i="117"/>
  <c r="B66" i="117"/>
  <c r="D65" i="117"/>
  <c r="C65" i="117"/>
  <c r="B65" i="117"/>
  <c r="I64" i="117"/>
  <c r="D64" i="117"/>
  <c r="C64" i="117"/>
  <c r="B64" i="117"/>
  <c r="I63" i="117"/>
  <c r="D63" i="117"/>
  <c r="C63" i="117"/>
  <c r="B63" i="117"/>
  <c r="I61" i="117"/>
  <c r="D61" i="117"/>
  <c r="C61" i="117"/>
  <c r="B61" i="117"/>
  <c r="I60" i="117"/>
  <c r="D60" i="117"/>
  <c r="C60" i="117"/>
  <c r="B60" i="117"/>
  <c r="I59" i="117"/>
  <c r="D59" i="117"/>
  <c r="C59" i="117"/>
  <c r="B59" i="117"/>
  <c r="D58" i="117"/>
  <c r="C58" i="117"/>
  <c r="B58" i="117"/>
  <c r="D57" i="117"/>
  <c r="C57" i="117"/>
  <c r="B57" i="117"/>
  <c r="D56" i="117"/>
  <c r="C56" i="117"/>
  <c r="B56" i="117"/>
  <c r="D55" i="117"/>
  <c r="C55" i="117"/>
  <c r="B55" i="117"/>
  <c r="D54" i="117"/>
  <c r="C54" i="117"/>
  <c r="B54" i="117"/>
  <c r="D52" i="117"/>
  <c r="C52" i="117"/>
  <c r="B52" i="117"/>
  <c r="D51" i="117"/>
  <c r="C51" i="117"/>
  <c r="B51" i="117"/>
  <c r="D50" i="117"/>
  <c r="C50" i="117"/>
  <c r="B50" i="117"/>
  <c r="D49" i="117"/>
  <c r="C49" i="117"/>
  <c r="B49" i="117"/>
  <c r="D48" i="117"/>
  <c r="C48" i="117"/>
  <c r="B48" i="117"/>
  <c r="D47" i="117"/>
  <c r="C47" i="117"/>
  <c r="B47" i="117"/>
  <c r="D46" i="117"/>
  <c r="C46" i="117"/>
  <c r="B46" i="117"/>
  <c r="D45" i="117"/>
  <c r="C45" i="117"/>
  <c r="B45" i="117"/>
  <c r="B53" i="24" l="1"/>
  <c r="C53" i="24"/>
  <c r="D53" i="24"/>
  <c r="B54" i="24"/>
  <c r="C54" i="24"/>
  <c r="D54" i="24"/>
  <c r="B55" i="24"/>
  <c r="C55" i="24"/>
  <c r="D55" i="24"/>
  <c r="B56" i="24"/>
  <c r="C56" i="24"/>
  <c r="D56" i="24"/>
  <c r="B57" i="24"/>
  <c r="C57" i="24"/>
  <c r="D57" i="24"/>
  <c r="B58" i="24"/>
  <c r="C58" i="24"/>
  <c r="D58" i="24"/>
  <c r="B59" i="24"/>
  <c r="C59" i="24"/>
  <c r="D59" i="24"/>
  <c r="B60" i="24"/>
  <c r="C60" i="24"/>
  <c r="D60" i="24"/>
  <c r="B61" i="24"/>
  <c r="C61" i="24"/>
  <c r="D61" i="24"/>
  <c r="B62" i="24"/>
  <c r="C62" i="24"/>
  <c r="D62" i="24"/>
  <c r="H5" i="123"/>
  <c r="B101" i="65"/>
  <c r="C101" i="65"/>
  <c r="D101" i="65"/>
  <c r="B102" i="65"/>
  <c r="C102" i="65"/>
  <c r="D102" i="65"/>
  <c r="B103" i="65"/>
  <c r="C103" i="65"/>
  <c r="D103" i="65"/>
  <c r="B104" i="65"/>
  <c r="C104" i="65"/>
  <c r="D104" i="65"/>
  <c r="B105" i="65"/>
  <c r="C105" i="65"/>
  <c r="D105" i="65"/>
  <c r="B106" i="65"/>
  <c r="C106" i="65"/>
  <c r="D106" i="65"/>
  <c r="B92" i="65"/>
  <c r="C92" i="65"/>
  <c r="D92" i="65"/>
  <c r="B93" i="65"/>
  <c r="C93" i="65"/>
  <c r="D93" i="65"/>
  <c r="B94" i="65"/>
  <c r="C94" i="65"/>
  <c r="D94" i="65"/>
  <c r="B85" i="65"/>
  <c r="C85" i="65"/>
  <c r="D85" i="65"/>
  <c r="B86" i="65"/>
  <c r="C86" i="65"/>
  <c r="D86" i="65"/>
  <c r="B87" i="65"/>
  <c r="C87" i="65"/>
  <c r="D87" i="65"/>
  <c r="B88" i="65"/>
  <c r="C88" i="65"/>
  <c r="D88" i="65"/>
  <c r="M13" i="94" l="1"/>
  <c r="O73" i="94"/>
  <c r="O74" i="94"/>
  <c r="O75" i="94"/>
  <c r="O76" i="94"/>
  <c r="O77" i="94"/>
  <c r="O78" i="94"/>
  <c r="O79" i="94"/>
  <c r="O80" i="94"/>
  <c r="O81" i="94"/>
  <c r="O70" i="94"/>
  <c r="F13" i="94" l="1"/>
  <c r="R22" i="87" l="1"/>
  <c r="I17" i="66"/>
  <c r="G9" i="139"/>
  <c r="S25" i="40"/>
  <c r="M25" i="40"/>
  <c r="K25" i="40"/>
  <c r="F25" i="40"/>
  <c r="I43" i="117" l="1"/>
  <c r="D43" i="117"/>
  <c r="C43" i="117"/>
  <c r="B43" i="117"/>
  <c r="I42" i="117"/>
  <c r="D42" i="117"/>
  <c r="C42" i="117"/>
  <c r="B42" i="117"/>
  <c r="I41" i="117"/>
  <c r="D41" i="117"/>
  <c r="C41" i="117"/>
  <c r="B41" i="117"/>
  <c r="D40" i="117"/>
  <c r="C40" i="117"/>
  <c r="B40" i="117"/>
  <c r="D39" i="117"/>
  <c r="C39" i="117"/>
  <c r="B39" i="117"/>
  <c r="D38" i="117"/>
  <c r="C38" i="117"/>
  <c r="B38" i="117"/>
  <c r="I37" i="117"/>
  <c r="D37" i="117"/>
  <c r="C37" i="117"/>
  <c r="B37" i="117"/>
  <c r="I36" i="117"/>
  <c r="D36" i="117"/>
  <c r="C36" i="117"/>
  <c r="B36" i="117"/>
  <c r="H6" i="121"/>
  <c r="J6" i="127"/>
  <c r="H5" i="128"/>
  <c r="I9" i="66" l="1"/>
  <c r="I8" i="66"/>
  <c r="K12" i="74"/>
  <c r="K16" i="66"/>
  <c r="S45" i="40"/>
  <c r="M45" i="40"/>
  <c r="K45" i="40"/>
  <c r="G45" i="40"/>
  <c r="F45" i="40"/>
  <c r="S33" i="40"/>
  <c r="M33" i="40"/>
  <c r="K33" i="40"/>
  <c r="F33" i="40"/>
  <c r="D33" i="40"/>
  <c r="F24" i="40"/>
  <c r="K24" i="40"/>
  <c r="M24" i="40"/>
  <c r="O24" i="40"/>
  <c r="S34" i="40"/>
  <c r="S30" i="40"/>
  <c r="I79" i="65" l="1"/>
  <c r="D79" i="65"/>
  <c r="C79" i="65"/>
  <c r="B79" i="65"/>
  <c r="I78" i="65"/>
  <c r="D78" i="65"/>
  <c r="C78" i="65"/>
  <c r="B78" i="65"/>
  <c r="I77" i="65"/>
  <c r="D77" i="65"/>
  <c r="C77" i="65"/>
  <c r="B77" i="65"/>
  <c r="I70" i="65"/>
  <c r="D70" i="65"/>
  <c r="C70" i="65"/>
  <c r="B70" i="65"/>
  <c r="I69" i="65"/>
  <c r="D69" i="65"/>
  <c r="C69" i="65"/>
  <c r="B69" i="65"/>
  <c r="I68" i="65"/>
  <c r="D68" i="65"/>
  <c r="C68" i="65"/>
  <c r="B68" i="65"/>
  <c r="A1" i="143"/>
  <c r="D23" i="142"/>
  <c r="C23" i="142"/>
  <c r="B23" i="142"/>
  <c r="A1" i="128" l="1"/>
  <c r="A1" i="125"/>
  <c r="D25" i="125"/>
  <c r="C25" i="125"/>
  <c r="B25" i="125"/>
  <c r="D24" i="125"/>
  <c r="C24" i="125"/>
  <c r="B24" i="125"/>
  <c r="D23" i="125"/>
  <c r="C23" i="125"/>
  <c r="B23" i="125"/>
  <c r="D16" i="125"/>
  <c r="C16" i="125"/>
  <c r="B16" i="125"/>
  <c r="D15" i="125"/>
  <c r="C15" i="125"/>
  <c r="B15" i="125"/>
  <c r="D14" i="125"/>
  <c r="C14" i="125"/>
  <c r="B14" i="125"/>
  <c r="H5" i="125"/>
  <c r="P47" i="24"/>
  <c r="D47" i="24"/>
  <c r="C47" i="24"/>
  <c r="B47" i="24"/>
  <c r="P46" i="24"/>
  <c r="D46" i="24"/>
  <c r="C46" i="24"/>
  <c r="B46" i="24"/>
  <c r="P45" i="24"/>
  <c r="D45" i="24"/>
  <c r="C45" i="24"/>
  <c r="B45" i="24"/>
  <c r="P44" i="24"/>
  <c r="D44" i="24"/>
  <c r="C44" i="24"/>
  <c r="B44" i="24"/>
  <c r="P43" i="24"/>
  <c r="D43" i="24"/>
  <c r="C43" i="24"/>
  <c r="B43" i="24"/>
  <c r="P42" i="24"/>
  <c r="D42" i="24"/>
  <c r="C42" i="24"/>
  <c r="B42" i="24"/>
  <c r="P41" i="24"/>
  <c r="D41" i="24"/>
  <c r="C41" i="24"/>
  <c r="B41" i="24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N5" i="143"/>
  <c r="Y51" i="144"/>
  <c r="X51" i="144"/>
  <c r="U51" i="144"/>
  <c r="T51" i="144"/>
  <c r="S51" i="144"/>
  <c r="R51" i="144"/>
  <c r="Q51" i="144"/>
  <c r="P51" i="144"/>
  <c r="I51" i="144"/>
  <c r="H51" i="144"/>
  <c r="G51" i="144"/>
  <c r="F51" i="144"/>
  <c r="E51" i="144"/>
  <c r="D51" i="144"/>
  <c r="Y50" i="144"/>
  <c r="X50" i="144"/>
  <c r="U50" i="144"/>
  <c r="T50" i="144"/>
  <c r="S50" i="144"/>
  <c r="R50" i="144"/>
  <c r="Q50" i="144"/>
  <c r="P50" i="144"/>
  <c r="I50" i="144"/>
  <c r="H50" i="144"/>
  <c r="G50" i="144"/>
  <c r="F50" i="144"/>
  <c r="E50" i="144"/>
  <c r="D50" i="144"/>
  <c r="Y49" i="144"/>
  <c r="X49" i="144"/>
  <c r="U49" i="144"/>
  <c r="T49" i="144"/>
  <c r="S49" i="144"/>
  <c r="R49" i="144"/>
  <c r="Q49" i="144"/>
  <c r="P49" i="144"/>
  <c r="I49" i="144"/>
  <c r="H49" i="144"/>
  <c r="G49" i="144"/>
  <c r="F49" i="144"/>
  <c r="E49" i="144"/>
  <c r="D49" i="144"/>
  <c r="Y48" i="144"/>
  <c r="X48" i="144"/>
  <c r="U48" i="144"/>
  <c r="T48" i="144"/>
  <c r="S48" i="144"/>
  <c r="R48" i="144"/>
  <c r="Q48" i="144"/>
  <c r="P48" i="144"/>
  <c r="I48" i="144"/>
  <c r="H48" i="144"/>
  <c r="G48" i="144"/>
  <c r="F48" i="144"/>
  <c r="E48" i="144"/>
  <c r="D48" i="144"/>
  <c r="Y47" i="144"/>
  <c r="X47" i="144"/>
  <c r="U47" i="144"/>
  <c r="T47" i="144"/>
  <c r="S47" i="144"/>
  <c r="R47" i="144"/>
  <c r="Q47" i="144"/>
  <c r="P47" i="144"/>
  <c r="I47" i="144"/>
  <c r="H47" i="144"/>
  <c r="G47" i="144"/>
  <c r="F47" i="144"/>
  <c r="E47" i="144"/>
  <c r="D47" i="144"/>
  <c r="Y46" i="144"/>
  <c r="X46" i="144"/>
  <c r="U46" i="144"/>
  <c r="T46" i="144"/>
  <c r="S46" i="144"/>
  <c r="R46" i="144"/>
  <c r="Q46" i="144"/>
  <c r="P46" i="144"/>
  <c r="I46" i="144"/>
  <c r="H46" i="144"/>
  <c r="G46" i="144"/>
  <c r="F46" i="144"/>
  <c r="E46" i="144"/>
  <c r="D46" i="144"/>
  <c r="Y45" i="144"/>
  <c r="X45" i="144"/>
  <c r="U45" i="144"/>
  <c r="T45" i="144"/>
  <c r="S45" i="144"/>
  <c r="R45" i="144"/>
  <c r="Q45" i="144"/>
  <c r="P45" i="144"/>
  <c r="I45" i="144"/>
  <c r="H45" i="144"/>
  <c r="G45" i="144"/>
  <c r="F45" i="144"/>
  <c r="E45" i="144"/>
  <c r="D45" i="144"/>
  <c r="Y44" i="144"/>
  <c r="X44" i="144"/>
  <c r="U44" i="144"/>
  <c r="T44" i="144"/>
  <c r="S44" i="144"/>
  <c r="R44" i="144"/>
  <c r="Q44" i="144"/>
  <c r="P44" i="144"/>
  <c r="I44" i="144"/>
  <c r="H44" i="144"/>
  <c r="G44" i="144"/>
  <c r="F44" i="144"/>
  <c r="E44" i="144"/>
  <c r="D44" i="144"/>
  <c r="Y43" i="144"/>
  <c r="X43" i="144"/>
  <c r="U43" i="144"/>
  <c r="T43" i="144"/>
  <c r="S43" i="144"/>
  <c r="R43" i="144"/>
  <c r="Q43" i="144"/>
  <c r="P43" i="144"/>
  <c r="I43" i="144"/>
  <c r="H43" i="144"/>
  <c r="G43" i="144"/>
  <c r="F43" i="144"/>
  <c r="E43" i="144"/>
  <c r="D43" i="144"/>
  <c r="Y42" i="144"/>
  <c r="X42" i="144"/>
  <c r="U42" i="144"/>
  <c r="T42" i="144"/>
  <c r="S42" i="144"/>
  <c r="R42" i="144"/>
  <c r="Q42" i="144"/>
  <c r="P42" i="144"/>
  <c r="I42" i="144"/>
  <c r="H42" i="144"/>
  <c r="G42" i="144"/>
  <c r="F42" i="144"/>
  <c r="E42" i="144"/>
  <c r="D42" i="144"/>
  <c r="Y41" i="144"/>
  <c r="X41" i="144"/>
  <c r="U41" i="144"/>
  <c r="T41" i="144"/>
  <c r="S41" i="144"/>
  <c r="R41" i="144"/>
  <c r="Q41" i="144"/>
  <c r="P41" i="144"/>
  <c r="I41" i="144"/>
  <c r="H41" i="144"/>
  <c r="G41" i="144"/>
  <c r="F41" i="144"/>
  <c r="E41" i="144"/>
  <c r="D41" i="144"/>
  <c r="Y40" i="144"/>
  <c r="X40" i="144"/>
  <c r="U40" i="144"/>
  <c r="T40" i="144"/>
  <c r="S40" i="144"/>
  <c r="R40" i="144"/>
  <c r="Q40" i="144"/>
  <c r="P40" i="144"/>
  <c r="I40" i="144"/>
  <c r="H40" i="144"/>
  <c r="G40" i="144"/>
  <c r="F40" i="144"/>
  <c r="E40" i="144"/>
  <c r="D40" i="144"/>
  <c r="Y39" i="144"/>
  <c r="X39" i="144"/>
  <c r="U39" i="144"/>
  <c r="T39" i="144"/>
  <c r="S39" i="144"/>
  <c r="R39" i="144"/>
  <c r="Q39" i="144"/>
  <c r="P39" i="144"/>
  <c r="I39" i="144"/>
  <c r="H39" i="144"/>
  <c r="G39" i="144"/>
  <c r="F39" i="144"/>
  <c r="E39" i="144"/>
  <c r="D39" i="144"/>
  <c r="Y38" i="144"/>
  <c r="X38" i="144"/>
  <c r="U38" i="144"/>
  <c r="T38" i="144"/>
  <c r="S38" i="144"/>
  <c r="R38" i="144"/>
  <c r="Q38" i="144"/>
  <c r="P38" i="144"/>
  <c r="I38" i="144"/>
  <c r="H38" i="144"/>
  <c r="G38" i="144"/>
  <c r="F38" i="144"/>
  <c r="E38" i="144"/>
  <c r="D38" i="144"/>
  <c r="Y37" i="144"/>
  <c r="X37" i="144"/>
  <c r="U37" i="144"/>
  <c r="T37" i="144"/>
  <c r="S37" i="144"/>
  <c r="R37" i="144"/>
  <c r="Q37" i="144"/>
  <c r="P37" i="144"/>
  <c r="I37" i="144"/>
  <c r="H37" i="144"/>
  <c r="G37" i="144"/>
  <c r="F37" i="144"/>
  <c r="E37" i="144"/>
  <c r="D37" i="144"/>
  <c r="Y36" i="144"/>
  <c r="X36" i="144"/>
  <c r="U36" i="144"/>
  <c r="T36" i="144"/>
  <c r="S36" i="144"/>
  <c r="R36" i="144"/>
  <c r="Q36" i="144"/>
  <c r="P36" i="144"/>
  <c r="I36" i="144"/>
  <c r="H36" i="144"/>
  <c r="G36" i="144"/>
  <c r="F36" i="144"/>
  <c r="E36" i="144"/>
  <c r="D36" i="144"/>
  <c r="Y35" i="144"/>
  <c r="X35" i="144"/>
  <c r="U35" i="144"/>
  <c r="T35" i="144"/>
  <c r="S35" i="144"/>
  <c r="R35" i="144"/>
  <c r="Q35" i="144"/>
  <c r="P35" i="144"/>
  <c r="I35" i="144"/>
  <c r="H35" i="144"/>
  <c r="G35" i="144"/>
  <c r="F35" i="144"/>
  <c r="E35" i="144"/>
  <c r="D35" i="144"/>
  <c r="Y34" i="144"/>
  <c r="X34" i="144"/>
  <c r="U34" i="144"/>
  <c r="T34" i="144"/>
  <c r="S34" i="144"/>
  <c r="R34" i="144"/>
  <c r="Q34" i="144"/>
  <c r="P34" i="144"/>
  <c r="I34" i="144"/>
  <c r="H34" i="144"/>
  <c r="G34" i="144"/>
  <c r="F34" i="144"/>
  <c r="E34" i="144"/>
  <c r="D34" i="144"/>
  <c r="Y33" i="144"/>
  <c r="X33" i="144"/>
  <c r="U33" i="144"/>
  <c r="T33" i="144"/>
  <c r="S33" i="144"/>
  <c r="R33" i="144"/>
  <c r="Q33" i="144"/>
  <c r="P33" i="144"/>
  <c r="I33" i="144"/>
  <c r="H33" i="144"/>
  <c r="G33" i="144"/>
  <c r="F33" i="144"/>
  <c r="E33" i="144"/>
  <c r="D33" i="144"/>
  <c r="Y32" i="144"/>
  <c r="X32" i="144"/>
  <c r="U32" i="144"/>
  <c r="T32" i="144"/>
  <c r="S32" i="144"/>
  <c r="R32" i="144"/>
  <c r="Q32" i="144"/>
  <c r="P32" i="144"/>
  <c r="I32" i="144"/>
  <c r="H32" i="144"/>
  <c r="G32" i="144"/>
  <c r="F32" i="144"/>
  <c r="E32" i="144"/>
  <c r="D32" i="144"/>
  <c r="Y31" i="144"/>
  <c r="X31" i="144"/>
  <c r="U31" i="144"/>
  <c r="T31" i="144"/>
  <c r="S31" i="144"/>
  <c r="R31" i="144"/>
  <c r="Q31" i="144"/>
  <c r="P31" i="144"/>
  <c r="I31" i="144"/>
  <c r="H31" i="144"/>
  <c r="G31" i="144"/>
  <c r="F31" i="144"/>
  <c r="E31" i="144"/>
  <c r="D31" i="144"/>
  <c r="Y30" i="144"/>
  <c r="X30" i="144"/>
  <c r="U30" i="144"/>
  <c r="T30" i="144"/>
  <c r="S30" i="144"/>
  <c r="R30" i="144"/>
  <c r="Q30" i="144"/>
  <c r="P30" i="144"/>
  <c r="I30" i="144"/>
  <c r="H30" i="144"/>
  <c r="G30" i="144"/>
  <c r="F30" i="144"/>
  <c r="E30" i="144"/>
  <c r="D30" i="144"/>
  <c r="Y29" i="144"/>
  <c r="X29" i="144"/>
  <c r="U29" i="144"/>
  <c r="T29" i="144"/>
  <c r="S29" i="144"/>
  <c r="R29" i="144"/>
  <c r="Q29" i="144"/>
  <c r="P29" i="144"/>
  <c r="I29" i="144"/>
  <c r="H29" i="144"/>
  <c r="G29" i="144"/>
  <c r="F29" i="144"/>
  <c r="E29" i="144"/>
  <c r="D29" i="144"/>
  <c r="Y28" i="144"/>
  <c r="X28" i="144"/>
  <c r="U28" i="144"/>
  <c r="T28" i="144"/>
  <c r="S28" i="144"/>
  <c r="R28" i="144"/>
  <c r="Q28" i="144"/>
  <c r="P28" i="144"/>
  <c r="I28" i="144"/>
  <c r="H28" i="144"/>
  <c r="G28" i="144"/>
  <c r="F28" i="144"/>
  <c r="E28" i="144"/>
  <c r="D28" i="144"/>
  <c r="Y27" i="144"/>
  <c r="X27" i="144"/>
  <c r="U27" i="144"/>
  <c r="T27" i="144"/>
  <c r="S27" i="144"/>
  <c r="R27" i="144"/>
  <c r="Q27" i="144"/>
  <c r="P27" i="144"/>
  <c r="I27" i="144"/>
  <c r="H27" i="144"/>
  <c r="G27" i="144"/>
  <c r="F27" i="144"/>
  <c r="E27" i="144"/>
  <c r="D27" i="144"/>
  <c r="Y26" i="144"/>
  <c r="X26" i="144"/>
  <c r="U26" i="144"/>
  <c r="T26" i="144"/>
  <c r="S26" i="144"/>
  <c r="R26" i="144"/>
  <c r="Q26" i="144"/>
  <c r="P26" i="144"/>
  <c r="I26" i="144"/>
  <c r="H26" i="144"/>
  <c r="G26" i="144"/>
  <c r="F26" i="144"/>
  <c r="E26" i="144"/>
  <c r="D26" i="144"/>
  <c r="Y25" i="144"/>
  <c r="X25" i="144"/>
  <c r="U25" i="144"/>
  <c r="T25" i="144"/>
  <c r="S25" i="144"/>
  <c r="R25" i="144"/>
  <c r="Q25" i="144"/>
  <c r="P25" i="144"/>
  <c r="I25" i="144"/>
  <c r="H25" i="144"/>
  <c r="G25" i="144"/>
  <c r="F25" i="144"/>
  <c r="E25" i="144"/>
  <c r="D25" i="144"/>
  <c r="Y24" i="144"/>
  <c r="X24" i="144"/>
  <c r="U24" i="144"/>
  <c r="T24" i="144"/>
  <c r="S24" i="144"/>
  <c r="R24" i="144"/>
  <c r="Q24" i="144"/>
  <c r="P24" i="144"/>
  <c r="I24" i="144"/>
  <c r="H24" i="144"/>
  <c r="G24" i="144"/>
  <c r="F24" i="144"/>
  <c r="E24" i="144"/>
  <c r="D24" i="144"/>
  <c r="Y23" i="144"/>
  <c r="X23" i="144"/>
  <c r="U23" i="144"/>
  <c r="T23" i="144"/>
  <c r="S23" i="144"/>
  <c r="R23" i="144"/>
  <c r="Q23" i="144"/>
  <c r="P23" i="144"/>
  <c r="I23" i="144"/>
  <c r="H23" i="144"/>
  <c r="G23" i="144"/>
  <c r="F23" i="144"/>
  <c r="E23" i="144"/>
  <c r="D23" i="144"/>
  <c r="Y22" i="144"/>
  <c r="X22" i="144"/>
  <c r="Q22" i="144"/>
  <c r="P22" i="144"/>
  <c r="I22" i="144"/>
  <c r="H22" i="144"/>
  <c r="G22" i="144"/>
  <c r="F22" i="144"/>
  <c r="E22" i="144"/>
  <c r="D22" i="144"/>
  <c r="Y21" i="144"/>
  <c r="X21" i="144"/>
  <c r="P21" i="144"/>
  <c r="V21" i="144" s="1"/>
  <c r="I21" i="144"/>
  <c r="H21" i="144"/>
  <c r="G21" i="144"/>
  <c r="F21" i="144"/>
  <c r="E21" i="144"/>
  <c r="D21" i="144"/>
  <c r="Y20" i="144"/>
  <c r="X20" i="144"/>
  <c r="W20" i="144"/>
  <c r="U20" i="144"/>
  <c r="T20" i="144"/>
  <c r="S20" i="144"/>
  <c r="R20" i="144"/>
  <c r="Q20" i="144"/>
  <c r="P20" i="144"/>
  <c r="I20" i="144"/>
  <c r="H20" i="144"/>
  <c r="G20" i="144"/>
  <c r="F20" i="144"/>
  <c r="E20" i="144"/>
  <c r="D20" i="144"/>
  <c r="A20" i="144"/>
  <c r="Y19" i="144"/>
  <c r="X19" i="144"/>
  <c r="T19" i="144"/>
  <c r="S19" i="144"/>
  <c r="Q19" i="144"/>
  <c r="P19" i="144"/>
  <c r="I19" i="144"/>
  <c r="H19" i="144"/>
  <c r="G19" i="144"/>
  <c r="F19" i="144"/>
  <c r="E19" i="144"/>
  <c r="D19" i="144"/>
  <c r="Y18" i="144"/>
  <c r="X18" i="144"/>
  <c r="U18" i="144"/>
  <c r="T18" i="144"/>
  <c r="S18" i="144"/>
  <c r="R18" i="144"/>
  <c r="Q18" i="144"/>
  <c r="P18" i="144"/>
  <c r="I18" i="144"/>
  <c r="H18" i="144"/>
  <c r="G18" i="144"/>
  <c r="F18" i="144"/>
  <c r="E18" i="144"/>
  <c r="D18" i="144"/>
  <c r="Y17" i="144"/>
  <c r="X17" i="144"/>
  <c r="R17" i="144"/>
  <c r="Q17" i="144"/>
  <c r="P17" i="144"/>
  <c r="I17" i="144"/>
  <c r="H17" i="144"/>
  <c r="G17" i="144"/>
  <c r="F17" i="144"/>
  <c r="E17" i="144"/>
  <c r="D17" i="144"/>
  <c r="Y16" i="144"/>
  <c r="X16" i="144"/>
  <c r="I16" i="144"/>
  <c r="H16" i="144"/>
  <c r="G16" i="144"/>
  <c r="F16" i="144"/>
  <c r="E16" i="144"/>
  <c r="D16" i="144"/>
  <c r="Y15" i="144"/>
  <c r="X15" i="144"/>
  <c r="I15" i="144"/>
  <c r="H15" i="144"/>
  <c r="G15" i="144"/>
  <c r="F15" i="144"/>
  <c r="E15" i="144"/>
  <c r="D15" i="144"/>
  <c r="Y14" i="144"/>
  <c r="X14" i="144"/>
  <c r="I14" i="144"/>
  <c r="H14" i="144"/>
  <c r="G14" i="144"/>
  <c r="F14" i="144"/>
  <c r="E14" i="144"/>
  <c r="D14" i="144"/>
  <c r="Y13" i="144"/>
  <c r="X13" i="144"/>
  <c r="I13" i="144"/>
  <c r="H13" i="144"/>
  <c r="G13" i="144"/>
  <c r="F13" i="144"/>
  <c r="E13" i="144"/>
  <c r="D13" i="144"/>
  <c r="Y12" i="144"/>
  <c r="X12" i="144"/>
  <c r="I12" i="144"/>
  <c r="H12" i="144"/>
  <c r="G12" i="144"/>
  <c r="F12" i="144"/>
  <c r="E12" i="144"/>
  <c r="D12" i="144"/>
  <c r="Y9" i="144"/>
  <c r="W9" i="144"/>
  <c r="A9" i="144"/>
  <c r="Y8" i="144"/>
  <c r="A5" i="144"/>
  <c r="A4" i="144"/>
  <c r="A3" i="144"/>
  <c r="A2" i="144"/>
  <c r="A1" i="144"/>
  <c r="P59" i="143"/>
  <c r="D59" i="143"/>
  <c r="C59" i="143"/>
  <c r="B59" i="143"/>
  <c r="P58" i="143"/>
  <c r="D58" i="143"/>
  <c r="C58" i="143"/>
  <c r="B58" i="143"/>
  <c r="P57" i="143"/>
  <c r="D57" i="143"/>
  <c r="C57" i="143"/>
  <c r="B57" i="143"/>
  <c r="P56" i="143"/>
  <c r="D56" i="143"/>
  <c r="C56" i="143"/>
  <c r="B56" i="143"/>
  <c r="P55" i="143"/>
  <c r="D55" i="143"/>
  <c r="C55" i="143"/>
  <c r="B55" i="143"/>
  <c r="P54" i="143"/>
  <c r="D54" i="143"/>
  <c r="C54" i="143"/>
  <c r="B54" i="143"/>
  <c r="P53" i="143"/>
  <c r="D53" i="143"/>
  <c r="C53" i="143"/>
  <c r="B53" i="143"/>
  <c r="P52" i="143"/>
  <c r="D52" i="143"/>
  <c r="C52" i="143"/>
  <c r="B52" i="143"/>
  <c r="P51" i="143"/>
  <c r="D51" i="143"/>
  <c r="C51" i="143"/>
  <c r="B51" i="143"/>
  <c r="P50" i="143"/>
  <c r="D50" i="143"/>
  <c r="C50" i="143"/>
  <c r="B50" i="143"/>
  <c r="P49" i="143"/>
  <c r="D49" i="143"/>
  <c r="C49" i="143"/>
  <c r="B49" i="143"/>
  <c r="P48" i="143"/>
  <c r="D48" i="143"/>
  <c r="C48" i="143"/>
  <c r="B48" i="143"/>
  <c r="P47" i="143"/>
  <c r="D47" i="143"/>
  <c r="C47" i="143"/>
  <c r="B47" i="143"/>
  <c r="P46" i="143"/>
  <c r="D46" i="143"/>
  <c r="C46" i="143"/>
  <c r="B46" i="143"/>
  <c r="P45" i="143"/>
  <c r="D45" i="143"/>
  <c r="C45" i="143"/>
  <c r="B45" i="143"/>
  <c r="P44" i="143"/>
  <c r="D44" i="143"/>
  <c r="C44" i="143"/>
  <c r="B44" i="143"/>
  <c r="P43" i="143"/>
  <c r="D43" i="143"/>
  <c r="C43" i="143"/>
  <c r="B43" i="143"/>
  <c r="P42" i="143"/>
  <c r="D42" i="143"/>
  <c r="C42" i="143"/>
  <c r="B42" i="143"/>
  <c r="K39" i="143"/>
  <c r="A39" i="143"/>
  <c r="N38" i="143"/>
  <c r="A36" i="143"/>
  <c r="P26" i="143"/>
  <c r="D26" i="143"/>
  <c r="C26" i="143"/>
  <c r="B26" i="143"/>
  <c r="P25" i="143"/>
  <c r="D25" i="143"/>
  <c r="C25" i="143"/>
  <c r="B25" i="143"/>
  <c r="P24" i="143"/>
  <c r="D24" i="143"/>
  <c r="C24" i="143"/>
  <c r="B24" i="143"/>
  <c r="P23" i="143"/>
  <c r="D23" i="143"/>
  <c r="C23" i="143"/>
  <c r="B23" i="143"/>
  <c r="P22" i="143"/>
  <c r="D22" i="143"/>
  <c r="C22" i="143"/>
  <c r="B22" i="143"/>
  <c r="P21" i="143"/>
  <c r="D21" i="143"/>
  <c r="C21" i="143"/>
  <c r="B21" i="143"/>
  <c r="P20" i="143"/>
  <c r="D20" i="143"/>
  <c r="C20" i="143"/>
  <c r="B20" i="143"/>
  <c r="P19" i="143"/>
  <c r="D19" i="143"/>
  <c r="C19" i="143"/>
  <c r="B19" i="143"/>
  <c r="P18" i="143"/>
  <c r="D18" i="143"/>
  <c r="C18" i="143"/>
  <c r="B18" i="143"/>
  <c r="P17" i="143"/>
  <c r="D17" i="143"/>
  <c r="C17" i="143"/>
  <c r="B17" i="143"/>
  <c r="P16" i="143"/>
  <c r="D16" i="143"/>
  <c r="C16" i="143"/>
  <c r="B16" i="143"/>
  <c r="P15" i="143"/>
  <c r="D15" i="143"/>
  <c r="C15" i="143"/>
  <c r="B15" i="143"/>
  <c r="P14" i="143"/>
  <c r="D14" i="143"/>
  <c r="C14" i="143"/>
  <c r="B14" i="143"/>
  <c r="P13" i="143"/>
  <c r="D13" i="143"/>
  <c r="C13" i="143"/>
  <c r="B13" i="143"/>
  <c r="P12" i="143"/>
  <c r="D12" i="143"/>
  <c r="C12" i="143"/>
  <c r="B12" i="143"/>
  <c r="P11" i="143"/>
  <c r="D11" i="143"/>
  <c r="C11" i="143"/>
  <c r="B11" i="143"/>
  <c r="P10" i="143"/>
  <c r="D10" i="143"/>
  <c r="C10" i="143"/>
  <c r="B10" i="143"/>
  <c r="P9" i="143"/>
  <c r="D9" i="143"/>
  <c r="C9" i="143"/>
  <c r="B9" i="143"/>
  <c r="K6" i="143"/>
  <c r="A6" i="143"/>
  <c r="A3" i="143"/>
  <c r="P60" i="142"/>
  <c r="D60" i="142"/>
  <c r="C60" i="142"/>
  <c r="B60" i="142"/>
  <c r="P59" i="142"/>
  <c r="D59" i="142"/>
  <c r="C59" i="142"/>
  <c r="B59" i="142"/>
  <c r="P58" i="142"/>
  <c r="D58" i="142"/>
  <c r="C58" i="142"/>
  <c r="B58" i="142"/>
  <c r="P57" i="142"/>
  <c r="D57" i="142"/>
  <c r="C57" i="142"/>
  <c r="B57" i="142"/>
  <c r="P56" i="142"/>
  <c r="D56" i="142"/>
  <c r="C56" i="142"/>
  <c r="B56" i="142"/>
  <c r="P55" i="142"/>
  <c r="D55" i="142"/>
  <c r="C55" i="142"/>
  <c r="B55" i="142"/>
  <c r="P54" i="142"/>
  <c r="D54" i="142"/>
  <c r="C54" i="142"/>
  <c r="B54" i="142"/>
  <c r="P53" i="142"/>
  <c r="D53" i="142"/>
  <c r="C53" i="142"/>
  <c r="B53" i="142"/>
  <c r="P52" i="142"/>
  <c r="D52" i="142"/>
  <c r="C52" i="142"/>
  <c r="B52" i="142"/>
  <c r="P51" i="142"/>
  <c r="D51" i="142"/>
  <c r="C51" i="142"/>
  <c r="B51" i="142"/>
  <c r="P50" i="142"/>
  <c r="D50" i="142"/>
  <c r="C50" i="142"/>
  <c r="B50" i="142"/>
  <c r="P49" i="142"/>
  <c r="D49" i="142"/>
  <c r="C49" i="142"/>
  <c r="B49" i="142"/>
  <c r="P48" i="142"/>
  <c r="D48" i="142"/>
  <c r="C48" i="142"/>
  <c r="B48" i="142"/>
  <c r="P47" i="142"/>
  <c r="D47" i="142"/>
  <c r="C47" i="142"/>
  <c r="B47" i="142"/>
  <c r="P46" i="142"/>
  <c r="D46" i="142"/>
  <c r="C46" i="142"/>
  <c r="B46" i="142"/>
  <c r="P45" i="142"/>
  <c r="D45" i="142"/>
  <c r="C45" i="142"/>
  <c r="B45" i="142"/>
  <c r="P44" i="142"/>
  <c r="D44" i="142"/>
  <c r="C44" i="142"/>
  <c r="B44" i="142"/>
  <c r="P43" i="142"/>
  <c r="D43" i="142"/>
  <c r="C43" i="142"/>
  <c r="B43" i="142"/>
  <c r="K40" i="142"/>
  <c r="A40" i="142"/>
  <c r="N39" i="142"/>
  <c r="A37" i="142"/>
  <c r="P27" i="142"/>
  <c r="D27" i="142"/>
  <c r="C27" i="142"/>
  <c r="B27" i="142"/>
  <c r="P26" i="142"/>
  <c r="D26" i="142"/>
  <c r="C26" i="142"/>
  <c r="B26" i="142"/>
  <c r="P25" i="142"/>
  <c r="D25" i="142"/>
  <c r="C25" i="142"/>
  <c r="B25" i="142"/>
  <c r="P24" i="142"/>
  <c r="D24" i="142"/>
  <c r="C24" i="142"/>
  <c r="B24" i="142"/>
  <c r="P23" i="142"/>
  <c r="P22" i="142"/>
  <c r="D22" i="142"/>
  <c r="C22" i="142"/>
  <c r="B22" i="142"/>
  <c r="P21" i="142"/>
  <c r="D21" i="142"/>
  <c r="C21" i="142"/>
  <c r="B21" i="142"/>
  <c r="P20" i="142"/>
  <c r="D20" i="142"/>
  <c r="C20" i="142"/>
  <c r="B20" i="142"/>
  <c r="P19" i="142"/>
  <c r="D19" i="142"/>
  <c r="C19" i="142"/>
  <c r="B19" i="142"/>
  <c r="P18" i="142"/>
  <c r="D18" i="142"/>
  <c r="C18" i="142"/>
  <c r="B18" i="142"/>
  <c r="P17" i="142"/>
  <c r="D17" i="142"/>
  <c r="C17" i="142"/>
  <c r="B17" i="142"/>
  <c r="P16" i="142"/>
  <c r="D16" i="142"/>
  <c r="C16" i="142"/>
  <c r="B16" i="142"/>
  <c r="P15" i="142"/>
  <c r="D15" i="142"/>
  <c r="C15" i="142"/>
  <c r="B15" i="142"/>
  <c r="P14" i="142"/>
  <c r="D14" i="142"/>
  <c r="C14" i="142"/>
  <c r="B14" i="142"/>
  <c r="P13" i="142"/>
  <c r="D13" i="142"/>
  <c r="C13" i="142"/>
  <c r="B13" i="142"/>
  <c r="P11" i="142"/>
  <c r="D11" i="142"/>
  <c r="C11" i="142"/>
  <c r="B11" i="142"/>
  <c r="P10" i="142"/>
  <c r="D10" i="142"/>
  <c r="C10" i="142"/>
  <c r="B10" i="142"/>
  <c r="P9" i="142"/>
  <c r="D9" i="142"/>
  <c r="C9" i="142"/>
  <c r="B9" i="142"/>
  <c r="K6" i="142"/>
  <c r="A6" i="142"/>
  <c r="A3" i="142"/>
  <c r="A1" i="142"/>
  <c r="V14" i="144" l="1"/>
  <c r="W14" i="144" s="1"/>
  <c r="V15" i="144"/>
  <c r="W15" i="144" s="1"/>
  <c r="V16" i="144"/>
  <c r="W16" i="144" s="1"/>
  <c r="V18" i="144"/>
  <c r="V19" i="144"/>
  <c r="V12" i="144"/>
  <c r="V13" i="144"/>
  <c r="W13" i="144" s="1"/>
  <c r="V17" i="144"/>
  <c r="V22" i="144"/>
  <c r="W22" i="144" s="1"/>
  <c r="V23" i="144"/>
  <c r="V24" i="144"/>
  <c r="W24" i="144" s="1"/>
  <c r="V25" i="144"/>
  <c r="V26" i="144"/>
  <c r="W26" i="144" s="1"/>
  <c r="V27" i="144"/>
  <c r="V28" i="144"/>
  <c r="W28" i="144" s="1"/>
  <c r="V29" i="144"/>
  <c r="V30" i="144"/>
  <c r="W30" i="144" s="1"/>
  <c r="V31" i="144"/>
  <c r="V32" i="144"/>
  <c r="W32" i="144" s="1"/>
  <c r="V33" i="144"/>
  <c r="V34" i="144"/>
  <c r="W34" i="144" s="1"/>
  <c r="V35" i="144"/>
  <c r="V36" i="144"/>
  <c r="W36" i="144" s="1"/>
  <c r="V37" i="144"/>
  <c r="V38" i="144"/>
  <c r="W38" i="144" s="1"/>
  <c r="V39" i="144"/>
  <c r="V40" i="144"/>
  <c r="W40" i="144" s="1"/>
  <c r="V41" i="144"/>
  <c r="V42" i="144"/>
  <c r="W42" i="144" s="1"/>
  <c r="V43" i="144"/>
  <c r="V44" i="144"/>
  <c r="W44" i="144" s="1"/>
  <c r="V45" i="144"/>
  <c r="V46" i="144"/>
  <c r="W46" i="144" s="1"/>
  <c r="V47" i="144"/>
  <c r="V48" i="144"/>
  <c r="W48" i="144" s="1"/>
  <c r="V49" i="144"/>
  <c r="V50" i="144"/>
  <c r="W50" i="144" s="1"/>
  <c r="V51" i="144"/>
  <c r="W17" i="144"/>
  <c r="W23" i="144"/>
  <c r="W25" i="144"/>
  <c r="W27" i="144"/>
  <c r="W29" i="144"/>
  <c r="W31" i="144"/>
  <c r="W33" i="144"/>
  <c r="W35" i="144"/>
  <c r="W37" i="144"/>
  <c r="W39" i="144"/>
  <c r="W41" i="144"/>
  <c r="W43" i="144"/>
  <c r="W45" i="144"/>
  <c r="W47" i="144"/>
  <c r="W49" i="144"/>
  <c r="W51" i="144"/>
  <c r="W18" i="144"/>
  <c r="W19" i="144"/>
  <c r="W21" i="144"/>
  <c r="A12" i="144" l="1"/>
  <c r="A16" i="144"/>
  <c r="A15" i="144"/>
  <c r="A27" i="144"/>
  <c r="A21" i="144"/>
  <c r="A19" i="144"/>
  <c r="A18" i="144"/>
  <c r="A14" i="144"/>
  <c r="A51" i="144"/>
  <c r="A50" i="144"/>
  <c r="A49" i="144"/>
  <c r="A48" i="144"/>
  <c r="A47" i="144"/>
  <c r="A46" i="144"/>
  <c r="A45" i="144"/>
  <c r="A44" i="144"/>
  <c r="A43" i="144"/>
  <c r="A42" i="144"/>
  <c r="A41" i="144"/>
  <c r="A40" i="144"/>
  <c r="A39" i="144"/>
  <c r="A38" i="144"/>
  <c r="A37" i="144"/>
  <c r="A36" i="144"/>
  <c r="A35" i="144"/>
  <c r="A34" i="144"/>
  <c r="A33" i="144"/>
  <c r="A32" i="144"/>
  <c r="A31" i="144"/>
  <c r="A30" i="144"/>
  <c r="A29" i="144"/>
  <c r="A28" i="144"/>
  <c r="A26" i="144"/>
  <c r="A25" i="144"/>
  <c r="A24" i="144"/>
  <c r="A23" i="144"/>
  <c r="A22" i="144"/>
  <c r="A17" i="144"/>
  <c r="A13" i="144"/>
  <c r="W12" i="144"/>
  <c r="I14" i="66" l="1"/>
  <c r="I16" i="66"/>
  <c r="I15" i="66"/>
  <c r="I13" i="66"/>
  <c r="K13" i="66"/>
  <c r="K12" i="66"/>
  <c r="I12" i="66"/>
  <c r="M20" i="40"/>
  <c r="A35" i="118" l="1"/>
  <c r="A33" i="118"/>
  <c r="B46" i="118"/>
  <c r="C46" i="118"/>
  <c r="D46" i="118"/>
  <c r="B47" i="118"/>
  <c r="C47" i="118"/>
  <c r="D47" i="118"/>
  <c r="B48" i="118"/>
  <c r="C48" i="118"/>
  <c r="D48" i="118"/>
  <c r="B49" i="118"/>
  <c r="C49" i="118"/>
  <c r="D49" i="118"/>
  <c r="B50" i="118"/>
  <c r="C50" i="118"/>
  <c r="D50" i="118"/>
  <c r="B51" i="118"/>
  <c r="C51" i="118"/>
  <c r="D51" i="118"/>
  <c r="B52" i="118"/>
  <c r="C52" i="118"/>
  <c r="D52" i="118"/>
  <c r="D45" i="118"/>
  <c r="C45" i="118"/>
  <c r="B45" i="118"/>
  <c r="B11" i="118" l="1"/>
  <c r="C11" i="118"/>
  <c r="D11" i="118"/>
  <c r="B12" i="118"/>
  <c r="C12" i="118"/>
  <c r="D12" i="118"/>
  <c r="B13" i="118"/>
  <c r="C13" i="118"/>
  <c r="D13" i="118"/>
  <c r="B14" i="118"/>
  <c r="C14" i="118"/>
  <c r="D14" i="118"/>
  <c r="B15" i="118"/>
  <c r="C15" i="118"/>
  <c r="D15" i="118"/>
  <c r="B16" i="118"/>
  <c r="C16" i="118"/>
  <c r="D16" i="118"/>
  <c r="B17" i="118"/>
  <c r="C17" i="118"/>
  <c r="D17" i="118"/>
  <c r="D10" i="118"/>
  <c r="C10" i="118"/>
  <c r="B10" i="118"/>
  <c r="B29" i="117" l="1"/>
  <c r="C29" i="117"/>
  <c r="D29" i="117"/>
  <c r="B30" i="117"/>
  <c r="C30" i="117"/>
  <c r="D30" i="117"/>
  <c r="B31" i="117"/>
  <c r="C31" i="117"/>
  <c r="D31" i="117"/>
  <c r="B27" i="117"/>
  <c r="C27" i="117"/>
  <c r="D27" i="117"/>
  <c r="B21" i="117"/>
  <c r="C21" i="117"/>
  <c r="D21" i="117"/>
  <c r="B22" i="117"/>
  <c r="C22" i="117"/>
  <c r="D22" i="117"/>
  <c r="B13" i="117"/>
  <c r="C13" i="117"/>
  <c r="D13" i="117"/>
  <c r="B14" i="117"/>
  <c r="C14" i="117"/>
  <c r="D14" i="117"/>
  <c r="B18" i="121" l="1"/>
  <c r="C18" i="121"/>
  <c r="D18" i="121"/>
  <c r="B10" i="100" l="1"/>
  <c r="C10" i="100"/>
  <c r="D10" i="100"/>
  <c r="B12" i="100"/>
  <c r="C12" i="100"/>
  <c r="D12" i="100"/>
  <c r="B13" i="100"/>
  <c r="C13" i="100"/>
  <c r="D13" i="100"/>
  <c r="B14" i="100"/>
  <c r="C14" i="100"/>
  <c r="D14" i="100"/>
  <c r="A1" i="134" l="1"/>
  <c r="A1" i="114"/>
  <c r="H50" i="125"/>
  <c r="D61" i="125"/>
  <c r="C61" i="125"/>
  <c r="B61" i="125"/>
  <c r="D60" i="125"/>
  <c r="C60" i="125"/>
  <c r="B60" i="125"/>
  <c r="D59" i="125"/>
  <c r="C59" i="125"/>
  <c r="B59" i="125"/>
  <c r="D34" i="119"/>
  <c r="C34" i="119"/>
  <c r="B34" i="119"/>
  <c r="D33" i="119"/>
  <c r="C33" i="119"/>
  <c r="B33" i="119"/>
  <c r="D32" i="119"/>
  <c r="C32" i="119"/>
  <c r="B32" i="119"/>
  <c r="D31" i="119"/>
  <c r="C31" i="119"/>
  <c r="B31" i="119"/>
  <c r="D30" i="119"/>
  <c r="C30" i="119"/>
  <c r="B30" i="119"/>
  <c r="D25" i="119"/>
  <c r="C25" i="119"/>
  <c r="B25" i="119"/>
  <c r="D24" i="119"/>
  <c r="C24" i="119"/>
  <c r="B24" i="119"/>
  <c r="D23" i="119"/>
  <c r="C23" i="119"/>
  <c r="B23" i="119"/>
  <c r="D22" i="119"/>
  <c r="C22" i="119"/>
  <c r="B22" i="119"/>
  <c r="D21" i="119"/>
  <c r="C21" i="119"/>
  <c r="B21" i="119"/>
  <c r="D14" i="119"/>
  <c r="C14" i="119"/>
  <c r="B14" i="119"/>
  <c r="D13" i="119"/>
  <c r="C13" i="119"/>
  <c r="B13" i="119"/>
  <c r="D11" i="119"/>
  <c r="C11" i="119"/>
  <c r="B11" i="119"/>
  <c r="D10" i="119"/>
  <c r="C10" i="119"/>
  <c r="B10" i="119"/>
  <c r="D9" i="119"/>
  <c r="C9" i="119"/>
  <c r="B9" i="119"/>
  <c r="I58" i="65"/>
  <c r="D58" i="65"/>
  <c r="C58" i="65"/>
  <c r="B58" i="65"/>
  <c r="I57" i="65"/>
  <c r="D57" i="65"/>
  <c r="C57" i="65"/>
  <c r="B57" i="65"/>
  <c r="I56" i="65"/>
  <c r="D56" i="65"/>
  <c r="C56" i="65"/>
  <c r="B56" i="65"/>
  <c r="D49" i="65"/>
  <c r="C49" i="65"/>
  <c r="B49" i="65"/>
  <c r="D48" i="65"/>
  <c r="C48" i="65"/>
  <c r="B48" i="65"/>
  <c r="D47" i="65"/>
  <c r="C47" i="65"/>
  <c r="B47" i="65"/>
  <c r="D40" i="65"/>
  <c r="C40" i="65"/>
  <c r="B40" i="65"/>
  <c r="D39" i="65"/>
  <c r="C39" i="65"/>
  <c r="B39" i="65"/>
  <c r="D38" i="65"/>
  <c r="C38" i="65"/>
  <c r="B38" i="65"/>
  <c r="D32" i="65"/>
  <c r="C32" i="65"/>
  <c r="B32" i="65"/>
  <c r="D31" i="65"/>
  <c r="C31" i="65"/>
  <c r="B31" i="65"/>
  <c r="D30" i="65"/>
  <c r="C30" i="65"/>
  <c r="B30" i="65"/>
  <c r="D23" i="65"/>
  <c r="C23" i="65"/>
  <c r="B23" i="65"/>
  <c r="D22" i="65"/>
  <c r="C22" i="65"/>
  <c r="B22" i="65"/>
  <c r="D21" i="65"/>
  <c r="C21" i="65"/>
  <c r="B21" i="65"/>
  <c r="D13" i="65"/>
  <c r="C13" i="65"/>
  <c r="B13" i="65"/>
  <c r="D12" i="65"/>
  <c r="C12" i="65"/>
  <c r="B12" i="65"/>
  <c r="D11" i="65"/>
  <c r="C11" i="65"/>
  <c r="B11" i="65"/>
  <c r="I21" i="66" l="1"/>
  <c r="I20" i="66"/>
  <c r="U21" i="87"/>
  <c r="T21" i="87"/>
  <c r="S21" i="87"/>
  <c r="V32" i="87"/>
  <c r="W32" i="87" s="1"/>
  <c r="V33" i="87" l="1"/>
  <c r="W33" i="87" s="1"/>
  <c r="M25" i="94"/>
  <c r="L25" i="94" s="1"/>
  <c r="J25" i="94"/>
  <c r="I25" i="94"/>
  <c r="I26" i="94"/>
  <c r="J26" i="94"/>
  <c r="M26" i="94"/>
  <c r="B26" i="94" s="1"/>
  <c r="I30" i="94"/>
  <c r="I27" i="94"/>
  <c r="M28" i="94"/>
  <c r="L28" i="94" s="1"/>
  <c r="J28" i="94"/>
  <c r="I28" i="94"/>
  <c r="M30" i="94"/>
  <c r="L30" i="94" s="1"/>
  <c r="J30" i="94"/>
  <c r="M29" i="94"/>
  <c r="L29" i="94" s="1"/>
  <c r="J29" i="94"/>
  <c r="I29" i="94"/>
  <c r="M23" i="94"/>
  <c r="L23" i="94" s="1"/>
  <c r="J23" i="94"/>
  <c r="I23" i="94"/>
  <c r="M21" i="94"/>
  <c r="L21" i="94" s="1"/>
  <c r="J21" i="94"/>
  <c r="I21" i="94"/>
  <c r="M27" i="94"/>
  <c r="L27" i="94" s="1"/>
  <c r="J27" i="94"/>
  <c r="M24" i="94"/>
  <c r="L24" i="94" s="1"/>
  <c r="J24" i="94"/>
  <c r="I24" i="94"/>
  <c r="O88" i="94"/>
  <c r="O87" i="94"/>
  <c r="O86" i="94"/>
  <c r="O85" i="94"/>
  <c r="O84" i="94"/>
  <c r="O83" i="94"/>
  <c r="O82" i="94"/>
  <c r="Q21" i="66"/>
  <c r="L21" i="66" s="1"/>
  <c r="N21" i="66"/>
  <c r="K21" i="66"/>
  <c r="G21" i="66"/>
  <c r="F21" i="66"/>
  <c r="E21" i="66"/>
  <c r="D21" i="66"/>
  <c r="C21" i="66"/>
  <c r="B21" i="66"/>
  <c r="Q20" i="66"/>
  <c r="L20" i="66" s="1"/>
  <c r="N20" i="66"/>
  <c r="K20" i="66"/>
  <c r="G20" i="66"/>
  <c r="F20" i="66"/>
  <c r="E20" i="66"/>
  <c r="D20" i="66"/>
  <c r="C20" i="66"/>
  <c r="B20" i="66"/>
  <c r="Q19" i="66"/>
  <c r="L19" i="66" s="1"/>
  <c r="N19" i="66"/>
  <c r="K19" i="66"/>
  <c r="I19" i="66"/>
  <c r="G19" i="66"/>
  <c r="F19" i="66"/>
  <c r="E19" i="66"/>
  <c r="D19" i="66"/>
  <c r="C19" i="66"/>
  <c r="B19" i="66"/>
  <c r="Q18" i="66"/>
  <c r="L18" i="66" s="1"/>
  <c r="N18" i="66"/>
  <c r="K18" i="66"/>
  <c r="G18" i="66"/>
  <c r="F18" i="66"/>
  <c r="E18" i="66"/>
  <c r="D18" i="66"/>
  <c r="C18" i="66"/>
  <c r="B18" i="66"/>
  <c r="S12" i="40"/>
  <c r="O12" i="40"/>
  <c r="K12" i="40"/>
  <c r="F12" i="40"/>
  <c r="E30" i="94" l="1"/>
  <c r="E27" i="94"/>
  <c r="B28" i="94"/>
  <c r="B29" i="94"/>
  <c r="F28" i="94"/>
  <c r="F29" i="94"/>
  <c r="D28" i="94"/>
  <c r="K28" i="94"/>
  <c r="D21" i="94"/>
  <c r="B23" i="94"/>
  <c r="D25" i="94"/>
  <c r="E24" i="94"/>
  <c r="F23" i="94"/>
  <c r="L26" i="94"/>
  <c r="E26" i="94"/>
  <c r="B25" i="94"/>
  <c r="F25" i="94"/>
  <c r="G26" i="94"/>
  <c r="C26" i="94"/>
  <c r="K25" i="94"/>
  <c r="K26" i="94"/>
  <c r="F26" i="94"/>
  <c r="D26" i="94"/>
  <c r="C25" i="94"/>
  <c r="E25" i="94"/>
  <c r="G25" i="94"/>
  <c r="C28" i="94"/>
  <c r="E28" i="94"/>
  <c r="G28" i="94"/>
  <c r="B21" i="94"/>
  <c r="F21" i="94"/>
  <c r="C27" i="94"/>
  <c r="G27" i="94"/>
  <c r="K27" i="94"/>
  <c r="C21" i="94"/>
  <c r="E21" i="94"/>
  <c r="G21" i="94"/>
  <c r="D29" i="94"/>
  <c r="K29" i="94"/>
  <c r="C30" i="94"/>
  <c r="G30" i="94"/>
  <c r="K30" i="94"/>
  <c r="C24" i="94"/>
  <c r="G24" i="94"/>
  <c r="C29" i="94"/>
  <c r="E29" i="94"/>
  <c r="G29" i="94"/>
  <c r="B30" i="94"/>
  <c r="D30" i="94"/>
  <c r="F30" i="94"/>
  <c r="B24" i="94"/>
  <c r="D24" i="94"/>
  <c r="F24" i="94"/>
  <c r="D23" i="94"/>
  <c r="K23" i="94"/>
  <c r="C23" i="94"/>
  <c r="E23" i="94"/>
  <c r="G23" i="94"/>
  <c r="B27" i="94"/>
  <c r="D27" i="94"/>
  <c r="F27" i="94"/>
  <c r="D20" i="125"/>
  <c r="D10" i="125"/>
  <c r="C10" i="125"/>
  <c r="B10" i="125"/>
  <c r="D19" i="124"/>
  <c r="C19" i="124"/>
  <c r="B19" i="124"/>
  <c r="D18" i="124"/>
  <c r="C18" i="124"/>
  <c r="B18" i="124"/>
  <c r="D17" i="124"/>
  <c r="C17" i="124"/>
  <c r="B17" i="124"/>
  <c r="D16" i="124"/>
  <c r="C16" i="124"/>
  <c r="B16" i="124"/>
  <c r="I15" i="124"/>
  <c r="D15" i="124"/>
  <c r="C15" i="124"/>
  <c r="B15" i="124"/>
  <c r="I14" i="124"/>
  <c r="D14" i="124"/>
  <c r="C14" i="124"/>
  <c r="B14" i="124"/>
  <c r="I13" i="124"/>
  <c r="D13" i="124"/>
  <c r="C13" i="124"/>
  <c r="B13" i="124"/>
  <c r="I12" i="124"/>
  <c r="D12" i="124"/>
  <c r="C12" i="124"/>
  <c r="B12" i="124"/>
  <c r="I11" i="124"/>
  <c r="D11" i="124"/>
  <c r="C11" i="124"/>
  <c r="B11" i="124"/>
  <c r="I10" i="124"/>
  <c r="D10" i="124"/>
  <c r="C10" i="124"/>
  <c r="B10" i="124"/>
  <c r="I9" i="124"/>
  <c r="D9" i="124"/>
  <c r="C9" i="124"/>
  <c r="B9" i="124"/>
  <c r="F6" i="124"/>
  <c r="A6" i="124"/>
  <c r="A3" i="124"/>
  <c r="A1" i="124"/>
  <c r="I34" i="121"/>
  <c r="D34" i="121"/>
  <c r="C34" i="121"/>
  <c r="B34" i="121"/>
  <c r="I33" i="121"/>
  <c r="D33" i="121"/>
  <c r="C33" i="121"/>
  <c r="B33" i="121"/>
  <c r="A7" i="100"/>
  <c r="AA26" i="87" l="1"/>
  <c r="Y26" i="87"/>
  <c r="X26" i="87"/>
  <c r="U26" i="87"/>
  <c r="T26" i="87"/>
  <c r="S26" i="87"/>
  <c r="I26" i="87"/>
  <c r="H26" i="87"/>
  <c r="G26" i="87"/>
  <c r="F26" i="87"/>
  <c r="E26" i="87"/>
  <c r="D26" i="87"/>
  <c r="AA24" i="87"/>
  <c r="Y24" i="87"/>
  <c r="X24" i="87"/>
  <c r="U24" i="87"/>
  <c r="T24" i="87"/>
  <c r="S24" i="87"/>
  <c r="I24" i="87"/>
  <c r="H24" i="87"/>
  <c r="G24" i="87"/>
  <c r="F24" i="87"/>
  <c r="E24" i="87"/>
  <c r="D24" i="87"/>
  <c r="AA38" i="87"/>
  <c r="Y38" i="87"/>
  <c r="X38" i="87"/>
  <c r="W38" i="87"/>
  <c r="I38" i="87"/>
  <c r="H38" i="87"/>
  <c r="G38" i="87"/>
  <c r="F38" i="87"/>
  <c r="E38" i="87"/>
  <c r="D38" i="87"/>
  <c r="Y37" i="87"/>
  <c r="X37" i="87"/>
  <c r="AA36" i="87"/>
  <c r="Y36" i="87"/>
  <c r="X36" i="87"/>
  <c r="U36" i="87"/>
  <c r="T36" i="87"/>
  <c r="S36" i="87"/>
  <c r="I36" i="87"/>
  <c r="H36" i="87"/>
  <c r="G36" i="87"/>
  <c r="F36" i="87"/>
  <c r="E36" i="87"/>
  <c r="D36" i="87"/>
  <c r="AA35" i="87"/>
  <c r="Y35" i="87"/>
  <c r="X35" i="87"/>
  <c r="U35" i="87"/>
  <c r="T35" i="87"/>
  <c r="S35" i="87"/>
  <c r="I35" i="87"/>
  <c r="H35" i="87"/>
  <c r="G35" i="87"/>
  <c r="F35" i="87"/>
  <c r="E35" i="87"/>
  <c r="D35" i="87"/>
  <c r="AA34" i="87"/>
  <c r="Y34" i="87"/>
  <c r="X34" i="87"/>
  <c r="U34" i="87"/>
  <c r="S34" i="87"/>
  <c r="I34" i="87"/>
  <c r="H34" i="87"/>
  <c r="G34" i="87"/>
  <c r="F34" i="87"/>
  <c r="E34" i="87"/>
  <c r="D34" i="87"/>
  <c r="AA33" i="87"/>
  <c r="Y33" i="87"/>
  <c r="X33" i="87"/>
  <c r="I33" i="87"/>
  <c r="H33" i="87"/>
  <c r="G33" i="87"/>
  <c r="F33" i="87"/>
  <c r="E33" i="87"/>
  <c r="D33" i="87"/>
  <c r="AA32" i="87"/>
  <c r="Y32" i="87"/>
  <c r="X32" i="87"/>
  <c r="I32" i="87"/>
  <c r="H32" i="87"/>
  <c r="G32" i="87"/>
  <c r="F32" i="87"/>
  <c r="E32" i="87"/>
  <c r="D32" i="87"/>
  <c r="AA31" i="87"/>
  <c r="Y31" i="87"/>
  <c r="X31" i="87"/>
  <c r="U31" i="87"/>
  <c r="T31" i="87"/>
  <c r="S31" i="87"/>
  <c r="I31" i="87"/>
  <c r="H31" i="87"/>
  <c r="G31" i="87"/>
  <c r="F31" i="87"/>
  <c r="E31" i="87"/>
  <c r="D31" i="87"/>
  <c r="AA30" i="87"/>
  <c r="Y30" i="87"/>
  <c r="X30" i="87"/>
  <c r="U30" i="87"/>
  <c r="T30" i="87"/>
  <c r="S30" i="87"/>
  <c r="I30" i="87"/>
  <c r="H30" i="87"/>
  <c r="G30" i="87"/>
  <c r="F30" i="87"/>
  <c r="E30" i="87"/>
  <c r="D30" i="87"/>
  <c r="AA29" i="87"/>
  <c r="Y29" i="87"/>
  <c r="X29" i="87"/>
  <c r="U29" i="87"/>
  <c r="S29" i="87"/>
  <c r="I29" i="87"/>
  <c r="H29" i="87"/>
  <c r="G29" i="87"/>
  <c r="F29" i="87"/>
  <c r="E29" i="87"/>
  <c r="D29" i="87"/>
  <c r="AA28" i="87"/>
  <c r="Y28" i="87"/>
  <c r="X28" i="87"/>
  <c r="U28" i="87"/>
  <c r="T28" i="87"/>
  <c r="S28" i="87"/>
  <c r="I28" i="87"/>
  <c r="H28" i="87"/>
  <c r="G28" i="87"/>
  <c r="F28" i="87"/>
  <c r="E28" i="87"/>
  <c r="D28" i="87"/>
  <c r="AA27" i="87"/>
  <c r="Y27" i="87"/>
  <c r="X27" i="87"/>
  <c r="U27" i="87"/>
  <c r="T27" i="87"/>
  <c r="S27" i="87"/>
  <c r="I27" i="87"/>
  <c r="H27" i="87"/>
  <c r="G27" i="87"/>
  <c r="F27" i="87"/>
  <c r="E27" i="87"/>
  <c r="D27" i="87"/>
  <c r="AA25" i="87"/>
  <c r="Y25" i="87"/>
  <c r="X25" i="87"/>
  <c r="U25" i="87"/>
  <c r="T25" i="87"/>
  <c r="S25" i="87"/>
  <c r="I25" i="87"/>
  <c r="H25" i="87"/>
  <c r="G25" i="87"/>
  <c r="F25" i="87"/>
  <c r="E25" i="87"/>
  <c r="D25" i="87"/>
  <c r="AA23" i="87"/>
  <c r="Y23" i="87"/>
  <c r="X23" i="87"/>
  <c r="U23" i="87"/>
  <c r="T23" i="87"/>
  <c r="I23" i="87"/>
  <c r="H23" i="87"/>
  <c r="G23" i="87"/>
  <c r="F23" i="87"/>
  <c r="E23" i="87"/>
  <c r="D23" i="87"/>
  <c r="AA22" i="87"/>
  <c r="Y22" i="87"/>
  <c r="U22" i="87"/>
  <c r="T22" i="87"/>
  <c r="S22" i="87"/>
  <c r="I22" i="87"/>
  <c r="H22" i="87"/>
  <c r="G22" i="87"/>
  <c r="F22" i="87"/>
  <c r="E22" i="87"/>
  <c r="D22" i="87"/>
  <c r="M20" i="75"/>
  <c r="L20" i="75" s="1"/>
  <c r="J20" i="75"/>
  <c r="A20" i="75"/>
  <c r="M19" i="75"/>
  <c r="L19" i="75" s="1"/>
  <c r="J19" i="75"/>
  <c r="A19" i="75"/>
  <c r="M18" i="75"/>
  <c r="L18" i="75" s="1"/>
  <c r="J18" i="75"/>
  <c r="I18" i="75"/>
  <c r="A18" i="75"/>
  <c r="M17" i="75"/>
  <c r="L17" i="75" s="1"/>
  <c r="J17" i="75"/>
  <c r="I17" i="75"/>
  <c r="A17" i="75"/>
  <c r="M16" i="75"/>
  <c r="L16" i="75" s="1"/>
  <c r="J16" i="75"/>
  <c r="I16" i="75"/>
  <c r="C16" i="75"/>
  <c r="A16" i="75"/>
  <c r="M15" i="75"/>
  <c r="L15" i="75" s="1"/>
  <c r="J15" i="75"/>
  <c r="I15" i="75"/>
  <c r="O55" i="75"/>
  <c r="O54" i="75"/>
  <c r="O53" i="75"/>
  <c r="O52" i="75"/>
  <c r="O51" i="75"/>
  <c r="O50" i="75"/>
  <c r="M22" i="94"/>
  <c r="L22" i="94" s="1"/>
  <c r="J22" i="94"/>
  <c r="I22" i="94"/>
  <c r="M20" i="94"/>
  <c r="L20" i="94" s="1"/>
  <c r="J20" i="94"/>
  <c r="I20" i="94"/>
  <c r="M19" i="94"/>
  <c r="L19" i="94" s="1"/>
  <c r="J19" i="94"/>
  <c r="I19" i="94"/>
  <c r="M18" i="94"/>
  <c r="L18" i="94" s="1"/>
  <c r="J18" i="94"/>
  <c r="I18" i="94"/>
  <c r="M17" i="94"/>
  <c r="L17" i="94" s="1"/>
  <c r="J17" i="94"/>
  <c r="I17" i="94"/>
  <c r="M16" i="94"/>
  <c r="I14" i="81"/>
  <c r="I13" i="81"/>
  <c r="I12" i="81"/>
  <c r="I11" i="81"/>
  <c r="A11" i="81"/>
  <c r="Q17" i="66"/>
  <c r="L17" i="66" s="1"/>
  <c r="N17" i="66"/>
  <c r="K17" i="66"/>
  <c r="G17" i="66"/>
  <c r="F17" i="66"/>
  <c r="E17" i="66"/>
  <c r="D17" i="66"/>
  <c r="C17" i="66"/>
  <c r="B17" i="66"/>
  <c r="V31" i="87" l="1"/>
  <c r="W31" i="87" s="1"/>
  <c r="V34" i="87"/>
  <c r="W34" i="87" s="1"/>
  <c r="V30" i="87"/>
  <c r="W30" i="87" s="1"/>
  <c r="B17" i="75"/>
  <c r="D19" i="75"/>
  <c r="F17" i="75"/>
  <c r="V35" i="87"/>
  <c r="W35" i="87" s="1"/>
  <c r="V36" i="87"/>
  <c r="W36" i="87" s="1"/>
  <c r="V24" i="87"/>
  <c r="W24" i="87" s="1"/>
  <c r="E15" i="75"/>
  <c r="V26" i="87"/>
  <c r="W26" i="87" s="1"/>
  <c r="C15" i="75"/>
  <c r="G15" i="75"/>
  <c r="E16" i="75"/>
  <c r="D17" i="75"/>
  <c r="K17" i="75"/>
  <c r="D18" i="75"/>
  <c r="G16" i="75"/>
  <c r="B16" i="75"/>
  <c r="D16" i="75"/>
  <c r="F16" i="75"/>
  <c r="C17" i="75"/>
  <c r="E17" i="75"/>
  <c r="G17" i="75"/>
  <c r="B19" i="75"/>
  <c r="F19" i="75"/>
  <c r="K19" i="75"/>
  <c r="V29" i="87"/>
  <c r="W29" i="87" s="1"/>
  <c r="B20" i="75"/>
  <c r="F20" i="75"/>
  <c r="K20" i="75"/>
  <c r="D20" i="75"/>
  <c r="B18" i="75"/>
  <c r="F18" i="75"/>
  <c r="B15" i="75"/>
  <c r="D15" i="75"/>
  <c r="F15" i="75"/>
  <c r="E18" i="94"/>
  <c r="D20" i="94"/>
  <c r="E22" i="94"/>
  <c r="D19" i="94"/>
  <c r="D17" i="94"/>
  <c r="F16" i="94"/>
  <c r="B19" i="94"/>
  <c r="F19" i="94"/>
  <c r="V21" i="87"/>
  <c r="V22" i="87"/>
  <c r="W22" i="87" s="1"/>
  <c r="V23" i="87"/>
  <c r="W23" i="87" s="1"/>
  <c r="V25" i="87"/>
  <c r="W25" i="87" s="1"/>
  <c r="V27" i="87"/>
  <c r="W27" i="87" s="1"/>
  <c r="V28" i="87"/>
  <c r="W28" i="87" s="1"/>
  <c r="W37" i="87"/>
  <c r="C18" i="75"/>
  <c r="E18" i="75"/>
  <c r="G18" i="75"/>
  <c r="C19" i="75"/>
  <c r="E19" i="75"/>
  <c r="G19" i="75"/>
  <c r="C20" i="75"/>
  <c r="E20" i="75"/>
  <c r="G20" i="75"/>
  <c r="B17" i="94"/>
  <c r="F17" i="94"/>
  <c r="C18" i="94"/>
  <c r="G18" i="94"/>
  <c r="B20" i="94"/>
  <c r="F20" i="94"/>
  <c r="C22" i="94"/>
  <c r="G22" i="94"/>
  <c r="B22" i="94"/>
  <c r="D22" i="94"/>
  <c r="F22" i="94"/>
  <c r="K22" i="94"/>
  <c r="C20" i="94"/>
  <c r="E20" i="94"/>
  <c r="G20" i="94"/>
  <c r="C19" i="94"/>
  <c r="E19" i="94"/>
  <c r="G19" i="94"/>
  <c r="B18" i="94"/>
  <c r="D18" i="94"/>
  <c r="F18" i="94"/>
  <c r="K18" i="94"/>
  <c r="C17" i="94"/>
  <c r="E17" i="94"/>
  <c r="G17" i="94"/>
  <c r="K16" i="140"/>
  <c r="K12" i="140"/>
  <c r="K11" i="140"/>
  <c r="K10" i="140"/>
  <c r="S69" i="40" l="1"/>
  <c r="N69" i="40" s="1"/>
  <c r="P69" i="40"/>
  <c r="M69" i="40"/>
  <c r="K69" i="40"/>
  <c r="G69" i="40"/>
  <c r="F69" i="40"/>
  <c r="E69" i="40"/>
  <c r="D69" i="40"/>
  <c r="C69" i="40"/>
  <c r="B69" i="40"/>
  <c r="K87" i="40"/>
  <c r="K85" i="40"/>
  <c r="K84" i="40"/>
  <c r="K81" i="40"/>
  <c r="K80" i="40"/>
  <c r="K79" i="40"/>
  <c r="K78" i="40"/>
  <c r="K77" i="40"/>
  <c r="K75" i="40"/>
  <c r="K73" i="40"/>
  <c r="K72" i="40"/>
  <c r="K71" i="40"/>
  <c r="K70" i="40"/>
  <c r="K68" i="40"/>
  <c r="K67" i="40"/>
  <c r="K66" i="40"/>
  <c r="K65" i="40"/>
  <c r="K64" i="40"/>
  <c r="K38" i="40"/>
  <c r="K36" i="40"/>
  <c r="K18" i="40"/>
  <c r="K21" i="40"/>
  <c r="K30" i="40"/>
  <c r="K34" i="40"/>
  <c r="K17" i="40"/>
  <c r="K39" i="40"/>
  <c r="K31" i="40"/>
  <c r="K28" i="40"/>
  <c r="K22" i="40"/>
  <c r="K23" i="40"/>
  <c r="K20" i="40"/>
  <c r="K13" i="40"/>
  <c r="K16" i="40"/>
  <c r="K15" i="40"/>
  <c r="K14" i="40"/>
  <c r="K9" i="40"/>
  <c r="S87" i="40"/>
  <c r="N87" i="40" s="1"/>
  <c r="P87" i="40"/>
  <c r="O87" i="40"/>
  <c r="M87" i="40"/>
  <c r="G87" i="40"/>
  <c r="F87" i="40"/>
  <c r="E87" i="40"/>
  <c r="D87" i="40"/>
  <c r="C87" i="40"/>
  <c r="B87" i="40"/>
  <c r="S85" i="40"/>
  <c r="N85" i="40" s="1"/>
  <c r="P85" i="40"/>
  <c r="O85" i="40"/>
  <c r="M85" i="40"/>
  <c r="G85" i="40"/>
  <c r="F85" i="40"/>
  <c r="E85" i="40"/>
  <c r="D85" i="40"/>
  <c r="C85" i="40"/>
  <c r="B85" i="40"/>
  <c r="S84" i="40"/>
  <c r="N84" i="40" s="1"/>
  <c r="P84" i="40"/>
  <c r="O84" i="40"/>
  <c r="M84" i="40"/>
  <c r="G84" i="40"/>
  <c r="F84" i="40"/>
  <c r="E84" i="40"/>
  <c r="D84" i="40"/>
  <c r="C84" i="40"/>
  <c r="B84" i="40"/>
  <c r="S81" i="40"/>
  <c r="N81" i="40" s="1"/>
  <c r="P81" i="40"/>
  <c r="O81" i="40"/>
  <c r="M81" i="40"/>
  <c r="G81" i="40"/>
  <c r="F81" i="40"/>
  <c r="E81" i="40"/>
  <c r="D81" i="40"/>
  <c r="C81" i="40"/>
  <c r="B81" i="40"/>
  <c r="M80" i="40"/>
  <c r="M79" i="40"/>
  <c r="M78" i="40"/>
  <c r="M77" i="40"/>
  <c r="M75" i="40"/>
  <c r="M73" i="40"/>
  <c r="M72" i="40"/>
  <c r="M71" i="40"/>
  <c r="M70" i="40"/>
  <c r="M68" i="40"/>
  <c r="M67" i="40"/>
  <c r="M66" i="40"/>
  <c r="M65" i="40"/>
  <c r="M64" i="40"/>
  <c r="M38" i="40"/>
  <c r="M36" i="40"/>
  <c r="M18" i="40"/>
  <c r="M21" i="40"/>
  <c r="M30" i="40"/>
  <c r="M34" i="40"/>
  <c r="M17" i="40"/>
  <c r="M39" i="40"/>
  <c r="M31" i="40"/>
  <c r="M28" i="40"/>
  <c r="M22" i="40"/>
  <c r="M23" i="40"/>
  <c r="S80" i="40"/>
  <c r="N80" i="40" s="1"/>
  <c r="P80" i="40"/>
  <c r="O80" i="40"/>
  <c r="G80" i="40"/>
  <c r="F80" i="40"/>
  <c r="E80" i="40"/>
  <c r="D80" i="40"/>
  <c r="C80" i="40"/>
  <c r="B80" i="40"/>
  <c r="S79" i="40"/>
  <c r="N79" i="40" s="1"/>
  <c r="P79" i="40"/>
  <c r="O79" i="40"/>
  <c r="G79" i="40"/>
  <c r="F79" i="40"/>
  <c r="E79" i="40"/>
  <c r="D79" i="40"/>
  <c r="C79" i="40"/>
  <c r="B79" i="40"/>
  <c r="S78" i="40"/>
  <c r="N78" i="40" s="1"/>
  <c r="P78" i="40"/>
  <c r="O78" i="40"/>
  <c r="G78" i="40"/>
  <c r="F78" i="40"/>
  <c r="E78" i="40"/>
  <c r="D78" i="40"/>
  <c r="C78" i="40"/>
  <c r="B78" i="40"/>
  <c r="S77" i="40"/>
  <c r="N77" i="40" s="1"/>
  <c r="P77" i="40"/>
  <c r="O77" i="40"/>
  <c r="G77" i="40"/>
  <c r="F77" i="40"/>
  <c r="E77" i="40"/>
  <c r="D77" i="40"/>
  <c r="C77" i="40"/>
  <c r="B77" i="40"/>
  <c r="S75" i="40"/>
  <c r="N75" i="40" s="1"/>
  <c r="P75" i="40"/>
  <c r="O75" i="40"/>
  <c r="G75" i="40"/>
  <c r="F75" i="40"/>
  <c r="E75" i="40"/>
  <c r="D75" i="40"/>
  <c r="C75" i="40"/>
  <c r="B75" i="40"/>
  <c r="S73" i="40"/>
  <c r="N73" i="40" s="1"/>
  <c r="P73" i="40"/>
  <c r="O73" i="40"/>
  <c r="G73" i="40"/>
  <c r="F73" i="40"/>
  <c r="E73" i="40"/>
  <c r="D73" i="40"/>
  <c r="C73" i="40"/>
  <c r="B73" i="40"/>
  <c r="S72" i="40"/>
  <c r="N72" i="40" s="1"/>
  <c r="P72" i="40"/>
  <c r="O72" i="40"/>
  <c r="G72" i="40"/>
  <c r="F72" i="40"/>
  <c r="E72" i="40"/>
  <c r="D72" i="40"/>
  <c r="C72" i="40"/>
  <c r="B72" i="40"/>
  <c r="S71" i="40"/>
  <c r="N71" i="40" s="1"/>
  <c r="P71" i="40"/>
  <c r="O71" i="40"/>
  <c r="G71" i="40"/>
  <c r="F71" i="40"/>
  <c r="E71" i="40"/>
  <c r="D71" i="40"/>
  <c r="C71" i="40"/>
  <c r="B71" i="40"/>
  <c r="S70" i="40"/>
  <c r="N70" i="40" s="1"/>
  <c r="P70" i="40"/>
  <c r="O70" i="40"/>
  <c r="G70" i="40"/>
  <c r="F70" i="40"/>
  <c r="E70" i="40"/>
  <c r="D70" i="40"/>
  <c r="C70" i="40"/>
  <c r="B70" i="40"/>
  <c r="S68" i="40"/>
  <c r="N68" i="40" s="1"/>
  <c r="P68" i="40"/>
  <c r="O68" i="40"/>
  <c r="G68" i="40"/>
  <c r="F68" i="40"/>
  <c r="E68" i="40"/>
  <c r="D68" i="40"/>
  <c r="C68" i="40"/>
  <c r="B68" i="40"/>
  <c r="S67" i="40"/>
  <c r="N67" i="40" s="1"/>
  <c r="P67" i="40"/>
  <c r="O67" i="40"/>
  <c r="G67" i="40"/>
  <c r="F67" i="40"/>
  <c r="E67" i="40"/>
  <c r="D67" i="40"/>
  <c r="C67" i="40"/>
  <c r="B67" i="40"/>
  <c r="S66" i="40"/>
  <c r="N66" i="40" s="1"/>
  <c r="P66" i="40"/>
  <c r="O66" i="40"/>
  <c r="G66" i="40"/>
  <c r="F66" i="40"/>
  <c r="E66" i="40"/>
  <c r="D66" i="40"/>
  <c r="C66" i="40"/>
  <c r="B66" i="40"/>
  <c r="S65" i="40"/>
  <c r="N65" i="40" s="1"/>
  <c r="P65" i="40"/>
  <c r="O65" i="40"/>
  <c r="G65" i="40"/>
  <c r="F65" i="40"/>
  <c r="E65" i="40"/>
  <c r="D65" i="40"/>
  <c r="C65" i="40"/>
  <c r="B65" i="40"/>
  <c r="S64" i="40"/>
  <c r="N64" i="40" s="1"/>
  <c r="P64" i="40"/>
  <c r="G64" i="40"/>
  <c r="F64" i="40"/>
  <c r="E64" i="40"/>
  <c r="D64" i="40"/>
  <c r="C64" i="40"/>
  <c r="B64" i="40"/>
  <c r="O38" i="40"/>
  <c r="F38" i="40"/>
  <c r="F36" i="40"/>
  <c r="I140" i="138" l="1"/>
  <c r="D140" i="138"/>
  <c r="C140" i="138"/>
  <c r="B140" i="138"/>
  <c r="I139" i="138"/>
  <c r="D139" i="138"/>
  <c r="C139" i="138"/>
  <c r="B139" i="138"/>
  <c r="I138" i="138"/>
  <c r="D138" i="138"/>
  <c r="C138" i="138"/>
  <c r="B138" i="138"/>
  <c r="I137" i="138"/>
  <c r="D137" i="138"/>
  <c r="C137" i="138"/>
  <c r="B137" i="138"/>
  <c r="I136" i="138"/>
  <c r="D136" i="138"/>
  <c r="C136" i="138"/>
  <c r="B136" i="138"/>
  <c r="I135" i="138"/>
  <c r="D135" i="138"/>
  <c r="C135" i="138"/>
  <c r="B135" i="138"/>
  <c r="I133" i="138"/>
  <c r="D133" i="138"/>
  <c r="C133" i="138"/>
  <c r="B133" i="138"/>
  <c r="I132" i="138"/>
  <c r="D132" i="138"/>
  <c r="C132" i="138"/>
  <c r="B132" i="138"/>
  <c r="I131" i="138"/>
  <c r="D131" i="138"/>
  <c r="C131" i="138"/>
  <c r="B131" i="138"/>
  <c r="I130" i="138"/>
  <c r="D130" i="138"/>
  <c r="C130" i="138"/>
  <c r="B130" i="138"/>
  <c r="I129" i="138"/>
  <c r="D129" i="138"/>
  <c r="C129" i="138"/>
  <c r="B129" i="138"/>
  <c r="I128" i="138"/>
  <c r="D128" i="138"/>
  <c r="C128" i="138"/>
  <c r="B128" i="138"/>
  <c r="I126" i="138"/>
  <c r="D126" i="138"/>
  <c r="C126" i="138"/>
  <c r="B126" i="138"/>
  <c r="I125" i="138"/>
  <c r="D125" i="138"/>
  <c r="C125" i="138"/>
  <c r="B125" i="138"/>
  <c r="I124" i="138"/>
  <c r="D124" i="138"/>
  <c r="C124" i="138"/>
  <c r="B124" i="138"/>
  <c r="I123" i="138"/>
  <c r="D123" i="138"/>
  <c r="C123" i="138"/>
  <c r="B123" i="138"/>
  <c r="I122" i="138"/>
  <c r="D122" i="138"/>
  <c r="C122" i="138"/>
  <c r="B122" i="138"/>
  <c r="I121" i="138"/>
  <c r="D121" i="138"/>
  <c r="C121" i="138"/>
  <c r="B121" i="138"/>
  <c r="I32" i="121"/>
  <c r="D32" i="121"/>
  <c r="C32" i="121"/>
  <c r="B32" i="121"/>
  <c r="D19" i="121"/>
  <c r="C19" i="121"/>
  <c r="B19" i="121"/>
  <c r="N79" i="24"/>
  <c r="P111" i="24"/>
  <c r="D111" i="24"/>
  <c r="C111" i="24"/>
  <c r="B111" i="24"/>
  <c r="P110" i="24"/>
  <c r="D110" i="24"/>
  <c r="C110" i="24"/>
  <c r="B110" i="24"/>
  <c r="P109" i="24"/>
  <c r="D109" i="24"/>
  <c r="C109" i="24"/>
  <c r="B109" i="24"/>
  <c r="P108" i="24"/>
  <c r="D108" i="24"/>
  <c r="C108" i="24"/>
  <c r="B108" i="24"/>
  <c r="P107" i="24"/>
  <c r="D107" i="24"/>
  <c r="C107" i="24"/>
  <c r="B107" i="24"/>
  <c r="P106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5" i="24"/>
  <c r="C95" i="24"/>
  <c r="B95" i="24"/>
  <c r="D93" i="24"/>
  <c r="C93" i="24"/>
  <c r="B93" i="24"/>
  <c r="D92" i="24"/>
  <c r="C92" i="24"/>
  <c r="B92" i="24"/>
  <c r="D91" i="24"/>
  <c r="C91" i="24"/>
  <c r="B91" i="24"/>
  <c r="D89" i="24"/>
  <c r="C89" i="24"/>
  <c r="B89" i="24"/>
  <c r="D87" i="24"/>
  <c r="C87" i="24"/>
  <c r="B87" i="24"/>
  <c r="D85" i="24"/>
  <c r="C85" i="24"/>
  <c r="B85" i="24"/>
  <c r="D83" i="24"/>
  <c r="C83" i="24"/>
  <c r="B83" i="24"/>
  <c r="K80" i="24"/>
  <c r="A80" i="24"/>
  <c r="A77" i="24"/>
  <c r="A75" i="24"/>
  <c r="P59" i="134"/>
  <c r="D59" i="134"/>
  <c r="C59" i="134"/>
  <c r="B59" i="134"/>
  <c r="P58" i="134"/>
  <c r="D58" i="134"/>
  <c r="C58" i="134"/>
  <c r="B58" i="134"/>
  <c r="P57" i="134"/>
  <c r="D57" i="134"/>
  <c r="C57" i="134"/>
  <c r="B57" i="134"/>
  <c r="P56" i="134"/>
  <c r="D56" i="134"/>
  <c r="C56" i="134"/>
  <c r="B56" i="134"/>
  <c r="P55" i="134"/>
  <c r="D55" i="134"/>
  <c r="C55" i="134"/>
  <c r="B55" i="134"/>
  <c r="P54" i="134"/>
  <c r="D54" i="134"/>
  <c r="C54" i="134"/>
  <c r="B54" i="134"/>
  <c r="P53" i="134"/>
  <c r="D53" i="134"/>
  <c r="C53" i="134"/>
  <c r="B53" i="134"/>
  <c r="P52" i="134"/>
  <c r="D52" i="134"/>
  <c r="C52" i="134"/>
  <c r="B52" i="134"/>
  <c r="P51" i="134"/>
  <c r="D51" i="134"/>
  <c r="C51" i="134"/>
  <c r="B51" i="134"/>
  <c r="P50" i="134"/>
  <c r="D50" i="134"/>
  <c r="C50" i="134"/>
  <c r="B50" i="134"/>
  <c r="P49" i="134"/>
  <c r="D49" i="134"/>
  <c r="C49" i="134"/>
  <c r="B49" i="134"/>
  <c r="P48" i="134"/>
  <c r="D48" i="134"/>
  <c r="C48" i="134"/>
  <c r="B48" i="134"/>
  <c r="P47" i="134"/>
  <c r="D47" i="134"/>
  <c r="C47" i="134"/>
  <c r="B47" i="134"/>
  <c r="P46" i="134"/>
  <c r="D46" i="134"/>
  <c r="C46" i="134"/>
  <c r="B46" i="134"/>
  <c r="P45" i="134"/>
  <c r="D45" i="134"/>
  <c r="C45" i="134"/>
  <c r="B45" i="134"/>
  <c r="P44" i="134"/>
  <c r="D44" i="134"/>
  <c r="C44" i="134"/>
  <c r="B44" i="134"/>
  <c r="P43" i="134"/>
  <c r="D43" i="134"/>
  <c r="C43" i="134"/>
  <c r="B43" i="134"/>
  <c r="P42" i="134"/>
  <c r="D42" i="134"/>
  <c r="C42" i="134"/>
  <c r="B42" i="134"/>
  <c r="K39" i="134"/>
  <c r="A39" i="134"/>
  <c r="A36" i="134"/>
  <c r="AL43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70" i="36"/>
  <c r="C70" i="36"/>
  <c r="B70" i="36"/>
  <c r="AN69" i="36"/>
  <c r="D69" i="36"/>
  <c r="C69" i="36"/>
  <c r="B69" i="36"/>
  <c r="D68" i="36"/>
  <c r="C68" i="36"/>
  <c r="B68" i="36"/>
  <c r="AN67" i="36"/>
  <c r="D67" i="36"/>
  <c r="C67" i="36"/>
  <c r="B67" i="36"/>
  <c r="AN66" i="36"/>
  <c r="D66" i="36"/>
  <c r="C66" i="36"/>
  <c r="B66" i="36"/>
  <c r="AN65" i="36"/>
  <c r="D65" i="36"/>
  <c r="C65" i="36"/>
  <c r="B65" i="36"/>
  <c r="AN64" i="36"/>
  <c r="D64" i="36"/>
  <c r="C64" i="36"/>
  <c r="B64" i="36"/>
  <c r="AN63" i="36"/>
  <c r="D63" i="36"/>
  <c r="C63" i="36"/>
  <c r="B63" i="36"/>
  <c r="AN62" i="36"/>
  <c r="D62" i="36"/>
  <c r="C62" i="36"/>
  <c r="B62" i="36"/>
  <c r="AN61" i="36"/>
  <c r="AN60" i="36"/>
  <c r="AN59" i="36"/>
  <c r="AN58" i="36"/>
  <c r="AN57" i="36"/>
  <c r="D57" i="36"/>
  <c r="C57" i="36"/>
  <c r="B57" i="36"/>
  <c r="AN56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AA44" i="36"/>
  <c r="A44" i="36"/>
  <c r="A41" i="36"/>
  <c r="A39" i="36"/>
  <c r="I37" i="125"/>
  <c r="D37" i="125"/>
  <c r="C37" i="125"/>
  <c r="B37" i="125"/>
  <c r="I36" i="125"/>
  <c r="D36" i="125"/>
  <c r="C36" i="125"/>
  <c r="B36" i="125"/>
  <c r="I35" i="125"/>
  <c r="D35" i="125"/>
  <c r="C35" i="125"/>
  <c r="B35" i="125"/>
  <c r="I34" i="125"/>
  <c r="D34" i="125"/>
  <c r="C34" i="125"/>
  <c r="B34" i="125"/>
  <c r="I33" i="125"/>
  <c r="D33" i="125"/>
  <c r="C33" i="125"/>
  <c r="B33" i="125"/>
  <c r="I73" i="125"/>
  <c r="D73" i="125"/>
  <c r="C73" i="125"/>
  <c r="B73" i="125"/>
  <c r="I72" i="125"/>
  <c r="D72" i="125"/>
  <c r="C72" i="125"/>
  <c r="B72" i="125"/>
  <c r="I71" i="125"/>
  <c r="D71" i="125"/>
  <c r="C71" i="125"/>
  <c r="B71" i="125"/>
  <c r="I70" i="125"/>
  <c r="D70" i="125"/>
  <c r="C70" i="125"/>
  <c r="B70" i="125"/>
  <c r="I69" i="125"/>
  <c r="D69" i="125"/>
  <c r="C69" i="125"/>
  <c r="B69" i="125"/>
  <c r="D67" i="125"/>
  <c r="C67" i="125"/>
  <c r="B67" i="125"/>
  <c r="D66" i="125"/>
  <c r="C66" i="125"/>
  <c r="B66" i="125"/>
  <c r="D65" i="125"/>
  <c r="C65" i="125"/>
  <c r="B65" i="125"/>
  <c r="D64" i="125"/>
  <c r="C64" i="125"/>
  <c r="B64" i="125"/>
  <c r="D63" i="125"/>
  <c r="C63" i="125"/>
  <c r="B63" i="125"/>
  <c r="D58" i="125"/>
  <c r="C58" i="125"/>
  <c r="B58" i="125"/>
  <c r="D57" i="125"/>
  <c r="C57" i="125"/>
  <c r="B57" i="125"/>
  <c r="D56" i="125"/>
  <c r="C56" i="125"/>
  <c r="B56" i="125"/>
  <c r="D55" i="125"/>
  <c r="C55" i="125"/>
  <c r="B55" i="125"/>
  <c r="D54" i="125"/>
  <c r="C54" i="125"/>
  <c r="B54" i="125"/>
  <c r="F51" i="125"/>
  <c r="A51" i="125"/>
  <c r="A48" i="125"/>
  <c r="J34" i="114"/>
  <c r="D34" i="114"/>
  <c r="C34" i="114"/>
  <c r="B34" i="114"/>
  <c r="J33" i="114"/>
  <c r="D33" i="114"/>
  <c r="C33" i="114"/>
  <c r="B33" i="114"/>
  <c r="J32" i="114"/>
  <c r="D32" i="114"/>
  <c r="C32" i="114"/>
  <c r="B32" i="114"/>
  <c r="J31" i="114"/>
  <c r="D31" i="114"/>
  <c r="C31" i="114"/>
  <c r="B31" i="114"/>
  <c r="J30" i="114"/>
  <c r="D30" i="114"/>
  <c r="C30" i="114"/>
  <c r="B30" i="114"/>
  <c r="F27" i="114"/>
  <c r="A27" i="114"/>
  <c r="H26" i="114"/>
  <c r="P43" i="26"/>
  <c r="D43" i="26"/>
  <c r="C43" i="26"/>
  <c r="B43" i="26"/>
  <c r="P41" i="26"/>
  <c r="D41" i="26"/>
  <c r="C41" i="26"/>
  <c r="B41" i="26"/>
  <c r="P39" i="26"/>
  <c r="D39" i="26"/>
  <c r="C39" i="26"/>
  <c r="B39" i="26"/>
  <c r="P37" i="26"/>
  <c r="P35" i="26"/>
  <c r="P33" i="26"/>
  <c r="D18" i="125"/>
  <c r="C18" i="125"/>
  <c r="D19" i="125"/>
  <c r="C19" i="125"/>
  <c r="B19" i="125"/>
  <c r="D9" i="125"/>
  <c r="C9" i="125"/>
  <c r="D27" i="103"/>
  <c r="C27" i="103"/>
  <c r="B27" i="103"/>
  <c r="D17" i="103"/>
  <c r="C17" i="103"/>
  <c r="B17" i="103"/>
  <c r="D186" i="119" l="1"/>
  <c r="C186" i="119"/>
  <c r="B186" i="119"/>
  <c r="D185" i="119"/>
  <c r="C185" i="119"/>
  <c r="B185" i="119"/>
  <c r="D184" i="119"/>
  <c r="C184" i="119"/>
  <c r="B184" i="119"/>
  <c r="D182" i="119"/>
  <c r="C182" i="119"/>
  <c r="B182" i="119"/>
  <c r="D181" i="119"/>
  <c r="C181" i="119"/>
  <c r="B181" i="119"/>
  <c r="D180" i="119"/>
  <c r="C180" i="119"/>
  <c r="B180" i="119"/>
  <c r="D179" i="119"/>
  <c r="C179" i="119"/>
  <c r="B179" i="119"/>
  <c r="D178" i="119"/>
  <c r="C178" i="119"/>
  <c r="B178" i="119"/>
  <c r="D177" i="119"/>
  <c r="C177" i="119"/>
  <c r="B177" i="119"/>
  <c r="D176" i="119"/>
  <c r="C176" i="119"/>
  <c r="B176" i="119"/>
  <c r="D175" i="119"/>
  <c r="C175" i="119"/>
  <c r="B175" i="119"/>
  <c r="D174" i="119"/>
  <c r="C174" i="119"/>
  <c r="B174" i="119"/>
  <c r="D173" i="119"/>
  <c r="C173" i="119"/>
  <c r="B173" i="119"/>
  <c r="D172" i="119"/>
  <c r="C172" i="119"/>
  <c r="B172" i="119"/>
  <c r="D171" i="119"/>
  <c r="C171" i="119"/>
  <c r="B171" i="119"/>
  <c r="D170" i="119"/>
  <c r="C170" i="119"/>
  <c r="B170" i="119"/>
  <c r="D169" i="119"/>
  <c r="C169" i="119"/>
  <c r="B169" i="119"/>
  <c r="D168" i="119"/>
  <c r="C168" i="119"/>
  <c r="B168" i="119"/>
  <c r="D167" i="119"/>
  <c r="C167" i="119"/>
  <c r="B167" i="119"/>
  <c r="D166" i="119"/>
  <c r="C166" i="119"/>
  <c r="B166" i="119"/>
  <c r="D165" i="119"/>
  <c r="C165" i="119"/>
  <c r="B165" i="119"/>
  <c r="D164" i="119"/>
  <c r="C164" i="119"/>
  <c r="B164" i="119"/>
  <c r="D163" i="119"/>
  <c r="C163" i="119"/>
  <c r="B163" i="119"/>
  <c r="D162" i="119"/>
  <c r="C162" i="119"/>
  <c r="B162" i="119"/>
  <c r="D161" i="119"/>
  <c r="C161" i="119"/>
  <c r="B161" i="119"/>
  <c r="D160" i="119"/>
  <c r="C160" i="119"/>
  <c r="B160" i="119"/>
  <c r="D159" i="119"/>
  <c r="C159" i="119"/>
  <c r="B159" i="119"/>
  <c r="D158" i="119"/>
  <c r="C158" i="119"/>
  <c r="B158" i="119"/>
  <c r="D157" i="119"/>
  <c r="C157" i="119"/>
  <c r="B157" i="119"/>
  <c r="D156" i="119"/>
  <c r="C156" i="119"/>
  <c r="B156" i="119"/>
  <c r="D155" i="119"/>
  <c r="C155" i="119"/>
  <c r="B155" i="119"/>
  <c r="D154" i="119"/>
  <c r="C154" i="119"/>
  <c r="B154" i="119"/>
  <c r="D153" i="119"/>
  <c r="C153" i="119"/>
  <c r="B153" i="119"/>
  <c r="D152" i="119"/>
  <c r="C152" i="119"/>
  <c r="B152" i="119"/>
  <c r="D151" i="119"/>
  <c r="C151" i="119"/>
  <c r="B151" i="119"/>
  <c r="D150" i="119"/>
  <c r="C150" i="119"/>
  <c r="B150" i="119"/>
  <c r="D149" i="119"/>
  <c r="C149" i="119"/>
  <c r="B149" i="119"/>
  <c r="D148" i="119"/>
  <c r="C148" i="119"/>
  <c r="B148" i="119"/>
  <c r="D147" i="119"/>
  <c r="C147" i="119"/>
  <c r="B147" i="119"/>
  <c r="D146" i="119"/>
  <c r="C146" i="119"/>
  <c r="B146" i="119"/>
  <c r="D145" i="119"/>
  <c r="C145" i="119"/>
  <c r="B145" i="119"/>
  <c r="D144" i="119"/>
  <c r="C144" i="119"/>
  <c r="B144" i="119"/>
  <c r="D143" i="119"/>
  <c r="C143" i="119"/>
  <c r="B143" i="119"/>
  <c r="D142" i="119"/>
  <c r="C142" i="119"/>
  <c r="B142" i="119"/>
  <c r="D140" i="119"/>
  <c r="C140" i="119"/>
  <c r="B140" i="119"/>
  <c r="D139" i="119"/>
  <c r="C139" i="119"/>
  <c r="B139" i="119"/>
  <c r="D138" i="119"/>
  <c r="C138" i="119"/>
  <c r="B138" i="119"/>
  <c r="D136" i="119"/>
  <c r="C136" i="119"/>
  <c r="B136" i="119"/>
  <c r="D135" i="119"/>
  <c r="C135" i="119"/>
  <c r="B135" i="119"/>
  <c r="D134" i="119"/>
  <c r="C134" i="119"/>
  <c r="B134" i="119"/>
  <c r="D133" i="119"/>
  <c r="C133" i="119"/>
  <c r="B133" i="119"/>
  <c r="D132" i="119"/>
  <c r="C132" i="119"/>
  <c r="B132" i="119"/>
  <c r="D131" i="119"/>
  <c r="C131" i="119"/>
  <c r="B131" i="119"/>
  <c r="D130" i="119"/>
  <c r="C130" i="119"/>
  <c r="B130" i="119"/>
  <c r="D129" i="119"/>
  <c r="C129" i="119"/>
  <c r="B129" i="119"/>
  <c r="D128" i="119"/>
  <c r="C128" i="119"/>
  <c r="B128" i="119"/>
  <c r="D127" i="119"/>
  <c r="C127" i="119"/>
  <c r="B127" i="119"/>
  <c r="D126" i="119"/>
  <c r="C126" i="119"/>
  <c r="B126" i="119"/>
  <c r="D125" i="119"/>
  <c r="C125" i="119"/>
  <c r="B125" i="119"/>
  <c r="D124" i="119"/>
  <c r="C124" i="119"/>
  <c r="B124" i="119"/>
  <c r="D123" i="119"/>
  <c r="C123" i="119"/>
  <c r="B123" i="119"/>
  <c r="D122" i="119"/>
  <c r="C122" i="119"/>
  <c r="B122" i="119"/>
  <c r="D121" i="119"/>
  <c r="C121" i="119"/>
  <c r="B121" i="119"/>
  <c r="D120" i="119"/>
  <c r="C120" i="119"/>
  <c r="B120" i="119"/>
  <c r="D119" i="119"/>
  <c r="C119" i="119"/>
  <c r="B119" i="119"/>
  <c r="D118" i="119"/>
  <c r="C118" i="119"/>
  <c r="B118" i="119"/>
  <c r="D117" i="119"/>
  <c r="C117" i="119"/>
  <c r="B117" i="119"/>
  <c r="D116" i="119"/>
  <c r="C116" i="119"/>
  <c r="B116" i="119"/>
  <c r="D115" i="119"/>
  <c r="C115" i="119"/>
  <c r="B115" i="119"/>
  <c r="D114" i="119"/>
  <c r="C114" i="119"/>
  <c r="B114" i="119"/>
  <c r="D113" i="119"/>
  <c r="C113" i="119"/>
  <c r="B113" i="119"/>
  <c r="D112" i="119"/>
  <c r="C112" i="119"/>
  <c r="B112" i="119"/>
  <c r="D111" i="119"/>
  <c r="C111" i="119"/>
  <c r="B111" i="119"/>
  <c r="D110" i="119"/>
  <c r="C110" i="119"/>
  <c r="B110" i="119"/>
  <c r="D109" i="119"/>
  <c r="C109" i="119"/>
  <c r="B109" i="119"/>
  <c r="D108" i="119"/>
  <c r="C108" i="119"/>
  <c r="B108" i="119"/>
  <c r="D107" i="119"/>
  <c r="C107" i="119"/>
  <c r="B107" i="119"/>
  <c r="D106" i="119"/>
  <c r="C106" i="119"/>
  <c r="B106" i="119"/>
  <c r="D105" i="119"/>
  <c r="C105" i="119"/>
  <c r="B105" i="119"/>
  <c r="D104" i="119"/>
  <c r="C104" i="119"/>
  <c r="B104" i="119"/>
  <c r="D103" i="119"/>
  <c r="C103" i="119"/>
  <c r="B103" i="119"/>
  <c r="D102" i="119"/>
  <c r="C102" i="119"/>
  <c r="B102" i="119"/>
  <c r="D101" i="119"/>
  <c r="C101" i="119"/>
  <c r="B101" i="119"/>
  <c r="D100" i="119"/>
  <c r="C100" i="119"/>
  <c r="B100" i="119"/>
  <c r="D99" i="119"/>
  <c r="C99" i="119"/>
  <c r="B99" i="119"/>
  <c r="D98" i="119"/>
  <c r="C98" i="119"/>
  <c r="B98" i="119"/>
  <c r="D97" i="119"/>
  <c r="C97" i="119"/>
  <c r="B97" i="119"/>
  <c r="D96" i="119"/>
  <c r="C96" i="119"/>
  <c r="B96" i="119"/>
  <c r="D94" i="119"/>
  <c r="C94" i="119"/>
  <c r="B94" i="119"/>
  <c r="D93" i="119"/>
  <c r="C93" i="119"/>
  <c r="B93" i="119"/>
  <c r="D92" i="119"/>
  <c r="C92" i="119"/>
  <c r="B92" i="119"/>
  <c r="D47" i="119"/>
  <c r="C47" i="119"/>
  <c r="B47" i="119"/>
  <c r="D46" i="119"/>
  <c r="C46" i="119"/>
  <c r="B46" i="119"/>
  <c r="D45" i="119"/>
  <c r="C45" i="119"/>
  <c r="B45" i="119"/>
  <c r="D41" i="119"/>
  <c r="C41" i="119"/>
  <c r="B41" i="119"/>
  <c r="D40" i="119"/>
  <c r="C40" i="119"/>
  <c r="B40" i="119"/>
  <c r="D39" i="119"/>
  <c r="C39" i="119"/>
  <c r="B39" i="119"/>
  <c r="D38" i="119"/>
  <c r="C38" i="119"/>
  <c r="B38" i="119"/>
  <c r="D37" i="119"/>
  <c r="C37" i="119"/>
  <c r="B37" i="119"/>
  <c r="D36" i="119"/>
  <c r="C36" i="119"/>
  <c r="B36" i="119"/>
  <c r="I208" i="65"/>
  <c r="D208" i="65"/>
  <c r="C208" i="65"/>
  <c r="B208" i="65"/>
  <c r="I207" i="65"/>
  <c r="D207" i="65"/>
  <c r="C207" i="65"/>
  <c r="B207" i="65"/>
  <c r="I206" i="65"/>
  <c r="D206" i="65"/>
  <c r="C206" i="65"/>
  <c r="B206" i="65"/>
  <c r="I205" i="65"/>
  <c r="D205" i="65"/>
  <c r="C205" i="65"/>
  <c r="B205" i="65"/>
  <c r="I204" i="65"/>
  <c r="D204" i="65"/>
  <c r="C204" i="65"/>
  <c r="B204" i="65"/>
  <c r="I202" i="65"/>
  <c r="D202" i="65"/>
  <c r="C202" i="65"/>
  <c r="B202" i="65"/>
  <c r="I201" i="65"/>
  <c r="D201" i="65"/>
  <c r="C201" i="65"/>
  <c r="B201" i="65"/>
  <c r="I200" i="65"/>
  <c r="D200" i="65"/>
  <c r="C200" i="65"/>
  <c r="B200" i="65"/>
  <c r="I199" i="65"/>
  <c r="D199" i="65"/>
  <c r="C199" i="65"/>
  <c r="B199" i="65"/>
  <c r="I198" i="65"/>
  <c r="D198" i="65"/>
  <c r="C198" i="65"/>
  <c r="B198" i="65"/>
  <c r="I196" i="65"/>
  <c r="D196" i="65"/>
  <c r="C196" i="65"/>
  <c r="B196" i="65"/>
  <c r="I195" i="65"/>
  <c r="D195" i="65"/>
  <c r="C195" i="65"/>
  <c r="B195" i="65"/>
  <c r="I194" i="65"/>
  <c r="D194" i="65"/>
  <c r="C194" i="65"/>
  <c r="B194" i="65"/>
  <c r="I193" i="65"/>
  <c r="D193" i="65"/>
  <c r="C193" i="65"/>
  <c r="B193" i="65"/>
  <c r="I192" i="65"/>
  <c r="D192" i="65"/>
  <c r="C192" i="65"/>
  <c r="B192" i="65"/>
  <c r="I190" i="65"/>
  <c r="D190" i="65"/>
  <c r="C190" i="65"/>
  <c r="B190" i="65"/>
  <c r="I189" i="65"/>
  <c r="D189" i="65"/>
  <c r="C189" i="65"/>
  <c r="B189" i="65"/>
  <c r="I188" i="65"/>
  <c r="D188" i="65"/>
  <c r="C188" i="65"/>
  <c r="B188" i="65"/>
  <c r="I187" i="65"/>
  <c r="D187" i="65"/>
  <c r="C187" i="65"/>
  <c r="B187" i="65"/>
  <c r="I186" i="65"/>
  <c r="D186" i="65"/>
  <c r="C186" i="65"/>
  <c r="B186" i="65"/>
  <c r="I184" i="65"/>
  <c r="D184" i="65"/>
  <c r="C184" i="65"/>
  <c r="B184" i="65"/>
  <c r="I183" i="65"/>
  <c r="D183" i="65"/>
  <c r="C183" i="65"/>
  <c r="B183" i="65"/>
  <c r="I182" i="65"/>
  <c r="D182" i="65"/>
  <c r="C182" i="65"/>
  <c r="B182" i="65"/>
  <c r="I181" i="65"/>
  <c r="D181" i="65"/>
  <c r="C181" i="65"/>
  <c r="B181" i="65"/>
  <c r="I180" i="65"/>
  <c r="D180" i="65"/>
  <c r="C180" i="65"/>
  <c r="B180" i="65"/>
  <c r="I178" i="65"/>
  <c r="D178" i="65"/>
  <c r="C178" i="65"/>
  <c r="B178" i="65"/>
  <c r="I177" i="65"/>
  <c r="D177" i="65"/>
  <c r="C177" i="65"/>
  <c r="B177" i="65"/>
  <c r="I176" i="65"/>
  <c r="D176" i="65"/>
  <c r="C176" i="65"/>
  <c r="B176" i="65"/>
  <c r="I175" i="65"/>
  <c r="D175" i="65"/>
  <c r="C175" i="65"/>
  <c r="B175" i="65"/>
  <c r="I174" i="65"/>
  <c r="D174" i="65"/>
  <c r="C174" i="65"/>
  <c r="B174" i="65"/>
  <c r="I172" i="65"/>
  <c r="D172" i="65"/>
  <c r="C172" i="65"/>
  <c r="B172" i="65"/>
  <c r="I171" i="65"/>
  <c r="D171" i="65"/>
  <c r="C171" i="65"/>
  <c r="B171" i="65"/>
  <c r="I170" i="65"/>
  <c r="D170" i="65"/>
  <c r="C170" i="65"/>
  <c r="B170" i="65"/>
  <c r="I169" i="65"/>
  <c r="D169" i="65"/>
  <c r="C169" i="65"/>
  <c r="B169" i="65"/>
  <c r="I168" i="65"/>
  <c r="D168" i="65"/>
  <c r="C168" i="65"/>
  <c r="B168" i="65"/>
  <c r="D166" i="65"/>
  <c r="C166" i="65"/>
  <c r="B166" i="65"/>
  <c r="D165" i="65"/>
  <c r="C165" i="65"/>
  <c r="B165" i="65"/>
  <c r="D164" i="65"/>
  <c r="C164" i="65"/>
  <c r="B164" i="65"/>
  <c r="D163" i="65"/>
  <c r="C163" i="65"/>
  <c r="B163" i="65"/>
  <c r="D162" i="65"/>
  <c r="C162" i="65"/>
  <c r="B162" i="65"/>
  <c r="D136" i="65"/>
  <c r="C136" i="65"/>
  <c r="B136" i="65"/>
  <c r="D135" i="65"/>
  <c r="C135" i="65"/>
  <c r="B135" i="65"/>
  <c r="D134" i="65"/>
  <c r="C134" i="65"/>
  <c r="B134" i="65"/>
  <c r="D130" i="65"/>
  <c r="C130" i="65"/>
  <c r="B130" i="65"/>
  <c r="D129" i="65"/>
  <c r="C129" i="65"/>
  <c r="B129" i="65"/>
  <c r="D154" i="65"/>
  <c r="C154" i="65"/>
  <c r="B154" i="65"/>
  <c r="D153" i="65"/>
  <c r="C153" i="65"/>
  <c r="B153" i="65"/>
  <c r="D152" i="65"/>
  <c r="C152" i="65"/>
  <c r="B152" i="65"/>
  <c r="D151" i="65"/>
  <c r="C151" i="65"/>
  <c r="B151" i="65"/>
  <c r="D150" i="65"/>
  <c r="C150" i="65"/>
  <c r="B150" i="65"/>
  <c r="D148" i="65"/>
  <c r="C148" i="65"/>
  <c r="B148" i="65"/>
  <c r="D147" i="65"/>
  <c r="C147" i="65"/>
  <c r="B147" i="65"/>
  <c r="D146" i="65"/>
  <c r="C146" i="65"/>
  <c r="B146" i="65"/>
  <c r="D145" i="65"/>
  <c r="C145" i="65"/>
  <c r="B145" i="65"/>
  <c r="D144" i="65"/>
  <c r="C144" i="65"/>
  <c r="B144" i="65"/>
  <c r="D142" i="65"/>
  <c r="C142" i="65"/>
  <c r="B142" i="65"/>
  <c r="D141" i="65"/>
  <c r="C141" i="65"/>
  <c r="B141" i="65"/>
  <c r="D140" i="65"/>
  <c r="C140" i="65"/>
  <c r="B140" i="65"/>
  <c r="D139" i="65"/>
  <c r="C139" i="65"/>
  <c r="B139" i="65"/>
  <c r="D138" i="65"/>
  <c r="C138" i="65"/>
  <c r="B138" i="65"/>
  <c r="D160" i="65"/>
  <c r="C160" i="65"/>
  <c r="B160" i="65"/>
  <c r="D159" i="65"/>
  <c r="C159" i="65"/>
  <c r="B159" i="65"/>
  <c r="D158" i="65"/>
  <c r="C158" i="65"/>
  <c r="B158" i="65"/>
  <c r="D157" i="65"/>
  <c r="C157" i="65"/>
  <c r="B157" i="65"/>
  <c r="D156" i="65"/>
  <c r="C156" i="65"/>
  <c r="B156" i="65"/>
  <c r="D84" i="65"/>
  <c r="C84" i="65"/>
  <c r="B84" i="65"/>
  <c r="D83" i="65"/>
  <c r="C83" i="65"/>
  <c r="B83" i="65"/>
  <c r="D82" i="65"/>
  <c r="C82" i="65"/>
  <c r="B82" i="65"/>
  <c r="D81" i="65"/>
  <c r="C81" i="65"/>
  <c r="B81" i="65"/>
  <c r="D76" i="65"/>
  <c r="C76" i="65"/>
  <c r="B76" i="65"/>
  <c r="D75" i="65"/>
  <c r="C75" i="65"/>
  <c r="B75" i="65"/>
  <c r="D74" i="65"/>
  <c r="C74" i="65"/>
  <c r="B74" i="65"/>
  <c r="D73" i="65"/>
  <c r="C73" i="65"/>
  <c r="B73" i="65"/>
  <c r="D72" i="65"/>
  <c r="C72" i="65"/>
  <c r="B72" i="65"/>
  <c r="D67" i="65"/>
  <c r="C67" i="65"/>
  <c r="B67" i="65"/>
  <c r="D66" i="65"/>
  <c r="C66" i="65"/>
  <c r="B66" i="65"/>
  <c r="D65" i="65"/>
  <c r="C65" i="65"/>
  <c r="B65" i="65"/>
  <c r="D64" i="65"/>
  <c r="C64" i="65"/>
  <c r="B64" i="65"/>
  <c r="D63" i="65"/>
  <c r="C63" i="65"/>
  <c r="B63" i="65"/>
  <c r="D61" i="65"/>
  <c r="C61" i="65"/>
  <c r="B61" i="65"/>
  <c r="D60" i="65"/>
  <c r="C60" i="65"/>
  <c r="B60" i="65"/>
  <c r="D59" i="65"/>
  <c r="C59" i="65"/>
  <c r="B59" i="65"/>
  <c r="D55" i="65"/>
  <c r="C55" i="65"/>
  <c r="B55" i="65"/>
  <c r="D54" i="65"/>
  <c r="C54" i="65"/>
  <c r="B54" i="65"/>
  <c r="I154" i="65"/>
  <c r="I153" i="65"/>
  <c r="I152" i="65"/>
  <c r="I151" i="65"/>
  <c r="I150" i="65"/>
  <c r="I148" i="65"/>
  <c r="I147" i="65"/>
  <c r="I146" i="65"/>
  <c r="I145" i="65"/>
  <c r="I144" i="65"/>
  <c r="I142" i="65"/>
  <c r="I141" i="65"/>
  <c r="I140" i="65"/>
  <c r="I139" i="65"/>
  <c r="I138" i="65"/>
  <c r="I160" i="65"/>
  <c r="I159" i="65"/>
  <c r="I158" i="65"/>
  <c r="I157" i="65"/>
  <c r="I156" i="65"/>
  <c r="I127" i="65"/>
  <c r="D127" i="65"/>
  <c r="C127" i="65"/>
  <c r="B127" i="65"/>
  <c r="I126" i="65"/>
  <c r="D126" i="65"/>
  <c r="C126" i="65"/>
  <c r="B126" i="65"/>
  <c r="I125" i="65"/>
  <c r="D125" i="65"/>
  <c r="C125" i="65"/>
  <c r="B125" i="65"/>
  <c r="I124" i="65"/>
  <c r="D124" i="65"/>
  <c r="C124" i="65"/>
  <c r="B124" i="65"/>
  <c r="I123" i="65"/>
  <c r="D123" i="65"/>
  <c r="C123" i="65"/>
  <c r="B123" i="65"/>
  <c r="I121" i="65"/>
  <c r="D121" i="65"/>
  <c r="C121" i="65"/>
  <c r="B121" i="65"/>
  <c r="I120" i="65"/>
  <c r="D120" i="65"/>
  <c r="C120" i="65"/>
  <c r="B120" i="65"/>
  <c r="I119" i="65"/>
  <c r="D119" i="65"/>
  <c r="C119" i="65"/>
  <c r="B119" i="65"/>
  <c r="I115" i="65"/>
  <c r="D115" i="65"/>
  <c r="C115" i="65"/>
  <c r="B115" i="65"/>
  <c r="I114" i="65"/>
  <c r="D114" i="65"/>
  <c r="C114" i="65"/>
  <c r="B114" i="65"/>
  <c r="I112" i="65"/>
  <c r="D112" i="65"/>
  <c r="C112" i="65"/>
  <c r="B112" i="65"/>
  <c r="I111" i="65"/>
  <c r="D111" i="65"/>
  <c r="C111" i="65"/>
  <c r="B111" i="65"/>
  <c r="I110" i="65"/>
  <c r="D110" i="65"/>
  <c r="C110" i="65"/>
  <c r="B110" i="65"/>
  <c r="I109" i="65"/>
  <c r="D109" i="65"/>
  <c r="C109" i="65"/>
  <c r="B109" i="65"/>
  <c r="I108" i="65"/>
  <c r="D108" i="65"/>
  <c r="C108" i="65"/>
  <c r="B108" i="65"/>
  <c r="D100" i="65"/>
  <c r="C100" i="65"/>
  <c r="B100" i="65"/>
  <c r="D99" i="65"/>
  <c r="C99" i="65"/>
  <c r="B99" i="65"/>
  <c r="D97" i="65"/>
  <c r="C97" i="65"/>
  <c r="B97" i="65"/>
  <c r="D96" i="65"/>
  <c r="C96" i="65"/>
  <c r="B96" i="65"/>
  <c r="D95" i="65"/>
  <c r="C95" i="65"/>
  <c r="B95" i="65"/>
  <c r="D91" i="65"/>
  <c r="C91" i="65"/>
  <c r="B91" i="65"/>
  <c r="D90" i="65"/>
  <c r="C90" i="65"/>
  <c r="B90" i="65"/>
  <c r="D32" i="36"/>
  <c r="C32" i="36"/>
  <c r="B32" i="36"/>
  <c r="AN31" i="36"/>
  <c r="D31" i="36"/>
  <c r="C31" i="36"/>
  <c r="B31" i="36"/>
  <c r="D30" i="36"/>
  <c r="C30" i="36"/>
  <c r="B30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67" i="24"/>
  <c r="C67" i="24"/>
  <c r="B67" i="24"/>
  <c r="D66" i="24"/>
  <c r="C66" i="24"/>
  <c r="B66" i="24"/>
  <c r="D65" i="24"/>
  <c r="C65" i="24"/>
  <c r="B65" i="24"/>
  <c r="D64" i="24"/>
  <c r="C64" i="24"/>
  <c r="B64" i="24"/>
  <c r="D63" i="24"/>
  <c r="C63" i="24"/>
  <c r="B63" i="24"/>
  <c r="D19" i="123"/>
  <c r="C19" i="123"/>
  <c r="B19" i="123"/>
  <c r="D22" i="125"/>
  <c r="C22" i="125"/>
  <c r="B22" i="125"/>
  <c r="P18" i="40" l="1"/>
  <c r="O18" i="40"/>
  <c r="F18" i="40"/>
  <c r="E18" i="40"/>
  <c r="S22" i="40" l="1"/>
  <c r="F23" i="40"/>
  <c r="G23" i="40"/>
  <c r="S23" i="40"/>
  <c r="S24" i="40"/>
  <c r="D22" i="40"/>
  <c r="F22" i="40"/>
  <c r="S26" i="40"/>
  <c r="F28" i="40"/>
  <c r="G28" i="40"/>
  <c r="S28" i="40"/>
  <c r="F31" i="40"/>
  <c r="G31" i="40"/>
  <c r="O31" i="40"/>
  <c r="S31" i="40"/>
  <c r="S36" i="40"/>
  <c r="F39" i="40"/>
  <c r="G39" i="40"/>
  <c r="S39" i="40"/>
  <c r="F17" i="40"/>
  <c r="F34" i="40"/>
  <c r="G34" i="40"/>
  <c r="O34" i="40"/>
  <c r="F30" i="40"/>
  <c r="O30" i="40"/>
  <c r="F21" i="40"/>
  <c r="O21" i="40"/>
  <c r="G14" i="66"/>
  <c r="G12" i="66"/>
  <c r="I14" i="75"/>
  <c r="J14" i="75"/>
  <c r="O49" i="75"/>
  <c r="Y9" i="87"/>
  <c r="H14" i="87"/>
  <c r="AA14" i="87"/>
  <c r="H15" i="87"/>
  <c r="AA15" i="87"/>
  <c r="H16" i="87"/>
  <c r="AA16" i="87"/>
  <c r="H17" i="87"/>
  <c r="AA17" i="87"/>
  <c r="H19" i="87"/>
  <c r="AA19" i="87"/>
  <c r="H20" i="87"/>
  <c r="X20" i="87"/>
  <c r="AA20" i="87"/>
  <c r="D21" i="87"/>
  <c r="E21" i="87"/>
  <c r="F21" i="87"/>
  <c r="G21" i="87"/>
  <c r="H21" i="87"/>
  <c r="I21" i="87"/>
  <c r="W21" i="87"/>
  <c r="Y21" i="87"/>
  <c r="AA21" i="87"/>
  <c r="A1" i="127"/>
  <c r="J23" i="114"/>
  <c r="D23" i="114"/>
  <c r="C23" i="114"/>
  <c r="B23" i="114"/>
  <c r="J22" i="114"/>
  <c r="D22" i="114"/>
  <c r="C22" i="114"/>
  <c r="B22" i="114"/>
  <c r="J21" i="114"/>
  <c r="D21" i="114"/>
  <c r="C21" i="114"/>
  <c r="B21" i="114"/>
  <c r="J20" i="114"/>
  <c r="D20" i="114"/>
  <c r="C20" i="114"/>
  <c r="B20" i="114"/>
  <c r="J19" i="114"/>
  <c r="D19" i="114"/>
  <c r="C19" i="114"/>
  <c r="B19" i="114"/>
  <c r="F16" i="114"/>
  <c r="A16" i="114"/>
  <c r="H15" i="114"/>
  <c r="F42" i="118"/>
  <c r="A42" i="118"/>
  <c r="I41" i="118"/>
  <c r="D33" i="100"/>
  <c r="C33" i="100"/>
  <c r="B33" i="100"/>
  <c r="D32" i="100"/>
  <c r="C32" i="100"/>
  <c r="B32" i="100"/>
  <c r="D31" i="100"/>
  <c r="C31" i="100"/>
  <c r="B31" i="100"/>
  <c r="D30" i="100"/>
  <c r="C30" i="100"/>
  <c r="B30" i="100"/>
  <c r="D29" i="100"/>
  <c r="C29" i="100"/>
  <c r="B29" i="100"/>
  <c r="D28" i="100"/>
  <c r="C28" i="100"/>
  <c r="B28" i="100"/>
  <c r="F25" i="100"/>
  <c r="A25" i="100"/>
  <c r="I24" i="100"/>
  <c r="A1" i="26"/>
  <c r="A1" i="24"/>
  <c r="A1" i="103"/>
  <c r="A1" i="36"/>
  <c r="A1" i="123"/>
  <c r="A1" i="119"/>
  <c r="A1" i="100"/>
  <c r="A1" i="117"/>
  <c r="A1" i="65"/>
  <c r="B13" i="125"/>
  <c r="C13" i="125"/>
  <c r="D13" i="125"/>
  <c r="I88" i="65"/>
  <c r="I84" i="65"/>
  <c r="I83" i="65"/>
  <c r="I82" i="65"/>
  <c r="I81" i="65"/>
  <c r="I76" i="65"/>
  <c r="I75" i="65"/>
  <c r="I74" i="65"/>
  <c r="I73" i="65"/>
  <c r="I72" i="65"/>
  <c r="I67" i="65"/>
  <c r="I66" i="65"/>
  <c r="I65" i="65"/>
  <c r="I64" i="65"/>
  <c r="I63" i="65"/>
  <c r="D10" i="117"/>
  <c r="B18" i="119"/>
  <c r="C18" i="119"/>
  <c r="D18" i="119"/>
  <c r="B28" i="119"/>
  <c r="C28" i="119"/>
  <c r="D28" i="119"/>
  <c r="B29" i="119"/>
  <c r="C29" i="119"/>
  <c r="D29" i="119"/>
  <c r="B48" i="119"/>
  <c r="C48" i="119"/>
  <c r="D48" i="119"/>
  <c r="B49" i="119"/>
  <c r="C49" i="119"/>
  <c r="D49" i="119"/>
  <c r="B50" i="119"/>
  <c r="C50" i="119"/>
  <c r="D50" i="119"/>
  <c r="B51" i="119"/>
  <c r="C51" i="119"/>
  <c r="D51" i="119"/>
  <c r="B52" i="119"/>
  <c r="C52" i="119"/>
  <c r="D52" i="119"/>
  <c r="B54" i="119"/>
  <c r="C54" i="119"/>
  <c r="D54" i="119"/>
  <c r="B55" i="119"/>
  <c r="C55" i="119"/>
  <c r="D55" i="119"/>
  <c r="B56" i="119"/>
  <c r="C56" i="119"/>
  <c r="D56" i="119"/>
  <c r="B57" i="119"/>
  <c r="C57" i="119"/>
  <c r="D57" i="119"/>
  <c r="B58" i="119"/>
  <c r="C58" i="119"/>
  <c r="D58" i="119"/>
  <c r="B59" i="119"/>
  <c r="C59" i="119"/>
  <c r="D59" i="119"/>
  <c r="B60" i="119"/>
  <c r="C60" i="119"/>
  <c r="D60" i="119"/>
  <c r="B61" i="119"/>
  <c r="C61" i="119"/>
  <c r="D61" i="119"/>
  <c r="B62" i="119"/>
  <c r="C62" i="119"/>
  <c r="D62" i="119"/>
  <c r="B63" i="119"/>
  <c r="C63" i="119"/>
  <c r="D63" i="119"/>
  <c r="B64" i="119"/>
  <c r="C64" i="119"/>
  <c r="D64" i="119"/>
  <c r="B65" i="119"/>
  <c r="C65" i="119"/>
  <c r="D65" i="119"/>
  <c r="B66" i="119"/>
  <c r="C66" i="119"/>
  <c r="D66" i="119"/>
  <c r="B67" i="119"/>
  <c r="C67" i="119"/>
  <c r="D67" i="119"/>
  <c r="B68" i="119"/>
  <c r="C68" i="119"/>
  <c r="D68" i="119"/>
  <c r="B69" i="119"/>
  <c r="C69" i="119"/>
  <c r="D69" i="119"/>
  <c r="B70" i="119"/>
  <c r="C70" i="119"/>
  <c r="D70" i="119"/>
  <c r="B71" i="119"/>
  <c r="C71" i="119"/>
  <c r="D71" i="119"/>
  <c r="B72" i="119"/>
  <c r="C72" i="119"/>
  <c r="D72" i="119"/>
  <c r="B73" i="119"/>
  <c r="C73" i="119"/>
  <c r="D73" i="119"/>
  <c r="B74" i="119"/>
  <c r="C74" i="119"/>
  <c r="D74" i="119"/>
  <c r="B75" i="119"/>
  <c r="C75" i="119"/>
  <c r="D75" i="119"/>
  <c r="B76" i="119"/>
  <c r="C76" i="119"/>
  <c r="D76" i="119"/>
  <c r="B77" i="119"/>
  <c r="C77" i="119"/>
  <c r="D77" i="119"/>
  <c r="B78" i="119"/>
  <c r="C78" i="119"/>
  <c r="D78" i="119"/>
  <c r="B79" i="119"/>
  <c r="C79" i="119"/>
  <c r="D79" i="119"/>
  <c r="B80" i="119"/>
  <c r="C80" i="119"/>
  <c r="D80" i="119"/>
  <c r="B81" i="119"/>
  <c r="C81" i="119"/>
  <c r="D81" i="119"/>
  <c r="B82" i="119"/>
  <c r="C82" i="119"/>
  <c r="D82" i="119"/>
  <c r="B83" i="119"/>
  <c r="C83" i="119"/>
  <c r="D83" i="119"/>
  <c r="B84" i="119"/>
  <c r="C84" i="119"/>
  <c r="D84" i="119"/>
  <c r="B85" i="119"/>
  <c r="C85" i="119"/>
  <c r="D85" i="119"/>
  <c r="B86" i="119"/>
  <c r="C86" i="119"/>
  <c r="D86" i="119"/>
  <c r="B88" i="119"/>
  <c r="C88" i="119"/>
  <c r="D88" i="119"/>
  <c r="B89" i="119"/>
  <c r="C89" i="119"/>
  <c r="D89" i="119"/>
  <c r="B90" i="119"/>
  <c r="C90" i="119"/>
  <c r="D90" i="119"/>
  <c r="D27" i="119"/>
  <c r="C27" i="119"/>
  <c r="B27" i="119"/>
  <c r="B30" i="24"/>
  <c r="C30" i="24"/>
  <c r="D30" i="24"/>
  <c r="B31" i="24"/>
  <c r="C31" i="24"/>
  <c r="D31" i="24"/>
  <c r="B32" i="24"/>
  <c r="C32" i="24"/>
  <c r="D32" i="24"/>
  <c r="B33" i="24"/>
  <c r="C33" i="24"/>
  <c r="D33" i="24"/>
  <c r="B34" i="24"/>
  <c r="C34" i="24"/>
  <c r="D34" i="24"/>
  <c r="B35" i="24"/>
  <c r="C35" i="24"/>
  <c r="D35" i="24"/>
  <c r="B36" i="24"/>
  <c r="C36" i="24"/>
  <c r="D36" i="24"/>
  <c r="B37" i="24"/>
  <c r="C37" i="24"/>
  <c r="D37" i="24"/>
  <c r="B38" i="24"/>
  <c r="C38" i="24"/>
  <c r="D38" i="24"/>
  <c r="B39" i="24"/>
  <c r="C39" i="24"/>
  <c r="D39" i="24"/>
  <c r="B40" i="24"/>
  <c r="C40" i="24"/>
  <c r="D40" i="24"/>
  <c r="B48" i="24"/>
  <c r="C48" i="24"/>
  <c r="D48" i="24"/>
  <c r="B49" i="24"/>
  <c r="C49" i="24"/>
  <c r="D49" i="24"/>
  <c r="B50" i="24"/>
  <c r="C50" i="24"/>
  <c r="D50" i="24"/>
  <c r="B51" i="24"/>
  <c r="C51" i="24"/>
  <c r="D51" i="24"/>
  <c r="B52" i="24"/>
  <c r="C52" i="24"/>
  <c r="D52" i="24"/>
  <c r="B24" i="24"/>
  <c r="C24" i="24"/>
  <c r="D24" i="24"/>
  <c r="B25" i="24"/>
  <c r="C25" i="24"/>
  <c r="D25" i="24"/>
  <c r="B26" i="24"/>
  <c r="C26" i="24"/>
  <c r="D26" i="24"/>
  <c r="B27" i="24"/>
  <c r="C27" i="24"/>
  <c r="D27" i="24"/>
  <c r="B28" i="24"/>
  <c r="C28" i="24"/>
  <c r="D28" i="24"/>
  <c r="B29" i="24"/>
  <c r="C29" i="24"/>
  <c r="D29" i="24"/>
  <c r="B18" i="24"/>
  <c r="C18" i="24"/>
  <c r="D18" i="24"/>
  <c r="AL5" i="103" l="1"/>
  <c r="G15" i="66" l="1"/>
  <c r="S18" i="40"/>
  <c r="S15" i="40"/>
  <c r="F15" i="40"/>
  <c r="G15" i="40"/>
  <c r="O15" i="40"/>
  <c r="B19" i="119" l="1"/>
  <c r="C19" i="119"/>
  <c r="D19" i="119"/>
  <c r="B18" i="65"/>
  <c r="C18" i="65"/>
  <c r="D18" i="65"/>
  <c r="B9" i="65"/>
  <c r="C9" i="65"/>
  <c r="D9" i="65"/>
  <c r="B10" i="130"/>
  <c r="C10" i="130"/>
  <c r="D10" i="130"/>
  <c r="B11" i="130"/>
  <c r="C11" i="130"/>
  <c r="D11" i="130"/>
  <c r="B12" i="130"/>
  <c r="C12" i="130"/>
  <c r="D12" i="130"/>
  <c r="B13" i="130"/>
  <c r="C13" i="130"/>
  <c r="D13" i="130"/>
  <c r="B14" i="130"/>
  <c r="C14" i="130"/>
  <c r="D14" i="130"/>
  <c r="B9" i="128"/>
  <c r="C9" i="128"/>
  <c r="D9" i="128"/>
  <c r="B10" i="128"/>
  <c r="C10" i="128"/>
  <c r="D10" i="128"/>
  <c r="B10" i="127"/>
  <c r="C10" i="127"/>
  <c r="D10" i="127"/>
  <c r="B11" i="127"/>
  <c r="C11" i="127"/>
  <c r="D11" i="127"/>
  <c r="B12" i="119"/>
  <c r="C12" i="119"/>
  <c r="D12" i="119"/>
  <c r="B9" i="117"/>
  <c r="C9" i="117"/>
  <c r="D9" i="117"/>
  <c r="B12" i="117"/>
  <c r="C12" i="117"/>
  <c r="D12" i="117"/>
  <c r="B15" i="117"/>
  <c r="C15" i="117"/>
  <c r="D15" i="117"/>
  <c r="M14" i="94" l="1"/>
  <c r="F14" i="94" s="1"/>
  <c r="I18" i="74"/>
  <c r="I17" i="74"/>
  <c r="I16" i="74"/>
  <c r="I14" i="74"/>
  <c r="I15" i="74"/>
  <c r="G14" i="94" l="1"/>
  <c r="I28" i="139" l="1"/>
  <c r="I16" i="139"/>
  <c r="I12" i="139"/>
  <c r="I20" i="139"/>
  <c r="B16" i="139"/>
  <c r="C16" i="139"/>
  <c r="D16" i="139"/>
  <c r="E16" i="139"/>
  <c r="F16" i="139"/>
  <c r="G16" i="139"/>
  <c r="J16" i="139"/>
  <c r="K16" i="139"/>
  <c r="L16" i="139"/>
  <c r="B17" i="139"/>
  <c r="C17" i="139"/>
  <c r="D17" i="139"/>
  <c r="G17" i="139"/>
  <c r="K17" i="139"/>
  <c r="L17" i="139"/>
  <c r="B18" i="139"/>
  <c r="C18" i="139"/>
  <c r="D18" i="139"/>
  <c r="G18" i="139"/>
  <c r="K18" i="139"/>
  <c r="L18" i="139"/>
  <c r="B19" i="139"/>
  <c r="C19" i="139"/>
  <c r="D19" i="139"/>
  <c r="G19" i="139"/>
  <c r="K19" i="139"/>
  <c r="L19" i="139"/>
  <c r="A12" i="139"/>
  <c r="B12" i="139"/>
  <c r="C12" i="139"/>
  <c r="D12" i="139"/>
  <c r="E12" i="139"/>
  <c r="F12" i="139"/>
  <c r="G12" i="139"/>
  <c r="J12" i="139"/>
  <c r="K12" i="139"/>
  <c r="L12" i="139"/>
  <c r="B13" i="139"/>
  <c r="C13" i="139"/>
  <c r="D13" i="139"/>
  <c r="G13" i="139"/>
  <c r="K13" i="139"/>
  <c r="L13" i="139"/>
  <c r="B14" i="139"/>
  <c r="C14" i="139"/>
  <c r="D14" i="139"/>
  <c r="G14" i="139"/>
  <c r="K14" i="139"/>
  <c r="L14" i="139"/>
  <c r="B15" i="139"/>
  <c r="C15" i="139"/>
  <c r="D15" i="139"/>
  <c r="G15" i="139"/>
  <c r="K15" i="139"/>
  <c r="L15" i="139"/>
  <c r="AA12" i="87"/>
  <c r="AA13" i="87"/>
  <c r="Y13" i="87"/>
  <c r="I13" i="87"/>
  <c r="H13" i="87"/>
  <c r="E13" i="87"/>
  <c r="D13" i="87"/>
  <c r="I12" i="87"/>
  <c r="H12" i="87"/>
  <c r="W9" i="87"/>
  <c r="B15" i="66"/>
  <c r="C15" i="66"/>
  <c r="D15" i="66"/>
  <c r="E15" i="66"/>
  <c r="F15" i="66"/>
  <c r="N15" i="66"/>
  <c r="Q15" i="66"/>
  <c r="L15" i="66" s="1"/>
  <c r="B16" i="66"/>
  <c r="C16" i="66"/>
  <c r="D16" i="66"/>
  <c r="E16" i="66"/>
  <c r="F16" i="66"/>
  <c r="G16" i="66"/>
  <c r="N16" i="66"/>
  <c r="Q16" i="66"/>
  <c r="L16" i="66" s="1"/>
  <c r="B12" i="66"/>
  <c r="C12" i="66"/>
  <c r="D12" i="66"/>
  <c r="E12" i="66"/>
  <c r="F12" i="66"/>
  <c r="N12" i="66"/>
  <c r="Q12" i="66"/>
  <c r="L12" i="66" s="1"/>
  <c r="B16" i="127"/>
  <c r="C16" i="127"/>
  <c r="D16" i="127"/>
  <c r="B17" i="127"/>
  <c r="C17" i="127"/>
  <c r="D17" i="127"/>
  <c r="L12" i="81" l="1"/>
  <c r="G12" i="81"/>
  <c r="F12" i="81"/>
  <c r="E12" i="81"/>
  <c r="D12" i="81"/>
  <c r="C12" i="81"/>
  <c r="B12" i="81"/>
  <c r="A12" i="81"/>
  <c r="G9" i="81"/>
  <c r="H5" i="130" l="1"/>
  <c r="A6" i="24"/>
  <c r="K6" i="134" l="1"/>
  <c r="AB44" i="75" l="1"/>
  <c r="A3" i="94"/>
  <c r="A4" i="94"/>
  <c r="N19" i="140"/>
  <c r="M19" i="140"/>
  <c r="I19" i="140"/>
  <c r="F19" i="140"/>
  <c r="E19" i="140"/>
  <c r="D19" i="140"/>
  <c r="N18" i="140"/>
  <c r="M18" i="140"/>
  <c r="I18" i="140"/>
  <c r="F18" i="140"/>
  <c r="E18" i="140"/>
  <c r="D18" i="140"/>
  <c r="N17" i="140"/>
  <c r="M17" i="140"/>
  <c r="I17" i="140"/>
  <c r="F17" i="140"/>
  <c r="E17" i="140"/>
  <c r="D17" i="140"/>
  <c r="N16" i="140"/>
  <c r="M16" i="140"/>
  <c r="L16" i="140"/>
  <c r="I16" i="140"/>
  <c r="H16" i="140"/>
  <c r="G16" i="140"/>
  <c r="F16" i="140"/>
  <c r="E16" i="140"/>
  <c r="D16" i="140"/>
  <c r="A16" i="140"/>
  <c r="N15" i="140"/>
  <c r="M15" i="140"/>
  <c r="I15" i="140"/>
  <c r="F15" i="140"/>
  <c r="E15" i="140"/>
  <c r="D15" i="140"/>
  <c r="N14" i="140"/>
  <c r="M14" i="140"/>
  <c r="I14" i="140"/>
  <c r="F14" i="140"/>
  <c r="E14" i="140"/>
  <c r="D14" i="140"/>
  <c r="N13" i="140"/>
  <c r="M13" i="140"/>
  <c r="I13" i="140"/>
  <c r="F13" i="140"/>
  <c r="E13" i="140"/>
  <c r="D13" i="140"/>
  <c r="N12" i="140"/>
  <c r="M12" i="140"/>
  <c r="L12" i="140"/>
  <c r="I12" i="140"/>
  <c r="H12" i="140"/>
  <c r="G12" i="140"/>
  <c r="F12" i="140"/>
  <c r="E12" i="140"/>
  <c r="D12" i="140"/>
  <c r="A12" i="140"/>
  <c r="N8" i="140"/>
  <c r="I9" i="140"/>
  <c r="A9" i="140"/>
  <c r="N9" i="140"/>
  <c r="A5" i="140"/>
  <c r="A4" i="140"/>
  <c r="A3" i="140"/>
  <c r="A2" i="140"/>
  <c r="A1" i="140"/>
  <c r="I24" i="139"/>
  <c r="J9" i="139"/>
  <c r="L31" i="139"/>
  <c r="K31" i="139"/>
  <c r="G31" i="139"/>
  <c r="D31" i="139"/>
  <c r="C31" i="139"/>
  <c r="B31" i="139"/>
  <c r="L30" i="139"/>
  <c r="K30" i="139"/>
  <c r="G30" i="139"/>
  <c r="D30" i="139"/>
  <c r="C30" i="139"/>
  <c r="B30" i="139"/>
  <c r="L29" i="139"/>
  <c r="K29" i="139"/>
  <c r="G29" i="139"/>
  <c r="D29" i="139"/>
  <c r="C29" i="139"/>
  <c r="B29" i="139"/>
  <c r="L28" i="139"/>
  <c r="K28" i="139"/>
  <c r="J28" i="139"/>
  <c r="G28" i="139"/>
  <c r="F28" i="139"/>
  <c r="E28" i="139"/>
  <c r="D28" i="139"/>
  <c r="C28" i="139"/>
  <c r="B28" i="139"/>
  <c r="A28" i="139"/>
  <c r="L23" i="139"/>
  <c r="K23" i="139"/>
  <c r="G23" i="139"/>
  <c r="D23" i="139"/>
  <c r="C23" i="139"/>
  <c r="B23" i="139"/>
  <c r="L22" i="139"/>
  <c r="K22" i="139"/>
  <c r="G22" i="139"/>
  <c r="D22" i="139"/>
  <c r="C22" i="139"/>
  <c r="B22" i="139"/>
  <c r="L21" i="139"/>
  <c r="K21" i="139"/>
  <c r="G21" i="139"/>
  <c r="D21" i="139"/>
  <c r="C21" i="139"/>
  <c r="B21" i="139"/>
  <c r="L20" i="139"/>
  <c r="K20" i="139"/>
  <c r="J20" i="139"/>
  <c r="G20" i="139"/>
  <c r="F20" i="139"/>
  <c r="E20" i="139"/>
  <c r="D20" i="139"/>
  <c r="C20" i="139"/>
  <c r="B20" i="139"/>
  <c r="A20" i="139"/>
  <c r="L27" i="139"/>
  <c r="K27" i="139"/>
  <c r="G27" i="139"/>
  <c r="D27" i="139"/>
  <c r="C27" i="139"/>
  <c r="B27" i="139"/>
  <c r="L26" i="139"/>
  <c r="K26" i="139"/>
  <c r="G26" i="139"/>
  <c r="D26" i="139"/>
  <c r="C26" i="139"/>
  <c r="B26" i="139"/>
  <c r="L25" i="139"/>
  <c r="K25" i="139"/>
  <c r="G25" i="139"/>
  <c r="D25" i="139"/>
  <c r="C25" i="139"/>
  <c r="B25" i="139"/>
  <c r="L24" i="139"/>
  <c r="K24" i="139"/>
  <c r="J24" i="139"/>
  <c r="G24" i="139"/>
  <c r="F24" i="139"/>
  <c r="E24" i="139"/>
  <c r="D24" i="139"/>
  <c r="C24" i="139"/>
  <c r="B24" i="139"/>
  <c r="A24" i="139"/>
  <c r="L8" i="139"/>
  <c r="A9" i="139"/>
  <c r="L9" i="139"/>
  <c r="A5" i="139"/>
  <c r="A4" i="139"/>
  <c r="A3" i="139"/>
  <c r="A2" i="139"/>
  <c r="A1" i="139"/>
  <c r="I119" i="138"/>
  <c r="D119" i="138"/>
  <c r="C119" i="138"/>
  <c r="B119" i="138"/>
  <c r="I118" i="138"/>
  <c r="D118" i="138"/>
  <c r="C118" i="138"/>
  <c r="B118" i="138"/>
  <c r="I117" i="138"/>
  <c r="D117" i="138"/>
  <c r="C117" i="138"/>
  <c r="B117" i="138"/>
  <c r="I116" i="138"/>
  <c r="D116" i="138"/>
  <c r="C116" i="138"/>
  <c r="B116" i="138"/>
  <c r="I115" i="138"/>
  <c r="D115" i="138"/>
  <c r="C115" i="138"/>
  <c r="B115" i="138"/>
  <c r="I114" i="138"/>
  <c r="D114" i="138"/>
  <c r="C114" i="138"/>
  <c r="B114" i="138"/>
  <c r="I112" i="138"/>
  <c r="D112" i="138"/>
  <c r="C112" i="138"/>
  <c r="B112" i="138"/>
  <c r="I111" i="138"/>
  <c r="D111" i="138"/>
  <c r="C111" i="138"/>
  <c r="B111" i="138"/>
  <c r="I110" i="138"/>
  <c r="D110" i="138"/>
  <c r="C110" i="138"/>
  <c r="B110" i="138"/>
  <c r="I109" i="138"/>
  <c r="D109" i="138"/>
  <c r="C109" i="138"/>
  <c r="B109" i="138"/>
  <c r="I108" i="138"/>
  <c r="D108" i="138"/>
  <c r="C108" i="138"/>
  <c r="B108" i="138"/>
  <c r="I107" i="138"/>
  <c r="D107" i="138"/>
  <c r="C107" i="138"/>
  <c r="B107" i="138"/>
  <c r="I105" i="138"/>
  <c r="D105" i="138"/>
  <c r="C105" i="138"/>
  <c r="B105" i="138"/>
  <c r="I104" i="138"/>
  <c r="D104" i="138"/>
  <c r="C104" i="138"/>
  <c r="B104" i="138"/>
  <c r="I103" i="138"/>
  <c r="D103" i="138"/>
  <c r="C103" i="138"/>
  <c r="B103" i="138"/>
  <c r="I102" i="138"/>
  <c r="D102" i="138"/>
  <c r="C102" i="138"/>
  <c r="B102" i="138"/>
  <c r="I101" i="138"/>
  <c r="D101" i="138"/>
  <c r="C101" i="138"/>
  <c r="B101" i="138"/>
  <c r="I100" i="138"/>
  <c r="D100" i="138"/>
  <c r="C100" i="138"/>
  <c r="B100" i="138"/>
  <c r="I98" i="138"/>
  <c r="D98" i="138"/>
  <c r="C98" i="138"/>
  <c r="B98" i="138"/>
  <c r="I97" i="138"/>
  <c r="D97" i="138"/>
  <c r="C97" i="138"/>
  <c r="B97" i="138"/>
  <c r="I96" i="138"/>
  <c r="D96" i="138"/>
  <c r="C96" i="138"/>
  <c r="B96" i="138"/>
  <c r="I95" i="138"/>
  <c r="D95" i="138"/>
  <c r="C95" i="138"/>
  <c r="B95" i="138"/>
  <c r="I94" i="138"/>
  <c r="D94" i="138"/>
  <c r="C94" i="138"/>
  <c r="B94" i="138"/>
  <c r="I93" i="138"/>
  <c r="D93" i="138"/>
  <c r="C93" i="138"/>
  <c r="B93" i="138"/>
  <c r="I91" i="138"/>
  <c r="D91" i="138"/>
  <c r="C91" i="138"/>
  <c r="B91" i="138"/>
  <c r="I90" i="138"/>
  <c r="D90" i="138"/>
  <c r="C90" i="138"/>
  <c r="B90" i="138"/>
  <c r="I89" i="138"/>
  <c r="D89" i="138"/>
  <c r="C89" i="138"/>
  <c r="B89" i="138"/>
  <c r="I88" i="138"/>
  <c r="D88" i="138"/>
  <c r="C88" i="138"/>
  <c r="B88" i="138"/>
  <c r="I87" i="138"/>
  <c r="D87" i="138"/>
  <c r="C87" i="138"/>
  <c r="B87" i="138"/>
  <c r="I86" i="138"/>
  <c r="D86" i="138"/>
  <c r="C86" i="138"/>
  <c r="B86" i="138"/>
  <c r="I84" i="138"/>
  <c r="D84" i="138"/>
  <c r="C84" i="138"/>
  <c r="B84" i="138"/>
  <c r="I83" i="138"/>
  <c r="D83" i="138"/>
  <c r="C83" i="138"/>
  <c r="B83" i="138"/>
  <c r="I82" i="138"/>
  <c r="D82" i="138"/>
  <c r="C82" i="138"/>
  <c r="B82" i="138"/>
  <c r="I81" i="138"/>
  <c r="D81" i="138"/>
  <c r="C81" i="138"/>
  <c r="B81" i="138"/>
  <c r="I80" i="138"/>
  <c r="D80" i="138"/>
  <c r="C80" i="138"/>
  <c r="B80" i="138"/>
  <c r="I79" i="138"/>
  <c r="D79" i="138"/>
  <c r="C79" i="138"/>
  <c r="B79" i="138"/>
  <c r="I77" i="138"/>
  <c r="D77" i="138"/>
  <c r="C77" i="138"/>
  <c r="B77" i="138"/>
  <c r="I76" i="138"/>
  <c r="D76" i="138"/>
  <c r="C76" i="138"/>
  <c r="B76" i="138"/>
  <c r="I75" i="138"/>
  <c r="D75" i="138"/>
  <c r="C75" i="138"/>
  <c r="B75" i="138"/>
  <c r="I74" i="138"/>
  <c r="D74" i="138"/>
  <c r="C74" i="138"/>
  <c r="B74" i="138"/>
  <c r="I73" i="138"/>
  <c r="D73" i="138"/>
  <c r="C73" i="138"/>
  <c r="B73" i="138"/>
  <c r="I72" i="138"/>
  <c r="D72" i="138"/>
  <c r="C72" i="138"/>
  <c r="B72" i="138"/>
  <c r="I70" i="138"/>
  <c r="D70" i="138"/>
  <c r="C70" i="138"/>
  <c r="B70" i="138"/>
  <c r="I69" i="138"/>
  <c r="D69" i="138"/>
  <c r="C69" i="138"/>
  <c r="B69" i="138"/>
  <c r="I68" i="138"/>
  <c r="D68" i="138"/>
  <c r="C68" i="138"/>
  <c r="B68" i="138"/>
  <c r="I67" i="138"/>
  <c r="D67" i="138"/>
  <c r="C67" i="138"/>
  <c r="B67" i="138"/>
  <c r="I66" i="138"/>
  <c r="D66" i="138"/>
  <c r="C66" i="138"/>
  <c r="B66" i="138"/>
  <c r="I65" i="138"/>
  <c r="D65" i="138"/>
  <c r="C65" i="138"/>
  <c r="B65" i="138"/>
  <c r="I63" i="138"/>
  <c r="D63" i="138"/>
  <c r="C63" i="138"/>
  <c r="B63" i="138"/>
  <c r="I62" i="138"/>
  <c r="D62" i="138"/>
  <c r="C62" i="138"/>
  <c r="B62" i="138"/>
  <c r="I61" i="138"/>
  <c r="D61" i="138"/>
  <c r="C61" i="138"/>
  <c r="B61" i="138"/>
  <c r="I60" i="138"/>
  <c r="D60" i="138"/>
  <c r="C60" i="138"/>
  <c r="B60" i="138"/>
  <c r="I59" i="138"/>
  <c r="D59" i="138"/>
  <c r="C59" i="138"/>
  <c r="B59" i="138"/>
  <c r="I58" i="138"/>
  <c r="D58" i="138"/>
  <c r="C58" i="138"/>
  <c r="B58" i="138"/>
  <c r="I56" i="138"/>
  <c r="D56" i="138"/>
  <c r="C56" i="138"/>
  <c r="B56" i="138"/>
  <c r="I55" i="138"/>
  <c r="D55" i="138"/>
  <c r="C55" i="138"/>
  <c r="B55" i="138"/>
  <c r="I54" i="138"/>
  <c r="D54" i="138"/>
  <c r="C54" i="138"/>
  <c r="B54" i="138"/>
  <c r="I53" i="138"/>
  <c r="D53" i="138"/>
  <c r="C53" i="138"/>
  <c r="B53" i="138"/>
  <c r="I52" i="138"/>
  <c r="D52" i="138"/>
  <c r="C52" i="138"/>
  <c r="B52" i="138"/>
  <c r="I51" i="138"/>
  <c r="D51" i="138"/>
  <c r="C51" i="138"/>
  <c r="B51" i="138"/>
  <c r="I49" i="138"/>
  <c r="D49" i="138"/>
  <c r="C49" i="138"/>
  <c r="B49" i="138"/>
  <c r="I48" i="138"/>
  <c r="D48" i="138"/>
  <c r="C48" i="138"/>
  <c r="B48" i="138"/>
  <c r="I47" i="138"/>
  <c r="D47" i="138"/>
  <c r="C47" i="138"/>
  <c r="B47" i="138"/>
  <c r="I46" i="138"/>
  <c r="D46" i="138"/>
  <c r="C46" i="138"/>
  <c r="B46" i="138"/>
  <c r="I45" i="138"/>
  <c r="D45" i="138"/>
  <c r="C45" i="138"/>
  <c r="B45" i="138"/>
  <c r="I44" i="138"/>
  <c r="D44" i="138"/>
  <c r="C44" i="138"/>
  <c r="B44" i="138"/>
  <c r="I42" i="138"/>
  <c r="D42" i="138"/>
  <c r="C42" i="138"/>
  <c r="B42" i="138"/>
  <c r="I41" i="138"/>
  <c r="D41" i="138"/>
  <c r="C41" i="138"/>
  <c r="B41" i="138"/>
  <c r="I40" i="138"/>
  <c r="D40" i="138"/>
  <c r="C40" i="138"/>
  <c r="B40" i="138"/>
  <c r="I39" i="138"/>
  <c r="D39" i="138"/>
  <c r="C39" i="138"/>
  <c r="B39" i="138"/>
  <c r="I38" i="138"/>
  <c r="D38" i="138"/>
  <c r="C38" i="138"/>
  <c r="B38" i="138"/>
  <c r="I37" i="138"/>
  <c r="D37" i="138"/>
  <c r="C37" i="138"/>
  <c r="B37" i="138"/>
  <c r="I35" i="138"/>
  <c r="D35" i="138"/>
  <c r="C35" i="138"/>
  <c r="B35" i="138"/>
  <c r="I34" i="138"/>
  <c r="D34" i="138"/>
  <c r="C34" i="138"/>
  <c r="B34" i="138"/>
  <c r="I33" i="138"/>
  <c r="D33" i="138"/>
  <c r="C33" i="138"/>
  <c r="B33" i="138"/>
  <c r="I32" i="138"/>
  <c r="D32" i="138"/>
  <c r="C32" i="138"/>
  <c r="B32" i="138"/>
  <c r="I31" i="138"/>
  <c r="D31" i="138"/>
  <c r="C31" i="138"/>
  <c r="B31" i="138"/>
  <c r="I30" i="138"/>
  <c r="D30" i="138"/>
  <c r="C30" i="138"/>
  <c r="B30" i="138"/>
  <c r="I28" i="138"/>
  <c r="D28" i="138"/>
  <c r="C28" i="138"/>
  <c r="B28" i="138"/>
  <c r="I27" i="138"/>
  <c r="D27" i="138"/>
  <c r="C27" i="138"/>
  <c r="B27" i="138"/>
  <c r="I26" i="138"/>
  <c r="D26" i="138"/>
  <c r="C26" i="138"/>
  <c r="B26" i="138"/>
  <c r="I25" i="138"/>
  <c r="D25" i="138"/>
  <c r="C25" i="138"/>
  <c r="B25" i="138"/>
  <c r="I24" i="138"/>
  <c r="D24" i="138"/>
  <c r="C24" i="138"/>
  <c r="B24" i="138"/>
  <c r="I23" i="138"/>
  <c r="D23" i="138"/>
  <c r="C23" i="138"/>
  <c r="B23" i="138"/>
  <c r="I21" i="138"/>
  <c r="D21" i="138"/>
  <c r="C21" i="138"/>
  <c r="B21" i="138"/>
  <c r="I20" i="138"/>
  <c r="D20" i="138"/>
  <c r="C20" i="138"/>
  <c r="B20" i="138"/>
  <c r="I19" i="138"/>
  <c r="D19" i="138"/>
  <c r="C19" i="138"/>
  <c r="B19" i="138"/>
  <c r="I18" i="138"/>
  <c r="D18" i="138"/>
  <c r="C18" i="138"/>
  <c r="B18" i="138"/>
  <c r="I17" i="138"/>
  <c r="D17" i="138"/>
  <c r="C17" i="138"/>
  <c r="B17" i="138"/>
  <c r="I16" i="138"/>
  <c r="D16" i="138"/>
  <c r="C16" i="138"/>
  <c r="B16" i="138"/>
  <c r="I14" i="138"/>
  <c r="D14" i="138"/>
  <c r="C14" i="138"/>
  <c r="B14" i="138"/>
  <c r="I13" i="138"/>
  <c r="D13" i="138"/>
  <c r="C13" i="138"/>
  <c r="B13" i="138"/>
  <c r="I12" i="138"/>
  <c r="D12" i="138"/>
  <c r="C12" i="138"/>
  <c r="B12" i="138"/>
  <c r="I11" i="138"/>
  <c r="D11" i="138"/>
  <c r="C11" i="138"/>
  <c r="B11" i="138"/>
  <c r="I10" i="138"/>
  <c r="D10" i="138"/>
  <c r="C10" i="138"/>
  <c r="B10" i="138"/>
  <c r="I9" i="138"/>
  <c r="D9" i="138"/>
  <c r="C9" i="138"/>
  <c r="B9" i="138"/>
  <c r="F6" i="138"/>
  <c r="A6" i="138"/>
  <c r="H5" i="138"/>
  <c r="A3" i="138"/>
  <c r="I119" i="136"/>
  <c r="D119" i="136"/>
  <c r="C119" i="136"/>
  <c r="B119" i="136"/>
  <c r="I118" i="136"/>
  <c r="D118" i="136"/>
  <c r="C118" i="136"/>
  <c r="B118" i="136"/>
  <c r="I117" i="136"/>
  <c r="D117" i="136"/>
  <c r="C117" i="136"/>
  <c r="B117" i="136"/>
  <c r="I116" i="136"/>
  <c r="D116" i="136"/>
  <c r="C116" i="136"/>
  <c r="B116" i="136"/>
  <c r="I115" i="136"/>
  <c r="D115" i="136"/>
  <c r="C115" i="136"/>
  <c r="B115" i="136"/>
  <c r="I114" i="136"/>
  <c r="D114" i="136"/>
  <c r="C114" i="136"/>
  <c r="B114" i="136"/>
  <c r="I112" i="136"/>
  <c r="D112" i="136"/>
  <c r="C112" i="136"/>
  <c r="B112" i="136"/>
  <c r="I111" i="136"/>
  <c r="D111" i="136"/>
  <c r="C111" i="136"/>
  <c r="B111" i="136"/>
  <c r="I110" i="136"/>
  <c r="D110" i="136"/>
  <c r="C110" i="136"/>
  <c r="B110" i="136"/>
  <c r="I109" i="136"/>
  <c r="D109" i="136"/>
  <c r="C109" i="136"/>
  <c r="B109" i="136"/>
  <c r="I108" i="136"/>
  <c r="D108" i="136"/>
  <c r="C108" i="136"/>
  <c r="B108" i="136"/>
  <c r="I107" i="136"/>
  <c r="D107" i="136"/>
  <c r="C107" i="136"/>
  <c r="B107" i="136"/>
  <c r="I105" i="136"/>
  <c r="D105" i="136"/>
  <c r="C105" i="136"/>
  <c r="B105" i="136"/>
  <c r="I104" i="136"/>
  <c r="D104" i="136"/>
  <c r="C104" i="136"/>
  <c r="B104" i="136"/>
  <c r="I103" i="136"/>
  <c r="D103" i="136"/>
  <c r="C103" i="136"/>
  <c r="B103" i="136"/>
  <c r="I102" i="136"/>
  <c r="D102" i="136"/>
  <c r="C102" i="136"/>
  <c r="B102" i="136"/>
  <c r="I101" i="136"/>
  <c r="D101" i="136"/>
  <c r="C101" i="136"/>
  <c r="B101" i="136"/>
  <c r="I100" i="136"/>
  <c r="D100" i="136"/>
  <c r="C100" i="136"/>
  <c r="B100" i="136"/>
  <c r="I98" i="136"/>
  <c r="D98" i="136"/>
  <c r="C98" i="136"/>
  <c r="B98" i="136"/>
  <c r="I97" i="136"/>
  <c r="D97" i="136"/>
  <c r="C97" i="136"/>
  <c r="B97" i="136"/>
  <c r="I96" i="136"/>
  <c r="D96" i="136"/>
  <c r="C96" i="136"/>
  <c r="B96" i="136"/>
  <c r="I95" i="136"/>
  <c r="D95" i="136"/>
  <c r="C95" i="136"/>
  <c r="B95" i="136"/>
  <c r="I94" i="136"/>
  <c r="D94" i="136"/>
  <c r="C94" i="136"/>
  <c r="B94" i="136"/>
  <c r="I93" i="136"/>
  <c r="D93" i="136"/>
  <c r="C93" i="136"/>
  <c r="B93" i="136"/>
  <c r="I91" i="136"/>
  <c r="D91" i="136"/>
  <c r="C91" i="136"/>
  <c r="B91" i="136"/>
  <c r="I90" i="136"/>
  <c r="D90" i="136"/>
  <c r="C90" i="136"/>
  <c r="B90" i="136"/>
  <c r="I89" i="136"/>
  <c r="D89" i="136"/>
  <c r="C89" i="136"/>
  <c r="B89" i="136"/>
  <c r="I88" i="136"/>
  <c r="D88" i="136"/>
  <c r="C88" i="136"/>
  <c r="B88" i="136"/>
  <c r="I87" i="136"/>
  <c r="D87" i="136"/>
  <c r="C87" i="136"/>
  <c r="B87" i="136"/>
  <c r="I86" i="136"/>
  <c r="D86" i="136"/>
  <c r="C86" i="136"/>
  <c r="B86" i="136"/>
  <c r="I84" i="136"/>
  <c r="D84" i="136"/>
  <c r="C84" i="136"/>
  <c r="B84" i="136"/>
  <c r="I83" i="136"/>
  <c r="D83" i="136"/>
  <c r="C83" i="136"/>
  <c r="B83" i="136"/>
  <c r="I82" i="136"/>
  <c r="D82" i="136"/>
  <c r="C82" i="136"/>
  <c r="B82" i="136"/>
  <c r="I81" i="136"/>
  <c r="D81" i="136"/>
  <c r="C81" i="136"/>
  <c r="B81" i="136"/>
  <c r="I80" i="136"/>
  <c r="D80" i="136"/>
  <c r="C80" i="136"/>
  <c r="B80" i="136"/>
  <c r="I79" i="136"/>
  <c r="D79" i="136"/>
  <c r="C79" i="136"/>
  <c r="B79" i="136"/>
  <c r="I77" i="136"/>
  <c r="D77" i="136"/>
  <c r="C77" i="136"/>
  <c r="B77" i="136"/>
  <c r="I76" i="136"/>
  <c r="D76" i="136"/>
  <c r="C76" i="136"/>
  <c r="B76" i="136"/>
  <c r="I75" i="136"/>
  <c r="D75" i="136"/>
  <c r="C75" i="136"/>
  <c r="B75" i="136"/>
  <c r="I74" i="136"/>
  <c r="D74" i="136"/>
  <c r="C74" i="136"/>
  <c r="B74" i="136"/>
  <c r="I73" i="136"/>
  <c r="D73" i="136"/>
  <c r="C73" i="136"/>
  <c r="B73" i="136"/>
  <c r="I72" i="136"/>
  <c r="D72" i="136"/>
  <c r="C72" i="136"/>
  <c r="B72" i="136"/>
  <c r="I70" i="136"/>
  <c r="D70" i="136"/>
  <c r="C70" i="136"/>
  <c r="B70" i="136"/>
  <c r="I69" i="136"/>
  <c r="D69" i="136"/>
  <c r="C69" i="136"/>
  <c r="B69" i="136"/>
  <c r="I68" i="136"/>
  <c r="D68" i="136"/>
  <c r="C68" i="136"/>
  <c r="B68" i="136"/>
  <c r="I67" i="136"/>
  <c r="D67" i="136"/>
  <c r="C67" i="136"/>
  <c r="B67" i="136"/>
  <c r="I66" i="136"/>
  <c r="D66" i="136"/>
  <c r="C66" i="136"/>
  <c r="B66" i="136"/>
  <c r="I65" i="136"/>
  <c r="D65" i="136"/>
  <c r="C65" i="136"/>
  <c r="B65" i="136"/>
  <c r="B23" i="136"/>
  <c r="C23" i="136"/>
  <c r="D23" i="136"/>
  <c r="B24" i="136"/>
  <c r="C24" i="136"/>
  <c r="D24" i="136"/>
  <c r="B25" i="136"/>
  <c r="C25" i="136"/>
  <c r="D25" i="136"/>
  <c r="B26" i="136"/>
  <c r="C26" i="136"/>
  <c r="D26" i="136"/>
  <c r="B30" i="136"/>
  <c r="C30" i="136"/>
  <c r="D30" i="136"/>
  <c r="B31" i="136"/>
  <c r="C31" i="136"/>
  <c r="D31" i="136"/>
  <c r="B32" i="136"/>
  <c r="C32" i="136"/>
  <c r="D32" i="136"/>
  <c r="B33" i="136"/>
  <c r="C33" i="136"/>
  <c r="D33" i="136"/>
  <c r="B34" i="136"/>
  <c r="C34" i="136"/>
  <c r="D34" i="136"/>
  <c r="B37" i="136"/>
  <c r="C37" i="136"/>
  <c r="D37" i="136"/>
  <c r="B38" i="136"/>
  <c r="C38" i="136"/>
  <c r="D38" i="136"/>
  <c r="B39" i="136"/>
  <c r="C39" i="136"/>
  <c r="D39" i="136"/>
  <c r="B40" i="136"/>
  <c r="C40" i="136"/>
  <c r="D40" i="136"/>
  <c r="B44" i="136"/>
  <c r="C44" i="136"/>
  <c r="D44" i="136"/>
  <c r="I44" i="136"/>
  <c r="B45" i="136"/>
  <c r="C45" i="136"/>
  <c r="D45" i="136"/>
  <c r="I45" i="136"/>
  <c r="B46" i="136"/>
  <c r="C46" i="136"/>
  <c r="D46" i="136"/>
  <c r="I46" i="136"/>
  <c r="B47" i="136"/>
  <c r="C47" i="136"/>
  <c r="D47" i="136"/>
  <c r="I47" i="136"/>
  <c r="B48" i="136"/>
  <c r="C48" i="136"/>
  <c r="D48" i="136"/>
  <c r="I48" i="136"/>
  <c r="B49" i="136"/>
  <c r="C49" i="136"/>
  <c r="D49" i="136"/>
  <c r="I49" i="136"/>
  <c r="B51" i="136"/>
  <c r="C51" i="136"/>
  <c r="D51" i="136"/>
  <c r="I51" i="136"/>
  <c r="B52" i="136"/>
  <c r="C52" i="136"/>
  <c r="D52" i="136"/>
  <c r="I52" i="136"/>
  <c r="B53" i="136"/>
  <c r="C53" i="136"/>
  <c r="D53" i="136"/>
  <c r="I53" i="136"/>
  <c r="B54" i="136"/>
  <c r="C54" i="136"/>
  <c r="D54" i="136"/>
  <c r="I54" i="136"/>
  <c r="B55" i="136"/>
  <c r="C55" i="136"/>
  <c r="D55" i="136"/>
  <c r="I55" i="136"/>
  <c r="B56" i="136"/>
  <c r="C56" i="136"/>
  <c r="D56" i="136"/>
  <c r="I56" i="136"/>
  <c r="B58" i="136"/>
  <c r="C58" i="136"/>
  <c r="D58" i="136"/>
  <c r="I58" i="136"/>
  <c r="B59" i="136"/>
  <c r="C59" i="136"/>
  <c r="D59" i="136"/>
  <c r="I59" i="136"/>
  <c r="B60" i="136"/>
  <c r="C60" i="136"/>
  <c r="D60" i="136"/>
  <c r="I60" i="136"/>
  <c r="B61" i="136"/>
  <c r="C61" i="136"/>
  <c r="D61" i="136"/>
  <c r="I61" i="136"/>
  <c r="B62" i="136"/>
  <c r="C62" i="136"/>
  <c r="D62" i="136"/>
  <c r="I62" i="136"/>
  <c r="B63" i="136"/>
  <c r="C63" i="136"/>
  <c r="D63" i="136"/>
  <c r="I63" i="136"/>
  <c r="D21" i="136"/>
  <c r="C21" i="136"/>
  <c r="B21" i="136"/>
  <c r="D20" i="136"/>
  <c r="C20" i="136"/>
  <c r="B20" i="136"/>
  <c r="D19" i="136"/>
  <c r="C19" i="136"/>
  <c r="B19" i="136"/>
  <c r="D18" i="136"/>
  <c r="C18" i="136"/>
  <c r="B18" i="136"/>
  <c r="D17" i="136"/>
  <c r="C17" i="136"/>
  <c r="B17" i="136"/>
  <c r="D16" i="136"/>
  <c r="C16" i="136"/>
  <c r="B16" i="136"/>
  <c r="F6" i="136"/>
  <c r="A6" i="136"/>
  <c r="H5" i="136"/>
  <c r="A3" i="136"/>
  <c r="I70" i="121"/>
  <c r="D70" i="121"/>
  <c r="C70" i="121"/>
  <c r="B70" i="121"/>
  <c r="I69" i="121"/>
  <c r="D69" i="121"/>
  <c r="C69" i="121"/>
  <c r="B69" i="121"/>
  <c r="I68" i="121"/>
  <c r="D68" i="121"/>
  <c r="C68" i="121"/>
  <c r="B68" i="121"/>
  <c r="I67" i="121"/>
  <c r="D67" i="121"/>
  <c r="C67" i="121"/>
  <c r="B67" i="121"/>
  <c r="I66" i="121"/>
  <c r="D66" i="121"/>
  <c r="C66" i="121"/>
  <c r="B66" i="121"/>
  <c r="I65" i="121"/>
  <c r="D65" i="121"/>
  <c r="C65" i="121"/>
  <c r="B65" i="121"/>
  <c r="I64" i="121"/>
  <c r="D64" i="121"/>
  <c r="C64" i="121"/>
  <c r="B64" i="121"/>
  <c r="I63" i="121"/>
  <c r="D63" i="121"/>
  <c r="C63" i="121"/>
  <c r="B63" i="121"/>
  <c r="I61" i="121"/>
  <c r="D61" i="121"/>
  <c r="C61" i="121"/>
  <c r="B61" i="121"/>
  <c r="I60" i="121"/>
  <c r="D60" i="121"/>
  <c r="C60" i="121"/>
  <c r="B60" i="121"/>
  <c r="I59" i="121"/>
  <c r="D59" i="121"/>
  <c r="C59" i="121"/>
  <c r="B59" i="121"/>
  <c r="I58" i="121"/>
  <c r="D58" i="121"/>
  <c r="C58" i="121"/>
  <c r="B58" i="121"/>
  <c r="I57" i="121"/>
  <c r="D57" i="121"/>
  <c r="C57" i="121"/>
  <c r="B57" i="121"/>
  <c r="I56" i="121"/>
  <c r="D56" i="121"/>
  <c r="C56" i="121"/>
  <c r="B56" i="121"/>
  <c r="I55" i="121"/>
  <c r="D55" i="121"/>
  <c r="C55" i="121"/>
  <c r="B55" i="121"/>
  <c r="I54" i="121"/>
  <c r="D54" i="121"/>
  <c r="C54" i="121"/>
  <c r="B54" i="121"/>
  <c r="I52" i="121"/>
  <c r="D52" i="121"/>
  <c r="C52" i="121"/>
  <c r="B52" i="121"/>
  <c r="I51" i="121"/>
  <c r="D51" i="121"/>
  <c r="C51" i="121"/>
  <c r="B51" i="121"/>
  <c r="I50" i="121"/>
  <c r="D50" i="121"/>
  <c r="C50" i="121"/>
  <c r="B50" i="121"/>
  <c r="I49" i="121"/>
  <c r="D49" i="121"/>
  <c r="C49" i="121"/>
  <c r="B49" i="121"/>
  <c r="I48" i="121"/>
  <c r="D48" i="121"/>
  <c r="C48" i="121"/>
  <c r="B48" i="121"/>
  <c r="I47" i="121"/>
  <c r="D47" i="121"/>
  <c r="C47" i="121"/>
  <c r="B47" i="121"/>
  <c r="I46" i="121"/>
  <c r="D46" i="121"/>
  <c r="C46" i="121"/>
  <c r="B46" i="121"/>
  <c r="I45" i="121"/>
  <c r="D45" i="121"/>
  <c r="C45" i="121"/>
  <c r="B45" i="121"/>
  <c r="I43" i="121"/>
  <c r="D43" i="121"/>
  <c r="C43" i="121"/>
  <c r="B43" i="121"/>
  <c r="I42" i="121"/>
  <c r="D42" i="121"/>
  <c r="C42" i="121"/>
  <c r="B42" i="121"/>
  <c r="I41" i="121"/>
  <c r="D41" i="121"/>
  <c r="C41" i="121"/>
  <c r="B41" i="121"/>
  <c r="I40" i="121"/>
  <c r="D40" i="121"/>
  <c r="C40" i="121"/>
  <c r="B40" i="121"/>
  <c r="I39" i="121"/>
  <c r="D39" i="121"/>
  <c r="C39" i="121"/>
  <c r="B39" i="121"/>
  <c r="I38" i="121"/>
  <c r="D38" i="121"/>
  <c r="C38" i="121"/>
  <c r="B38" i="121"/>
  <c r="I37" i="121"/>
  <c r="D37" i="121"/>
  <c r="C37" i="121"/>
  <c r="B37" i="121"/>
  <c r="I36" i="121"/>
  <c r="D36" i="121"/>
  <c r="C36" i="121"/>
  <c r="B36" i="121"/>
  <c r="I31" i="121"/>
  <c r="D31" i="121"/>
  <c r="C31" i="121"/>
  <c r="B31" i="121"/>
  <c r="I30" i="121"/>
  <c r="D30" i="121"/>
  <c r="C30" i="121"/>
  <c r="B30" i="121"/>
  <c r="I29" i="121"/>
  <c r="D29" i="121"/>
  <c r="C29" i="121"/>
  <c r="B29" i="121"/>
  <c r="I28" i="121"/>
  <c r="D28" i="121"/>
  <c r="C28" i="121"/>
  <c r="B28" i="121"/>
  <c r="I27" i="121"/>
  <c r="D27" i="121"/>
  <c r="C27" i="121"/>
  <c r="B27" i="121"/>
  <c r="I26" i="121"/>
  <c r="D26" i="121"/>
  <c r="C26" i="121"/>
  <c r="B26" i="121"/>
  <c r="I25" i="121"/>
  <c r="D25" i="121"/>
  <c r="C25" i="121"/>
  <c r="B25" i="121"/>
  <c r="I24" i="121"/>
  <c r="D24" i="121"/>
  <c r="C24" i="121"/>
  <c r="B24" i="121"/>
  <c r="D17" i="121"/>
  <c r="C17" i="121"/>
  <c r="B17" i="121"/>
  <c r="D16" i="121"/>
  <c r="C16" i="121"/>
  <c r="B16" i="121"/>
  <c r="D15" i="121"/>
  <c r="C15" i="121"/>
  <c r="B15" i="121"/>
  <c r="D14" i="121"/>
  <c r="C14" i="121"/>
  <c r="B14" i="121"/>
  <c r="D13" i="121"/>
  <c r="C13" i="121"/>
  <c r="B13" i="121"/>
  <c r="D12" i="121"/>
  <c r="C12" i="121"/>
  <c r="B12" i="121"/>
  <c r="D11" i="121"/>
  <c r="C11" i="121"/>
  <c r="B11" i="121"/>
  <c r="D10" i="121"/>
  <c r="C10" i="121"/>
  <c r="B10" i="121"/>
  <c r="D20" i="119"/>
  <c r="C20" i="119"/>
  <c r="B20" i="119"/>
  <c r="D16" i="119"/>
  <c r="C16" i="119"/>
  <c r="B16" i="119"/>
  <c r="D15" i="119"/>
  <c r="C15" i="119"/>
  <c r="B15" i="119"/>
  <c r="B36" i="65"/>
  <c r="C36" i="65"/>
  <c r="D36" i="65"/>
  <c r="I36" i="65"/>
  <c r="B37" i="65"/>
  <c r="C37" i="65"/>
  <c r="D37" i="65"/>
  <c r="I37" i="65"/>
  <c r="B41" i="65"/>
  <c r="C41" i="65"/>
  <c r="D41" i="65"/>
  <c r="I41" i="65"/>
  <c r="B42" i="65"/>
  <c r="C42" i="65"/>
  <c r="D42" i="65"/>
  <c r="I42" i="65"/>
  <c r="B43" i="65"/>
  <c r="C43" i="65"/>
  <c r="D43" i="65"/>
  <c r="I43" i="65"/>
  <c r="B45" i="65"/>
  <c r="C45" i="65"/>
  <c r="D45" i="65"/>
  <c r="I45" i="65"/>
  <c r="B46" i="65"/>
  <c r="C46" i="65"/>
  <c r="D46" i="65"/>
  <c r="I46" i="65"/>
  <c r="B50" i="65"/>
  <c r="C50" i="65"/>
  <c r="D50" i="65"/>
  <c r="I50" i="65"/>
  <c r="B51" i="65"/>
  <c r="C51" i="65"/>
  <c r="D51" i="65"/>
  <c r="I51" i="65"/>
  <c r="B52" i="65"/>
  <c r="C52" i="65"/>
  <c r="D52" i="65"/>
  <c r="I52" i="65"/>
  <c r="I54" i="65"/>
  <c r="I55" i="65"/>
  <c r="I59" i="65"/>
  <c r="I60" i="65"/>
  <c r="I61" i="65"/>
  <c r="P26" i="134"/>
  <c r="P25" i="134"/>
  <c r="P24" i="134"/>
  <c r="P23" i="134"/>
  <c r="P22" i="134"/>
  <c r="P21" i="134"/>
  <c r="P20" i="134"/>
  <c r="P19" i="134"/>
  <c r="P18" i="134"/>
  <c r="P17" i="134"/>
  <c r="P16" i="134"/>
  <c r="P15" i="134"/>
  <c r="P14" i="134"/>
  <c r="P13" i="134"/>
  <c r="P12" i="134"/>
  <c r="P11" i="134"/>
  <c r="P10" i="134"/>
  <c r="P9" i="134"/>
  <c r="B10" i="134"/>
  <c r="C10" i="134"/>
  <c r="D10" i="134"/>
  <c r="B11" i="134"/>
  <c r="C11" i="134"/>
  <c r="D11" i="134"/>
  <c r="B12" i="134"/>
  <c r="C12" i="134"/>
  <c r="D12" i="134"/>
  <c r="B13" i="134"/>
  <c r="C13" i="134"/>
  <c r="D13" i="134"/>
  <c r="B14" i="134"/>
  <c r="C14" i="134"/>
  <c r="D14" i="134"/>
  <c r="B15" i="134"/>
  <c r="C15" i="134"/>
  <c r="D15" i="134"/>
  <c r="B19" i="134"/>
  <c r="C19" i="134"/>
  <c r="D19" i="134"/>
  <c r="B20" i="134"/>
  <c r="C20" i="134"/>
  <c r="D20" i="134"/>
  <c r="B21" i="134"/>
  <c r="C21" i="134"/>
  <c r="D21" i="134"/>
  <c r="B22" i="134"/>
  <c r="C22" i="134"/>
  <c r="D22" i="134"/>
  <c r="B23" i="134"/>
  <c r="C23" i="134"/>
  <c r="D23" i="134"/>
  <c r="B24" i="134"/>
  <c r="C24" i="134"/>
  <c r="D24" i="134"/>
  <c r="B25" i="134"/>
  <c r="C25" i="134"/>
  <c r="D25" i="134"/>
  <c r="B26" i="134"/>
  <c r="C26" i="134"/>
  <c r="D26" i="134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B18" i="103"/>
  <c r="C18" i="103"/>
  <c r="D18" i="103"/>
  <c r="B19" i="103"/>
  <c r="C19" i="103"/>
  <c r="D19" i="103"/>
  <c r="B20" i="103"/>
  <c r="C20" i="103"/>
  <c r="D20" i="103"/>
  <c r="B21" i="103"/>
  <c r="C21" i="103"/>
  <c r="D21" i="103"/>
  <c r="B22" i="103"/>
  <c r="C22" i="103"/>
  <c r="D22" i="103"/>
  <c r="B23" i="103"/>
  <c r="C23" i="103"/>
  <c r="D23" i="103"/>
  <c r="B24" i="103"/>
  <c r="C24" i="103"/>
  <c r="D24" i="103"/>
  <c r="B25" i="103"/>
  <c r="C25" i="103"/>
  <c r="D25" i="103"/>
  <c r="B26" i="103"/>
  <c r="C26" i="103"/>
  <c r="D26" i="103"/>
  <c r="AN12" i="103"/>
  <c r="AN13" i="103"/>
  <c r="AN14" i="103"/>
  <c r="AN15" i="103"/>
  <c r="AN16" i="103"/>
  <c r="AN18" i="103"/>
  <c r="AN19" i="103"/>
  <c r="AN20" i="103"/>
  <c r="AN21" i="103"/>
  <c r="AN22" i="103"/>
  <c r="AN23" i="103"/>
  <c r="AN24" i="103"/>
  <c r="AN25" i="103"/>
  <c r="AN26" i="103"/>
  <c r="AN9" i="103"/>
  <c r="AN10" i="103"/>
  <c r="I31" i="125"/>
  <c r="D31" i="125"/>
  <c r="C31" i="125"/>
  <c r="B31" i="125"/>
  <c r="I30" i="125"/>
  <c r="D30" i="125"/>
  <c r="C30" i="125"/>
  <c r="B30" i="125"/>
  <c r="I29" i="125"/>
  <c r="D29" i="125"/>
  <c r="C29" i="125"/>
  <c r="B29" i="125"/>
  <c r="I28" i="125"/>
  <c r="D28" i="125"/>
  <c r="C28" i="125"/>
  <c r="B28" i="125"/>
  <c r="I27" i="125"/>
  <c r="D27" i="125"/>
  <c r="C27" i="125"/>
  <c r="B27" i="125"/>
  <c r="D21" i="125"/>
  <c r="C21" i="125"/>
  <c r="B21" i="125"/>
  <c r="C20" i="125"/>
  <c r="B20" i="125"/>
  <c r="D12" i="125"/>
  <c r="C12" i="125"/>
  <c r="B12" i="125"/>
  <c r="D11" i="125"/>
  <c r="C11" i="125"/>
  <c r="B11" i="125"/>
  <c r="Y8" i="87"/>
  <c r="L8" i="75"/>
  <c r="L8" i="94"/>
  <c r="L9" i="81"/>
  <c r="M8" i="74"/>
  <c r="N8" i="66"/>
  <c r="P8" i="40"/>
  <c r="L9" i="75"/>
  <c r="L9" i="94"/>
  <c r="K9" i="74"/>
  <c r="L8" i="66"/>
  <c r="M14" i="75"/>
  <c r="M13" i="75"/>
  <c r="M12" i="75"/>
  <c r="F12" i="75" s="1"/>
  <c r="J13" i="75"/>
  <c r="J12" i="75"/>
  <c r="A13" i="75"/>
  <c r="A14" i="75"/>
  <c r="A12" i="75"/>
  <c r="A12" i="94"/>
  <c r="M15" i="94" l="1"/>
  <c r="M12" i="94"/>
  <c r="A18" i="74"/>
  <c r="A17" i="74"/>
  <c r="A16" i="74"/>
  <c r="A13" i="74"/>
  <c r="A12" i="74"/>
  <c r="A14" i="74"/>
  <c r="A15" i="74"/>
  <c r="A52" i="81"/>
  <c r="A51" i="81"/>
  <c r="A50" i="81"/>
  <c r="A49" i="81"/>
  <c r="A48" i="81"/>
  <c r="A47" i="81"/>
  <c r="A46" i="81"/>
  <c r="A45" i="81"/>
  <c r="A44" i="81"/>
  <c r="A43" i="81"/>
  <c r="A42" i="81"/>
  <c r="A41" i="81"/>
  <c r="A40" i="81"/>
  <c r="A39" i="81"/>
  <c r="A38" i="81"/>
  <c r="A37" i="81"/>
  <c r="A36" i="81"/>
  <c r="A35" i="81"/>
  <c r="A34" i="81"/>
  <c r="A33" i="81"/>
  <c r="A32" i="81"/>
  <c r="A31" i="81"/>
  <c r="A30" i="81"/>
  <c r="A29" i="81"/>
  <c r="A28" i="81"/>
  <c r="A27" i="81"/>
  <c r="A26" i="81"/>
  <c r="A25" i="81"/>
  <c r="A24" i="81"/>
  <c r="A23" i="81"/>
  <c r="A22" i="81"/>
  <c r="A21" i="81"/>
  <c r="A20" i="81"/>
  <c r="A19" i="81"/>
  <c r="A18" i="81"/>
  <c r="A17" i="81"/>
  <c r="A16" i="81"/>
  <c r="A15" i="81"/>
  <c r="A14" i="81"/>
  <c r="A13" i="81"/>
  <c r="I13" i="75" l="1"/>
  <c r="I12" i="7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J35" i="81"/>
  <c r="J34" i="81"/>
  <c r="J33" i="81"/>
  <c r="J32" i="81"/>
  <c r="J31" i="81"/>
  <c r="J30" i="81"/>
  <c r="J29" i="81"/>
  <c r="J28" i="81"/>
  <c r="J27" i="81"/>
  <c r="J26" i="81"/>
  <c r="J25" i="81"/>
  <c r="J24" i="81"/>
  <c r="J23" i="81"/>
  <c r="J22" i="81"/>
  <c r="J21" i="81"/>
  <c r="J20" i="81"/>
  <c r="J19" i="81"/>
  <c r="J18" i="81"/>
  <c r="J17" i="81"/>
  <c r="J16" i="81"/>
  <c r="J15" i="81"/>
  <c r="I13" i="74"/>
  <c r="I12" i="74"/>
  <c r="K15" i="74"/>
  <c r="K18" i="74"/>
  <c r="K17" i="74"/>
  <c r="K16" i="74"/>
  <c r="K13" i="74"/>
  <c r="K14" i="74"/>
  <c r="Q14" i="66"/>
  <c r="L14" i="66" s="1"/>
  <c r="Q13" i="66"/>
  <c r="L13" i="66" l="1"/>
  <c r="S21" i="40" l="1"/>
  <c r="S16" i="40"/>
  <c r="S14" i="40"/>
  <c r="S19" i="40"/>
  <c r="S20" i="40"/>
  <c r="S13" i="40"/>
  <c r="S17" i="40"/>
  <c r="P32" i="26"/>
  <c r="P31" i="26"/>
  <c r="P30" i="26"/>
  <c r="P29" i="26"/>
  <c r="P28" i="26"/>
  <c r="P27" i="26"/>
  <c r="P25" i="26"/>
  <c r="P23" i="26"/>
  <c r="P21" i="26"/>
  <c r="P19" i="26"/>
  <c r="P17" i="26"/>
  <c r="P15" i="26"/>
  <c r="P13" i="26"/>
  <c r="P11" i="26"/>
  <c r="P9" i="26"/>
  <c r="D9" i="26"/>
  <c r="C9" i="26"/>
  <c r="B9" i="26"/>
  <c r="P59" i="24"/>
  <c r="P58" i="24"/>
  <c r="P57" i="24"/>
  <c r="P56" i="24"/>
  <c r="P55" i="24"/>
  <c r="P54" i="24"/>
  <c r="P53" i="24"/>
  <c r="P52" i="24"/>
  <c r="P51" i="24"/>
  <c r="P50" i="24"/>
  <c r="P49" i="24"/>
  <c r="P48" i="24"/>
  <c r="P40" i="24"/>
  <c r="P39" i="24"/>
  <c r="P38" i="24"/>
  <c r="P37" i="24"/>
  <c r="P36" i="24"/>
  <c r="P35" i="24"/>
  <c r="A4" i="66"/>
  <c r="A4" i="74"/>
  <c r="A3" i="74"/>
  <c r="A4" i="81"/>
  <c r="A4" i="75"/>
  <c r="A4" i="87"/>
  <c r="A4" i="40"/>
  <c r="N8" i="40"/>
  <c r="I15" i="81"/>
  <c r="I16" i="81"/>
  <c r="I17" i="81"/>
  <c r="I18" i="81"/>
  <c r="I19" i="81"/>
  <c r="I20" i="81"/>
  <c r="I21" i="81"/>
  <c r="I22" i="81"/>
  <c r="I23" i="81"/>
  <c r="I24" i="81"/>
  <c r="I25" i="81"/>
  <c r="I26" i="81"/>
  <c r="I27" i="81"/>
  <c r="I28" i="81"/>
  <c r="I29" i="81"/>
  <c r="I30" i="81"/>
  <c r="I31" i="81"/>
  <c r="I32" i="81"/>
  <c r="I33" i="81"/>
  <c r="I34" i="81"/>
  <c r="I35" i="81"/>
  <c r="I36" i="81"/>
  <c r="I37" i="81"/>
  <c r="I38" i="81"/>
  <c r="I39" i="81"/>
  <c r="I40" i="81"/>
  <c r="I41" i="81"/>
  <c r="I42" i="81"/>
  <c r="I43" i="81"/>
  <c r="I44" i="81"/>
  <c r="I45" i="81"/>
  <c r="I46" i="81"/>
  <c r="I47" i="81"/>
  <c r="I48" i="81"/>
  <c r="I49" i="81"/>
  <c r="I50" i="81"/>
  <c r="I51" i="81"/>
  <c r="I52" i="81"/>
  <c r="I34" i="65"/>
  <c r="I33" i="65"/>
  <c r="I29" i="65"/>
  <c r="I28" i="65"/>
  <c r="I27" i="65"/>
  <c r="A3" i="134"/>
  <c r="A3" i="65"/>
  <c r="A3" i="114"/>
  <c r="A3" i="100"/>
  <c r="A3" i="117"/>
  <c r="A3" i="119"/>
  <c r="A3" i="120"/>
  <c r="A4" i="121"/>
  <c r="A3" i="122"/>
  <c r="A3" i="123"/>
  <c r="A3" i="125"/>
  <c r="A3" i="126"/>
  <c r="A3" i="127"/>
  <c r="A3" i="128"/>
  <c r="A3" i="129"/>
  <c r="A3" i="130"/>
  <c r="A3" i="36"/>
  <c r="A3" i="103"/>
  <c r="A3" i="24"/>
  <c r="A3" i="26"/>
  <c r="F6" i="114"/>
  <c r="F7" i="100"/>
  <c r="F6" i="117"/>
  <c r="F6" i="119"/>
  <c r="F7" i="120"/>
  <c r="F7" i="121"/>
  <c r="F7" i="122"/>
  <c r="F6" i="123"/>
  <c r="F6" i="125"/>
  <c r="F7" i="126"/>
  <c r="I7" i="127"/>
  <c r="F6" i="128"/>
  <c r="F7" i="129"/>
  <c r="G6" i="130"/>
  <c r="AA6" i="36"/>
  <c r="AA6" i="103"/>
  <c r="K6" i="24"/>
  <c r="K6" i="26"/>
  <c r="L7" i="75"/>
  <c r="L7" i="94"/>
  <c r="L8" i="81"/>
  <c r="M9" i="74"/>
  <c r="N9" i="66"/>
  <c r="P9" i="40"/>
  <c r="E6" i="65"/>
  <c r="A9" i="87"/>
  <c r="A9" i="75"/>
  <c r="A9" i="94"/>
  <c r="A9" i="81"/>
  <c r="A9" i="74"/>
  <c r="A9" i="66"/>
  <c r="A9" i="40"/>
  <c r="A6" i="134"/>
  <c r="A6" i="26"/>
  <c r="A6" i="103"/>
  <c r="A6" i="36"/>
  <c r="A6" i="130"/>
  <c r="A7" i="129"/>
  <c r="A6" i="128"/>
  <c r="A7" i="127"/>
  <c r="A7" i="126"/>
  <c r="A6" i="125"/>
  <c r="A6" i="123"/>
  <c r="A7" i="122"/>
  <c r="A7" i="121"/>
  <c r="A7" i="120"/>
  <c r="A6" i="119"/>
  <c r="A6" i="117"/>
  <c r="A6" i="114"/>
  <c r="A6" i="65"/>
  <c r="A5" i="75"/>
  <c r="A5" i="81"/>
  <c r="A5" i="74"/>
  <c r="A5" i="66"/>
  <c r="H5" i="119"/>
  <c r="I41" i="130"/>
  <c r="D41" i="130"/>
  <c r="C41" i="130"/>
  <c r="B41" i="130"/>
  <c r="I40" i="130"/>
  <c r="D40" i="130"/>
  <c r="C40" i="130"/>
  <c r="B40" i="130"/>
  <c r="I39" i="130"/>
  <c r="D39" i="130"/>
  <c r="C39" i="130"/>
  <c r="B39" i="130"/>
  <c r="I38" i="130"/>
  <c r="D38" i="130"/>
  <c r="C38" i="130"/>
  <c r="B38" i="130"/>
  <c r="I37" i="130"/>
  <c r="D37" i="130"/>
  <c r="C37" i="130"/>
  <c r="B37" i="130"/>
  <c r="I36" i="130"/>
  <c r="D36" i="130"/>
  <c r="C36" i="130"/>
  <c r="B36" i="130"/>
  <c r="I35" i="130"/>
  <c r="D35" i="130"/>
  <c r="C35" i="130"/>
  <c r="B35" i="130"/>
  <c r="I34" i="130"/>
  <c r="D34" i="130"/>
  <c r="C34" i="130"/>
  <c r="B34" i="130"/>
  <c r="I33" i="130"/>
  <c r="D33" i="130"/>
  <c r="C33" i="130"/>
  <c r="B33" i="130"/>
  <c r="I32" i="130"/>
  <c r="D32" i="130"/>
  <c r="C32" i="130"/>
  <c r="B32" i="130"/>
  <c r="I31" i="130"/>
  <c r="D31" i="130"/>
  <c r="C31" i="130"/>
  <c r="B31" i="130"/>
  <c r="I30" i="130"/>
  <c r="D30" i="130"/>
  <c r="C30" i="130"/>
  <c r="B30" i="130"/>
  <c r="I29" i="130"/>
  <c r="D29" i="130"/>
  <c r="C29" i="130"/>
  <c r="B29" i="130"/>
  <c r="I28" i="130"/>
  <c r="D28" i="130"/>
  <c r="C28" i="130"/>
  <c r="B28" i="130"/>
  <c r="I27" i="130"/>
  <c r="D27" i="130"/>
  <c r="C27" i="130"/>
  <c r="B27" i="130"/>
  <c r="I26" i="130"/>
  <c r="D26" i="130"/>
  <c r="C26" i="130"/>
  <c r="B26" i="130"/>
  <c r="I24" i="130"/>
  <c r="D24" i="130"/>
  <c r="C24" i="130"/>
  <c r="B24" i="130"/>
  <c r="I23" i="130"/>
  <c r="D23" i="130"/>
  <c r="C23" i="130"/>
  <c r="B23" i="130"/>
  <c r="I22" i="130"/>
  <c r="D22" i="130"/>
  <c r="C22" i="130"/>
  <c r="B22" i="130"/>
  <c r="I21" i="130"/>
  <c r="D21" i="130"/>
  <c r="C21" i="130"/>
  <c r="B21" i="130"/>
  <c r="I20" i="130"/>
  <c r="D20" i="130"/>
  <c r="C20" i="130"/>
  <c r="B20" i="130"/>
  <c r="I19" i="130"/>
  <c r="D19" i="130"/>
  <c r="C19" i="130"/>
  <c r="B19" i="130"/>
  <c r="I18" i="130"/>
  <c r="D18" i="130"/>
  <c r="C18" i="130"/>
  <c r="B18" i="130"/>
  <c r="I17" i="130"/>
  <c r="D17" i="130"/>
  <c r="C17" i="130"/>
  <c r="B17" i="130"/>
  <c r="I16" i="130"/>
  <c r="D16" i="130"/>
  <c r="C16" i="130"/>
  <c r="B16" i="130"/>
  <c r="I15" i="130"/>
  <c r="D15" i="130"/>
  <c r="C15" i="130"/>
  <c r="B15" i="130"/>
  <c r="D9" i="130"/>
  <c r="C9" i="130"/>
  <c r="B9" i="130"/>
  <c r="K17" i="129"/>
  <c r="D17" i="129"/>
  <c r="C17" i="129"/>
  <c r="B17" i="129"/>
  <c r="K16" i="129"/>
  <c r="D16" i="129"/>
  <c r="C16" i="129"/>
  <c r="B16" i="129"/>
  <c r="K15" i="129"/>
  <c r="D15" i="129"/>
  <c r="C15" i="129"/>
  <c r="B15" i="129"/>
  <c r="K14" i="129"/>
  <c r="D14" i="129"/>
  <c r="C14" i="129"/>
  <c r="B14" i="129"/>
  <c r="K13" i="129"/>
  <c r="D13" i="129"/>
  <c r="C13" i="129"/>
  <c r="B13" i="129"/>
  <c r="K12" i="129"/>
  <c r="D12" i="129"/>
  <c r="C12" i="129"/>
  <c r="B12" i="129"/>
  <c r="K11" i="129"/>
  <c r="D11" i="129"/>
  <c r="C11" i="129"/>
  <c r="B11" i="129"/>
  <c r="K10" i="129"/>
  <c r="D10" i="129"/>
  <c r="C10" i="129"/>
  <c r="B10" i="129"/>
  <c r="I70" i="128"/>
  <c r="D70" i="128"/>
  <c r="C70" i="128"/>
  <c r="B70" i="128"/>
  <c r="I69" i="128"/>
  <c r="D69" i="128"/>
  <c r="C69" i="128"/>
  <c r="B69" i="128"/>
  <c r="I68" i="128"/>
  <c r="D68" i="128"/>
  <c r="C68" i="128"/>
  <c r="B68" i="128"/>
  <c r="I67" i="128"/>
  <c r="D67" i="128"/>
  <c r="C67" i="128"/>
  <c r="B67" i="128"/>
  <c r="I66" i="128"/>
  <c r="D66" i="128"/>
  <c r="C66" i="128"/>
  <c r="B66" i="128"/>
  <c r="I65" i="128"/>
  <c r="D65" i="128"/>
  <c r="C65" i="128"/>
  <c r="B65" i="128"/>
  <c r="I64" i="128"/>
  <c r="D64" i="128"/>
  <c r="C64" i="128"/>
  <c r="B64" i="128"/>
  <c r="I63" i="128"/>
  <c r="D63" i="128"/>
  <c r="C63" i="128"/>
  <c r="B63" i="128"/>
  <c r="I61" i="128"/>
  <c r="D61" i="128"/>
  <c r="C61" i="128"/>
  <c r="B61" i="128"/>
  <c r="I60" i="128"/>
  <c r="D60" i="128"/>
  <c r="C60" i="128"/>
  <c r="B60" i="128"/>
  <c r="I59" i="128"/>
  <c r="D59" i="128"/>
  <c r="C59" i="128"/>
  <c r="B59" i="128"/>
  <c r="I58" i="128"/>
  <c r="D58" i="128"/>
  <c r="C58" i="128"/>
  <c r="B58" i="128"/>
  <c r="I57" i="128"/>
  <c r="D57" i="128"/>
  <c r="C57" i="128"/>
  <c r="B57" i="128"/>
  <c r="I56" i="128"/>
  <c r="D56" i="128"/>
  <c r="C56" i="128"/>
  <c r="B56" i="128"/>
  <c r="I55" i="128"/>
  <c r="D55" i="128"/>
  <c r="C55" i="128"/>
  <c r="B55" i="128"/>
  <c r="I54" i="128"/>
  <c r="D54" i="128"/>
  <c r="C54" i="128"/>
  <c r="B54" i="128"/>
  <c r="I52" i="128"/>
  <c r="D52" i="128"/>
  <c r="C52" i="128"/>
  <c r="B52" i="128"/>
  <c r="I51" i="128"/>
  <c r="D51" i="128"/>
  <c r="C51" i="128"/>
  <c r="B51" i="128"/>
  <c r="I50" i="128"/>
  <c r="D50" i="128"/>
  <c r="C50" i="128"/>
  <c r="B50" i="128"/>
  <c r="I49" i="128"/>
  <c r="D49" i="128"/>
  <c r="C49" i="128"/>
  <c r="B49" i="128"/>
  <c r="I48" i="128"/>
  <c r="D48" i="128"/>
  <c r="C48" i="128"/>
  <c r="B48" i="128"/>
  <c r="I47" i="128"/>
  <c r="D47" i="128"/>
  <c r="C47" i="128"/>
  <c r="B47" i="128"/>
  <c r="I46" i="128"/>
  <c r="D46" i="128"/>
  <c r="C46" i="128"/>
  <c r="B46" i="128"/>
  <c r="I45" i="128"/>
  <c r="D45" i="128"/>
  <c r="C45" i="128"/>
  <c r="B45" i="128"/>
  <c r="I43" i="128"/>
  <c r="D43" i="128"/>
  <c r="C43" i="128"/>
  <c r="B43" i="128"/>
  <c r="I42" i="128"/>
  <c r="D42" i="128"/>
  <c r="C42" i="128"/>
  <c r="B42" i="128"/>
  <c r="I41" i="128"/>
  <c r="D41" i="128"/>
  <c r="C41" i="128"/>
  <c r="B41" i="128"/>
  <c r="I40" i="128"/>
  <c r="D40" i="128"/>
  <c r="C40" i="128"/>
  <c r="B40" i="128"/>
  <c r="I39" i="128"/>
  <c r="D39" i="128"/>
  <c r="C39" i="128"/>
  <c r="B39" i="128"/>
  <c r="I38" i="128"/>
  <c r="D38" i="128"/>
  <c r="C38" i="128"/>
  <c r="B38" i="128"/>
  <c r="I37" i="128"/>
  <c r="D37" i="128"/>
  <c r="C37" i="128"/>
  <c r="B37" i="128"/>
  <c r="I36" i="128"/>
  <c r="D36" i="128"/>
  <c r="C36" i="128"/>
  <c r="B36" i="128"/>
  <c r="I34" i="128"/>
  <c r="D34" i="128"/>
  <c r="C34" i="128"/>
  <c r="B34" i="128"/>
  <c r="I33" i="128"/>
  <c r="D33" i="128"/>
  <c r="C33" i="128"/>
  <c r="B33" i="128"/>
  <c r="I32" i="128"/>
  <c r="D32" i="128"/>
  <c r="C32" i="128"/>
  <c r="B32" i="128"/>
  <c r="I31" i="128"/>
  <c r="D31" i="128"/>
  <c r="C31" i="128"/>
  <c r="B31" i="128"/>
  <c r="I30" i="128"/>
  <c r="D30" i="128"/>
  <c r="C30" i="128"/>
  <c r="B30" i="128"/>
  <c r="I29" i="128"/>
  <c r="D29" i="128"/>
  <c r="C29" i="128"/>
  <c r="B29" i="128"/>
  <c r="I28" i="128"/>
  <c r="D28" i="128"/>
  <c r="C28" i="128"/>
  <c r="B28" i="128"/>
  <c r="I27" i="128"/>
  <c r="D27" i="128"/>
  <c r="C27" i="128"/>
  <c r="B27" i="128"/>
  <c r="I25" i="128"/>
  <c r="D25" i="128"/>
  <c r="C25" i="128"/>
  <c r="B25" i="128"/>
  <c r="I24" i="128"/>
  <c r="D24" i="128"/>
  <c r="C24" i="128"/>
  <c r="B24" i="128"/>
  <c r="I23" i="128"/>
  <c r="D23" i="128"/>
  <c r="C23" i="128"/>
  <c r="B23" i="128"/>
  <c r="I22" i="128"/>
  <c r="D22" i="128"/>
  <c r="C22" i="128"/>
  <c r="B22" i="128"/>
  <c r="I21" i="128"/>
  <c r="D21" i="128"/>
  <c r="C21" i="128"/>
  <c r="B21" i="128"/>
  <c r="I20" i="128"/>
  <c r="D20" i="128"/>
  <c r="C20" i="128"/>
  <c r="B20" i="128"/>
  <c r="I19" i="128"/>
  <c r="D19" i="128"/>
  <c r="C19" i="128"/>
  <c r="B19" i="128"/>
  <c r="I18" i="128"/>
  <c r="D18" i="128"/>
  <c r="C18" i="128"/>
  <c r="B18" i="128"/>
  <c r="D16" i="128"/>
  <c r="C16" i="128"/>
  <c r="B16" i="128"/>
  <c r="D15" i="128"/>
  <c r="C15" i="128"/>
  <c r="B15" i="128"/>
  <c r="D14" i="128"/>
  <c r="C14" i="128"/>
  <c r="B14" i="128"/>
  <c r="D13" i="128"/>
  <c r="C13" i="128"/>
  <c r="B13" i="128"/>
  <c r="D12" i="128"/>
  <c r="C12" i="128"/>
  <c r="B12" i="128"/>
  <c r="D11" i="128"/>
  <c r="C11" i="128"/>
  <c r="B11" i="128"/>
  <c r="D15" i="127"/>
  <c r="C15" i="127"/>
  <c r="B15" i="127"/>
  <c r="J26" i="126"/>
  <c r="D26" i="126"/>
  <c r="C26" i="126"/>
  <c r="B26" i="126"/>
  <c r="J25" i="126"/>
  <c r="D25" i="126"/>
  <c r="C25" i="126"/>
  <c r="B25" i="126"/>
  <c r="J24" i="126"/>
  <c r="D24" i="126"/>
  <c r="C24" i="126"/>
  <c r="B24" i="126"/>
  <c r="J23" i="126"/>
  <c r="D23" i="126"/>
  <c r="C23" i="126"/>
  <c r="B23" i="126"/>
  <c r="J22" i="126"/>
  <c r="D22" i="126"/>
  <c r="C22" i="126"/>
  <c r="B22" i="126"/>
  <c r="J21" i="126"/>
  <c r="D21" i="126"/>
  <c r="C21" i="126"/>
  <c r="B21" i="126"/>
  <c r="J20" i="126"/>
  <c r="D20" i="126"/>
  <c r="C20" i="126"/>
  <c r="B20" i="126"/>
  <c r="J19" i="126"/>
  <c r="D19" i="126"/>
  <c r="C19" i="126"/>
  <c r="B19" i="126"/>
  <c r="J17" i="126"/>
  <c r="D17" i="126"/>
  <c r="C17" i="126"/>
  <c r="B17" i="126"/>
  <c r="J16" i="126"/>
  <c r="D16" i="126"/>
  <c r="C16" i="126"/>
  <c r="B16" i="126"/>
  <c r="J15" i="126"/>
  <c r="D15" i="126"/>
  <c r="C15" i="126"/>
  <c r="B15" i="126"/>
  <c r="J14" i="126"/>
  <c r="D14" i="126"/>
  <c r="C14" i="126"/>
  <c r="B14" i="126"/>
  <c r="J13" i="126"/>
  <c r="D13" i="126"/>
  <c r="C13" i="126"/>
  <c r="B13" i="126"/>
  <c r="J12" i="126"/>
  <c r="D12" i="126"/>
  <c r="C12" i="126"/>
  <c r="B12" i="126"/>
  <c r="J11" i="126"/>
  <c r="D11" i="126"/>
  <c r="C11" i="126"/>
  <c r="B11" i="126"/>
  <c r="J10" i="126"/>
  <c r="D10" i="126"/>
  <c r="C10" i="126"/>
  <c r="B10" i="126"/>
  <c r="I13" i="123"/>
  <c r="D13" i="123"/>
  <c r="C13" i="123"/>
  <c r="B13" i="123"/>
  <c r="I12" i="123"/>
  <c r="D12" i="123"/>
  <c r="C12" i="123"/>
  <c r="B12" i="123"/>
  <c r="I11" i="123"/>
  <c r="D11" i="123"/>
  <c r="C11" i="123"/>
  <c r="B11" i="123"/>
  <c r="I10" i="123"/>
  <c r="D10" i="123"/>
  <c r="C10" i="123"/>
  <c r="B10" i="123"/>
  <c r="I9" i="123"/>
  <c r="D9" i="123"/>
  <c r="C9" i="123"/>
  <c r="B9" i="123"/>
  <c r="I34" i="117"/>
  <c r="D34" i="117"/>
  <c r="C34" i="117"/>
  <c r="B34" i="117"/>
  <c r="I33" i="117"/>
  <c r="D33" i="117"/>
  <c r="C33" i="117"/>
  <c r="B33" i="117"/>
  <c r="I32" i="117"/>
  <c r="D32" i="117"/>
  <c r="C32" i="117"/>
  <c r="B32" i="117"/>
  <c r="I28" i="117"/>
  <c r="D28" i="117"/>
  <c r="C28" i="117"/>
  <c r="B28" i="117"/>
  <c r="I27" i="117"/>
  <c r="I25" i="117"/>
  <c r="D25" i="117"/>
  <c r="C25" i="117"/>
  <c r="B25" i="117"/>
  <c r="I24" i="117"/>
  <c r="D24" i="117"/>
  <c r="C24" i="117"/>
  <c r="B24" i="117"/>
  <c r="I23" i="117"/>
  <c r="D23" i="117"/>
  <c r="C23" i="117"/>
  <c r="B23" i="117"/>
  <c r="D20" i="117"/>
  <c r="C20" i="117"/>
  <c r="B20" i="117"/>
  <c r="D19" i="117"/>
  <c r="C19" i="117"/>
  <c r="B19" i="117"/>
  <c r="D18" i="117"/>
  <c r="C18" i="117"/>
  <c r="B18" i="117"/>
  <c r="D16" i="117"/>
  <c r="C16" i="117"/>
  <c r="B16" i="117"/>
  <c r="D11" i="117"/>
  <c r="C11" i="117"/>
  <c r="B11" i="117"/>
  <c r="C10" i="117"/>
  <c r="B10" i="117"/>
  <c r="J17" i="122"/>
  <c r="D17" i="122"/>
  <c r="C17" i="122"/>
  <c r="B17" i="122"/>
  <c r="J16" i="122"/>
  <c r="D16" i="122"/>
  <c r="C16" i="122"/>
  <c r="B16" i="122"/>
  <c r="J15" i="122"/>
  <c r="D15" i="122"/>
  <c r="C15" i="122"/>
  <c r="B15" i="122"/>
  <c r="J14" i="122"/>
  <c r="D14" i="122"/>
  <c r="C14" i="122"/>
  <c r="B14" i="122"/>
  <c r="J13" i="122"/>
  <c r="D13" i="122"/>
  <c r="C13" i="122"/>
  <c r="B13" i="122"/>
  <c r="J12" i="122"/>
  <c r="D12" i="122"/>
  <c r="C12" i="122"/>
  <c r="B12" i="122"/>
  <c r="J11" i="122"/>
  <c r="D11" i="122"/>
  <c r="C11" i="122"/>
  <c r="B11" i="122"/>
  <c r="J10" i="122"/>
  <c r="D10" i="122"/>
  <c r="C10" i="122"/>
  <c r="B10" i="122"/>
  <c r="J17" i="120"/>
  <c r="D17" i="120"/>
  <c r="C17" i="120"/>
  <c r="B17" i="120"/>
  <c r="J16" i="120"/>
  <c r="D16" i="120"/>
  <c r="C16" i="120"/>
  <c r="B16" i="120"/>
  <c r="J15" i="120"/>
  <c r="D15" i="120"/>
  <c r="C15" i="120"/>
  <c r="B15" i="120"/>
  <c r="J14" i="120"/>
  <c r="D14" i="120"/>
  <c r="C14" i="120"/>
  <c r="B14" i="120"/>
  <c r="J13" i="120"/>
  <c r="D13" i="120"/>
  <c r="C13" i="120"/>
  <c r="B13" i="120"/>
  <c r="J12" i="120"/>
  <c r="D12" i="120"/>
  <c r="C12" i="120"/>
  <c r="B12" i="120"/>
  <c r="J11" i="120"/>
  <c r="D11" i="120"/>
  <c r="C11" i="120"/>
  <c r="B11" i="120"/>
  <c r="J10" i="120"/>
  <c r="D10" i="120"/>
  <c r="C10" i="120"/>
  <c r="B10" i="120"/>
  <c r="D21" i="118"/>
  <c r="C21" i="118"/>
  <c r="B21" i="118"/>
  <c r="D20" i="118"/>
  <c r="C20" i="118"/>
  <c r="B20" i="118"/>
  <c r="D19" i="118"/>
  <c r="C19" i="118"/>
  <c r="B19" i="118"/>
  <c r="D18" i="118"/>
  <c r="C18" i="118"/>
  <c r="B18" i="118"/>
  <c r="H5" i="65"/>
  <c r="I6" i="100"/>
  <c r="H5" i="114"/>
  <c r="D20" i="100"/>
  <c r="C20" i="100"/>
  <c r="B20" i="100"/>
  <c r="D19" i="100"/>
  <c r="C19" i="100"/>
  <c r="B19" i="100"/>
  <c r="D18" i="100"/>
  <c r="C18" i="100"/>
  <c r="B18" i="100"/>
  <c r="D17" i="100"/>
  <c r="C17" i="100"/>
  <c r="B17" i="100"/>
  <c r="D16" i="100"/>
  <c r="C16" i="100"/>
  <c r="B16" i="100"/>
  <c r="D15" i="100"/>
  <c r="C15" i="100"/>
  <c r="B15" i="100"/>
  <c r="D11" i="100"/>
  <c r="C11" i="100"/>
  <c r="B11" i="100"/>
  <c r="O48" i="75"/>
  <c r="O47" i="75"/>
  <c r="L14" i="75"/>
  <c r="G14" i="75"/>
  <c r="F14" i="75"/>
  <c r="E14" i="75"/>
  <c r="D14" i="75"/>
  <c r="C14" i="75"/>
  <c r="B14" i="75"/>
  <c r="L13" i="75"/>
  <c r="G13" i="75"/>
  <c r="F13" i="75"/>
  <c r="E13" i="75"/>
  <c r="D13" i="75"/>
  <c r="C13" i="75"/>
  <c r="B13" i="75"/>
  <c r="L12" i="75"/>
  <c r="G12" i="75"/>
  <c r="E12" i="75"/>
  <c r="D12" i="75"/>
  <c r="C12" i="75"/>
  <c r="B12" i="75"/>
  <c r="A3" i="75"/>
  <c r="A2" i="75"/>
  <c r="A1" i="75"/>
  <c r="AA66" i="94"/>
  <c r="F15" i="94"/>
  <c r="G15" i="94"/>
  <c r="L52" i="81"/>
  <c r="K52" i="81"/>
  <c r="G52" i="81"/>
  <c r="F52" i="81"/>
  <c r="E52" i="81"/>
  <c r="D52" i="81"/>
  <c r="C52" i="81"/>
  <c r="B52" i="81"/>
  <c r="L51" i="81"/>
  <c r="K51" i="81"/>
  <c r="G51" i="81"/>
  <c r="F51" i="81"/>
  <c r="E51" i="81"/>
  <c r="D51" i="81"/>
  <c r="C51" i="81"/>
  <c r="B51" i="81"/>
  <c r="L50" i="81"/>
  <c r="K50" i="81"/>
  <c r="G50" i="81"/>
  <c r="F50" i="81"/>
  <c r="E50" i="81"/>
  <c r="D50" i="81"/>
  <c r="C50" i="81"/>
  <c r="B50" i="81"/>
  <c r="L49" i="81"/>
  <c r="K49" i="81"/>
  <c r="G49" i="81"/>
  <c r="F49" i="81"/>
  <c r="E49" i="81"/>
  <c r="D49" i="81"/>
  <c r="C49" i="81"/>
  <c r="B49" i="81"/>
  <c r="L48" i="81"/>
  <c r="K48" i="81"/>
  <c r="G48" i="81"/>
  <c r="F48" i="81"/>
  <c r="E48" i="81"/>
  <c r="D48" i="81"/>
  <c r="C48" i="81"/>
  <c r="B48" i="81"/>
  <c r="L47" i="81"/>
  <c r="K47" i="81"/>
  <c r="G47" i="81"/>
  <c r="F47" i="81"/>
  <c r="E47" i="81"/>
  <c r="D47" i="81"/>
  <c r="C47" i="81"/>
  <c r="B47" i="81"/>
  <c r="L46" i="81"/>
  <c r="K46" i="81"/>
  <c r="G46" i="81"/>
  <c r="F46" i="81"/>
  <c r="E46" i="81"/>
  <c r="D46" i="81"/>
  <c r="C46" i="81"/>
  <c r="B46" i="81"/>
  <c r="L45" i="81"/>
  <c r="K45" i="81"/>
  <c r="G45" i="81"/>
  <c r="F45" i="81"/>
  <c r="E45" i="81"/>
  <c r="D45" i="81"/>
  <c r="C45" i="81"/>
  <c r="B45" i="81"/>
  <c r="L44" i="81"/>
  <c r="K44" i="81"/>
  <c r="G44" i="81"/>
  <c r="F44" i="81"/>
  <c r="E44" i="81"/>
  <c r="D44" i="81"/>
  <c r="C44" i="81"/>
  <c r="B44" i="81"/>
  <c r="L43" i="81"/>
  <c r="K43" i="81"/>
  <c r="G43" i="81"/>
  <c r="F43" i="81"/>
  <c r="E43" i="81"/>
  <c r="D43" i="81"/>
  <c r="C43" i="81"/>
  <c r="B43" i="81"/>
  <c r="L42" i="81"/>
  <c r="K42" i="81"/>
  <c r="G42" i="81"/>
  <c r="F42" i="81"/>
  <c r="E42" i="81"/>
  <c r="D42" i="81"/>
  <c r="C42" i="81"/>
  <c r="B42" i="81"/>
  <c r="L41" i="81"/>
  <c r="K41" i="81"/>
  <c r="G41" i="81"/>
  <c r="F41" i="81"/>
  <c r="E41" i="81"/>
  <c r="D41" i="81"/>
  <c r="C41" i="81"/>
  <c r="B41" i="81"/>
  <c r="L40" i="81"/>
  <c r="K40" i="81"/>
  <c r="G40" i="81"/>
  <c r="F40" i="81"/>
  <c r="E40" i="81"/>
  <c r="D40" i="81"/>
  <c r="C40" i="81"/>
  <c r="B40" i="81"/>
  <c r="L39" i="81"/>
  <c r="K39" i="81"/>
  <c r="G39" i="81"/>
  <c r="F39" i="81"/>
  <c r="E39" i="81"/>
  <c r="D39" i="81"/>
  <c r="C39" i="81"/>
  <c r="B39" i="81"/>
  <c r="L38" i="81"/>
  <c r="K38" i="81"/>
  <c r="G38" i="81"/>
  <c r="F38" i="81"/>
  <c r="E38" i="81"/>
  <c r="D38" i="81"/>
  <c r="C38" i="81"/>
  <c r="B38" i="81"/>
  <c r="L37" i="81"/>
  <c r="K37" i="81"/>
  <c r="G37" i="81"/>
  <c r="F37" i="81"/>
  <c r="E37" i="81"/>
  <c r="D37" i="81"/>
  <c r="C37" i="81"/>
  <c r="B37" i="81"/>
  <c r="L36" i="81"/>
  <c r="K36" i="81"/>
  <c r="G36" i="81"/>
  <c r="F36" i="81"/>
  <c r="E36" i="81"/>
  <c r="D36" i="81"/>
  <c r="C36" i="81"/>
  <c r="B36" i="81"/>
  <c r="L35" i="81"/>
  <c r="K35" i="81"/>
  <c r="G35" i="81"/>
  <c r="F35" i="81"/>
  <c r="E35" i="81"/>
  <c r="D35" i="81"/>
  <c r="C35" i="81"/>
  <c r="B35" i="81"/>
  <c r="L34" i="81"/>
  <c r="K34" i="81"/>
  <c r="G34" i="81"/>
  <c r="F34" i="81"/>
  <c r="E34" i="81"/>
  <c r="D34" i="81"/>
  <c r="C34" i="81"/>
  <c r="B34" i="81"/>
  <c r="L33" i="81"/>
  <c r="K33" i="81"/>
  <c r="G33" i="81"/>
  <c r="F33" i="81"/>
  <c r="E33" i="81"/>
  <c r="D33" i="81"/>
  <c r="C33" i="81"/>
  <c r="B33" i="81"/>
  <c r="L32" i="81"/>
  <c r="K32" i="81"/>
  <c r="G32" i="81"/>
  <c r="F32" i="81"/>
  <c r="E32" i="81"/>
  <c r="D32" i="81"/>
  <c r="C32" i="81"/>
  <c r="B32" i="81"/>
  <c r="L31" i="81"/>
  <c r="K31" i="81"/>
  <c r="G31" i="81"/>
  <c r="F31" i="81"/>
  <c r="E31" i="81"/>
  <c r="D31" i="81"/>
  <c r="C31" i="81"/>
  <c r="B31" i="81"/>
  <c r="L30" i="81"/>
  <c r="K30" i="81"/>
  <c r="G30" i="81"/>
  <c r="F30" i="81"/>
  <c r="E30" i="81"/>
  <c r="D30" i="81"/>
  <c r="C30" i="81"/>
  <c r="B30" i="81"/>
  <c r="L29" i="81"/>
  <c r="K29" i="81"/>
  <c r="G29" i="81"/>
  <c r="F29" i="81"/>
  <c r="E29" i="81"/>
  <c r="D29" i="81"/>
  <c r="C29" i="81"/>
  <c r="B29" i="81"/>
  <c r="L28" i="81"/>
  <c r="K28" i="81"/>
  <c r="G28" i="81"/>
  <c r="F28" i="81"/>
  <c r="E28" i="81"/>
  <c r="D28" i="81"/>
  <c r="C28" i="81"/>
  <c r="B28" i="81"/>
  <c r="L27" i="81"/>
  <c r="K27" i="81"/>
  <c r="G27" i="81"/>
  <c r="F27" i="81"/>
  <c r="E27" i="81"/>
  <c r="D27" i="81"/>
  <c r="C27" i="81"/>
  <c r="B27" i="81"/>
  <c r="L26" i="81"/>
  <c r="K26" i="81"/>
  <c r="G26" i="81"/>
  <c r="F26" i="81"/>
  <c r="E26" i="81"/>
  <c r="D26" i="81"/>
  <c r="C26" i="81"/>
  <c r="B26" i="81"/>
  <c r="L25" i="81"/>
  <c r="K25" i="81"/>
  <c r="G25" i="81"/>
  <c r="F25" i="81"/>
  <c r="E25" i="81"/>
  <c r="D25" i="81"/>
  <c r="C25" i="81"/>
  <c r="B25" i="81"/>
  <c r="L24" i="81"/>
  <c r="K24" i="81"/>
  <c r="G24" i="81"/>
  <c r="F24" i="81"/>
  <c r="E24" i="81"/>
  <c r="D24" i="81"/>
  <c r="C24" i="81"/>
  <c r="B24" i="81"/>
  <c r="L23" i="81"/>
  <c r="K23" i="81"/>
  <c r="G23" i="81"/>
  <c r="F23" i="81"/>
  <c r="E23" i="81"/>
  <c r="D23" i="81"/>
  <c r="C23" i="81"/>
  <c r="B23" i="81"/>
  <c r="L22" i="81"/>
  <c r="K22" i="81"/>
  <c r="G22" i="81"/>
  <c r="F22" i="81"/>
  <c r="E22" i="81"/>
  <c r="D22" i="81"/>
  <c r="C22" i="81"/>
  <c r="B22" i="81"/>
  <c r="L21" i="81"/>
  <c r="K21" i="81"/>
  <c r="G21" i="81"/>
  <c r="F21" i="81"/>
  <c r="E21" i="81"/>
  <c r="D21" i="81"/>
  <c r="C21" i="81"/>
  <c r="B21" i="81"/>
  <c r="L20" i="81"/>
  <c r="K20" i="81"/>
  <c r="G20" i="81"/>
  <c r="F20" i="81"/>
  <c r="E20" i="81"/>
  <c r="D20" i="81"/>
  <c r="C20" i="81"/>
  <c r="B20" i="81"/>
  <c r="L19" i="81"/>
  <c r="K19" i="81"/>
  <c r="G19" i="81"/>
  <c r="F19" i="81"/>
  <c r="E19" i="81"/>
  <c r="D19" i="81"/>
  <c r="C19" i="81"/>
  <c r="B19" i="81"/>
  <c r="L18" i="81"/>
  <c r="K18" i="81"/>
  <c r="G18" i="81"/>
  <c r="F18" i="81"/>
  <c r="E18" i="81"/>
  <c r="D18" i="81"/>
  <c r="C18" i="81"/>
  <c r="B18" i="81"/>
  <c r="L17" i="81"/>
  <c r="K17" i="81"/>
  <c r="G17" i="81"/>
  <c r="F17" i="81"/>
  <c r="E17" i="81"/>
  <c r="D17" i="81"/>
  <c r="C17" i="81"/>
  <c r="B17" i="81"/>
  <c r="L16" i="81"/>
  <c r="K16" i="81"/>
  <c r="G16" i="81"/>
  <c r="F16" i="81"/>
  <c r="E16" i="81"/>
  <c r="D16" i="81"/>
  <c r="C16" i="81"/>
  <c r="B16" i="81"/>
  <c r="L15" i="81"/>
  <c r="K15" i="81"/>
  <c r="G15" i="81"/>
  <c r="F15" i="81"/>
  <c r="E15" i="81"/>
  <c r="D15" i="81"/>
  <c r="C15" i="81"/>
  <c r="B15" i="81"/>
  <c r="L14" i="81"/>
  <c r="K14" i="81"/>
  <c r="G14" i="81"/>
  <c r="F14" i="81"/>
  <c r="E14" i="81"/>
  <c r="D14" i="81"/>
  <c r="C14" i="81"/>
  <c r="B14" i="81"/>
  <c r="L13" i="81"/>
  <c r="K13" i="81"/>
  <c r="G13" i="81"/>
  <c r="F13" i="81"/>
  <c r="E13" i="81"/>
  <c r="D13" i="81"/>
  <c r="C13" i="81"/>
  <c r="B13" i="81"/>
  <c r="L11" i="81"/>
  <c r="G11" i="81"/>
  <c r="F11" i="81"/>
  <c r="E11" i="81"/>
  <c r="D11" i="81"/>
  <c r="C11" i="81"/>
  <c r="B11" i="81"/>
  <c r="A3" i="81"/>
  <c r="A2" i="81"/>
  <c r="A1" i="81"/>
  <c r="M18" i="74"/>
  <c r="L18" i="74"/>
  <c r="G18" i="74"/>
  <c r="F18" i="74"/>
  <c r="E18" i="74"/>
  <c r="D18" i="74"/>
  <c r="C18" i="74"/>
  <c r="B18" i="74"/>
  <c r="M17" i="74"/>
  <c r="L17" i="74"/>
  <c r="G17" i="74"/>
  <c r="F17" i="74"/>
  <c r="E17" i="74"/>
  <c r="D17" i="74"/>
  <c r="C17" i="74"/>
  <c r="B17" i="74"/>
  <c r="M16" i="74"/>
  <c r="L16" i="74"/>
  <c r="G16" i="74"/>
  <c r="F16" i="74"/>
  <c r="E16" i="74"/>
  <c r="D16" i="74"/>
  <c r="C16" i="74"/>
  <c r="B16" i="74"/>
  <c r="M13" i="74"/>
  <c r="L13" i="74"/>
  <c r="G13" i="74"/>
  <c r="F13" i="74"/>
  <c r="E13" i="74"/>
  <c r="D13" i="74"/>
  <c r="C13" i="74"/>
  <c r="B13" i="74"/>
  <c r="M12" i="74"/>
  <c r="L12" i="74"/>
  <c r="G12" i="74"/>
  <c r="F12" i="74"/>
  <c r="E12" i="74"/>
  <c r="D12" i="74"/>
  <c r="C12" i="74"/>
  <c r="B12" i="74"/>
  <c r="M14" i="74"/>
  <c r="L14" i="74"/>
  <c r="G14" i="74"/>
  <c r="F14" i="74"/>
  <c r="E14" i="74"/>
  <c r="D14" i="74"/>
  <c r="C14" i="74"/>
  <c r="B14" i="74"/>
  <c r="M15" i="74"/>
  <c r="L15" i="74"/>
  <c r="G15" i="74"/>
  <c r="F15" i="74"/>
  <c r="E15" i="74"/>
  <c r="D15" i="74"/>
  <c r="C15" i="74"/>
  <c r="B15" i="74"/>
  <c r="A2" i="74"/>
  <c r="A1" i="74"/>
  <c r="N14" i="66"/>
  <c r="F14" i="66"/>
  <c r="E14" i="66"/>
  <c r="D14" i="66"/>
  <c r="C14" i="66"/>
  <c r="B14" i="66"/>
  <c r="N13" i="66"/>
  <c r="G13" i="66"/>
  <c r="F13" i="66"/>
  <c r="E13" i="66"/>
  <c r="D13" i="66"/>
  <c r="C13" i="66"/>
  <c r="B13" i="66"/>
  <c r="A3" i="66"/>
  <c r="A2" i="66"/>
  <c r="A1" i="66"/>
  <c r="F16" i="40"/>
  <c r="F14" i="40"/>
  <c r="F13" i="40"/>
  <c r="F20" i="40"/>
  <c r="G13" i="40"/>
  <c r="O13" i="40"/>
  <c r="G20" i="40"/>
  <c r="B9" i="134"/>
  <c r="C9" i="134"/>
  <c r="D9" i="134"/>
  <c r="P32" i="24"/>
  <c r="P33" i="24"/>
  <c r="P34" i="24"/>
  <c r="AN29" i="36"/>
  <c r="D29" i="36"/>
  <c r="C29" i="36"/>
  <c r="B29" i="36"/>
  <c r="AN28" i="36"/>
  <c r="D28" i="36"/>
  <c r="C28" i="36"/>
  <c r="B28" i="36"/>
  <c r="AN27" i="36"/>
  <c r="D27" i="36"/>
  <c r="C27" i="36"/>
  <c r="B27" i="36"/>
  <c r="AN26" i="36"/>
  <c r="D26" i="36"/>
  <c r="C26" i="36"/>
  <c r="B26" i="36"/>
  <c r="AN25" i="36"/>
  <c r="D25" i="36"/>
  <c r="C25" i="36"/>
  <c r="B25" i="36"/>
  <c r="AN24" i="36"/>
  <c r="D24" i="36"/>
  <c r="C24" i="36"/>
  <c r="B24" i="36"/>
  <c r="AN23" i="36"/>
  <c r="D23" i="36"/>
  <c r="C23" i="36"/>
  <c r="B23" i="36"/>
  <c r="AN22" i="36"/>
  <c r="D22" i="36"/>
  <c r="C22" i="36"/>
  <c r="B22" i="36"/>
  <c r="AN21" i="36"/>
  <c r="D21" i="36"/>
  <c r="C21" i="36"/>
  <c r="B21" i="36"/>
  <c r="AN20" i="36"/>
  <c r="D20" i="36"/>
  <c r="C20" i="36"/>
  <c r="B20" i="36"/>
  <c r="AN19" i="36"/>
  <c r="D19" i="36"/>
  <c r="C19" i="36"/>
  <c r="B19" i="36"/>
  <c r="AN18" i="36"/>
  <c r="D18" i="36"/>
  <c r="C18" i="36"/>
  <c r="B18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AN11" i="103"/>
  <c r="H6" i="129"/>
  <c r="H6" i="126"/>
  <c r="H6" i="122"/>
  <c r="H6" i="120"/>
  <c r="H5" i="117"/>
  <c r="J13" i="114"/>
  <c r="J12" i="114"/>
  <c r="J11" i="114"/>
  <c r="J10" i="114"/>
  <c r="J9" i="114"/>
  <c r="D34" i="65"/>
  <c r="C34" i="65"/>
  <c r="B34" i="65"/>
  <c r="D33" i="65"/>
  <c r="C33" i="65"/>
  <c r="B33" i="65"/>
  <c r="D29" i="65"/>
  <c r="C29" i="65"/>
  <c r="B29" i="65"/>
  <c r="D28" i="65"/>
  <c r="C28" i="65"/>
  <c r="B28" i="65"/>
  <c r="D27" i="65"/>
  <c r="C27" i="65"/>
  <c r="B27" i="65"/>
  <c r="D25" i="65"/>
  <c r="C25" i="65"/>
  <c r="B25" i="65"/>
  <c r="D24" i="65"/>
  <c r="C24" i="65"/>
  <c r="B24" i="65"/>
  <c r="D20" i="65"/>
  <c r="C20" i="65"/>
  <c r="B20" i="65"/>
  <c r="D19" i="65"/>
  <c r="C19" i="65"/>
  <c r="B19" i="65"/>
  <c r="B10" i="65"/>
  <c r="C10" i="65"/>
  <c r="D10" i="65"/>
  <c r="B14" i="65"/>
  <c r="C14" i="65"/>
  <c r="D14" i="65"/>
  <c r="B15" i="65"/>
  <c r="C15" i="65"/>
  <c r="D15" i="65"/>
  <c r="B16" i="65"/>
  <c r="C16" i="65"/>
  <c r="D16" i="65"/>
  <c r="B9" i="114"/>
  <c r="C9" i="114"/>
  <c r="D9" i="114"/>
  <c r="B10" i="114"/>
  <c r="C10" i="114"/>
  <c r="D10" i="114"/>
  <c r="B11" i="114"/>
  <c r="C11" i="114"/>
  <c r="D11" i="114"/>
  <c r="B12" i="114"/>
  <c r="C12" i="114"/>
  <c r="D12" i="114"/>
  <c r="B13" i="114"/>
  <c r="C13" i="114"/>
  <c r="D13" i="114"/>
  <c r="G12" i="94"/>
  <c r="F12" i="94"/>
  <c r="A3" i="87"/>
  <c r="A2" i="87"/>
  <c r="A1" i="87"/>
  <c r="A2" i="94"/>
  <c r="A1" i="94"/>
  <c r="A3" i="40"/>
  <c r="A2" i="40"/>
  <c r="A1" i="40"/>
  <c r="D23" i="24"/>
  <c r="C23" i="24"/>
  <c r="B23" i="24"/>
  <c r="D21" i="24"/>
  <c r="C21" i="24"/>
  <c r="B21" i="24"/>
  <c r="D19" i="24"/>
  <c r="C19" i="24"/>
  <c r="B19" i="24"/>
  <c r="D17" i="24"/>
  <c r="C17" i="24"/>
  <c r="B17" i="24"/>
  <c r="D15" i="24"/>
  <c r="C15" i="24"/>
  <c r="B15" i="24"/>
  <c r="D11" i="24"/>
  <c r="C11" i="24"/>
  <c r="B11" i="24"/>
  <c r="D9" i="24"/>
  <c r="C9" i="24"/>
  <c r="B9" i="24"/>
  <c r="O71" i="94"/>
  <c r="O72" i="94"/>
  <c r="O69" i="94"/>
  <c r="B9" i="103"/>
  <c r="C9" i="103"/>
  <c r="D9" i="103"/>
  <c r="D13" i="24"/>
  <c r="C13" i="24"/>
  <c r="B13" i="24"/>
</calcChain>
</file>

<file path=xl/sharedStrings.xml><?xml version="1.0" encoding="utf-8"?>
<sst xmlns="http://schemas.openxmlformats.org/spreadsheetml/2006/main" count="11047" uniqueCount="2901">
  <si>
    <t>16:45</t>
  </si>
  <si>
    <t>7 ЗАБЕГ</t>
  </si>
  <si>
    <t>165</t>
  </si>
  <si>
    <t>БЕГ 1500 М</t>
  </si>
  <si>
    <t xml:space="preserve">ФИНАЛЬНЫЕ ЗАБЕГИ </t>
  </si>
  <si>
    <t>Лучший 
результ.</t>
  </si>
  <si>
    <t xml:space="preserve">Рефери _________________ ( __________________________________________________________ ) </t>
  </si>
  <si>
    <t>Ст. судья _________________ ( __________________________________________________________ )</t>
  </si>
  <si>
    <t>Секретарь ________________ ( __________________________________________________________ )</t>
  </si>
  <si>
    <t>Порядок подьема высот:</t>
  </si>
  <si>
    <t>Попытки</t>
  </si>
  <si>
    <t>Жеребьевка</t>
  </si>
  <si>
    <t>Занятое место</t>
  </si>
  <si>
    <t>Заявл. разряд</t>
  </si>
  <si>
    <t>Забеги</t>
  </si>
  <si>
    <t>Финал</t>
  </si>
  <si>
    <t>Вып. разр.</t>
  </si>
  <si>
    <t>Очки</t>
  </si>
  <si>
    <t>Ф.И. О. тренера</t>
  </si>
  <si>
    <t>номер</t>
  </si>
  <si>
    <t>ИТОГОВЫЙ ПРОТОКОЛ</t>
  </si>
  <si>
    <t>Дата 
рождения</t>
  </si>
  <si>
    <t>Результат</t>
  </si>
  <si>
    <t xml:space="preserve">Приложение - технический протокол </t>
  </si>
  <si>
    <t>Высоты</t>
  </si>
  <si>
    <t>Лучший       рез-тат</t>
  </si>
  <si>
    <t>145</t>
  </si>
  <si>
    <t>155</t>
  </si>
  <si>
    <t>Заявл. раз.</t>
  </si>
  <si>
    <t>Результаты</t>
  </si>
  <si>
    <t>Лучший
результат</t>
  </si>
  <si>
    <t>Вып.                         разр.</t>
  </si>
  <si>
    <t>22</t>
  </si>
  <si>
    <t>6 ЗАБЕГ</t>
  </si>
  <si>
    <t>ФИНАЛЬНЫЕ СОРЕВНОВАНИЯ</t>
  </si>
  <si>
    <t>ВИД</t>
  </si>
  <si>
    <t>№№</t>
  </si>
  <si>
    <t>ФАМИЛИЯ ИМЯ УЧАСТНИКА</t>
  </si>
  <si>
    <t>Год.рожд</t>
  </si>
  <si>
    <t>НАЗВАНИЕ КОМАНДЫ</t>
  </si>
  <si>
    <t>ТРЕНЕР(ы)</t>
  </si>
  <si>
    <t>№№ п/п</t>
  </si>
  <si>
    <t>Номер участника</t>
  </si>
  <si>
    <t>Лучший результат</t>
  </si>
  <si>
    <t>Примечание</t>
  </si>
  <si>
    <t>1</t>
  </si>
  <si>
    <t>2</t>
  </si>
  <si>
    <t>3</t>
  </si>
  <si>
    <t>4</t>
  </si>
  <si>
    <t>5</t>
  </si>
  <si>
    <t>6</t>
  </si>
  <si>
    <t>7</t>
  </si>
  <si>
    <t>1 ЗАБЕГ</t>
  </si>
  <si>
    <t>2 ЗАБЕГ</t>
  </si>
  <si>
    <t>3 ЗАБЕГ</t>
  </si>
  <si>
    <t>4 ЗАБЕГ</t>
  </si>
  <si>
    <t>Фамилия и Имя                             участника</t>
  </si>
  <si>
    <t>Место</t>
  </si>
  <si>
    <t>Разряд</t>
  </si>
  <si>
    <t>забеги</t>
  </si>
  <si>
    <t>финал</t>
  </si>
  <si>
    <t>НОМЕР</t>
  </si>
  <si>
    <t>ПРЫЖОК В ВЫСОТУ</t>
  </si>
  <si>
    <t>ПРЫЖОК С ШЕСТОМ</t>
  </si>
  <si>
    <t>ТОЛКАНИЕ ЯДРА</t>
  </si>
  <si>
    <t>ТРОЙНОЙ ПРЫЖОК</t>
  </si>
  <si>
    <t>Фамилия, имя</t>
  </si>
  <si>
    <t>Дата рождения</t>
  </si>
  <si>
    <t>Ст.судья:</t>
  </si>
  <si>
    <t>Секретарь:</t>
  </si>
  <si>
    <t>Ст.хронометрист:</t>
  </si>
  <si>
    <t>5 ЗАБЕГ</t>
  </si>
  <si>
    <t>Год рожд.</t>
  </si>
  <si>
    <t>ВСЕРОССИЙСКАЯ ФЕДЕРАЦИЯ ЛЕГКОЙ АТЛЕТИКИ</t>
  </si>
  <si>
    <t>№ п/п</t>
  </si>
  <si>
    <t>Фамилия, имя                            участника</t>
  </si>
  <si>
    <t>Рефери по бегу:</t>
  </si>
  <si>
    <t>Примеч.</t>
  </si>
  <si>
    <t>БЕГ 400 М</t>
  </si>
  <si>
    <t>БЕГ 800 М</t>
  </si>
  <si>
    <t>Фамилия, имя                             участника</t>
  </si>
  <si>
    <t>В   Ы   С   О   Т   Ы</t>
  </si>
  <si>
    <t>Б</t>
  </si>
  <si>
    <t>А</t>
  </si>
  <si>
    <t>ПРЫЖОК В ДЛИНУ</t>
  </si>
  <si>
    <t>БЕГ 200 М</t>
  </si>
  <si>
    <t>ФИНАЛ</t>
  </si>
  <si>
    <t>финальные забеги</t>
  </si>
  <si>
    <t>8</t>
  </si>
  <si>
    <t>15</t>
  </si>
  <si>
    <t>14</t>
  </si>
  <si>
    <t>13</t>
  </si>
  <si>
    <t>12</t>
  </si>
  <si>
    <t>11</t>
  </si>
  <si>
    <t>10</t>
  </si>
  <si>
    <t>9</t>
  </si>
  <si>
    <t>16</t>
  </si>
  <si>
    <t>17</t>
  </si>
  <si>
    <t>18</t>
  </si>
  <si>
    <t>19</t>
  </si>
  <si>
    <t>20</t>
  </si>
  <si>
    <t>21</t>
  </si>
  <si>
    <t>160</t>
  </si>
  <si>
    <t>150</t>
  </si>
  <si>
    <t>БЕГ 400 М с/б</t>
  </si>
  <si>
    <t>финальные соревнования</t>
  </si>
  <si>
    <t>СТАРТОВЫЙ ПРОТОКОЛ</t>
  </si>
  <si>
    <t>Территория</t>
  </si>
  <si>
    <t>140</t>
  </si>
  <si>
    <t>Округ</t>
  </si>
  <si>
    <t>рез-тат забега</t>
  </si>
  <si>
    <t>приход</t>
  </si>
  <si>
    <t xml:space="preserve">Результат </t>
  </si>
  <si>
    <t>рез-тат полуфин.</t>
  </si>
  <si>
    <t>Приход</t>
  </si>
  <si>
    <t>ДСО Ведомство</t>
  </si>
  <si>
    <t xml:space="preserve">Организация                                                        Ведомство       </t>
  </si>
  <si>
    <t>Фамилия, имя участника</t>
  </si>
  <si>
    <t>БЕГ 3000 м с/п</t>
  </si>
  <si>
    <t>72</t>
  </si>
  <si>
    <t xml:space="preserve">Прыжок в высоту </t>
  </si>
  <si>
    <t>мсмк</t>
  </si>
  <si>
    <t>мс</t>
  </si>
  <si>
    <t>кмс</t>
  </si>
  <si>
    <t>1ю</t>
  </si>
  <si>
    <t>2ю</t>
  </si>
  <si>
    <t>3ю</t>
  </si>
  <si>
    <t>ЭСТАФЕТНЫЙ БЕГ 4Х100 М</t>
  </si>
  <si>
    <t>ЭСТАФЕТНЫЙ БЕГ 4х100 М</t>
  </si>
  <si>
    <t xml:space="preserve">Прыжок с шестом   </t>
  </si>
  <si>
    <t xml:space="preserve">дисквал п.п. 162.7 </t>
  </si>
  <si>
    <t>фальстарт</t>
  </si>
  <si>
    <t>10 июня 2012 г.</t>
  </si>
  <si>
    <t xml:space="preserve">место </t>
  </si>
  <si>
    <t>ЮФО</t>
  </si>
  <si>
    <t>С-КФО</t>
  </si>
  <si>
    <t>МС</t>
  </si>
  <si>
    <t>КМС</t>
  </si>
  <si>
    <t>КОНОВСКОЙ А.Н.</t>
  </si>
  <si>
    <t>ИВАНОВ И.П.</t>
  </si>
  <si>
    <t>ИВАНОВА АНАСТАСИЯ</t>
  </si>
  <si>
    <t>МИЛАЕВА МАРИЯ</t>
  </si>
  <si>
    <t>2000</t>
  </si>
  <si>
    <t>КОРНЕЕВА АЛИНА</t>
  </si>
  <si>
    <t>ГРИЩЕНКО АЛИНА</t>
  </si>
  <si>
    <t>АЛТЫНОВА АННА</t>
  </si>
  <si>
    <t>ГАЛКИНА ЮЛИЯ</t>
  </si>
  <si>
    <t>БЕЛЯЕВА ЕКАТЕРИНА</t>
  </si>
  <si>
    <t>КОБЗАРЕВА ИЗАБЕЛЛА</t>
  </si>
  <si>
    <t>МО</t>
  </si>
  <si>
    <t>320</t>
  </si>
  <si>
    <t>ОЛЕНЧЕНКО В.М.</t>
  </si>
  <si>
    <t>АЛЕКСЕЕНКО ЕКАТЕРИНА</t>
  </si>
  <si>
    <t>СЛЕСАРЕНКО ЯНА</t>
  </si>
  <si>
    <t>БОНДАРЕНКО ЕЛИЗАВЕТА</t>
  </si>
  <si>
    <t>МЕШКОВСКИЙ А.Н.</t>
  </si>
  <si>
    <t>МСМК</t>
  </si>
  <si>
    <t>ЖЕНЩИНЫ</t>
  </si>
  <si>
    <t>11:30</t>
  </si>
  <si>
    <t>х</t>
  </si>
  <si>
    <t>19:40</t>
  </si>
  <si>
    <t>1998</t>
  </si>
  <si>
    <t>300</t>
  </si>
  <si>
    <t>340</t>
  </si>
  <si>
    <t>350</t>
  </si>
  <si>
    <t>170</t>
  </si>
  <si>
    <t>14:10</t>
  </si>
  <si>
    <t>ЭСТАФЕТНЫЙ БЕГ 4х400 М</t>
  </si>
  <si>
    <t>БОЛДЫРЕВА И.А.</t>
  </si>
  <si>
    <t>148</t>
  </si>
  <si>
    <t>177</t>
  </si>
  <si>
    <t>125</t>
  </si>
  <si>
    <t>КРАМАРЧЕНКОВА МАРИЯ</t>
  </si>
  <si>
    <t>02.03.2000</t>
  </si>
  <si>
    <t>ИВАНОВ И.П., СРЕТЕНЦЕВА О.И.</t>
  </si>
  <si>
    <t>РОСТОВ ДЮСШ-1</t>
  </si>
  <si>
    <t>77</t>
  </si>
  <si>
    <t>АЛПАТЬЕВА ОЛЬГА</t>
  </si>
  <si>
    <t>2001</t>
  </si>
  <si>
    <t>Б-КАЛИТВА СШОР-25</t>
  </si>
  <si>
    <t>НЕБОЖЕНКО ВАЛЕРИЯ</t>
  </si>
  <si>
    <t>90</t>
  </si>
  <si>
    <t>ДЕРЕВЯНЧЕНКО ЕКАТЕРИНА</t>
  </si>
  <si>
    <t>01.02.2001</t>
  </si>
  <si>
    <t>КАМЕНСК-ШАХТИНСКИЙ СШОР-2</t>
  </si>
  <si>
    <t>ЛЫСЕНКО М.Ф., ЛОКОТАЕВА И.Н.</t>
  </si>
  <si>
    <t>06.07.1999</t>
  </si>
  <si>
    <t>КОНДРАТЬЕВА ЕКАТЕРИНА</t>
  </si>
  <si>
    <t>25.06.1999</t>
  </si>
  <si>
    <t>ШАХТЫ СШОР-15</t>
  </si>
  <si>
    <t>СТАРЫХ С.И., Т.И., МОТЫЛЕВА А.С.</t>
  </si>
  <si>
    <t>КАРЦЕВА МАРИЯ</t>
  </si>
  <si>
    <t>29.04.2001</t>
  </si>
  <si>
    <t>ДИМИТРОВА ЕКАТЕРИНА</t>
  </si>
  <si>
    <t>КУЗИН С.И., КУЗИНА Т.А., КУЗИНА А.С.</t>
  </si>
  <si>
    <t>ШРАМКО ЕВА</t>
  </si>
  <si>
    <t>08.09.2005</t>
  </si>
  <si>
    <t>ШАХТЫ СШ-1</t>
  </si>
  <si>
    <t>КРАВЧЕНКО М.Л., ГЛАДНЕВА К.В</t>
  </si>
  <si>
    <t>686</t>
  </si>
  <si>
    <t>ГОРБУНОВА ЕЛЕНА</t>
  </si>
  <si>
    <t>26.02.2001</t>
  </si>
  <si>
    <t>ГРУДИНИН А.В.</t>
  </si>
  <si>
    <t>29.01.2001</t>
  </si>
  <si>
    <t>28</t>
  </si>
  <si>
    <t>КОЧКОВАЯ ВИКТОРИЯ</t>
  </si>
  <si>
    <t>ШАХТЫ СШ-5</t>
  </si>
  <si>
    <t>МИЩЕНКО Н.Г.</t>
  </si>
  <si>
    <t>ЧУМАК АЛИНА</t>
  </si>
  <si>
    <t>16.05.1999</t>
  </si>
  <si>
    <t>ФАТУН О.Н.</t>
  </si>
  <si>
    <t>ФИЛИППОВА АНАСТАСИЯ</t>
  </si>
  <si>
    <t>12.07.2000</t>
  </si>
  <si>
    <t>НОВОЧЕРКАССК ЮРГПУ (НПИ)</t>
  </si>
  <si>
    <t>КОНОНЕНКО М.А.</t>
  </si>
  <si>
    <t>СИДЕЛЬНИКОВА ТАТЬЯНА</t>
  </si>
  <si>
    <t>14.01.2000</t>
  </si>
  <si>
    <t>БОГОСЛОВСКАЯ АЛИНА</t>
  </si>
  <si>
    <t>03.08.2000</t>
  </si>
  <si>
    <t>ПОТЫНОК КСЕНИЯ</t>
  </si>
  <si>
    <t>09.03.1998</t>
  </si>
  <si>
    <t>НИЗЕЛЬСКАЯ Л.В.</t>
  </si>
  <si>
    <t>ТЕНЕНГОЛЬЦ ЛЮДМИЛА</t>
  </si>
  <si>
    <t>05.12.2000</t>
  </si>
  <si>
    <t>НОВОСЕРКАССК</t>
  </si>
  <si>
    <t>ШУТОВ Н.М.</t>
  </si>
  <si>
    <t>396</t>
  </si>
  <si>
    <t>05.02.1998</t>
  </si>
  <si>
    <t>САЙКО АЛЕКСАНДРА</t>
  </si>
  <si>
    <t>06.08.1998</t>
  </si>
  <si>
    <t>БОГОСЛОВСКАЯ АНГЕЛИНА</t>
  </si>
  <si>
    <t>104</t>
  </si>
  <si>
    <t>ХАРИНА ЕВГЕНИЯ</t>
  </si>
  <si>
    <t>10.02.1996</t>
  </si>
  <si>
    <t>НИЗЕЛЬСКИЕ Л.В., Д.Г.</t>
  </si>
  <si>
    <t>КРУТИКОВА НАТАЛЬЯ</t>
  </si>
  <si>
    <t>14.08.1998</t>
  </si>
  <si>
    <t>ПОПОВА ЕЛЕНА</t>
  </si>
  <si>
    <t>24.09.1997</t>
  </si>
  <si>
    <t>ЦВЕТКОВА ЛЮССИЯ</t>
  </si>
  <si>
    <t>23.11.2000</t>
  </si>
  <si>
    <t>24</t>
  </si>
  <si>
    <t>ПОДЛЕГАЕВА АНАСТАСИЯ</t>
  </si>
  <si>
    <t>24.05.2001</t>
  </si>
  <si>
    <t>КАМЕНСК-ШАХТИНСКИЙ СШОР-1</t>
  </si>
  <si>
    <t>ШПИЛЬКОВА В.Б.</t>
  </si>
  <si>
    <t>25</t>
  </si>
  <si>
    <t>БЕЛОУСОВА АНАСТАСИЯ</t>
  </si>
  <si>
    <t>25.12.2001</t>
  </si>
  <si>
    <t>АЗОВ ДЮСШ-2</t>
  </si>
  <si>
    <t>ВИТАЛЬЕВА М.Н.</t>
  </si>
  <si>
    <t>101</t>
  </si>
  <si>
    <t>ВОЛКАНОВА ДАРЬЯ</t>
  </si>
  <si>
    <t>РОСТОВ РГУПС</t>
  </si>
  <si>
    <t>КЛЕПФЕР ЭЛЬВИРА</t>
  </si>
  <si>
    <t>РОСТОВ ЮФУ</t>
  </si>
  <si>
    <t>НИЗЕЛЬСКАЯ Л.В., КОНОВСКОЙ А.Н.</t>
  </si>
  <si>
    <t>РОСТОВ СШОР-8</t>
  </si>
  <si>
    <t>КОСЮШКО АНГЕЛИНА</t>
  </si>
  <si>
    <t>22.06.2000</t>
  </si>
  <si>
    <t>САРАЕВА КСЕНИЯ</t>
  </si>
  <si>
    <t>16.03.2000</t>
  </si>
  <si>
    <t>БУЛАНОВА ЛИЛИЯ</t>
  </si>
  <si>
    <t>23.10.2000</t>
  </si>
  <si>
    <t>42</t>
  </si>
  <si>
    <t>КЛАДИЕВА ТАТЬЯНА</t>
  </si>
  <si>
    <t>18.03.1996</t>
  </si>
  <si>
    <t>ВОЛГОГРАД СШОР</t>
  </si>
  <si>
    <t>КУДРЯШОВ Ю.А.</t>
  </si>
  <si>
    <t>КУЗЬМИНА МАРИЯ</t>
  </si>
  <si>
    <t>23.01.1999</t>
  </si>
  <si>
    <t>КУДРЯШОВ Ю.А., ПОДШИБЯКИН А.Ю.</t>
  </si>
  <si>
    <t>ДЕМЧЕНКО ЛИЛИЯ</t>
  </si>
  <si>
    <t>11.10.2001</t>
  </si>
  <si>
    <t>ЕССЕНТУКИ ДЮСШ</t>
  </si>
  <si>
    <t>ПРАЗЯН Г.А.</t>
  </si>
  <si>
    <t>t° +20 вл. 58%</t>
  </si>
  <si>
    <t>БЕГ 60 М</t>
  </si>
  <si>
    <t>22.12.1998</t>
  </si>
  <si>
    <t>ДНР</t>
  </si>
  <si>
    <t>КОРСУН А.И., ВАСЮКОВ К.В.</t>
  </si>
  <si>
    <t>СКЛЯРОВА ЕЛЕНА</t>
  </si>
  <si>
    <t>29.09.1993</t>
  </si>
  <si>
    <t>БАРСУКОВА В.В.</t>
  </si>
  <si>
    <t>ДОНЕЦК СДЮСШОР-8 ИМ. С. БУБКИ</t>
  </si>
  <si>
    <t>ПОПКОВА АЛИНА</t>
  </si>
  <si>
    <t>01.12.1998</t>
  </si>
  <si>
    <t>ДОНЕЦК СДЮСШОР-1</t>
  </si>
  <si>
    <t>ЗЮСЬКОВ В.В., ЗЮСЬКОВА Н.А.</t>
  </si>
  <si>
    <t>26.06.2001</t>
  </si>
  <si>
    <t>БАБАШ Ю.А.</t>
  </si>
  <si>
    <t>ВОВК КСЕНИЯ</t>
  </si>
  <si>
    <t>09.06.2000</t>
  </si>
  <si>
    <t>СИМАХИН С.М.</t>
  </si>
  <si>
    <t>ИСАЕНКО ЮЛИЯ</t>
  </si>
  <si>
    <t>8 ЗАБЕГ</t>
  </si>
  <si>
    <t>9 ЗАБЕГ</t>
  </si>
  <si>
    <t>10 ЗАБЕГ</t>
  </si>
  <si>
    <t>11 ЗАБЕГ</t>
  </si>
  <si>
    <t>14:55</t>
  </si>
  <si>
    <t>ФИНАЛ Б</t>
  </si>
  <si>
    <t>14:25</t>
  </si>
  <si>
    <t>NM</t>
  </si>
  <si>
    <t>Главный судья</t>
  </si>
  <si>
    <t>Главный секретарь</t>
  </si>
  <si>
    <t>260</t>
  </si>
  <si>
    <t>280</t>
  </si>
  <si>
    <t>0</t>
  </si>
  <si>
    <t>ГОТОВСКИЙ Ю.В.</t>
  </si>
  <si>
    <t>Х</t>
  </si>
  <si>
    <t>DNS</t>
  </si>
  <si>
    <t>КРИКУНОВА МАРИЯ</t>
  </si>
  <si>
    <t>24.06.2003</t>
  </si>
  <si>
    <t>ИСТОМИНЫ Е.Л., Е.Е.</t>
  </si>
  <si>
    <t>ВОЛОВЛИКОВА ВАЛЕРИЯ</t>
  </si>
  <si>
    <t>07.10.2002</t>
  </si>
  <si>
    <t>ДРОТИК В.С.</t>
  </si>
  <si>
    <t>АВЕРКИНА ВИКТОРИЯ</t>
  </si>
  <si>
    <t>ВОЛГОДОНСК ДЮСШ-5</t>
  </si>
  <si>
    <t>ЧУБА УЛЬЯНА</t>
  </si>
  <si>
    <t>12.07.2005</t>
  </si>
  <si>
    <t>КРАВЧЕНКО М.Л., ГЛАДНЕВА К.В.</t>
  </si>
  <si>
    <t>НИКОЛАЕВА ЕЛИЗАВЕТА</t>
  </si>
  <si>
    <t>ВОЛГОДОНСК ДЮСШ-5, РОУОР</t>
  </si>
  <si>
    <t>800</t>
  </si>
  <si>
    <t>ДРОТИК В.С.,НОВОЖИЛОВА Л.С.</t>
  </si>
  <si>
    <t>НАЗЫРОВА ЭЛЕОНОРА</t>
  </si>
  <si>
    <t>28.01.2005</t>
  </si>
  <si>
    <t>ЗАДОРОЖНАЯ С.В., ПРОХОРОВ В.Т.</t>
  </si>
  <si>
    <t>СТАРЫХ С.И., СТАРЫХ Т.И., МОТЫЛЕВА А.С.</t>
  </si>
  <si>
    <t>ЕФРЕМОВА СВЕТЛАНА</t>
  </si>
  <si>
    <t>15.06.2003</t>
  </si>
  <si>
    <t>АНДРЕЕВА УЛЬЯНА</t>
  </si>
  <si>
    <t>28.06.2000</t>
  </si>
  <si>
    <t>60</t>
  </si>
  <si>
    <t>ПРОХОРОВ В.Т. - ЗАДОРОЖНАЯ С.В.</t>
  </si>
  <si>
    <t>ЧЕРЕМНОВА АНАСТАСИЯ</t>
  </si>
  <si>
    <t>30.10.2001</t>
  </si>
  <si>
    <t>НОВОЧЕРКАССК ЮРГПУ</t>
  </si>
  <si>
    <t>ТЕРЕЩЕНКО ВЕРОНИКА</t>
  </si>
  <si>
    <t>11.07.2002</t>
  </si>
  <si>
    <t>ВЕТЛИЦЫНА АЛИНА</t>
  </si>
  <si>
    <t>30.10.2000</t>
  </si>
  <si>
    <t>АНИСИМОВА СОФЬЯ</t>
  </si>
  <si>
    <t>16.05.2004</t>
  </si>
  <si>
    <t>МЕТЕЧКИНА ВАЛЕРИЯ</t>
  </si>
  <si>
    <t>БЕЛОГУРОВА АЛИНА</t>
  </si>
  <si>
    <t>ХАРИТОНОВА ЕКАТЕРИНА</t>
  </si>
  <si>
    <t>15.06.2004</t>
  </si>
  <si>
    <t>ПШЕНИЧНОВ В.Н., ФАСТОВА О.А.</t>
  </si>
  <si>
    <t>2006</t>
  </si>
  <si>
    <t>Б/Р</t>
  </si>
  <si>
    <t>РОДИОНОВА ВЕРОНИКА</t>
  </si>
  <si>
    <t>3Ю</t>
  </si>
  <si>
    <t>СЕРГЕЕВЫ Д.А., А.Е.</t>
  </si>
  <si>
    <t>РОДИНА АНАСТАСИЯ</t>
  </si>
  <si>
    <t>ПРЯДИЛЬНИКОВ С.П.</t>
  </si>
  <si>
    <t>БЫКАДОРОВА ЭЛЬМИРА</t>
  </si>
  <si>
    <t>СОЛОВЬЕВА АННА</t>
  </si>
  <si>
    <t>2Ю</t>
  </si>
  <si>
    <t>ФЕДОРЕНКО ВИКТОРИЯ</t>
  </si>
  <si>
    <t>КРАСНЫЙ СУЛИН</t>
  </si>
  <si>
    <t>ЧИЖИК Л.Н.</t>
  </si>
  <si>
    <t>АСЕЕВА ПОЛИНА</t>
  </si>
  <si>
    <t>МОЗГОВАЯ МАРИЯ</t>
  </si>
  <si>
    <t>ЯКОВЛЕВА КРИСТИНА</t>
  </si>
  <si>
    <t>НОВОЧЕРКАССК СШОР-1</t>
  </si>
  <si>
    <t>1Ю</t>
  </si>
  <si>
    <t>ЦАЙЗЕР А.Ф., Е.Н.</t>
  </si>
  <si>
    <t>РЕЗАНОВА ЮЛИЯ</t>
  </si>
  <si>
    <t>КОНОНОВА ВИКТОРИЯ</t>
  </si>
  <si>
    <t>ПОНОМАРЕВЫ И.Р., В.И.</t>
  </si>
  <si>
    <t>РА</t>
  </si>
  <si>
    <t>ИГУМНОВА М.Н.</t>
  </si>
  <si>
    <t>БОНДАРЕНКО ВИОЛА</t>
  </si>
  <si>
    <t>БОНДАРЕНКО АННА</t>
  </si>
  <si>
    <t>ШЕЛЕСТ ВАЛЕРИЯ</t>
  </si>
  <si>
    <t>НОВОБАТАЙСК ДЮСШ</t>
  </si>
  <si>
    <t>ЛИТВИНОВ А.В.</t>
  </si>
  <si>
    <t>РЕПКА НИКА</t>
  </si>
  <si>
    <t>ТИТКОВА АННА</t>
  </si>
  <si>
    <t>ЛАЦВИЕВА Г.В.</t>
  </si>
  <si>
    <t>ПРИСЯЖНЮК АНАСТАСИЯ</t>
  </si>
  <si>
    <t>06.07.2003</t>
  </si>
  <si>
    <t>ДОНЕЦК ДЮСШ-1 РОУОР</t>
  </si>
  <si>
    <t xml:space="preserve"> САЖНЕВА  Н.А., СРЕТЕНЦЕВ В.В.</t>
  </si>
  <si>
    <t>ГОНЧАРЕНКО АНАСТАСИЯ</t>
  </si>
  <si>
    <t>05.05.2005</t>
  </si>
  <si>
    <t>ГОНЧАРЕНКО  С.В., ЖАРКОВ В.Ю.</t>
  </si>
  <si>
    <t>ЗАЙЦЕВА ВАЛЕРИЯ</t>
  </si>
  <si>
    <t>14.07.2005</t>
  </si>
  <si>
    <t>БАСТРЫГИНА Н.О.</t>
  </si>
  <si>
    <t>АНОХИНА АЛИНА</t>
  </si>
  <si>
    <t>05.01.2003</t>
  </si>
  <si>
    <t>ИВАНОВ И.П., СОЛЯНКИН И.П.</t>
  </si>
  <si>
    <t>ЛЯШЕНКО ВИОЛЕТТА</t>
  </si>
  <si>
    <t>27.07.2002</t>
  </si>
  <si>
    <t xml:space="preserve">РАТИЕВА ДАРЬЯ </t>
  </si>
  <si>
    <t>11.11.2002</t>
  </si>
  <si>
    <t>ЖАРКОВ В.Ю.</t>
  </si>
  <si>
    <t>СВЕТЛИЧНАЯ МАРИЯ</t>
  </si>
  <si>
    <t>03.09.2002</t>
  </si>
  <si>
    <t>ГРУДИНИН А.В., ЕПИФАНОВА М.Ю.</t>
  </si>
  <si>
    <t>29.01.1998</t>
  </si>
  <si>
    <t>РОСТОВ ПЕДКОЛЛЕДЖ</t>
  </si>
  <si>
    <t>ЕГОРОВА АНГЕЛИНА</t>
  </si>
  <si>
    <t>21.04.2003</t>
  </si>
  <si>
    <t>Б.КАЛИТВА СШОР-25</t>
  </si>
  <si>
    <t>СОКОЛОВА МАРГАРИТА</t>
  </si>
  <si>
    <t>07.01.1999</t>
  </si>
  <si>
    <t>ЛИСИЦА ДАРЬЯ</t>
  </si>
  <si>
    <t>04.06.2004</t>
  </si>
  <si>
    <t>ПОНОМАРЁВЫ И.Р., В.И.</t>
  </si>
  <si>
    <t>ШЕВЧЕНКО ДАРЬЯ</t>
  </si>
  <si>
    <t>02.08.2002</t>
  </si>
  <si>
    <t>БАЦИНА ЕКАТЕРИНА</t>
  </si>
  <si>
    <t>12.09.2002</t>
  </si>
  <si>
    <t>КУРБАТОВА Н.А.</t>
  </si>
  <si>
    <t>КОКИНА АНАСТАСИЯ</t>
  </si>
  <si>
    <t>05.03.2003</t>
  </si>
  <si>
    <t>СМАГЛИЙ ЯНА</t>
  </si>
  <si>
    <t>24.02.2004</t>
  </si>
  <si>
    <t>КОМИССАРОВА ВЕРОНИКА</t>
  </si>
  <si>
    <t>22.02.2004</t>
  </si>
  <si>
    <t>МОТЫЛЁВА А.С., ТИМОШЕНКО В.А.</t>
  </si>
  <si>
    <t>РУКАВИШНИКОВА М.А.</t>
  </si>
  <si>
    <t>ПОПОВА АЛЕКСАНДРА</t>
  </si>
  <si>
    <t>27.02.2004</t>
  </si>
  <si>
    <t>ЕДОМСКИХ СВЕТЛАНА</t>
  </si>
  <si>
    <t>06.01.2004</t>
  </si>
  <si>
    <t>ЯДРО</t>
  </si>
  <si>
    <t>ЛАПТИЕВА КРИСТИНА</t>
  </si>
  <si>
    <t>03.03.2005</t>
  </si>
  <si>
    <t>ПОПОВИЧ ДИАНА</t>
  </si>
  <si>
    <t>12.07.2006</t>
  </si>
  <si>
    <t>СЕЛЕЗНЕВА ЛИЛИЯ</t>
  </si>
  <si>
    <t>02.03.2004</t>
  </si>
  <si>
    <t>29.10.2002</t>
  </si>
  <si>
    <t>ЖАРКОВА АНАСТАСИЯ</t>
  </si>
  <si>
    <t>30.10.2002</t>
  </si>
  <si>
    <t>АЛЕТДИНОВА АНАСТАСИЯ</t>
  </si>
  <si>
    <t>19.03.2003</t>
  </si>
  <si>
    <t>НОВОШАХТИНСК ДЮСШ-4</t>
  </si>
  <si>
    <t>СОГОМОНОВА М.Ю.</t>
  </si>
  <si>
    <t>ЧУРСИНА ВИКТОРИЯ</t>
  </si>
  <si>
    <t>16.12.2003</t>
  </si>
  <si>
    <t>ШУЛЯК ЛЮДМИЛА</t>
  </si>
  <si>
    <t>03.08.1998</t>
  </si>
  <si>
    <t>ДЬЯКОНОВА АЛЕКСАНДРА</t>
  </si>
  <si>
    <t>23.05.2002</t>
  </si>
  <si>
    <t>КАЛАЧЁВА ЯНА</t>
  </si>
  <si>
    <t>19.11.2002</t>
  </si>
  <si>
    <t>22.05.2005</t>
  </si>
  <si>
    <t>СИЛИНА ПОЛИНА</t>
  </si>
  <si>
    <t>03.11.2002</t>
  </si>
  <si>
    <t>БРИЖ КСЕНИЯ</t>
  </si>
  <si>
    <t>17.03.2002</t>
  </si>
  <si>
    <t>ЕСИНА АЛЕКСАНДРА</t>
  </si>
  <si>
    <t>06.10.2001</t>
  </si>
  <si>
    <t>ЕСИНА И.А.</t>
  </si>
  <si>
    <t>26.07.2000</t>
  </si>
  <si>
    <t>200</t>
  </si>
  <si>
    <t>ГРЕБЕННИКОВА АНАСТАСИЯ</t>
  </si>
  <si>
    <t>03.12.2002</t>
  </si>
  <si>
    <t>ДВОРНИКОВА КРИСТИНА</t>
  </si>
  <si>
    <t>20.10.2003</t>
  </si>
  <si>
    <t>КУДРЯШОВА ВАЛЕРИЯ</t>
  </si>
  <si>
    <t>24.12.2002</t>
  </si>
  <si>
    <t>СКОВОРОДКО МИЛЕНА</t>
  </si>
  <si>
    <t>08.08.2002</t>
  </si>
  <si>
    <t>ПЕТРЕНКО А.А.</t>
  </si>
  <si>
    <t>ДУДНИКОВА ОЛЕСЯ</t>
  </si>
  <si>
    <t>15.04.2004</t>
  </si>
  <si>
    <t>НАУМЕНКОВА АЛИНА</t>
  </si>
  <si>
    <t>25.03.2003</t>
  </si>
  <si>
    <t>ВАКУЛЕНКО СВЕТЛАНА</t>
  </si>
  <si>
    <t>27.10.2001</t>
  </si>
  <si>
    <t>ЗАЙЦЕВА Е.Н.</t>
  </si>
  <si>
    <t>24.09.2003</t>
  </si>
  <si>
    <t>ДЕМИДОВА ТАТЬЯНА</t>
  </si>
  <si>
    <t>12.06.2002</t>
  </si>
  <si>
    <t>ЕПИФАНОВА М.Ю. ГРУДИНИН А.В.</t>
  </si>
  <si>
    <t>ХВАЛОВА КСЕНИЯ</t>
  </si>
  <si>
    <t>23.04.2004</t>
  </si>
  <si>
    <t>ЛАВРИК МАРИЯ</t>
  </si>
  <si>
    <t>22.08.2002</t>
  </si>
  <si>
    <t>КАМЕНСКАЯ АНАСТАСИЯ</t>
  </si>
  <si>
    <t>06.04.2002</t>
  </si>
  <si>
    <t>КУПРЕЕВ В.А.</t>
  </si>
  <si>
    <t>САЛЬСК СОШ 22</t>
  </si>
  <si>
    <t>БАХМАЦКИЙ М.В.</t>
  </si>
  <si>
    <t>08.05.2003</t>
  </si>
  <si>
    <t>ПЛУГОВА ТАТЬЯНА</t>
  </si>
  <si>
    <t>ЛУКОВСКАЯ Н.В., БОНДАРЕНКО А.И.</t>
  </si>
  <si>
    <t>КОМИССАРОВА ОКСАНА</t>
  </si>
  <si>
    <t>21.05.2003</t>
  </si>
  <si>
    <t>БОНДАРЕНКО А.И.</t>
  </si>
  <si>
    <t>РОЛЯК ЕВГЕНИЯ</t>
  </si>
  <si>
    <t>13.05.2005</t>
  </si>
  <si>
    <t>КОРОЛЕВА АРИНА</t>
  </si>
  <si>
    <t>19.12.2006</t>
  </si>
  <si>
    <t>04.06.2002</t>
  </si>
  <si>
    <t>ХОЛЯРО КСЕНИЯ</t>
  </si>
  <si>
    <t>07.01.2003</t>
  </si>
  <si>
    <t>ИВАНОВА АНФИСА</t>
  </si>
  <si>
    <t>26.09.2006</t>
  </si>
  <si>
    <t>НИЗЕЛЬСКИЙ Д.Г.</t>
  </si>
  <si>
    <t>РЕДЬКИНА КРИСТИНА</t>
  </si>
  <si>
    <t>01.07.2005</t>
  </si>
  <si>
    <t>ИЗЮМСКАЯ ВИКТОРИЯ</t>
  </si>
  <si>
    <t>05.03.2004</t>
  </si>
  <si>
    <t>КОВАЛЕНКО А.В.</t>
  </si>
  <si>
    <t>01.09.2003</t>
  </si>
  <si>
    <t>ПОЛУМЕСТНАЯ ВАЛЕРИЯ</t>
  </si>
  <si>
    <t>03.09.2004</t>
  </si>
  <si>
    <t>СЕМИКАРАКОРСК ДЮСШ</t>
  </si>
  <si>
    <t>КОТОВ Д.В.</t>
  </si>
  <si>
    <t>ЦЫГАНКОВА МАРИЯ</t>
  </si>
  <si>
    <t>ПАВЛЕНКО ПОЛИНА</t>
  </si>
  <si>
    <t>18.04.2005</t>
  </si>
  <si>
    <t>ПОНОМАРЁВЫ И.Р.,В.И.</t>
  </si>
  <si>
    <t>ПЕТРОВА АНАСТАСИЯ</t>
  </si>
  <si>
    <t>21.07.2002</t>
  </si>
  <si>
    <t>19.03.2005</t>
  </si>
  <si>
    <t>РАССКАЗОВА АНАСТАСИЯ</t>
  </si>
  <si>
    <t>21.07.2004</t>
  </si>
  <si>
    <t>БАСТРЫГИНА М.Л.</t>
  </si>
  <si>
    <t>УГРОВАТОВА ДАРЬЯ</t>
  </si>
  <si>
    <t>20.07.2005</t>
  </si>
  <si>
    <t>УГРОВАТОВА ВИКТОРИЯ</t>
  </si>
  <si>
    <t>МАКАРОВА АНГЕЛИНА</t>
  </si>
  <si>
    <t>20.09.2006</t>
  </si>
  <si>
    <t>БЕСКОРОВАЙНАЯ КИРА</t>
  </si>
  <si>
    <t>22.04.2006</t>
  </si>
  <si>
    <t>НЕГАНОВА ЕЛИЗАВЕТА</t>
  </si>
  <si>
    <t>16.03.2004</t>
  </si>
  <si>
    <t>ЕПИФАНОВА М.Ю. - ГРУДИНИН А.В.</t>
  </si>
  <si>
    <t xml:space="preserve">ГРОМАКОВА СОФИЯ </t>
  </si>
  <si>
    <t>12.05.2005</t>
  </si>
  <si>
    <t>ШУКЛИНА ВИКТОРИЯ</t>
  </si>
  <si>
    <t>01.04.2005</t>
  </si>
  <si>
    <t>ТАРАСОВА ПОЛИНА</t>
  </si>
  <si>
    <t>24.08.2005</t>
  </si>
  <si>
    <t>ЧИЧИБАБИНА АЛЕВТИНА</t>
  </si>
  <si>
    <t>ПАШИНЦЕВА АННА</t>
  </si>
  <si>
    <t>08.10.2002</t>
  </si>
  <si>
    <t>КРАСНОКУТСКАЯ АННА</t>
  </si>
  <si>
    <t>10.03.2005</t>
  </si>
  <si>
    <t>ШУМЕЙКО АННА</t>
  </si>
  <si>
    <t>04.05.2003</t>
  </si>
  <si>
    <t>ГУКОВО ДЮСШ "ПРОМЕТЕЙ", РОУОР</t>
  </si>
  <si>
    <t>КУЧЕРЕНКО ДАРЬЯ</t>
  </si>
  <si>
    <t>25.08.2005</t>
  </si>
  <si>
    <t>ПЕШЕХОНОВА ДАРЬЯ</t>
  </si>
  <si>
    <t>08.10.2004</t>
  </si>
  <si>
    <t>12.11.1999</t>
  </si>
  <si>
    <t>ЖУРБА НАДЕЖДА</t>
  </si>
  <si>
    <t>06.09.1999</t>
  </si>
  <si>
    <t>РЕВИНА СОФЬЯ</t>
  </si>
  <si>
    <t>04.05.2000</t>
  </si>
  <si>
    <t>РАЗБЕЙКО ВИОЛЕТТА</t>
  </si>
  <si>
    <t>19.06.2003</t>
  </si>
  <si>
    <t>СРЕТЕНЦЕВЫ О.И., В.В.</t>
  </si>
  <si>
    <t>02.11.1997</t>
  </si>
  <si>
    <t>16.09.1999</t>
  </si>
  <si>
    <t>00.00.2000</t>
  </si>
  <si>
    <t>РОСТОВ ДГТУ</t>
  </si>
  <si>
    <t>ТОМИЛОВА ЕЛИЗАВЕТА</t>
  </si>
  <si>
    <t>22.10.1998</t>
  </si>
  <si>
    <t>5-БОРЬЕ</t>
  </si>
  <si>
    <t>ПШЕНИЧНОВ В.Н. - ФАСТОВА О.А.</t>
  </si>
  <si>
    <t>КУРБАТОВА МАРИЯ</t>
  </si>
  <si>
    <t>19.09.1998</t>
  </si>
  <si>
    <t>ХАЛИПОВСКАЯ ЯРОСЛАВА</t>
  </si>
  <si>
    <t>00.00.1997</t>
  </si>
  <si>
    <t xml:space="preserve"> РОСТОВ РГУПС</t>
  </si>
  <si>
    <t>КАЛУГИН А.В.</t>
  </si>
  <si>
    <t>АИТОВА СОФЬЯ</t>
  </si>
  <si>
    <t>04.04.1999</t>
  </si>
  <si>
    <t>АЛЕКСЕЕВА ВИКТОРИЯ</t>
  </si>
  <si>
    <t>18.07.2002</t>
  </si>
  <si>
    <t>АНДРЮЩЕНКО ИРИНА</t>
  </si>
  <si>
    <t>08.03.2000</t>
  </si>
  <si>
    <t>ПАВЛЕНКО Ю.Н.</t>
  </si>
  <si>
    <t>АНТИМОНОВА ЕКАТЕРИНА</t>
  </si>
  <si>
    <t>02.04.2003</t>
  </si>
  <si>
    <t>БУРЧЕНКО ВИКТОРИЯ</t>
  </si>
  <si>
    <t>22.06.2001</t>
  </si>
  <si>
    <t>БЫКОВА ЮЛИЯ</t>
  </si>
  <si>
    <t>26.03.2004</t>
  </si>
  <si>
    <t>ГЕРАСИМОВА КСЕНИЯ</t>
  </si>
  <si>
    <t>ГРИГОРЬЕВА АНАСТАСИЯ</t>
  </si>
  <si>
    <t>18.09.2003</t>
  </si>
  <si>
    <t>ГРИЩЕНКО ИРИНА</t>
  </si>
  <si>
    <t>16.04.2002</t>
  </si>
  <si>
    <t>ДРОБЫШЕВА АНАСТАСИЯ</t>
  </si>
  <si>
    <t>ГОЛОПУЗЕНКО С.И.</t>
  </si>
  <si>
    <t>ЖЕРЕБИЛО АЛЕКСАНДРА</t>
  </si>
  <si>
    <t>06.04.2004</t>
  </si>
  <si>
    <t>ЖОВНИЦКАЯ ОЛЕСЯ</t>
  </si>
  <si>
    <t>31.03.2005</t>
  </si>
  <si>
    <t xml:space="preserve">ВИТАЛЬЕВА М.Н. </t>
  </si>
  <si>
    <t>ЗЫКОВА ЛЮДМИЛА</t>
  </si>
  <si>
    <t>25.05.2000</t>
  </si>
  <si>
    <t>КЛИНКОВА ДАРЬЯ</t>
  </si>
  <si>
    <t>25.10.2002</t>
  </si>
  <si>
    <t>КОВАЛЁВА ЭВЕЛИНА</t>
  </si>
  <si>
    <t>26.01.2002</t>
  </si>
  <si>
    <t>КОНДРАШОВА ВАЛЕРИЯ</t>
  </si>
  <si>
    <t>2002</t>
  </si>
  <si>
    <t>КОРОЛЁВА ЛЁЛЯ</t>
  </si>
  <si>
    <t>КРЮЧКОВА ЕСЕНИЯ</t>
  </si>
  <si>
    <t>25.07.2004</t>
  </si>
  <si>
    <t>ЛЕМЕШКО КРИСТИНА</t>
  </si>
  <si>
    <t>29.09.2003</t>
  </si>
  <si>
    <t>ЛУГОВЕНКО АНАСТАСИЯ</t>
  </si>
  <si>
    <t>МАРЧЕНКО ЮЛИЯ</t>
  </si>
  <si>
    <t>26.09.2001</t>
  </si>
  <si>
    <t>МУРАШКО АЛЬБИНА</t>
  </si>
  <si>
    <t>29.08.2001</t>
  </si>
  <si>
    <t>ОРЛОВА ВИОЛЕТТА</t>
  </si>
  <si>
    <t>17.04.2006</t>
  </si>
  <si>
    <t>ПАПКА ЕКАТЕРИНА</t>
  </si>
  <si>
    <t>23.04.2003</t>
  </si>
  <si>
    <t>ПОПОВА КСЕНИЯ</t>
  </si>
  <si>
    <t>07.02.2003</t>
  </si>
  <si>
    <t>СМОЛИКОВА ВАЛЕРИЯ</t>
  </si>
  <si>
    <t>14.06.2005</t>
  </si>
  <si>
    <t>СТРЕЛЬЦОВА ЮЛИЯ</t>
  </si>
  <si>
    <t>ПЕТРЕНКО А.А., ВИТАЛЬЕВА М.Н.</t>
  </si>
  <si>
    <t>ХОНДОВА АРИНА</t>
  </si>
  <si>
    <t>12.12.2000</t>
  </si>
  <si>
    <t>ЦАРИНЕНКО ВИКТОРИЯ</t>
  </si>
  <si>
    <t>30.04.2005</t>
  </si>
  <si>
    <t>ЧЕРНАВСКАЯ ЕКАТЕРИНА</t>
  </si>
  <si>
    <t>11.07.2001</t>
  </si>
  <si>
    <t>ЯСЬКО АННА</t>
  </si>
  <si>
    <t>14.12.2000</t>
  </si>
  <si>
    <t>АКУЛИНИЧЕВА МАРИЯ</t>
  </si>
  <si>
    <t>00.00.2005</t>
  </si>
  <si>
    <t>БОНДАРЕВА ВИКТОРИЯ</t>
  </si>
  <si>
    <t>ЛУКОВСКАЯ Н.В.</t>
  </si>
  <si>
    <t>БОНДАРЕВА ЭЛЕОНОРА</t>
  </si>
  <si>
    <t>ГОНЧАРЕНКО А.В., СЕРГЕЕВА Д.А.</t>
  </si>
  <si>
    <t>ЕРОХИНА ДАНА</t>
  </si>
  <si>
    <t>2003</t>
  </si>
  <si>
    <t>КАНЬШИНА АНГЕЛИНА</t>
  </si>
  <si>
    <t>СЕРГЕЕВЫ А.Е., Д.А.</t>
  </si>
  <si>
    <t>КРАНГАЧ ДАРЬЯ</t>
  </si>
  <si>
    <t>КУПРИЙ СОФЬЯ</t>
  </si>
  <si>
    <t>ЛИ АЛИНА</t>
  </si>
  <si>
    <t>17.02.2002</t>
  </si>
  <si>
    <t>МАРКОВА МАРИЯ</t>
  </si>
  <si>
    <t>ГОРБЕНКО О.Г.</t>
  </si>
  <si>
    <t>МОРОЗОВА АНАСТАСИЯ</t>
  </si>
  <si>
    <t>01.08.2001</t>
  </si>
  <si>
    <t>НИКИШИНА ДАРЬЯ</t>
  </si>
  <si>
    <t>НИКОЛЕНКО АЛЬБИНА</t>
  </si>
  <si>
    <t>ПОНОМАРЁВА ВИКТОРИЯ</t>
  </si>
  <si>
    <t>ПОПОВА АЛИНА</t>
  </si>
  <si>
    <t>СВИНАРЕВА АЛИНА</t>
  </si>
  <si>
    <t>СИМОВСКИХ УЛЬЯНА</t>
  </si>
  <si>
    <t>03.05.2001</t>
  </si>
  <si>
    <t>400</t>
  </si>
  <si>
    <t>СКОКОВА ОКСАНА</t>
  </si>
  <si>
    <t>08.03.2002</t>
  </si>
  <si>
    <t>СОКОЛОВА ВАЛЕРИЯ</t>
  </si>
  <si>
    <t>СУШКОВА СВЕТЛАНА</t>
  </si>
  <si>
    <t xml:space="preserve">ГОНЧАРЕНКО А.В. </t>
  </si>
  <si>
    <t>АЛЕКСЕЕВА ТАТЬЯНА</t>
  </si>
  <si>
    <t>13.03.2002</t>
  </si>
  <si>
    <t>БАТАЙСК ДЮСШ</t>
  </si>
  <si>
    <t>ВОВК Т.И.</t>
  </si>
  <si>
    <t>БАБАЕВСКАЯ МИЛАНА</t>
  </si>
  <si>
    <t>12.06.2003</t>
  </si>
  <si>
    <t>БЕЛОЯР АЛИНА</t>
  </si>
  <si>
    <t>16.10.2003</t>
  </si>
  <si>
    <t>ВОВК ОЛЬГА</t>
  </si>
  <si>
    <t>13.02.1993</t>
  </si>
  <si>
    <t>ВОРОБЬЕВА ВЕРОНИКА</t>
  </si>
  <si>
    <t>07.08.2005</t>
  </si>
  <si>
    <t>ДУБРОВСКАЯ АНАСТАСИЯ</t>
  </si>
  <si>
    <t>ДУБРОВСКАЯ ДАРЬЯ</t>
  </si>
  <si>
    <t>21.10.2002</t>
  </si>
  <si>
    <t>ВОВК  Т.И.</t>
  </si>
  <si>
    <t>ВЫСОТА</t>
  </si>
  <si>
    <t>ЖУКОВСКАЯ АНАСТАСИЯ</t>
  </si>
  <si>
    <t>10.09.2001</t>
  </si>
  <si>
    <t>ЗИМНУХОВА АНАСТАСИЯ</t>
  </si>
  <si>
    <t>18.04.2002</t>
  </si>
  <si>
    <t>МИНАКОВА Т.Н.</t>
  </si>
  <si>
    <t>КАЗАКОВА КРИСТИНА</t>
  </si>
  <si>
    <t>18.01.2002</t>
  </si>
  <si>
    <t>МАТЕЙ ВЕРОНИКА</t>
  </si>
  <si>
    <t>КАБАРОВА А.В.</t>
  </si>
  <si>
    <t>НАДОЛИНСКАЯ АРИНА</t>
  </si>
  <si>
    <t>10.07.2002</t>
  </si>
  <si>
    <t>ОДНОРАЛ АЛИНА</t>
  </si>
  <si>
    <t>29.07.2000</t>
  </si>
  <si>
    <t>02.04.2000</t>
  </si>
  <si>
    <t>ПАШКЕВИЧ ЕКАТЕРИНА</t>
  </si>
  <si>
    <t>22.08.2000</t>
  </si>
  <si>
    <t>ПУСТОВАЛОВА КСЕНИЯ</t>
  </si>
  <si>
    <t>12.09.2003</t>
  </si>
  <si>
    <t xml:space="preserve">КАБАРОВА А.В.  </t>
  </si>
  <si>
    <t>ПУСТОВАЯ ВАРВАРА</t>
  </si>
  <si>
    <t>26.07.2005</t>
  </si>
  <si>
    <t>РУЗМИКИНА ЕКАТЕРИНА</t>
  </si>
  <si>
    <t>31.01.2001</t>
  </si>
  <si>
    <t>СОКОЛОВА ЕКАТЕРИНА</t>
  </si>
  <si>
    <t>23.12.2001</t>
  </si>
  <si>
    <t>ТЕРЕШКОВА ПОЛИНА</t>
  </si>
  <si>
    <t>29.01.2005</t>
  </si>
  <si>
    <t>ТИРОН АЛИНА</t>
  </si>
  <si>
    <t>06.03.2002</t>
  </si>
  <si>
    <t>ТРУБИЛИНА АНАСТАСИЯ</t>
  </si>
  <si>
    <t>03.04.2002</t>
  </si>
  <si>
    <t>ХРАНОВА ЕЛЕНА</t>
  </si>
  <si>
    <t>08.06.2000</t>
  </si>
  <si>
    <t>БАТАЙСК РОУОР</t>
  </si>
  <si>
    <t>КАБАРОВА А.В. - НОВОЖИЛОВА Л.С.</t>
  </si>
  <si>
    <t>ЧЕРНОВОЛ ЮЛИЯ</t>
  </si>
  <si>
    <t>22.07.2005</t>
  </si>
  <si>
    <t>ГОЛУБЕВА МИЛАНА</t>
  </si>
  <si>
    <t>06.03.2006</t>
  </si>
  <si>
    <t>ГРАЧЕВА ВАЛЕНТИНА</t>
  </si>
  <si>
    <t>10.01.2005</t>
  </si>
  <si>
    <t>ГУРОВА ВАЛЕРИЯ</t>
  </si>
  <si>
    <t>ЗЕМЛЯНОВА ЕЛИЗАВЕТА</t>
  </si>
  <si>
    <t>19.04.2005</t>
  </si>
  <si>
    <t>КОРЧАГИН О.А.</t>
  </si>
  <si>
    <t>ИВАНКИНА СВЕТЛАНА</t>
  </si>
  <si>
    <t>21.07.2005</t>
  </si>
  <si>
    <t>КЛЮЧНИКОВА МАРИНА</t>
  </si>
  <si>
    <t>02.06.2001</t>
  </si>
  <si>
    <t>ВОЛГОДОНСК ДЮСШ - 5, РОУОР</t>
  </si>
  <si>
    <t>ДРОТИК В.С., НОВОЖИЛОВА Л.С.</t>
  </si>
  <si>
    <t>КОРЧАГИНА МАРГАРИТА</t>
  </si>
  <si>
    <t>11.11.2006</t>
  </si>
  <si>
    <t>КОРШУНОВА ЕКАТЕРИНА</t>
  </si>
  <si>
    <t>10.10.2000</t>
  </si>
  <si>
    <t>МАРЧЕНКО ЕВА</t>
  </si>
  <si>
    <t>30.06.2005</t>
  </si>
  <si>
    <t>МАТЕРУХИНА ТАТЬЯНА</t>
  </si>
  <si>
    <t>ИВАНОВА В.С.</t>
  </si>
  <si>
    <t>ПОПЛАВСКАЯ КАРИНА</t>
  </si>
  <si>
    <t>30.01.2001</t>
  </si>
  <si>
    <t>РЕБРИЕВА СОФЬЯ</t>
  </si>
  <si>
    <t>СЕРГИЕНКО ЕЛИЗАВЕТА</t>
  </si>
  <si>
    <t>06.07.2000</t>
  </si>
  <si>
    <t>СТЕНИНА ЕКАТЕРИНА</t>
  </si>
  <si>
    <t>30.03.2005</t>
  </si>
  <si>
    <t>ТИХОНОВА ЛЮДМИЛА</t>
  </si>
  <si>
    <t>03.032002</t>
  </si>
  <si>
    <t>КУРБАТОВА Н.А., НОВОЖИЛОВА  Л.С.</t>
  </si>
  <si>
    <t>УЛАНОВСКАЯ ЕЛИЗАВЕТА</t>
  </si>
  <si>
    <t>17.07.2006</t>
  </si>
  <si>
    <t>УРЕЗКО ОЛЬГА</t>
  </si>
  <si>
    <t>09.11.2000</t>
  </si>
  <si>
    <t>ЦЕЛИЩЕВА АНАСТАСИЯ</t>
  </si>
  <si>
    <t>10.08.2005</t>
  </si>
  <si>
    <t>ЯЛОВЕГИНА ЕЛИЗАВЕТА</t>
  </si>
  <si>
    <t>09.07.2001</t>
  </si>
  <si>
    <t>АКМАЕВА ДАРЬЯ</t>
  </si>
  <si>
    <t>ГУКОВО ДЮСШ "ПРОМЕТЕЙ"</t>
  </si>
  <si>
    <t>ЧЕРНИКОВА Е.В.</t>
  </si>
  <si>
    <t>ГОЛОВЕШКИНА ЭЛЕОНОРА</t>
  </si>
  <si>
    <t>05.02.2006</t>
  </si>
  <si>
    <t>МАНЬШИН А.В.</t>
  </si>
  <si>
    <t>ГРИЩУК СОФИЯ</t>
  </si>
  <si>
    <t>06.04.2006</t>
  </si>
  <si>
    <t>25.07.1999</t>
  </si>
  <si>
    <t>МАНЬШИН А.В. - ДАВИДЕНКО А.П.</t>
  </si>
  <si>
    <t>КИСИЛЁВА ЮЛИЯ</t>
  </si>
  <si>
    <t>03.12.2000</t>
  </si>
  <si>
    <t>КОЗЛОВА ЕКАТЕРИНА</t>
  </si>
  <si>
    <t>10.11.2006</t>
  </si>
  <si>
    <t>МИХЕЕНКО АННА</t>
  </si>
  <si>
    <t>22.03.2006</t>
  </si>
  <si>
    <t>ДАВИДЕНКО А.П., МАНЬШИН А.В.</t>
  </si>
  <si>
    <t>13.11.2001</t>
  </si>
  <si>
    <t>ПУГОЛОВКИНА КСЕНИЯ</t>
  </si>
  <si>
    <t>14.01.2005</t>
  </si>
  <si>
    <t>ДАВИДЕНКО А.П., СОЛОДУНОВ В.В.</t>
  </si>
  <si>
    <t>РАЖДУЛАЕВА ЯНА</t>
  </si>
  <si>
    <t>22.12.2006</t>
  </si>
  <si>
    <t>СТРЕБКОВА ПОЛИНА</t>
  </si>
  <si>
    <t>18.01.2006</t>
  </si>
  <si>
    <t>ТАРЛАКЬЯН РУСЛАНА</t>
  </si>
  <si>
    <t>03.03.2006</t>
  </si>
  <si>
    <t>ТУХТАРЕВА АНГЕЛИНА</t>
  </si>
  <si>
    <t>16.02.2000</t>
  </si>
  <si>
    <t>1500</t>
  </si>
  <si>
    <t>ХУПОВЕЦ ДАРЬЯ</t>
  </si>
  <si>
    <t>22.11.2003</t>
  </si>
  <si>
    <t>ШАНДРА ЮЛИЯ</t>
  </si>
  <si>
    <t>ШЕНИНА ДИАНА</t>
  </si>
  <si>
    <t>ЯГОВКИНА КАРИНА</t>
  </si>
  <si>
    <t>07.02.2006</t>
  </si>
  <si>
    <t>КОНОВОДОВА ВИКТОРИЯ</t>
  </si>
  <si>
    <t>20.01.2005</t>
  </si>
  <si>
    <t>ДОНЕЦК ДЮСШ-1</t>
  </si>
  <si>
    <t>ЧЕПУРКО Н.В., САЖНЕВА  Н.А.</t>
  </si>
  <si>
    <t>АНЦУПОВА ДАРЬЯ</t>
  </si>
  <si>
    <t>12.04.2006</t>
  </si>
  <si>
    <t>БЫКОВА ВИКТОРИЯ</t>
  </si>
  <si>
    <t>18.02.2005</t>
  </si>
  <si>
    <t>ВЕРБОВАЯ АЛЁНА</t>
  </si>
  <si>
    <t>08.07.2002</t>
  </si>
  <si>
    <t>ДОРОЖКИНА ДАРЬЯ</t>
  </si>
  <si>
    <t>14.09.2006</t>
  </si>
  <si>
    <t>ОСТАНИНА И.Н.</t>
  </si>
  <si>
    <t>ИВАЩЕНКО АЛЁНА</t>
  </si>
  <si>
    <t>18.09.2002</t>
  </si>
  <si>
    <t>КОРШУНОВА ВЕРОНИКА</t>
  </si>
  <si>
    <t>29.12.2005</t>
  </si>
  <si>
    <t>МЕЛЬНИКОВА ЮЛИЯ</t>
  </si>
  <si>
    <t>26.11.2001</t>
  </si>
  <si>
    <t>МИХАЙЛУСОВА АЛЕКСАНДРА</t>
  </si>
  <si>
    <t>05.07.2002</t>
  </si>
  <si>
    <t>НИКИТИНА ИРИНА</t>
  </si>
  <si>
    <t>29.06.2005</t>
  </si>
  <si>
    <t>ПРОЦЕНКО ПОЛИНА</t>
  </si>
  <si>
    <t>21.09.2005</t>
  </si>
  <si>
    <t>РАНИНИНА ПОЛИНА</t>
  </si>
  <si>
    <t>ФИЛЬКО РУСЛАНА</t>
  </si>
  <si>
    <t>САЖНЕВА Н.А., ЧЕПУРКО Н.В.</t>
  </si>
  <si>
    <t>ХАБАРОВА ДАРИНА</t>
  </si>
  <si>
    <t>10.05.2006</t>
  </si>
  <si>
    <t>ЧЕПУРКО АЛИНА</t>
  </si>
  <si>
    <t>11.01.2006</t>
  </si>
  <si>
    <t>ШУСТОВСКАЯ АЛИСА</t>
  </si>
  <si>
    <t>27.11.2003</t>
  </si>
  <si>
    <t>КРЫМЦЕВА ДИАНА</t>
  </si>
  <si>
    <t>12.01.2006</t>
  </si>
  <si>
    <t>ЗЕРНОГРАД СДЮСШОР</t>
  </si>
  <si>
    <t>КОЛЕСНИКОВА С.В.</t>
  </si>
  <si>
    <t>ВАГНЕР АЛИНА</t>
  </si>
  <si>
    <t>20.11.2003</t>
  </si>
  <si>
    <t>МИРОШНИКОВ Н.Н.</t>
  </si>
  <si>
    <t>ГОНДАРЕНКО АННА</t>
  </si>
  <si>
    <t>12.03.2001</t>
  </si>
  <si>
    <t>3000</t>
  </si>
  <si>
    <t>МИНЖУЛОВА Л.В. - МИРОШНИКОВ Н.Н.</t>
  </si>
  <si>
    <t>ГОНЧАРОВА ДАРЬЯ</t>
  </si>
  <si>
    <t>23.04.2000</t>
  </si>
  <si>
    <t>ГРУНТОВСКАЯ ОЛЬГА</t>
  </si>
  <si>
    <t>01.02.2004</t>
  </si>
  <si>
    <t>ГУЛОВА АНАСТАСИЯ</t>
  </si>
  <si>
    <t>11.12.2006</t>
  </si>
  <si>
    <t>ДАНИЛЕНКО ДИАНА</t>
  </si>
  <si>
    <t>17.07.2005</t>
  </si>
  <si>
    <t>ТАРАН В.Н.</t>
  </si>
  <si>
    <t>ЕМЕЛИНА ЕЛИЗАВЕТА</t>
  </si>
  <si>
    <t>18.08.2004</t>
  </si>
  <si>
    <t>КОШЕВЕРОВА ВИТАЛИЯ</t>
  </si>
  <si>
    <t>23.10.2003</t>
  </si>
  <si>
    <t>КУЗЬМЕНКО ВЕРОНИКА</t>
  </si>
  <si>
    <t>08.04.1999</t>
  </si>
  <si>
    <t>МЕЛЕШКО ДАРЬЯ</t>
  </si>
  <si>
    <t>26.06.2000</t>
  </si>
  <si>
    <t>ОСАДЧАЯ СВЕТЛАНА</t>
  </si>
  <si>
    <t>18.08.2003</t>
  </si>
  <si>
    <t>САМСОНОВА АЛИСА</t>
  </si>
  <si>
    <t>14.03.2000</t>
  </si>
  <si>
    <t>СИДОРКИНА АННА</t>
  </si>
  <si>
    <t>26.11.2002</t>
  </si>
  <si>
    <t>СТЕРАЗЕТДИНОВА КСЕНИЯ</t>
  </si>
  <si>
    <t>28.11.200</t>
  </si>
  <si>
    <t>ЧАУС ВИОЛЕТТА</t>
  </si>
  <si>
    <t>24.05.2004</t>
  </si>
  <si>
    <t>ЧЕКАЛКИНА ЕКАТЕРИНА</t>
  </si>
  <si>
    <t>14.11.2003</t>
  </si>
  <si>
    <t>ШУПИК МАРГАРИТА</t>
  </si>
  <si>
    <t>12.03.2000</t>
  </si>
  <si>
    <t>МИРОНОВА ДИАНА</t>
  </si>
  <si>
    <t>22.09.2000</t>
  </si>
  <si>
    <t>КАМЕНСК РОУОР</t>
  </si>
  <si>
    <t>ЛЫСЕНКО М.Ф. - КАРЛОВА А.Н.</t>
  </si>
  <si>
    <t>КАМЕНСК СДЮСШОР</t>
  </si>
  <si>
    <t>КОВАЛЕНКО АЛИНА</t>
  </si>
  <si>
    <t>24.06.2006</t>
  </si>
  <si>
    <t>04.05.2002</t>
  </si>
  <si>
    <t>ЛОСЕВА ВИКТОРИЯ</t>
  </si>
  <si>
    <t>НАЗАРОВ С.А.</t>
  </si>
  <si>
    <t>ПАПУЛИНА МИЛАНА</t>
  </si>
  <si>
    <t>КАРГИН С.В.</t>
  </si>
  <si>
    <t>ПРАЧЕВА СОФЬЯ</t>
  </si>
  <si>
    <t>15.04.2005</t>
  </si>
  <si>
    <t>ПРЯДКИНА ВАЛЕРИЯ</t>
  </si>
  <si>
    <t>25.07.2006</t>
  </si>
  <si>
    <t>РАК МАРИЯ</t>
  </si>
  <si>
    <t>02.02.2005</t>
  </si>
  <si>
    <t>РОДЫГИНА АНАСТАСИЯ</t>
  </si>
  <si>
    <t>24.04.2005</t>
  </si>
  <si>
    <t>БОЛДЫРЕВ В.Д.</t>
  </si>
  <si>
    <t>РЫБАЧОК МАРИЯ</t>
  </si>
  <si>
    <t>08.07.2005</t>
  </si>
  <si>
    <t>СЕМКИНА МИЛАНА</t>
  </si>
  <si>
    <t>06.01.2005</t>
  </si>
  <si>
    <t>СОЛОВЬЕВА ЮЛИЯ</t>
  </si>
  <si>
    <t>СОЛОВЬЁВА ЮЛИЯ</t>
  </si>
  <si>
    <t>СУХОВА АЛЕКСАНДРА</t>
  </si>
  <si>
    <t>ТЕРЕШКИНА ДАРЬЯ</t>
  </si>
  <si>
    <t>25.06.2006</t>
  </si>
  <si>
    <t>ФОКИНА ТАТЬЯНА</t>
  </si>
  <si>
    <t>01.12.2005</t>
  </si>
  <si>
    <t>ЯРОЩУК ДАРЬЯ</t>
  </si>
  <si>
    <t>10.02.2006</t>
  </si>
  <si>
    <t>ФЕДОРЕНКО АЛЕКСАНДРА</t>
  </si>
  <si>
    <t>26.08.2005</t>
  </si>
  <si>
    <t>КАШАРЫ ДЮСШ</t>
  </si>
  <si>
    <t>ЛЮБЧЕНКО Ю.В.</t>
  </si>
  <si>
    <t>ТАРАНУЩЕНКО АННА</t>
  </si>
  <si>
    <t>05.01.2006</t>
  </si>
  <si>
    <t>ЧМЫРЕВА ДАРЬЯ</t>
  </si>
  <si>
    <t>15.02.2006</t>
  </si>
  <si>
    <t>ЖИДКОВА ДАРЬЯ</t>
  </si>
  <si>
    <t>03.11.2006</t>
  </si>
  <si>
    <t>ПРОЙДИ-СВЕТ Л.И.</t>
  </si>
  <si>
    <t>СЫРОЕЖКО ДИАНА</t>
  </si>
  <si>
    <t>00.00.1999</t>
  </si>
  <si>
    <t>МОРОЗОВСК ДЮСШ</t>
  </si>
  <si>
    <t>МЕДНЫЙ П.Е.</t>
  </si>
  <si>
    <t>ВИНОГРАДОВА АНАСТАСИЯ</t>
  </si>
  <si>
    <t>ГАВРИЛОВА НАДЕЖДА</t>
  </si>
  <si>
    <t>24.05.2005</t>
  </si>
  <si>
    <t>ГОНЧАРОВА МАРИНА</t>
  </si>
  <si>
    <t>16.06.2006</t>
  </si>
  <si>
    <t>КОСТЕНКО СВЕТЛАНА</t>
  </si>
  <si>
    <t>20.05.1999</t>
  </si>
  <si>
    <t>КОЧЕРГА ВИКТОРИЯ</t>
  </si>
  <si>
    <t>19.11.2006</t>
  </si>
  <si>
    <t>СОГОМОНЯН КСЕНИЯ</t>
  </si>
  <si>
    <t>15.07.2005</t>
  </si>
  <si>
    <t>СОЛОВЬЕВА ВИОЛЕТТА</t>
  </si>
  <si>
    <t>15.10.2005</t>
  </si>
  <si>
    <t>СТРЕКА АМИНА</t>
  </si>
  <si>
    <t>06.06.2006</t>
  </si>
  <si>
    <t>ХЛИПИТЬКО ДАРЬЯ</t>
  </si>
  <si>
    <t>18.10.2006</t>
  </si>
  <si>
    <t>КРИВОШЕЕВА ЭЛЛА</t>
  </si>
  <si>
    <t>01.03.2000</t>
  </si>
  <si>
    <t>НЕЗАМАЕВСКАЯ РОУОР</t>
  </si>
  <si>
    <t>ЛАЗУТКИНА АЛЕНА</t>
  </si>
  <si>
    <t>ТКАЧЕНКО НАТАЛЬЯ</t>
  </si>
  <si>
    <t>АРМЕЙСКОВА МИРОСЛАВА</t>
  </si>
  <si>
    <t>14.08.2006</t>
  </si>
  <si>
    <t>ШУТОВА М.Н.</t>
  </si>
  <si>
    <t>БАНДУРИНА ЕЛЕНА</t>
  </si>
  <si>
    <t>18.06.2006</t>
  </si>
  <si>
    <t>БАХТИЕВА МАРИЯ</t>
  </si>
  <si>
    <t>09.10.2006</t>
  </si>
  <si>
    <t>БОНДАРЕВА ВИОЛЕТТА</t>
  </si>
  <si>
    <t>14.05.2002</t>
  </si>
  <si>
    <t>БАБАК Д.С., Л.Л.</t>
  </si>
  <si>
    <t>28.06.2006</t>
  </si>
  <si>
    <t>ВЕГЕРЯ ДАРЬЯ</t>
  </si>
  <si>
    <t>27.12.1999</t>
  </si>
  <si>
    <t>БАБАК Д.С.</t>
  </si>
  <si>
    <t>ВЕРОВА НАДЕЖДА</t>
  </si>
  <si>
    <t>19.06.2001</t>
  </si>
  <si>
    <t>ВОРОНКОВА ДАРЬЯ</t>
  </si>
  <si>
    <t>07.01.2002</t>
  </si>
  <si>
    <t>БАБАК Д.С.-БАБАК Л.Л.</t>
  </si>
  <si>
    <t>ГАНЖА ДАРЬЯ</t>
  </si>
  <si>
    <t>28.03.2000</t>
  </si>
  <si>
    <t>ГЕРМАН ЕКАТЕРИНА</t>
  </si>
  <si>
    <t>28.03.2002</t>
  </si>
  <si>
    <t>ГОРЯИНОВА АЛЕКСАНДРА</t>
  </si>
  <si>
    <t>12.12.2006</t>
  </si>
  <si>
    <t>ДЕЙНЕГА ЯНА</t>
  </si>
  <si>
    <t>20.10.1998</t>
  </si>
  <si>
    <t>ДОРОФЕЕНКО КСЕНИЯ</t>
  </si>
  <si>
    <t>13.01.2001</t>
  </si>
  <si>
    <t>ЕВСЕЕНКО КСЕНИЯ</t>
  </si>
  <si>
    <t>ЕВСТРАТОВА АНГЕЛИНА</t>
  </si>
  <si>
    <t>04.04.2001</t>
  </si>
  <si>
    <t>ИГНАТЬЕВА АНАСТАСИЯ</t>
  </si>
  <si>
    <t>21.06.2000</t>
  </si>
  <si>
    <t>КЕМЕЧЕДЖИЕВА АННА</t>
  </si>
  <si>
    <t>10.11.2001</t>
  </si>
  <si>
    <t>ЛОГВИНОВА АНАСТАСИЯ</t>
  </si>
  <si>
    <t>МИЧУРИНА ЯНА</t>
  </si>
  <si>
    <t>10.10.2001</t>
  </si>
  <si>
    <t>РОДИНА ВИКТОРИЯ</t>
  </si>
  <si>
    <t>08.01.2005</t>
  </si>
  <si>
    <t>СУЛИНА ВАРВАРА</t>
  </si>
  <si>
    <t>НИЗЕЛЬСКАЯ Л.В., ЦАЙЗЕР А.Ф.</t>
  </si>
  <si>
    <t>17.07.2000</t>
  </si>
  <si>
    <t>ТОМИЛИНА АНАСТАСИЯ</t>
  </si>
  <si>
    <t>26.07.2006</t>
  </si>
  <si>
    <t>ЧЕРЕВКОВА ИЗАБЕЛЛА</t>
  </si>
  <si>
    <t>16.03.2001</t>
  </si>
  <si>
    <t>ЯНОВСКАЯ ВЕРОНИКА</t>
  </si>
  <si>
    <t>03.02.2003</t>
  </si>
  <si>
    <t>МИРОШНИЧЕНКО ЕЛИЗАВЕТА</t>
  </si>
  <si>
    <t>16.07.2002</t>
  </si>
  <si>
    <t>ГОНЧАРОВА ВАЛЕНТИНА</t>
  </si>
  <si>
    <t>03.04.2001</t>
  </si>
  <si>
    <t>ПАВЛОВА СОФИЯ</t>
  </si>
  <si>
    <t>17.05.2003</t>
  </si>
  <si>
    <t>РЕВА ВЛАДИСЛАВА</t>
  </si>
  <si>
    <t>10.08.2006</t>
  </si>
  <si>
    <t>ДЕГТЯРЁВА ЛИЛИЯ</t>
  </si>
  <si>
    <t>12.07.1998</t>
  </si>
  <si>
    <t>ОЛЬХОВЧИК РОУОР</t>
  </si>
  <si>
    <t>ИВАНОВА ЮЛИЯ</t>
  </si>
  <si>
    <t>1989</t>
  </si>
  <si>
    <t>РОСТОВ</t>
  </si>
  <si>
    <t xml:space="preserve">БЕНДЕРСКИЙ С.Б., ИВАНОВ И.П. </t>
  </si>
  <si>
    <t>00.00.1996</t>
  </si>
  <si>
    <t>00.00.1998</t>
  </si>
  <si>
    <t>АЛЕКСЕЕВА ОЛЬГА</t>
  </si>
  <si>
    <t>10.03.2003</t>
  </si>
  <si>
    <t>ИШРЕФОВА Х.А., БОНДАРЕНКО В.Г.</t>
  </si>
  <si>
    <t>АНДРИЕНКО МАРИЯ</t>
  </si>
  <si>
    <t>23.06.2006</t>
  </si>
  <si>
    <t>ИВАНОВ.И.П.</t>
  </si>
  <si>
    <t>БАЛУБА АНАСТАСИЯ</t>
  </si>
  <si>
    <t>05.11.2001</t>
  </si>
  <si>
    <t>БЕЗЛЕПКИНА ДАРЬЯ</t>
  </si>
  <si>
    <t>21.12.2005</t>
  </si>
  <si>
    <t>08.12.1999</t>
  </si>
  <si>
    <t>ИШРЕФОВА Х.А. - БОНДАРЕНКО В.Г.</t>
  </si>
  <si>
    <t>БЕЦ ДАРЬЯ</t>
  </si>
  <si>
    <t>БИРЮКОВА СОФЬЯ</t>
  </si>
  <si>
    <t>БОГДАНОВА ИРИНА</t>
  </si>
  <si>
    <t>20.09.2001</t>
  </si>
  <si>
    <t>01.07.1999</t>
  </si>
  <si>
    <t>БРАСЛАВСКАЯ ЕЛИЗАВЕТА</t>
  </si>
  <si>
    <t>18.07.2003</t>
  </si>
  <si>
    <t>БУГРЕЕВА ВАЛЕРИЯ</t>
  </si>
  <si>
    <t>04.06.2000</t>
  </si>
  <si>
    <t>БУЛДАКОВА КСЕНИЯ</t>
  </si>
  <si>
    <t>04.09.1999</t>
  </si>
  <si>
    <t>ПЕТРУНЕНКО А.В.</t>
  </si>
  <si>
    <t>ВАЛИЕВА ЕВГЕНИЯ</t>
  </si>
  <si>
    <t>01.01.2005</t>
  </si>
  <si>
    <t>ВАРТАНЕСОВА СОФЬЯ</t>
  </si>
  <si>
    <t>09.07.2005</t>
  </si>
  <si>
    <t>ИВАНОВ И.П., ТИМОШЕНКО Д.И.</t>
  </si>
  <si>
    <t>ВАСЯКИНА ЕКАТЕРИНА</t>
  </si>
  <si>
    <t>24.05.2002</t>
  </si>
  <si>
    <t>ВЕЛИЕВА ЗАКИРА</t>
  </si>
  <si>
    <t>22.01.2002</t>
  </si>
  <si>
    <t>ИСТОМИНЫ Е.Л., Е.Е..</t>
  </si>
  <si>
    <t>10.06.1999</t>
  </si>
  <si>
    <t>ГЕНСЛЕР ПОЛИНА</t>
  </si>
  <si>
    <t>17.07.2001</t>
  </si>
  <si>
    <t>ИШРЕФОВА Х.А.,  БОНДАРЕНКО В.Г.</t>
  </si>
  <si>
    <t>ДУБИНСКАЯ ЕКАТЕРИНА</t>
  </si>
  <si>
    <t>17.03.2001</t>
  </si>
  <si>
    <t>ДУБРОВИНА СОФИЯ</t>
  </si>
  <si>
    <t>05.11.2005</t>
  </si>
  <si>
    <t>ЕВСЕЕВА СНЕЖАНА</t>
  </si>
  <si>
    <t>ЕВТУШЕНКО ВИТАЛИНА</t>
  </si>
  <si>
    <t>05.12.2005</t>
  </si>
  <si>
    <t>БАСТРЫГИНЫ Н.О., М.Л.</t>
  </si>
  <si>
    <t>ЕНГАЛЫЧЕВА КСЕНИЯ</t>
  </si>
  <si>
    <t>ЖЕЛЕЗНЯКОВА АДЕЛИНА</t>
  </si>
  <si>
    <t>БР</t>
  </si>
  <si>
    <t>28.07.2002</t>
  </si>
  <si>
    <t>ЗАЙЦЕВА АЛЕНА</t>
  </si>
  <si>
    <t>28.09.2005</t>
  </si>
  <si>
    <t>ЗУБАРЕВА ДАРЬЯ</t>
  </si>
  <si>
    <t>27.11.2001</t>
  </si>
  <si>
    <t>ИВАНОВА НАТАЛЬЯ</t>
  </si>
  <si>
    <t>07.08.2002</t>
  </si>
  <si>
    <t>ИГНАТЕНКО КСЕНИЯ</t>
  </si>
  <si>
    <t>04.02.2001</t>
  </si>
  <si>
    <t>ИНОЗЕМЦЕВА АНАСТАСИЯ</t>
  </si>
  <si>
    <t>05.02.2003</t>
  </si>
  <si>
    <t>КАЗАКОВА ЕКАТЕРИНА</t>
  </si>
  <si>
    <t>29.05.2003</t>
  </si>
  <si>
    <t>КИЯНОВА АННА</t>
  </si>
  <si>
    <t>БУГРОВА Д.А.</t>
  </si>
  <si>
    <t>КОЛОМАЦКАЯ МАРИНА</t>
  </si>
  <si>
    <t>28.02.2006</t>
  </si>
  <si>
    <t xml:space="preserve">КОРОЛЕВА ИННА </t>
  </si>
  <si>
    <t>11.02.2006</t>
  </si>
  <si>
    <t>КРАСНОЩЁКАЯ КСЕНИЯ</t>
  </si>
  <si>
    <t xml:space="preserve"> БОНДАРЕНКО В.Г.</t>
  </si>
  <si>
    <t>КРЕМЕЗЬ АНАСТАСИЯ</t>
  </si>
  <si>
    <t>04.06.2005</t>
  </si>
  <si>
    <t>КУДРЯВЦЕВА ЕКАТЕРИНА</t>
  </si>
  <si>
    <t>02.11.2005</t>
  </si>
  <si>
    <t>ЛАТЫШЕВА АНАСТАСИЯ</t>
  </si>
  <si>
    <t>ЛЕБЕДЬ АЛИНА</t>
  </si>
  <si>
    <t>15.01.2003</t>
  </si>
  <si>
    <t>ЛОКЯН АННА</t>
  </si>
  <si>
    <t>04.05.2005</t>
  </si>
  <si>
    <t>ЛОМАКОВА МИЛАНА</t>
  </si>
  <si>
    <t>30.08.2006</t>
  </si>
  <si>
    <t>МАКАРОВА ДАРЬЯ</t>
  </si>
  <si>
    <t>МАЛЛОКУРБАНОВА НАТАЛЬЯ</t>
  </si>
  <si>
    <t>27.09.2003</t>
  </si>
  <si>
    <t>МАРТЫНЕНКО ДАРЬЯ</t>
  </si>
  <si>
    <t>09.10.2000</t>
  </si>
  <si>
    <t>МАТС ЛИДИЯ</t>
  </si>
  <si>
    <t>30.03.2004</t>
  </si>
  <si>
    <t>МЕЛКОНОВА ЕЛИЗАВЕТА</t>
  </si>
  <si>
    <t>05.10.2003</t>
  </si>
  <si>
    <t>МЕЛЬНИКОВА АЛИНА</t>
  </si>
  <si>
    <t>14.04.2004</t>
  </si>
  <si>
    <t>НОМЕРОВСКАЯ УЛЬЯНА</t>
  </si>
  <si>
    <t>НОСЕНКО ВЕРА</t>
  </si>
  <si>
    <t>02.12.2003</t>
  </si>
  <si>
    <t>ОРЛОВА АННА</t>
  </si>
  <si>
    <t>30.01.2006</t>
  </si>
  <si>
    <t>ПОНОМАРЕВА АРИНА</t>
  </si>
  <si>
    <t>08.08.2006</t>
  </si>
  <si>
    <t>ПРОСКУРОВА ЯНА</t>
  </si>
  <si>
    <t>02.03.2001</t>
  </si>
  <si>
    <t>ПСЮКАЛОВА ВИКТОРИЯ</t>
  </si>
  <si>
    <t>РЕДЗЕВСКАЯ ВАЛЕРИЯ</t>
  </si>
  <si>
    <t>22.01.2001</t>
  </si>
  <si>
    <t>РОМАНЕНКО ЕКАТЕРИНА</t>
  </si>
  <si>
    <t>11.03.2005</t>
  </si>
  <si>
    <t>СВЕТЛОВА ПОЛИНА</t>
  </si>
  <si>
    <t>12.08.2004</t>
  </si>
  <si>
    <t>СЕЛЕЗНЕВА УЛЬЯНА</t>
  </si>
  <si>
    <t>11.10.2006</t>
  </si>
  <si>
    <t>СЕЛИВАНОВА ЕЛИЗАВЕТА</t>
  </si>
  <si>
    <t>08.07.2001</t>
  </si>
  <si>
    <t>СЕРДЮЧЕНКО ИРИНА</t>
  </si>
  <si>
    <t>12.10.1999</t>
  </si>
  <si>
    <t>ОЛЕНЧЕНКО В.М., ЗИНЧЕНКО О.В.</t>
  </si>
  <si>
    <t>СИМОНОВА КСЕНИЯ</t>
  </si>
  <si>
    <t>СКРЫННИКОВА ВИКТОРИЯ</t>
  </si>
  <si>
    <t>23.07.1999</t>
  </si>
  <si>
    <t>СОМОВА ЕКАТЕРИНА</t>
  </si>
  <si>
    <t>18.04.1998</t>
  </si>
  <si>
    <t>СОРОЧУК АННА</t>
  </si>
  <si>
    <t>24.12.1999</t>
  </si>
  <si>
    <t>Ю</t>
  </si>
  <si>
    <t>СТОГРАДСКАЯ ВЛАДИЛЕНА</t>
  </si>
  <si>
    <t>ИСТОМИНЫ Е.Е., Е.Е.</t>
  </si>
  <si>
    <t>СТУПКО ЮЛИЯ</t>
  </si>
  <si>
    <t>20.04.2006</t>
  </si>
  <si>
    <t>ТЕРЕЩЕНКО ТАТЬЯНА</t>
  </si>
  <si>
    <t>09.07.2002</t>
  </si>
  <si>
    <t>ФАРАПОНОВА АЛИНА</t>
  </si>
  <si>
    <t>09.09.2003</t>
  </si>
  <si>
    <t>ХАЕВА ДАРЬЯ</t>
  </si>
  <si>
    <t>13.05.2003</t>
  </si>
  <si>
    <t>ЦЕЛУЙКО МАРИЯ</t>
  </si>
  <si>
    <t>14.10.2002</t>
  </si>
  <si>
    <t>ЧИННОВА МАРИНА</t>
  </si>
  <si>
    <t>04.03.2004</t>
  </si>
  <si>
    <t>ШЕВЧЕНКО АЛЛА</t>
  </si>
  <si>
    <t>26.09.2005</t>
  </si>
  <si>
    <t>00.00.2006</t>
  </si>
  <si>
    <t>ЩАВЕЛЕВА ЮЛИЯ</t>
  </si>
  <si>
    <t>КОБЛЯ ИННА</t>
  </si>
  <si>
    <t>РОСТОВ РГЭУ</t>
  </si>
  <si>
    <t>ДОНЦОВА НАТАЛЬЯ</t>
  </si>
  <si>
    <t>РОСТОВ СДЮСШОР-27</t>
  </si>
  <si>
    <t>ГЛЕБОВ М.Е.</t>
  </si>
  <si>
    <t>ЯКУНИНА АННА</t>
  </si>
  <si>
    <t>19.07.2001</t>
  </si>
  <si>
    <t>08.10.1997</t>
  </si>
  <si>
    <t>18.08.2002</t>
  </si>
  <si>
    <t>ВДОВИЧ МАРИНА</t>
  </si>
  <si>
    <t>13.09.2004</t>
  </si>
  <si>
    <t>ГИБЕРТ АЛЕКСАНДРА</t>
  </si>
  <si>
    <t>КАЛМЫКОВА ВИОЛЕТТА</t>
  </si>
  <si>
    <t>00.00.2004</t>
  </si>
  <si>
    <t>КАНЕВСКАЯ АНАСТАСИЯ</t>
  </si>
  <si>
    <t>КРАСНИКОВА ДАРЬЯ</t>
  </si>
  <si>
    <t>ЛАХОВА ЕЛИЗАВЕТА</t>
  </si>
  <si>
    <t>01.08.2006</t>
  </si>
  <si>
    <t>МАРИНОВА МАРИЯ</t>
  </si>
  <si>
    <t>01.08.2002</t>
  </si>
  <si>
    <t>ПРОХОРОВ В.Т., ЗАДОРОЖНАЯ С..В.</t>
  </si>
  <si>
    <t>МАЦНЕВА КРИСТИНА</t>
  </si>
  <si>
    <t>08.07.1999</t>
  </si>
  <si>
    <t>НИКЕРОВА АННА</t>
  </si>
  <si>
    <t>25.08.2003</t>
  </si>
  <si>
    <t>НОВОЖЕНИНА ЕКАТЕРИНА</t>
  </si>
  <si>
    <t>28.04.2001</t>
  </si>
  <si>
    <t>РАТИЕВА ВЕРОНИКА</t>
  </si>
  <si>
    <t>06.12.2005</t>
  </si>
  <si>
    <t>ХРОМОВА ДАРЬЯ</t>
  </si>
  <si>
    <t>31.05.2000</t>
  </si>
  <si>
    <t>ШИШКИНА ЭМИЛИЯ</t>
  </si>
  <si>
    <t>20.06.2002</t>
  </si>
  <si>
    <t>ЩЕРБАК ЛЮБОВЬ</t>
  </si>
  <si>
    <t>ПОНОМАРЁВЫ И.Р., В.М.</t>
  </si>
  <si>
    <t>БАТЮТИНА  МАРИЯ</t>
  </si>
  <si>
    <t>26.10.2006</t>
  </si>
  <si>
    <t>БОДНАР АНАСТАСИЯ</t>
  </si>
  <si>
    <t>22.06.2002</t>
  </si>
  <si>
    <t>БУЛЛА ДАРЬЯ</t>
  </si>
  <si>
    <t>21.01.2000</t>
  </si>
  <si>
    <t>ДОРГУЖОВА Г.В.</t>
  </si>
  <si>
    <t>ЗАЙЦЕВА ТАТЬЯНА</t>
  </si>
  <si>
    <t>КИРШИНА ЕЛИЗАВЕТА</t>
  </si>
  <si>
    <t>02.07.2002</t>
  </si>
  <si>
    <t>КОЗЛОВА ЕЛИЗАВЕТА</t>
  </si>
  <si>
    <t>КОТЛЯРОВА ДИАНА</t>
  </si>
  <si>
    <t>03.04.2006</t>
  </si>
  <si>
    <t>КРЕТОВА АРИНА</t>
  </si>
  <si>
    <t>КРОПОТОВА АЛЕКСАНДРА</t>
  </si>
  <si>
    <t>19.04.2001</t>
  </si>
  <si>
    <t>КУЗНЕЦОВА ВАЛЕРИЯ</t>
  </si>
  <si>
    <t>07.12.2003</t>
  </si>
  <si>
    <t>ЛЕСНЫХ ВИКТОРИЯ</t>
  </si>
  <si>
    <t>19.09.2007</t>
  </si>
  <si>
    <t>ЛЕСНЫХ ЕВА</t>
  </si>
  <si>
    <t>17.05.2002</t>
  </si>
  <si>
    <t>ЛИТВИНОВА ВИОЛЕТТА</t>
  </si>
  <si>
    <t>05.08.2004</t>
  </si>
  <si>
    <t>МАЛЕЕВА ЕКАТЕРИНА</t>
  </si>
  <si>
    <t>05.11.2006</t>
  </si>
  <si>
    <t>ПАНФИЛОВА АННА</t>
  </si>
  <si>
    <t>18.02.2002</t>
  </si>
  <si>
    <t>ПОЛЫВЯНАЯ АНАСТАСИЯ</t>
  </si>
  <si>
    <t>СИНЧЕНКО СОФЬЯ</t>
  </si>
  <si>
    <t>04.10.2000</t>
  </si>
  <si>
    <t>СОЛОДИЛОВА МИЛЕНА</t>
  </si>
  <si>
    <t>28.11.2000</t>
  </si>
  <si>
    <t>СТЕПАНОВА ВИКТОРИЯ</t>
  </si>
  <si>
    <t>ПОТАТУЕВА АЛИНА</t>
  </si>
  <si>
    <t>РОСТОВ СШОР-9</t>
  </si>
  <si>
    <t>БУТВИНА АЛЕКСАНДРА</t>
  </si>
  <si>
    <t>14.02.1986</t>
  </si>
  <si>
    <t>РОСТОВ ЦСП - 1</t>
  </si>
  <si>
    <t>МАРГЕСЬ СВЕТЛАНА</t>
  </si>
  <si>
    <t>15.03.1994</t>
  </si>
  <si>
    <t>КАРЛОВА А.Н.</t>
  </si>
  <si>
    <t>ВОВК Т.И.-СРЕТЕНЦЕВ В.В.</t>
  </si>
  <si>
    <t>АРСЕНТЬЕВА УЛЬЯНА</t>
  </si>
  <si>
    <t>КАРАГЛИНА ТАТЬЯНА</t>
  </si>
  <si>
    <t>10.04.2005</t>
  </si>
  <si>
    <t>ЕСАУЛЕНКО АЛЬБИНА</t>
  </si>
  <si>
    <t>МОМОТ АЛИНА</t>
  </si>
  <si>
    <t>25.12.2005</t>
  </si>
  <si>
    <t>УЛЬЯНЕНКО МАРИЯ</t>
  </si>
  <si>
    <t>00.00.2003</t>
  </si>
  <si>
    <t>ТАГАНРОГ СШОР-13</t>
  </si>
  <si>
    <t>ЛЕБЕДИНСКИЙ А.А. - ЗАЙЦЕВА Е.Н.</t>
  </si>
  <si>
    <t>ЛЕБЕДИНСКИЙ А.А., ЧЕРНОХАТОВА М.Г.</t>
  </si>
  <si>
    <t>ГЛУШКО ЕКАТЕРИНА</t>
  </si>
  <si>
    <t>25.05.2006</t>
  </si>
  <si>
    <t>ГОЛОВИНОВА АРИНА</t>
  </si>
  <si>
    <t>13.04.2005</t>
  </si>
  <si>
    <t xml:space="preserve">ГРИШИНА АЛЁНА                                </t>
  </si>
  <si>
    <t>16.01.2002</t>
  </si>
  <si>
    <t>ЧЕРНОХАТОВА М.Г.</t>
  </si>
  <si>
    <t>ЖДАНОВА АННА</t>
  </si>
  <si>
    <t>11.11.1998</t>
  </si>
  <si>
    <t>ЗЛОБИНА ЕКАТЕРИНА</t>
  </si>
  <si>
    <t>20.02.2006</t>
  </si>
  <si>
    <t>КОЛЕДИНА АНГЕЛИНА</t>
  </si>
  <si>
    <t>17.11.1998</t>
  </si>
  <si>
    <t>ДЛИНА</t>
  </si>
  <si>
    <t>КОСТРЮКОВА КРИСТИНА</t>
  </si>
  <si>
    <t>28.03.2006</t>
  </si>
  <si>
    <t>КОЧЕРГИНА АЛЕКСАНДРА</t>
  </si>
  <si>
    <t>ЛЕБЕДИНСКИЙ А.А.</t>
  </si>
  <si>
    <t>КРАСИЧКОВА ЕКАТЕРИНА</t>
  </si>
  <si>
    <t>21.11.1977</t>
  </si>
  <si>
    <t>ЛЕОНТЬЕВА ДАРИНА</t>
  </si>
  <si>
    <t>19.06.2005</t>
  </si>
  <si>
    <t>ЛИСОВСКАЯ ЕКАТЕРИНА</t>
  </si>
  <si>
    <t>30.04.2003</t>
  </si>
  <si>
    <t xml:space="preserve">ЗАЙЦЕВА Е.Н   </t>
  </si>
  <si>
    <t>МАЛИЧЕНКО НАДЕЖДА</t>
  </si>
  <si>
    <t>07.07.2004</t>
  </si>
  <si>
    <t>МОРОЗОВА ВАЛЕРИЯ</t>
  </si>
  <si>
    <t>10.04.2006</t>
  </si>
  <si>
    <t>НИКОНОВА АНАСТАСИЯ</t>
  </si>
  <si>
    <t>12.05.2004</t>
  </si>
  <si>
    <t>ПАВЛОВА ДАРЬЯ</t>
  </si>
  <si>
    <t>19.06.2006</t>
  </si>
  <si>
    <t>ТАГАНРОГ СШОР-13 РОУОР</t>
  </si>
  <si>
    <t>САМАРЧЕНКО АЛИНА</t>
  </si>
  <si>
    <t>25.08.2006</t>
  </si>
  <si>
    <t>МИШИНА Т.Г.</t>
  </si>
  <si>
    <t>СКОПИНА МАРИЯ</t>
  </si>
  <si>
    <t>14.12.2002</t>
  </si>
  <si>
    <t>СНИСАРЕНКО АНАСТАСИЯ</t>
  </si>
  <si>
    <t>03.12.2006</t>
  </si>
  <si>
    <t>СОКОЛОВА ЕВА</t>
  </si>
  <si>
    <t>22.09.2004</t>
  </si>
  <si>
    <t>ЦЕМКО МАРИНА</t>
  </si>
  <si>
    <t>ЦЫБУЛЕНКО СОФИЯ</t>
  </si>
  <si>
    <t>ШЕВЛЮГА СОФЬЯ</t>
  </si>
  <si>
    <t>05.02.2005</t>
  </si>
  <si>
    <t>ШЕВЫРЯЕВА ДАРЬЯ</t>
  </si>
  <si>
    <t>ЯГОЛЬНИКОВА ВЛАДИСЛАВА</t>
  </si>
  <si>
    <t>03.08.2005</t>
  </si>
  <si>
    <t>ЯРЕМЕНКО СОФИЯ</t>
  </si>
  <si>
    <t>26.02.2006</t>
  </si>
  <si>
    <t>РЕВИНА КАРИНА</t>
  </si>
  <si>
    <t>04.02.2005</t>
  </si>
  <si>
    <t>ТАРАСОВСКАЯ ДЮСШ</t>
  </si>
  <si>
    <t>КОСС Н.В., ПЯТКИН А.Н.</t>
  </si>
  <si>
    <t>КУРНОСОВА ВАЛЕРИЯ</t>
  </si>
  <si>
    <t>МИТУСОВА АЛЕКСАНДРА</t>
  </si>
  <si>
    <t>28.08.2005</t>
  </si>
  <si>
    <t>КОСС Н.В.</t>
  </si>
  <si>
    <t>МОЩЕНКО АЛИНА</t>
  </si>
  <si>
    <t>07.10.2005</t>
  </si>
  <si>
    <t>ЗАЙЦЕВА ДАРИНА</t>
  </si>
  <si>
    <t>30.10.2005</t>
  </si>
  <si>
    <t>МАЦАКЯН ЭМИЛИЯ</t>
  </si>
  <si>
    <t>ПУРИКОВА ТАТЬЯНА</t>
  </si>
  <si>
    <t>16.09.2006</t>
  </si>
  <si>
    <t>ПЯТКИН А.Н.</t>
  </si>
  <si>
    <t>28.03.2003</t>
  </si>
  <si>
    <t>БОРИСОВА КАРИНА</t>
  </si>
  <si>
    <t>5.10.2004</t>
  </si>
  <si>
    <t>ДЕНИСЕНКО О.А.</t>
  </si>
  <si>
    <t>ДУВАНОВА АНАСТАСИЯ</t>
  </si>
  <si>
    <t>ПЛИШКИН Е.В.</t>
  </si>
  <si>
    <t>БАРАБАШОВА ЯНА</t>
  </si>
  <si>
    <t>01.08.2005</t>
  </si>
  <si>
    <t>ГРУДИНИНА АННА</t>
  </si>
  <si>
    <t>18.01.2005</t>
  </si>
  <si>
    <t>09.06.2006</t>
  </si>
  <si>
    <t>КАРНАУХОВА ВАРВАРА</t>
  </si>
  <si>
    <t>13.02.2006</t>
  </si>
  <si>
    <t>МИШУСТИНА ВЛАДЛЕНА</t>
  </si>
  <si>
    <t>24.02.2005</t>
  </si>
  <si>
    <t>НАЗАРЕНКО ТАТЬЯНА</t>
  </si>
  <si>
    <t>15.08.2005</t>
  </si>
  <si>
    <t>НЕШКОВА ДАРЬЯ</t>
  </si>
  <si>
    <t>18.05.2005</t>
  </si>
  <si>
    <t>ПЕТРУШЕНКО ЕКАТЕРИНА</t>
  </si>
  <si>
    <t>14.02.2005</t>
  </si>
  <si>
    <t>СТАРОВОЙТОВА ЮЛИЯ</t>
  </si>
  <si>
    <t>СТЕПАНОВА ДАРЬЯ</t>
  </si>
  <si>
    <t>ХОРЬКО ПОЛИНА</t>
  </si>
  <si>
    <t>06.04.2005</t>
  </si>
  <si>
    <t>ГАРШИН В.М., ГАРШИНА Е.Н.</t>
  </si>
  <si>
    <t>ШУВАЕВА СОФИЯ</t>
  </si>
  <si>
    <t>18.11.2005</t>
  </si>
  <si>
    <t>ЩЕГРОВА АНАСТАСИЯ</t>
  </si>
  <si>
    <t>10.03.2004</t>
  </si>
  <si>
    <t>ЮРИЙ ДАРЬЯ</t>
  </si>
  <si>
    <t>24.01.2005</t>
  </si>
  <si>
    <t>СКРЫПНИЧЕНКО ВИКТОРИЯ</t>
  </si>
  <si>
    <t>30.12.2005</t>
  </si>
  <si>
    <t>ОЗЕРОВА СОФЬЯ</t>
  </si>
  <si>
    <t>18.07.2006</t>
  </si>
  <si>
    <t>КУЗНЕЦОВА ПОЛИНА</t>
  </si>
  <si>
    <t>19.07.2006</t>
  </si>
  <si>
    <t>ВИНОКУРОВА ОЛЬГА</t>
  </si>
  <si>
    <t>28.07.2006</t>
  </si>
  <si>
    <t>ГАЙВОРОНСКАЯ АРИНА</t>
  </si>
  <si>
    <t>1.10.2006</t>
  </si>
  <si>
    <t>КОЗЛОВА МАРИНА</t>
  </si>
  <si>
    <t>14.11.2006</t>
  </si>
  <si>
    <t>ГАРМАШЕВА КАРИНА</t>
  </si>
  <si>
    <t>02.12.2006</t>
  </si>
  <si>
    <t>БАЗАРКИНА ЮЛИЯ</t>
  </si>
  <si>
    <t>17.12.2006</t>
  </si>
  <si>
    <t>ГАЛИЦИНА АНАСТАСИЯ</t>
  </si>
  <si>
    <t>ВАСИЛЬЕВА ДИАНА</t>
  </si>
  <si>
    <t>24.09.2006</t>
  </si>
  <si>
    <t>ГОРБАНЬ ЯНА</t>
  </si>
  <si>
    <t>20.08.2006</t>
  </si>
  <si>
    <t>ГУСЕВА СОФЬЯ</t>
  </si>
  <si>
    <t>13.07.2005</t>
  </si>
  <si>
    <t>ТИМОШЕНКО В.А.</t>
  </si>
  <si>
    <t>ГФЕЛЛЕР АНАСТАСИЯ</t>
  </si>
  <si>
    <t>22.01.2005</t>
  </si>
  <si>
    <t>ДЕНИСОВА СОФЬЯ</t>
  </si>
  <si>
    <t>12.01.2001</t>
  </si>
  <si>
    <t>КАЛЕНИК АНАСТАСИЯ</t>
  </si>
  <si>
    <t>18.02.2000</t>
  </si>
  <si>
    <t>КУЗИНА  СТЕФАНИЯ</t>
  </si>
  <si>
    <t>НИКИТИНА МАРГАРИТА</t>
  </si>
  <si>
    <t>30.07.2002</t>
  </si>
  <si>
    <t>СЕРПОКРЫЛОВА АННА</t>
  </si>
  <si>
    <t>24.09.2005</t>
  </si>
  <si>
    <t>ФРУМКИНА СОФИЯ</t>
  </si>
  <si>
    <t>29.03.1996</t>
  </si>
  <si>
    <t>ЮРГПУ (НПИ)</t>
  </si>
  <si>
    <t>МИТИЧКИНА МАРИНА</t>
  </si>
  <si>
    <t>04.03.1997</t>
  </si>
  <si>
    <t>БАЖЕНОВА АНГЕЛИНА</t>
  </si>
  <si>
    <t>07.10.1998</t>
  </si>
  <si>
    <t>06.08.1997</t>
  </si>
  <si>
    <t>ПОХЛЕБИНА СВЕТЛАНА</t>
  </si>
  <si>
    <t>27.11.1986</t>
  </si>
  <si>
    <t>НОВОСЕЛЬЦЕВА АНАСТАСИЯ</t>
  </si>
  <si>
    <t>26.08.1998</t>
  </si>
  <si>
    <t>ЮФУ</t>
  </si>
  <si>
    <t>КЛЕПФЕР О.В, КОНОВСКОЙ А.Н.</t>
  </si>
  <si>
    <t>ЦАЙЗЕР А.Ф.</t>
  </si>
  <si>
    <t>88</t>
  </si>
  <si>
    <t>КОЛОДИЙ СВЕТЛАНА</t>
  </si>
  <si>
    <t>ПЕТРОВ Б.П.</t>
  </si>
  <si>
    <t>23.03.1997</t>
  </si>
  <si>
    <t>РОСТОВ ПАСШ-27</t>
  </si>
  <si>
    <t>ГЛЕБОВ М.Е., ПЕТРОВ Б.П.</t>
  </si>
  <si>
    <t>ДОРОШЕВА МАРИНА</t>
  </si>
  <si>
    <t>13.03.2004</t>
  </si>
  <si>
    <t>ВЕДМЕДСКАЯ АНАСТАСИЯ</t>
  </si>
  <si>
    <t>09.06.2004</t>
  </si>
  <si>
    <t>ДОЛГОЛЕНКО СОФИЯ</t>
  </si>
  <si>
    <t>25.05.2004</t>
  </si>
  <si>
    <t>82</t>
  </si>
  <si>
    <t>МЕДВЕДЕВА МИЛАНА</t>
  </si>
  <si>
    <t>08.09.2003</t>
  </si>
  <si>
    <t>30</t>
  </si>
  <si>
    <t>39</t>
  </si>
  <si>
    <t>565</t>
  </si>
  <si>
    <t>240</t>
  </si>
  <si>
    <t>201</t>
  </si>
  <si>
    <t>110</t>
  </si>
  <si>
    <t>ЛЕБЕДИНСКИЙ А.А., ЧЕРНОХАТОВА М.Г., НОВОЖИЛОВА Л.С.</t>
  </si>
  <si>
    <t>ДАВИДЕНКО А.П., МАНЬШИН А.В., НОВОЖИЛОВА Л.С.</t>
  </si>
  <si>
    <t>ЛОЗИЦКАЯ АЛЕКСАНДРА</t>
  </si>
  <si>
    <t>077</t>
  </si>
  <si>
    <t>75</t>
  </si>
  <si>
    <t>1000</t>
  </si>
  <si>
    <t>205</t>
  </si>
  <si>
    <t>БАТАЙСК ЦОП-1 ЮФУ</t>
  </si>
  <si>
    <t>ГОРЕЛОВА АНАСТАСИЯ</t>
  </si>
  <si>
    <t>26.01.2004</t>
  </si>
  <si>
    <t>ПШЕНИЧНОВ В.Н. ФАСТОВА О.А.</t>
  </si>
  <si>
    <t>51</t>
  </si>
  <si>
    <t>66</t>
  </si>
  <si>
    <t>47</t>
  </si>
  <si>
    <t>278</t>
  </si>
  <si>
    <t>МИРОНЧИК ЕЛИЗАВЕТА</t>
  </si>
  <si>
    <t>480</t>
  </si>
  <si>
    <t>ТАРАН ПОЛИНА</t>
  </si>
  <si>
    <t>29.06.2004</t>
  </si>
  <si>
    <t>МАХОНИНА ПОЛИНА</t>
  </si>
  <si>
    <t>28.04.2004</t>
  </si>
  <si>
    <t>224</t>
  </si>
  <si>
    <t>137</t>
  </si>
  <si>
    <t>ШЕВЦОВА ЮЛИЯ</t>
  </si>
  <si>
    <t>26.12.2002</t>
  </si>
  <si>
    <t xml:space="preserve">ЖАРКОВ В.Ю. </t>
  </si>
  <si>
    <t>НАДТОЧНАЯ ЭРИКА</t>
  </si>
  <si>
    <t>01.04.2006</t>
  </si>
  <si>
    <t>ЖАРКОВ В.Ю., ГОНЧАРЕНКО С.В.</t>
  </si>
  <si>
    <t>ПОЛЯКОВА ПОЛИНА</t>
  </si>
  <si>
    <t>11.09.2004</t>
  </si>
  <si>
    <t>ДАШКОВА АЛЕКСАНДРА</t>
  </si>
  <si>
    <t>ШРАМКО ЭМИЛИЯ</t>
  </si>
  <si>
    <t>15.06.2002</t>
  </si>
  <si>
    <t>121</t>
  </si>
  <si>
    <t>САВЧЕНКО ЕКАТЕРИНА</t>
  </si>
  <si>
    <t>СМИРНОВА ОЛЬГА</t>
  </si>
  <si>
    <t>ИСАКОВА НАТАЛЬЯ</t>
  </si>
  <si>
    <t>23.03.2004</t>
  </si>
  <si>
    <t>ОНИЩЕНКО МАРИЯ</t>
  </si>
  <si>
    <t>20.06.2004</t>
  </si>
  <si>
    <t>454</t>
  </si>
  <si>
    <t>САЕНКО МАРИНА</t>
  </si>
  <si>
    <t>02.07.2004</t>
  </si>
  <si>
    <t>497</t>
  </si>
  <si>
    <t>596</t>
  </si>
  <si>
    <t>ТЮПАНСКАЯ ЕКАТЕРИНА</t>
  </si>
  <si>
    <t>431</t>
  </si>
  <si>
    <t>ВАЦКО АЛЕКСАНДРА</t>
  </si>
  <si>
    <t>09.12.2004</t>
  </si>
  <si>
    <t>РОМАНОВА СОФИЯ</t>
  </si>
  <si>
    <t>14.02.2004</t>
  </si>
  <si>
    <t>69</t>
  </si>
  <si>
    <t>СТАРОКОЖКО СОФИЯ</t>
  </si>
  <si>
    <t>КАЗАРЯН НОННА</t>
  </si>
  <si>
    <t>10.12.2004</t>
  </si>
  <si>
    <t>КОРОЛЬКОВА МАРИЯ</t>
  </si>
  <si>
    <t>14.10.2004</t>
  </si>
  <si>
    <t>СОКОЛ АНГЕЛИНА</t>
  </si>
  <si>
    <t>РАКОВСКАЯ ЮЛИЯ</t>
  </si>
  <si>
    <t>15.07.2002</t>
  </si>
  <si>
    <t>СТАШЕВСКАЯ КИРА,</t>
  </si>
  <si>
    <t>27.10.2003</t>
  </si>
  <si>
    <t>КУРЗАЕВА СОФЬЯ</t>
  </si>
  <si>
    <t>2004</t>
  </si>
  <si>
    <t>ЧЕРТНИК ДАРЬЯ</t>
  </si>
  <si>
    <t>ЩЕБЕТ АЛИСА</t>
  </si>
  <si>
    <t>96</t>
  </si>
  <si>
    <t>БОГАТЫРЁВА ТАТЬЯНА</t>
  </si>
  <si>
    <t>31.08.2004</t>
  </si>
  <si>
    <t>ОЛИФЕРЕНКО ЕКАТЕРИНА</t>
  </si>
  <si>
    <t>22.05.2006</t>
  </si>
  <si>
    <t>27</t>
  </si>
  <si>
    <t>НОВОЧЕРКАССК СШОР-1 ЮРГПУ (НПИ)</t>
  </si>
  <si>
    <t>09.10.2005</t>
  </si>
  <si>
    <t>56</t>
  </si>
  <si>
    <t>МИЩЕНКО Н.Г.,РУКАВИШНИКОВА М.А</t>
  </si>
  <si>
    <t>180</t>
  </si>
  <si>
    <t>172</t>
  </si>
  <si>
    <t>КРЮКОВА ЕКАТЕРИНА</t>
  </si>
  <si>
    <t>15.07.2003</t>
  </si>
  <si>
    <t>БЕЗЪЯЗЫЧНАЯ ДАРЬЯ</t>
  </si>
  <si>
    <t>ПРЕДКОВА ДАРЬЯ</t>
  </si>
  <si>
    <t>161</t>
  </si>
  <si>
    <t>ХОЛОДИЛИНА АНАСТАСИЯ</t>
  </si>
  <si>
    <t>23</t>
  </si>
  <si>
    <t>БАБАХАНОВА ЕКАТЕРИНА</t>
  </si>
  <si>
    <t>БАРАНЖИЕВА АЛИСА</t>
  </si>
  <si>
    <t>127</t>
  </si>
  <si>
    <t>ВОЛЫЧЕВА АЛЁНА</t>
  </si>
  <si>
    <t>КОНДРАТЕНКО АНАСТАСИЯ</t>
  </si>
  <si>
    <t>ШВАРОВА МАРГАРИТА</t>
  </si>
  <si>
    <t>КРЕЧЕТОВА ДАРЬЯ</t>
  </si>
  <si>
    <t>БАСТРЫГИНА Н.О., М.Л.</t>
  </si>
  <si>
    <t>128</t>
  </si>
  <si>
    <t>112</t>
  </si>
  <si>
    <t>258</t>
  </si>
  <si>
    <t>0011</t>
  </si>
  <si>
    <t>015</t>
  </si>
  <si>
    <t>065</t>
  </si>
  <si>
    <t>070</t>
  </si>
  <si>
    <t>КОВАЛЕНКО ВИКТОРИЯ</t>
  </si>
  <si>
    <t>08.01.2004</t>
  </si>
  <si>
    <t>055</t>
  </si>
  <si>
    <t>26</t>
  </si>
  <si>
    <t>29</t>
  </si>
  <si>
    <t>12 ЗАБЕГ</t>
  </si>
  <si>
    <t>13 ЗАБЕГ</t>
  </si>
  <si>
    <t>14 ЗАБЕГ</t>
  </si>
  <si>
    <t>15 ЗАБЕГ</t>
  </si>
  <si>
    <t>16 ЗАБЕГ</t>
  </si>
  <si>
    <t>17 ЗАБЕГ</t>
  </si>
  <si>
    <t>18 ЗАБЕГ</t>
  </si>
  <si>
    <t>19 ЗАБЕГ</t>
  </si>
  <si>
    <t>20 ЗАБЕГ</t>
  </si>
  <si>
    <t>21 ЗАБЕГ</t>
  </si>
  <si>
    <t>22 ЗАБЕГ</t>
  </si>
  <si>
    <t>23 ЗАБЕГ</t>
  </si>
  <si>
    <t>24 ЗАБЕГ</t>
  </si>
  <si>
    <t>25 ЗАБЕГ</t>
  </si>
  <si>
    <t>26 ЗАБЕГ</t>
  </si>
  <si>
    <t>27 ЗАБЕГ</t>
  </si>
  <si>
    <t>КУЗЬМЕНКО АНАСТАСИЯ</t>
  </si>
  <si>
    <t>17:55</t>
  </si>
  <si>
    <t>БЕГ 2000 М с/п</t>
  </si>
  <si>
    <t>БЕГ 3000 М</t>
  </si>
  <si>
    <t>1002</t>
  </si>
  <si>
    <t>12.02.2002</t>
  </si>
  <si>
    <t>11.03.2002</t>
  </si>
  <si>
    <t>Л</t>
  </si>
  <si>
    <t>ЖУРАВСКАЯ ВАЛЕРИЯ</t>
  </si>
  <si>
    <t>12.10.2004</t>
  </si>
  <si>
    <t>ТИМОФЕЕВА ЕЛИЗАВЕТА</t>
  </si>
  <si>
    <t>13.06.2003</t>
  </si>
  <si>
    <t>28.06.2002</t>
  </si>
  <si>
    <t>УШАКОВА АЛЕКСАНДРА</t>
  </si>
  <si>
    <t>03.01.2004</t>
  </si>
  <si>
    <t>СЕЛЕЗНЁВА АНАСТАСИЯ</t>
  </si>
  <si>
    <t>14.01.2003</t>
  </si>
  <si>
    <t>СЕЛЕЗНЁВА СОФЬЯ</t>
  </si>
  <si>
    <t>ШИШОВА МАРИНА</t>
  </si>
  <si>
    <t>29.06.2003</t>
  </si>
  <si>
    <t>30.07.2004</t>
  </si>
  <si>
    <t>ГУБУЛОВА РОЗА</t>
  </si>
  <si>
    <t>САЛЬСК СОШ 21</t>
  </si>
  <si>
    <t>ХРОМОГИНА КСЕНИЯ</t>
  </si>
  <si>
    <t>32</t>
  </si>
  <si>
    <t>ЛЫСАЧЕНКО КСЕНИЯ</t>
  </si>
  <si>
    <t>31.12.2003</t>
  </si>
  <si>
    <t>0111</t>
  </si>
  <si>
    <t>275</t>
  </si>
  <si>
    <t>02.10.2004</t>
  </si>
  <si>
    <t>27.11.2005</t>
  </si>
  <si>
    <t>ЛИПСКАЯ ВЕРОНИКА</t>
  </si>
  <si>
    <t>18.06.2003</t>
  </si>
  <si>
    <t>ПЕНКИНА ОЛЬГА</t>
  </si>
  <si>
    <t>31.01.2002</t>
  </si>
  <si>
    <t>МЕЛЬНИКОВА СОФЬЯ</t>
  </si>
  <si>
    <t>26.08.2003</t>
  </si>
  <si>
    <t>КУЛЬБАКОВА ТАТЬЯНА</t>
  </si>
  <si>
    <t>15.09.2003</t>
  </si>
  <si>
    <t>САЕНКО АЛЕКСАНДРА</t>
  </si>
  <si>
    <t>24.03.2004</t>
  </si>
  <si>
    <t>18.10.2004</t>
  </si>
  <si>
    <t>ДЕРБЕНЁВА НАТАЛЬЯ</t>
  </si>
  <si>
    <t>РОПАЕВА АННА</t>
  </si>
  <si>
    <t>25.02.2003</t>
  </si>
  <si>
    <t>КАМЕНСК-ШАХТИНСКИЙ СШОР-1 РОУОР</t>
  </si>
  <si>
    <t>СЕРГЕЕВА АЛИНА</t>
  </si>
  <si>
    <t>31.12.2004</t>
  </si>
  <si>
    <t>ПАНИНА АЛЕКСАНДРА</t>
  </si>
  <si>
    <t>30.01.2004</t>
  </si>
  <si>
    <t>КРЫЛАСОВА АНАСТАСИЯ</t>
  </si>
  <si>
    <t>11.04.2002</t>
  </si>
  <si>
    <t>ШАРОШКИНА ЕВГЕНИЯ</t>
  </si>
  <si>
    <t>12.04.2002</t>
  </si>
  <si>
    <t>102</t>
  </si>
  <si>
    <t>848</t>
  </si>
  <si>
    <t>45</t>
  </si>
  <si>
    <t>ПОПСУЙ ВЕРОНИКА</t>
  </si>
  <si>
    <t>590</t>
  </si>
  <si>
    <t>КУЗЬМИНОВА ЕКАТЕРИНА</t>
  </si>
  <si>
    <t>07.11.2004</t>
  </si>
  <si>
    <t>СКУСНИЧЕНКО АЛИНА</t>
  </si>
  <si>
    <t>21.08.2005</t>
  </si>
  <si>
    <t>ВЕЗЕНЧУК МАРИЯ</t>
  </si>
  <si>
    <t>25.06.2004</t>
  </si>
  <si>
    <t>ЩУКИНА Т.А.</t>
  </si>
  <si>
    <t>897</t>
  </si>
  <si>
    <t>299</t>
  </si>
  <si>
    <t>БЕРЕСНЕВА ДАРЬЯ</t>
  </si>
  <si>
    <t>ПАШИНЦЕВА АЛЁНА</t>
  </si>
  <si>
    <t>14.09.2004</t>
  </si>
  <si>
    <t>859</t>
  </si>
  <si>
    <t>17.04.2003</t>
  </si>
  <si>
    <t>ЖУКОВСКАЯ КСЕНИЯ</t>
  </si>
  <si>
    <t>13.06.2004</t>
  </si>
  <si>
    <t>АРУТЮНЯН АННА</t>
  </si>
  <si>
    <t>ГАПЕЕВА АЛИНА</t>
  </si>
  <si>
    <t>06.05.2004</t>
  </si>
  <si>
    <t>РОСТОВ ДЮСШ - 1</t>
  </si>
  <si>
    <t>35</t>
  </si>
  <si>
    <t>ТАГАНРОГ СШОР - 13</t>
  </si>
  <si>
    <t>СЫЧЕВА АННА</t>
  </si>
  <si>
    <t>2007</t>
  </si>
  <si>
    <t>029</t>
  </si>
  <si>
    <t>0110</t>
  </si>
  <si>
    <t>0112</t>
  </si>
  <si>
    <t>0125</t>
  </si>
  <si>
    <t>0132</t>
  </si>
  <si>
    <t>0163</t>
  </si>
  <si>
    <t>0501</t>
  </si>
  <si>
    <t>16.05</t>
  </si>
  <si>
    <t>130</t>
  </si>
  <si>
    <t>360</t>
  </si>
  <si>
    <t>365</t>
  </si>
  <si>
    <t>370</t>
  </si>
  <si>
    <t>11.30</t>
  </si>
  <si>
    <t>14.25</t>
  </si>
  <si>
    <t>1 ПОЛУФИНАЛ</t>
  </si>
  <si>
    <t>2 ПОЛУФИНАЛ</t>
  </si>
  <si>
    <t>3 ПОЛУФИНАЛ</t>
  </si>
  <si>
    <t>14.28</t>
  </si>
  <si>
    <t>14.32</t>
  </si>
  <si>
    <t xml:space="preserve">г. Ростов н/Д </t>
  </si>
  <si>
    <t>14.20</t>
  </si>
  <si>
    <t>МИНИСТЕРСТВО ПО ФИЗИЧЕСКОЙ КУЛЬТУРЕ И СПОРТУ РОСТОВСКОЙ ОБЛАСТИ</t>
  </si>
  <si>
    <t>8,1</t>
  </si>
  <si>
    <t>8,0</t>
  </si>
  <si>
    <t>7,9</t>
  </si>
  <si>
    <t>8,2</t>
  </si>
  <si>
    <t>267</t>
  </si>
  <si>
    <t>7,7</t>
  </si>
  <si>
    <t>100</t>
  </si>
  <si>
    <t>20+5</t>
  </si>
  <si>
    <t>ЭСТАФЕТНЫЙ БЕГ 4Х200 М</t>
  </si>
  <si>
    <t>14.45</t>
  </si>
  <si>
    <t>ЕСИНА И.А.            АЗОВ       ССВК</t>
  </si>
  <si>
    <t>ГРУДИНИН А.В      Шахты       ССВК</t>
  </si>
  <si>
    <t>ГОЛОПУЗЕНКО С.И., СТАДНИКОВ С.С.</t>
  </si>
  <si>
    <t>20+10</t>
  </si>
  <si>
    <t>17+5</t>
  </si>
  <si>
    <t>15+5</t>
  </si>
  <si>
    <t>14+5</t>
  </si>
  <si>
    <t>13+5</t>
  </si>
  <si>
    <t>00110</t>
  </si>
  <si>
    <t>17+10</t>
  </si>
  <si>
    <t>DNF</t>
  </si>
  <si>
    <t>ХХХ</t>
  </si>
  <si>
    <t>Х0</t>
  </si>
  <si>
    <t>ХХ0</t>
  </si>
  <si>
    <t>13.10.2004</t>
  </si>
  <si>
    <t>143</t>
  </si>
  <si>
    <t>261</t>
  </si>
  <si>
    <t>ПИСЬМЕНСКАЯ ДИАНА</t>
  </si>
  <si>
    <t>21.08.2002</t>
  </si>
  <si>
    <t>ЖЕМЧУЖНАЯ ВИКТОРИЯ</t>
  </si>
  <si>
    <t>22.06.2004</t>
  </si>
  <si>
    <t>3007</t>
  </si>
  <si>
    <t>26.07.2004</t>
  </si>
  <si>
    <t>НОВОЧЕРКАССК ЮРГПУ (НПИ) СШОР-1</t>
  </si>
  <si>
    <t>ПЕЛЮГА ВИКТОРИЯ</t>
  </si>
  <si>
    <t>ГУКОВО ДЮСШ "ПРОМЕТЕЙ" РОУОР</t>
  </si>
  <si>
    <t>169</t>
  </si>
  <si>
    <t>ФИЛЬЧЕНКО ВИКТОРИЯ</t>
  </si>
  <si>
    <t>15.07.2001</t>
  </si>
  <si>
    <t>ЯКУШИНА АНАСТАСИЯ</t>
  </si>
  <si>
    <t>06.09.2004</t>
  </si>
  <si>
    <t>337</t>
  </si>
  <si>
    <t>БАТАЙСК ЦОП-1</t>
  </si>
  <si>
    <t>40</t>
  </si>
  <si>
    <t>МАРЧЕНКО ВЕРОНИКА</t>
  </si>
  <si>
    <t>17.06.2002</t>
  </si>
  <si>
    <t>03</t>
  </si>
  <si>
    <t>53</t>
  </si>
  <si>
    <t>115</t>
  </si>
  <si>
    <t>4000</t>
  </si>
  <si>
    <t>БЕСАЛАЯ АННА</t>
  </si>
  <si>
    <t>ДНР ТОРЕЗ ШВСМ</t>
  </si>
  <si>
    <t>ДНР ДОНЕЦК СДЮСШОР-8 им. С. БУБКИ</t>
  </si>
  <si>
    <t>СКЛЯРОВА ЭЛЕОНОРА</t>
  </si>
  <si>
    <t>06.04.2001</t>
  </si>
  <si>
    <t>ДНР ГОРЛОВКА ДЮСШ-2</t>
  </si>
  <si>
    <t>БР. ФРАНКОВЫХ</t>
  </si>
  <si>
    <t>БОРОДИНА ЕЛИЗАВЕТА</t>
  </si>
  <si>
    <t>23.05.1995</t>
  </si>
  <si>
    <t>ДНР ДОНЕЦК СДЮШОР-1</t>
  </si>
  <si>
    <t>ИЩЕНКО В.Т.,ЗЮСЬКОВ В.В., ЗЮСЬКОВА Н.А.</t>
  </si>
  <si>
    <t>024</t>
  </si>
  <si>
    <t>00.00.2002</t>
  </si>
  <si>
    <t>ФИНАЛ ЖЕНЩИНЫ</t>
  </si>
  <si>
    <t>ЗАБЕГИ</t>
  </si>
  <si>
    <t>10.30</t>
  </si>
  <si>
    <t>182</t>
  </si>
  <si>
    <t>БЕЛОВА ВИКТОРИЯ</t>
  </si>
  <si>
    <t>ГАБУНИЯ МИЛАНА</t>
  </si>
  <si>
    <t>31.01.2004</t>
  </si>
  <si>
    <t>ЗАЙЦЕВА ПОЛИНА</t>
  </si>
  <si>
    <t>02.09.2004</t>
  </si>
  <si>
    <t>УГНИЧ АЛЁНА</t>
  </si>
  <si>
    <t>25.09.2004</t>
  </si>
  <si>
    <t>ГЛАВНЫЙ СУДЬЯ</t>
  </si>
  <si>
    <t>ГЛАВНЫЙ СЕКРЕТАРЬ</t>
  </si>
  <si>
    <t>15.03.2007</t>
  </si>
  <si>
    <t>04.06.2007</t>
  </si>
  <si>
    <t>КОРДУПОВА ЕЛИЗАВЕТА</t>
  </si>
  <si>
    <t>11.07.2006</t>
  </si>
  <si>
    <t>КАМЕНСК СШОР-1</t>
  </si>
  <si>
    <t>ОСОКИНА МАРИЯ</t>
  </si>
  <si>
    <t>14.05.2007</t>
  </si>
  <si>
    <t>ТАГАНРОГ МАОУ "ЛИЦЕЙ№28"</t>
  </si>
  <si>
    <t>ШЛЯПИНА ПОЛИНА</t>
  </si>
  <si>
    <t>17.11.2008</t>
  </si>
  <si>
    <t>ПОЛОВКОВА АННА</t>
  </si>
  <si>
    <t>НИЗЕЛЬСКИЕ Д.Г., Л.В.</t>
  </si>
  <si>
    <t>ЦЫГАНКОВА АРИАННА</t>
  </si>
  <si>
    <t>18.01.2007</t>
  </si>
  <si>
    <t>ПАРЕШНЕВА АННА</t>
  </si>
  <si>
    <t>08.01.2006</t>
  </si>
  <si>
    <t>ВИСКОВА АРИНА</t>
  </si>
  <si>
    <t>ИЩЕНКО МАРГАРИТА</t>
  </si>
  <si>
    <t>22.06.2006</t>
  </si>
  <si>
    <t>ЛЯХОВА ЕЛИЗАВЕТА</t>
  </si>
  <si>
    <t>ЛЮБАРОВА ЕВА</t>
  </si>
  <si>
    <t>30.06.2006</t>
  </si>
  <si>
    <t>ВОЛГОДОНСК СШ-5</t>
  </si>
  <si>
    <t>РЫЖЕНКОВА АЛЕНА</t>
  </si>
  <si>
    <t>КАРПЕНКО ЕЛИЗАВЕТА</t>
  </si>
  <si>
    <t>СЕРГЕЕНКО ОЛЬГА</t>
  </si>
  <si>
    <t>02.06.2006</t>
  </si>
  <si>
    <t>ПИВОВАРОВА АЛИНА</t>
  </si>
  <si>
    <t>ЖУКОВСКАЯ ЕКАТЕРИНА</t>
  </si>
  <si>
    <t>23.06.2007</t>
  </si>
  <si>
    <t>СОПИНА СОНЯ</t>
  </si>
  <si>
    <t>18.02.2006</t>
  </si>
  <si>
    <t>НЕГОВОРА СОФЬЯ</t>
  </si>
  <si>
    <t>ГАЛКИНА СОФЬЯ</t>
  </si>
  <si>
    <t>ФАУСТОВА ЕКАТЕРИНА</t>
  </si>
  <si>
    <t>БОНДАРЕВА МАРЬЯНА</t>
  </si>
  <si>
    <t>20.07.2007</t>
  </si>
  <si>
    <t>25.10.2006</t>
  </si>
  <si>
    <t>КИСИЛЕВА ОКСАНА</t>
  </si>
  <si>
    <t>СЕМИКАРАКОРСК</t>
  </si>
  <si>
    <t>20.06.2006</t>
  </si>
  <si>
    <t>СОЛОНЧЕНКО МАРИЯ</t>
  </si>
  <si>
    <t>01.01.2006</t>
  </si>
  <si>
    <t>РЫЖЕНКО ВИОЛЕТТА</t>
  </si>
  <si>
    <t>30.03.2007</t>
  </si>
  <si>
    <t>18.07.2007</t>
  </si>
  <si>
    <t>КОЗЫРЕНКО ВИКТОРИЯ</t>
  </si>
  <si>
    <t>ХРАМЦОВА ДАРЬЯ</t>
  </si>
  <si>
    <t>04.07.2007</t>
  </si>
  <si>
    <t>ПОЛЯКОВА МАРИЯ</t>
  </si>
  <si>
    <t>ЧАПЛЯ ЕЛИЗАВЕТА</t>
  </si>
  <si>
    <t>21.11.2006</t>
  </si>
  <si>
    <t>ГАГАРИНА ЕКАТЕРИНА</t>
  </si>
  <si>
    <t>24.10.2006</t>
  </si>
  <si>
    <t>ЧЕРНУХИНА АНАСТАСИЯ</t>
  </si>
  <si>
    <t>17.10.2006</t>
  </si>
  <si>
    <t>ВОРОЖЦОВА МАРИНА</t>
  </si>
  <si>
    <t>07.09.2007</t>
  </si>
  <si>
    <t>СТУПНИЦКАЯ ВАЛЕРИЯ</t>
  </si>
  <si>
    <t>22.07.2006</t>
  </si>
  <si>
    <t>ДОРОШКИНА ДАРЬЯ</t>
  </si>
  <si>
    <t>РЯБУХИНА ПОЛИНА</t>
  </si>
  <si>
    <t>09.05.2007</t>
  </si>
  <si>
    <t>ЛИТВИНОВА ЕКАТЕРИНА</t>
  </si>
  <si>
    <t>ПРЯДКИНА ВИКТОРИЯ</t>
  </si>
  <si>
    <t>ГЕРГИЛЬ ВАЛЕНТИНА</t>
  </si>
  <si>
    <t>14.02.2006</t>
  </si>
  <si>
    <t>ГОЛОВИНА ОЛЬГА</t>
  </si>
  <si>
    <t>МЕЛЕНЯКО НАДЕЖДА</t>
  </si>
  <si>
    <t>13.08.2008</t>
  </si>
  <si>
    <t>СЕРГИЕНКО МАРИЯ</t>
  </si>
  <si>
    <t>11.07.2007</t>
  </si>
  <si>
    <t>ШКОЛА АНГЕЛИНА</t>
  </si>
  <si>
    <t>30.0.2006</t>
  </si>
  <si>
    <t>СРЕТЕНЦЕВА О.И.</t>
  </si>
  <si>
    <t>25.08.2007</t>
  </si>
  <si>
    <t>ЗАЙЦЕВА Е.Н., МИШИНА Т.Г.</t>
  </si>
  <si>
    <t>34</t>
  </si>
  <si>
    <t>ДОМАЛЕВСКАЯ ЯНА</t>
  </si>
  <si>
    <t>12.03.2006</t>
  </si>
  <si>
    <t>КАЛАБИНА ОЛЬГА</t>
  </si>
  <si>
    <t>02.09.2006</t>
  </si>
  <si>
    <t>СТРОГАНОВА АНАСТАСИЯ</t>
  </si>
  <si>
    <t>19.05.2007</t>
  </si>
  <si>
    <t>ОМЕЛЬЧЕНКО ДАРЬЯ</t>
  </si>
  <si>
    <t>АРТЕМОВА АЛИНА</t>
  </si>
  <si>
    <t>САПУХИНА КСЕНИЯ</t>
  </si>
  <si>
    <t>ЮСУПОВА ПОЛИНА</t>
  </si>
  <si>
    <t>16.01.2007</t>
  </si>
  <si>
    <t>ИЛЬИНА ПОЛИНА</t>
  </si>
  <si>
    <t>15.06.2007</t>
  </si>
  <si>
    <t>БИБИК ЕКАТЕРИНА</t>
  </si>
  <si>
    <t>02.08.2007</t>
  </si>
  <si>
    <t>ГАСИЦА ТАТЬЯНА</t>
  </si>
  <si>
    <t>ЗАЙЦЕВА МАРИЯ</t>
  </si>
  <si>
    <t>ЧЕРНОЖУКОВА СОФЬЯ</t>
  </si>
  <si>
    <t>11.08.2007</t>
  </si>
  <si>
    <t>БЕСКРОВНАЯ ПОЛИНА</t>
  </si>
  <si>
    <t>26.03.2007</t>
  </si>
  <si>
    <t>26.02.2007</t>
  </si>
  <si>
    <t>ЛИСУНОВА ДАРЬЯ</t>
  </si>
  <si>
    <t>ОСИПЯН КАМИЛА</t>
  </si>
  <si>
    <t>07.07.2007</t>
  </si>
  <si>
    <t>МЯГКОНОСОВА СОФИЯ</t>
  </si>
  <si>
    <t>24.05.2006</t>
  </si>
  <si>
    <t>04.02.2006</t>
  </si>
  <si>
    <t>ХАРИТОНОВА АННА</t>
  </si>
  <si>
    <t>02.03.2006</t>
  </si>
  <si>
    <t>КАМЕНСК СШОР-2</t>
  </si>
  <si>
    <t>ЛОКОТАЕВА И.Н.</t>
  </si>
  <si>
    <t>ФОМЕНКО СОФИЯ</t>
  </si>
  <si>
    <t>27.09.2006</t>
  </si>
  <si>
    <t>ОСАУЛКО ВЕРОНИКА</t>
  </si>
  <si>
    <t>30.01.2007</t>
  </si>
  <si>
    <t>ЮРИНА ЕЛИЗАВЕТА</t>
  </si>
  <si>
    <t>13.08.2006</t>
  </si>
  <si>
    <t>КУРМАЕВА ДАРЬЯ</t>
  </si>
  <si>
    <t>15.10.2007</t>
  </si>
  <si>
    <t>ЛЫЗЬ ЕКАТЕРИНА</t>
  </si>
  <si>
    <t>14.09.2007</t>
  </si>
  <si>
    <t>109</t>
  </si>
  <si>
    <t>РЫБАЛКО ЭВЕЛИНА</t>
  </si>
  <si>
    <t>14.02.2007</t>
  </si>
  <si>
    <t>МАКСИМЕНКО КИРА</t>
  </si>
  <si>
    <t>22.11.2007</t>
  </si>
  <si>
    <t>СОЛОВЬЕВА АРИНА</t>
  </si>
  <si>
    <t>27.11.2006</t>
  </si>
  <si>
    <t>КОМАРОВА ДАРЬЯ</t>
  </si>
  <si>
    <t>04.01.2007</t>
  </si>
  <si>
    <t>ГАШПАР ЕЛИЗАВЕТА</t>
  </si>
  <si>
    <t>24.11.2007</t>
  </si>
  <si>
    <t>ДАВЫГОРА ДАРЬЯ</t>
  </si>
  <si>
    <t>17.03.2007</t>
  </si>
  <si>
    <t>НИКОЛАЕВА АЛИСА</t>
  </si>
  <si>
    <t>04.08.2007</t>
  </si>
  <si>
    <t>КОЛЯДИНСКАЯ АНГЕЛИНА</t>
  </si>
  <si>
    <t>10.12.2007</t>
  </si>
  <si>
    <t>СМИРКИНА ЮЛИЯ</t>
  </si>
  <si>
    <t>КОВАЛЕВА ЕЛИЗАВЕТА</t>
  </si>
  <si>
    <t>12.06.2006</t>
  </si>
  <si>
    <t>АГЕЕВА ГАЛИНА</t>
  </si>
  <si>
    <t>ПРОКОПЕНКО ЮЛИЯ</t>
  </si>
  <si>
    <t>23.12.2006</t>
  </si>
  <si>
    <t>ЗЕРНОГРАД</t>
  </si>
  <si>
    <t>МОСКАЛЕНКО ВЕРОНИКА</t>
  </si>
  <si>
    <t>21.08.2007</t>
  </si>
  <si>
    <t>НИКОЛАЕВА ДАРЬЯ</t>
  </si>
  <si>
    <t>21.03.2007</t>
  </si>
  <si>
    <t>БАЗАЕВА ТАТЬЯНА</t>
  </si>
  <si>
    <t>14.07.2007</t>
  </si>
  <si>
    <t>ДЖАБРАИЛОВА СОФИЯ</t>
  </si>
  <si>
    <t>22.08.2006</t>
  </si>
  <si>
    <t>РОСТЕНКО ЕЛИЗАВЕТА</t>
  </si>
  <si>
    <t>АНТОНОВА СОФЬЯ</t>
  </si>
  <si>
    <t>31.12.2006</t>
  </si>
  <si>
    <t>МОРОЗОВА АРИНА</t>
  </si>
  <si>
    <t>11.04.2007</t>
  </si>
  <si>
    <t>ФИЛИМОНОВА АЛИНА</t>
  </si>
  <si>
    <t>25.12.2006</t>
  </si>
  <si>
    <t>БОЧАРОВА ЮЛИЯ</t>
  </si>
  <si>
    <t>КОЧЕПАСОВА ЕКАТЕРИНА</t>
  </si>
  <si>
    <t>11.10.2007</t>
  </si>
  <si>
    <t>07.08.2007</t>
  </si>
  <si>
    <t>ЛАШКОВА АЛЕКСАНДРА</t>
  </si>
  <si>
    <t>05.03.2006</t>
  </si>
  <si>
    <t>ЮШИНА АЛИСА</t>
  </si>
  <si>
    <t>ПЯТАКОВА МАРИНА</t>
  </si>
  <si>
    <t>16.04.2007</t>
  </si>
  <si>
    <t>МУСАЕВА ИНГА</t>
  </si>
  <si>
    <t>12.06.2007</t>
  </si>
  <si>
    <t>ХРИСТИЧ АЛЕВТИНА</t>
  </si>
  <si>
    <t>02.11.2007</t>
  </si>
  <si>
    <t>СПИРИДОНОВА ИННА</t>
  </si>
  <si>
    <t>ШЛЯХОВА ЛИЛИЯ</t>
  </si>
  <si>
    <t>19.04.2007</t>
  </si>
  <si>
    <t>ОСТАПУЩЕНКО ВАЛЕРИЯ</t>
  </si>
  <si>
    <t>САВИНЦЕВА ЮЛИЯ</t>
  </si>
  <si>
    <t>31.12.2007</t>
  </si>
  <si>
    <t>ЧЕРНОВА РЕНАТА</t>
  </si>
  <si>
    <t>ПЯТКИН А.Н., КОСС Н.В.</t>
  </si>
  <si>
    <t>БУРМИСТРОВА МАРТА</t>
  </si>
  <si>
    <t>27.03.2007</t>
  </si>
  <si>
    <t>28.02.2007</t>
  </si>
  <si>
    <t>ШМАВОВЯН ИНЕССА</t>
  </si>
  <si>
    <t>11.03.2007</t>
  </si>
  <si>
    <t>ИШРЕФОВА Х.А.</t>
  </si>
  <si>
    <t>КРАСНОРУЦКАЯ ЮЛИЯ</t>
  </si>
  <si>
    <t xml:space="preserve">ИШРЕФОВА Х.А. </t>
  </si>
  <si>
    <t>ТВЕРИТИЕВА САБРИНА</t>
  </si>
  <si>
    <t>КАЛМЫКОВА ЕЛИЗАВЕТА</t>
  </si>
  <si>
    <t>02.10.2007</t>
  </si>
  <si>
    <t>УСАЧЁВА А.Р., ЛОКОТАЕВА И.Н.</t>
  </si>
  <si>
    <t>ДРУГОВА АРИАДНА</t>
  </si>
  <si>
    <t>ДИДЕНКО НАТАЛЬЯ</t>
  </si>
  <si>
    <t>12.07.2007</t>
  </si>
  <si>
    <t>ЧИЖЕВСКАЯ МАРИЯ</t>
  </si>
  <si>
    <t>04.12.2006</t>
  </si>
  <si>
    <t>29.05.2007</t>
  </si>
  <si>
    <t>НЕНАШЕВА АМАЛИЯ</t>
  </si>
  <si>
    <t>БИРЮКОВА ЕКАТЕРИНА</t>
  </si>
  <si>
    <t>14.03.2007</t>
  </si>
  <si>
    <t>СТАЩЕНКО АНАСТАСИЯ</t>
  </si>
  <si>
    <t>КЛИПОЧЕНКО ДАРЬЯ</t>
  </si>
  <si>
    <t>10.01.2008</t>
  </si>
  <si>
    <t>БЕСЕДИНА ЕЛИЗАВЕТА</t>
  </si>
  <si>
    <t>25.07.2007</t>
  </si>
  <si>
    <t>МОРКВИНА ДАРЬЯ</t>
  </si>
  <si>
    <t>21.12.2007</t>
  </si>
  <si>
    <t>ЛИСУНОВА НАДЕЖДА</t>
  </si>
  <si>
    <t>ШЕСТАКОВА ИРИНА</t>
  </si>
  <si>
    <t>21.06.2006</t>
  </si>
  <si>
    <t>САЛЬСК</t>
  </si>
  <si>
    <t>15.09.2006</t>
  </si>
  <si>
    <t>КАРПЕНКО АНАСТАСИЯ</t>
  </si>
  <si>
    <t>03.01.2006</t>
  </si>
  <si>
    <t>КОРОВИНА ВЕРОНИКА</t>
  </si>
  <si>
    <t>03.06.2006</t>
  </si>
  <si>
    <t>ГУКОВО СШ "ПРОМЕТЕЙ"</t>
  </si>
  <si>
    <t>ТЮРИНА ЕКАТЕРИНА</t>
  </si>
  <si>
    <t>СИТНИК ВИКТОРИЯ</t>
  </si>
  <si>
    <t>14.01.2006</t>
  </si>
  <si>
    <t>ПАСЕЧНИК КИРА</t>
  </si>
  <si>
    <t>09.02.2007</t>
  </si>
  <si>
    <t>ТЫХЕНКО АНАСТАСИЯ</t>
  </si>
  <si>
    <t>10.08.2007</t>
  </si>
  <si>
    <t>МАНЬШИН А.В., МАНЬШИНА Н.В.</t>
  </si>
  <si>
    <t>ПЛОТНИКОВА ВЕРОНИКА</t>
  </si>
  <si>
    <t>КОЛОМАЦКАЯ НАТАЛЬЯ</t>
  </si>
  <si>
    <t>ТАРАНОВА КИРА</t>
  </si>
  <si>
    <t>21.04.2007</t>
  </si>
  <si>
    <t>ЧАНСКАЯ КСЕНИЯ</t>
  </si>
  <si>
    <t>ДЕРЯБКИНА СОФИЯ</t>
  </si>
  <si>
    <t>ЛАВРИЩЕВА АЛИНА</t>
  </si>
  <si>
    <t>КОВАЛЕНКО ПОЛИНА</t>
  </si>
  <si>
    <t>12.03.2007</t>
  </si>
  <si>
    <t>1005</t>
  </si>
  <si>
    <t>КЕРЕНЦЕВА ЕВА</t>
  </si>
  <si>
    <t>КРАСИЛЬНИКОВА АНАСТАСИЯ</t>
  </si>
  <si>
    <t>17.05.2006</t>
  </si>
  <si>
    <t>УРАКЧЕЕВА АННА</t>
  </si>
  <si>
    <t>НАМАЗОВА НАВАТ</t>
  </si>
  <si>
    <t>31.03.2006</t>
  </si>
  <si>
    <t>ТЯГНИРЯДНО ЕЛИЗАВЕТА</t>
  </si>
  <si>
    <t>06.08.2001</t>
  </si>
  <si>
    <t>18.04.2003</t>
  </si>
  <si>
    <t>20.03.2004</t>
  </si>
  <si>
    <t>20.12.2007</t>
  </si>
  <si>
    <t>КУЦ МАРИЯ</t>
  </si>
  <si>
    <t>09.09.2005</t>
  </si>
  <si>
    <t>ЮСУПОВА ЕЛИЗАВЕТА</t>
  </si>
  <si>
    <t>28.10.2005</t>
  </si>
  <si>
    <t>ГОЛОПУЗЕНКО С.И..</t>
  </si>
  <si>
    <t>ШЕЛУДЬКО ИРИНА</t>
  </si>
  <si>
    <t>18.03.2005</t>
  </si>
  <si>
    <t>ТОРМОСИНА ЯНА</t>
  </si>
  <si>
    <t xml:space="preserve"> ГРУДИНИН А.В.</t>
  </si>
  <si>
    <t>ЕСИНА И.А., СРЕТЕНЦЕВ В.В., РАДУХ А.О.</t>
  </si>
  <si>
    <t>КАМЕНСК СШОР-8</t>
  </si>
  <si>
    <t>ЛЫСЕНКО М.Ф.МЕШКОВСКИЙ  А.Н..</t>
  </si>
  <si>
    <t xml:space="preserve">НАЗАРОВ С.А. </t>
  </si>
  <si>
    <t>МУРАВЛЁВА АНАСТАСИЯ</t>
  </si>
  <si>
    <t>16.11.2003</t>
  </si>
  <si>
    <t>КАМЕНСК  СШОР-1</t>
  </si>
  <si>
    <t>МИТЧЕНКО АНАСТАСИЯ</t>
  </si>
  <si>
    <t>21.10.2001</t>
  </si>
  <si>
    <t>ПАТАЙ АЛЕКСАНДРА</t>
  </si>
  <si>
    <t>09.08.2004</t>
  </si>
  <si>
    <t>СЕЙТКУЛОВА АНЖЕЛИКА</t>
  </si>
  <si>
    <t>28.09.2004</t>
  </si>
  <si>
    <t>ХАЧАТРЯН МАРГАРИТА</t>
  </si>
  <si>
    <t>НЕБЕЖКО ЗЛАТА</t>
  </si>
  <si>
    <t>18.10.2005</t>
  </si>
  <si>
    <t>310</t>
  </si>
  <si>
    <t xml:space="preserve">РОСТОВ </t>
  </si>
  <si>
    <t>МАРУК ПОЛИНА</t>
  </si>
  <si>
    <t>ГУСЕВА КРИСТИНА</t>
  </si>
  <si>
    <t>ВЕРЁВКИНА ДАРЬЯ</t>
  </si>
  <si>
    <t>22.03.2003</t>
  </si>
  <si>
    <t>НАУМЕНКО АНАСТАСИЯ</t>
  </si>
  <si>
    <t>СЛЕПЧЕНКО АЛИНА</t>
  </si>
  <si>
    <t>08.12.2002</t>
  </si>
  <si>
    <t>06.03.2004</t>
  </si>
  <si>
    <t>АЛЕКСЕНЦЕВА ЮЛИЯ</t>
  </si>
  <si>
    <t>08.06.2005</t>
  </si>
  <si>
    <t>КОХОВИЧ ЕЛИЗАВЕТА</t>
  </si>
  <si>
    <t>21.08.2004</t>
  </si>
  <si>
    <t>ТАРАДИНА ДАРЬЯ</t>
  </si>
  <si>
    <t>КОНОНЕНКО ЕКАТЕРИНА</t>
  </si>
  <si>
    <t>12.07.2004</t>
  </si>
  <si>
    <t>КОВАЛЕНКО А.В., ИВАНОВ И.П.</t>
  </si>
  <si>
    <t>ТУПИКОВА ПОЛИНА</t>
  </si>
  <si>
    <t>ЗАХАРОВА ВИКТОРИЯ</t>
  </si>
  <si>
    <t>САВЕНКО ЯНА</t>
  </si>
  <si>
    <t xml:space="preserve">00.00.2003 </t>
  </si>
  <si>
    <t>062</t>
  </si>
  <si>
    <t>00077</t>
  </si>
  <si>
    <t>РОСТОВ ЦОП-1</t>
  </si>
  <si>
    <t>СРЕТЕНЦЕВ В.В.,ВОВК Т.И.</t>
  </si>
  <si>
    <t>БЕГ 100 М</t>
  </si>
  <si>
    <t>БЕГ 100 М с/б  h=0.84</t>
  </si>
  <si>
    <t>13,1</t>
  </si>
  <si>
    <t>13,0</t>
  </si>
  <si>
    <t>12,8</t>
  </si>
  <si>
    <t>12,3</t>
  </si>
  <si>
    <t>12,6</t>
  </si>
  <si>
    <t>13,2</t>
  </si>
  <si>
    <t>ФИНАЛ ЮНИОРКИ ДО 18 ЛЕТ</t>
  </si>
  <si>
    <t>ГРИЩЕНКО МАРИНА</t>
  </si>
  <si>
    <t>20.06.2000</t>
  </si>
  <si>
    <t>ХО</t>
  </si>
  <si>
    <t>О</t>
  </si>
  <si>
    <t>МЕСТО</t>
  </si>
  <si>
    <t>БЕГ 100 М с/б</t>
  </si>
  <si>
    <t>СИДЕНКО АНАСТАСИЯ</t>
  </si>
  <si>
    <t>.22.02.2005</t>
  </si>
  <si>
    <t>БОЛДЫРЕВА И.А., БОНДАРЕНКО А.И., АЛПАТЬЕВ К.С.</t>
  </si>
  <si>
    <t>218</t>
  </si>
  <si>
    <t>ВАСИЛЬЧЕНКО ЮЛИЯ</t>
  </si>
  <si>
    <t>БОЛДЫРЕВА И.А., КАРЛОВА А.Н.</t>
  </si>
  <si>
    <t xml:space="preserve"> КАРЛОВА А.Н..</t>
  </si>
  <si>
    <t>ТЕПЕРЕЧКИНА АРИНА</t>
  </si>
  <si>
    <t>26.01.2005</t>
  </si>
  <si>
    <t>РОМАНЕНКО ЕВГЕНИЯ</t>
  </si>
  <si>
    <t>1004</t>
  </si>
  <si>
    <t>НЕГОВОРОВА АНАСТАСИЯ</t>
  </si>
  <si>
    <t>16.04.2006</t>
  </si>
  <si>
    <t>55</t>
  </si>
  <si>
    <t>ЧУВИКОВА ЕКАТЕРИНА</t>
  </si>
  <si>
    <t>КЛЕЙМЁНОВА СОФИЯ</t>
  </si>
  <si>
    <t>ПРОКОПЕНКО ИРИНА</t>
  </si>
  <si>
    <t>29.06.2007</t>
  </si>
  <si>
    <t>СЕЛЮТИНА МАРИЯ</t>
  </si>
  <si>
    <t>06.12.2004</t>
  </si>
  <si>
    <t>ОЛЕНЧЕНКО В.М.,  КОЛЕСОВА И.В.</t>
  </si>
  <si>
    <t>ЕВТУШЕНКО ЭЛЬВИРА</t>
  </si>
  <si>
    <t>635</t>
  </si>
  <si>
    <t>КАРНАЙХОВА ВАРВАРА</t>
  </si>
  <si>
    <t>РЫЖКОВА АНАСТАСИЯ</t>
  </si>
  <si>
    <t>КУРГАННИКОВА АЛИНА</t>
  </si>
  <si>
    <t>21.10.2005</t>
  </si>
  <si>
    <t>ВАСИНА ЕКАТЕРИНА</t>
  </si>
  <si>
    <t>СОКОЛИКОВА ЕВГЕНИЯ</t>
  </si>
  <si>
    <t>29.09.2006</t>
  </si>
  <si>
    <t>КУЛЕНКО ОЛЬГА</t>
  </si>
  <si>
    <t>ВОЛГОДОНСК ДЮСШ - 5 ЦОП-1</t>
  </si>
  <si>
    <t>СУХОРУЧЕНКО ЮЛИЯ</t>
  </si>
  <si>
    <t>03.01.1986</t>
  </si>
  <si>
    <t>МЕТАНИЕ ДИСКА</t>
  </si>
  <si>
    <t xml:space="preserve">БЕГ 100 М с/б  </t>
  </si>
  <si>
    <t>Н - 0,76</t>
  </si>
  <si>
    <t>Н - 0,84</t>
  </si>
  <si>
    <t>16:30</t>
  </si>
  <si>
    <t>МИЛЮКОВА АЛЕКСАНДРА</t>
  </si>
  <si>
    <t>15.12.2004</t>
  </si>
  <si>
    <t>КАМЕНСК ШАХТИНСКИЙ СШОР-1 РОУОР</t>
  </si>
  <si>
    <t>МОРОЗОВ А.Б., КАРГИН С.В.</t>
  </si>
  <si>
    <t xml:space="preserve"> КАРЛОВА А.Н., ДАВИДЕНКО А.П.</t>
  </si>
  <si>
    <t>ШЕСТАК СОФИЯ</t>
  </si>
  <si>
    <t xml:space="preserve">МОРОЗОВ А.Б. </t>
  </si>
  <si>
    <t>8А</t>
  </si>
  <si>
    <t>111</t>
  </si>
  <si>
    <t>Н-0,84</t>
  </si>
  <si>
    <t>МЕЛЬЧИНА ДАРЬЯ</t>
  </si>
  <si>
    <t>ДАВИДЕНКО А.П., СРЕТЕНЦЕВ В.В.</t>
  </si>
  <si>
    <t>ТОЛКАНИЕ ЯДРА, 4 КГ</t>
  </si>
  <si>
    <t>МЕТАНИЕ ДИСКА, 1 КГ</t>
  </si>
  <si>
    <t>33</t>
  </si>
  <si>
    <t>36</t>
  </si>
  <si>
    <t>БУНЧУКОВА АННА</t>
  </si>
  <si>
    <t>0510.2005</t>
  </si>
  <si>
    <t>1008</t>
  </si>
  <si>
    <t>1009</t>
  </si>
  <si>
    <t>ЛУКЬЯНЧИКОВА ПОЛИНА</t>
  </si>
  <si>
    <t>19.07.1998</t>
  </si>
  <si>
    <t>КРАСНОДАР ЦОП</t>
  </si>
  <si>
    <t xml:space="preserve">МС </t>
  </si>
  <si>
    <t>СМИРНОВ В.Ф.</t>
  </si>
  <si>
    <t>ВОЙНОВА АНАСТАСИЯ</t>
  </si>
  <si>
    <t>БОКОСОВА МАРИАННА</t>
  </si>
  <si>
    <t>АНДРЮХИНА НАДЕЖДА</t>
  </si>
  <si>
    <t>08.02.2001</t>
  </si>
  <si>
    <t>СМИРНОВ В.Ф, РАЗБЕЙКО Р.К.</t>
  </si>
  <si>
    <t>013</t>
  </si>
  <si>
    <t>АЗОВ ДЮСШ-2 РОУОР</t>
  </si>
  <si>
    <t>ЕСИНА И.А., СРЕТЕНЦЕВ В.В.</t>
  </si>
  <si>
    <t>ГУКОВО ДЮСШ "ПРОМЕТЕЙ"РОУОР</t>
  </si>
  <si>
    <t>ЛУСПАРЬЯН МАРИЯ</t>
  </si>
  <si>
    <t>11.08..2006</t>
  </si>
  <si>
    <t>БАИМОВА ЕЛЕНА</t>
  </si>
  <si>
    <t>24.08.1989</t>
  </si>
  <si>
    <t>РГО ВФСО ДИНАМО</t>
  </si>
  <si>
    <t>БАИМОВ Д.Ю.</t>
  </si>
  <si>
    <t>Д</t>
  </si>
  <si>
    <t>10.00</t>
  </si>
  <si>
    <t>17.50</t>
  </si>
  <si>
    <t>19.01.2001</t>
  </si>
  <si>
    <t>11.40</t>
  </si>
  <si>
    <t>РОСТОВ СШОР (К) СКА</t>
  </si>
  <si>
    <t>03.06.2005</t>
  </si>
  <si>
    <t>БОЛДЫРЕВА И.А.   СС ВК   РОСТОВ-НА-ДОНУ</t>
  </si>
  <si>
    <t>ЛОМАКОВА АННА</t>
  </si>
  <si>
    <t>ЖАРКОВ В.Ю.    СС ВК   РОСТОВ-НА-ДОНУ</t>
  </si>
  <si>
    <t>БОЛДЫРЕВА И.А.    СС ВК   РОСТОВ-НА-ДОНУ</t>
  </si>
  <si>
    <t>БОЛДЫРЕВА И.А..   СС ВК   РОСТОВ-НА-ДОНУ</t>
  </si>
  <si>
    <t>БОЛДЫРЕВА И.А.   СС ВК     РОСТОВ-НА-ДОНУ</t>
  </si>
  <si>
    <t>21.01.2001</t>
  </si>
  <si>
    <t>ЛИТВИНОВ О.В.,НОВОЖИЛОВА Л.С.</t>
  </si>
  <si>
    <t>ЧЕРНОВА АНАСТАСИЯ</t>
  </si>
  <si>
    <t xml:space="preserve">ЦАЙЗЕР А.Ф. </t>
  </si>
  <si>
    <t>МОЦЕГЛОВА АЛЕКСАНДРА</t>
  </si>
  <si>
    <t>03.08.2004</t>
  </si>
  <si>
    <t>ЕГОРОВА ПОЛИНА</t>
  </si>
  <si>
    <t>20.07.2004</t>
  </si>
  <si>
    <t>МАРКОВА АЛИСА</t>
  </si>
  <si>
    <t>20.12.2002</t>
  </si>
  <si>
    <t>ШУТОВ Н.М.. ЦАЙЗЕР А.Ф.</t>
  </si>
  <si>
    <t>0100</t>
  </si>
  <si>
    <t>86</t>
  </si>
  <si>
    <t>167</t>
  </si>
  <si>
    <t>СОРОКУН ЕКАТЕРИНА</t>
  </si>
  <si>
    <t>ВАСИЛЬЕВА ЕКАТЕРИНА</t>
  </si>
  <si>
    <t>250</t>
  </si>
  <si>
    <t>КИМ АДЕЛИЯ</t>
  </si>
  <si>
    <t>26.07.2007</t>
  </si>
  <si>
    <t>156</t>
  </si>
  <si>
    <t>ДУБИНА АЛИНА</t>
  </si>
  <si>
    <t>03.08.2007</t>
  </si>
  <si>
    <t>РЕЗВАН НАДЕЖДА</t>
  </si>
  <si>
    <t>149</t>
  </si>
  <si>
    <t>РЕЗВАН АНАСТАСИЯ</t>
  </si>
  <si>
    <t>ТВЕТИЕВА САБРИНА</t>
  </si>
  <si>
    <t>24.03.2006</t>
  </si>
  <si>
    <t>19.12.2007</t>
  </si>
  <si>
    <t xml:space="preserve">ИШРЕФОВА Х.А., БОНДАРЕНКО В.Г. </t>
  </si>
  <si>
    <t>195</t>
  </si>
  <si>
    <t>ШАПОШНИКОВА ОЛЬГА</t>
  </si>
  <si>
    <t>10.10.2007</t>
  </si>
  <si>
    <t>265</t>
  </si>
  <si>
    <t>19.12.1982</t>
  </si>
  <si>
    <t>221</t>
  </si>
  <si>
    <t>272</t>
  </si>
  <si>
    <t>БАРАНОВА МИРАСЛАВА</t>
  </si>
  <si>
    <t>04.04.2006</t>
  </si>
  <si>
    <t>ЧЕВИДАЕВА ЭЛЕОНОРА</t>
  </si>
  <si>
    <t>БОНДАРЕНКО ЛИЛИЯ</t>
  </si>
  <si>
    <t>12.10.2002</t>
  </si>
  <si>
    <t>94</t>
  </si>
  <si>
    <t>38</t>
  </si>
  <si>
    <t>37</t>
  </si>
  <si>
    <t>ШУТОВ Н.М., НИЗЕЛЬСКАЯ Л.Г.</t>
  </si>
  <si>
    <t>ШУТОВ Н.М., НИЗЕЛЬСКИЙ Д.Г.</t>
  </si>
  <si>
    <t>СТАРЫХ С.И., Т.И., МОТЫЛЁВЫ А.С., С.А.</t>
  </si>
  <si>
    <t>341</t>
  </si>
  <si>
    <t>31</t>
  </si>
  <si>
    <t>362</t>
  </si>
  <si>
    <t>ДИКОВА ЮЛИЯ</t>
  </si>
  <si>
    <t>ЛИТВЯШКОВА ЕЛИЗАВЕТА</t>
  </si>
  <si>
    <t>19.01.2004</t>
  </si>
  <si>
    <t>БОЙКО ЕЛЕНА</t>
  </si>
  <si>
    <t>30.11.2007</t>
  </si>
  <si>
    <t>БАБЕШКО ВЕРОНИКА</t>
  </si>
  <si>
    <t>СТАРЦЕВА ЗЛАТА</t>
  </si>
  <si>
    <t>1003</t>
  </si>
  <si>
    <t>ХОЛАЕВСКАЯ АННА</t>
  </si>
  <si>
    <t>18.12.2004</t>
  </si>
  <si>
    <t>ГО ЛЬЦЕВА АНАСТАСИЯ</t>
  </si>
  <si>
    <t>05.01.2005</t>
  </si>
  <si>
    <t xml:space="preserve">ГАЗИБАГОМЕДОВА ДИАНА </t>
  </si>
  <si>
    <t>16.08.2008</t>
  </si>
  <si>
    <t xml:space="preserve">1 Ю  </t>
  </si>
  <si>
    <t>АЛЁХИНА АКСИНЬЯ</t>
  </si>
  <si>
    <t>НОВОБАТАЙСК  РОУОР</t>
  </si>
  <si>
    <t>КУЗИН С.И., КУЗИНА Т.А., КУЗИНА А.С., КУЗИН С.С.</t>
  </si>
  <si>
    <t>126</t>
  </si>
  <si>
    <t>ФИЛОНЕНКО КСЕНИЯ</t>
  </si>
  <si>
    <t>04.09.2005</t>
  </si>
  <si>
    <t>КОЧЕРЖЕНКО МАРИЯ</t>
  </si>
  <si>
    <t>09.11.2006</t>
  </si>
  <si>
    <t>БАКАЕВА КСЕНИЯ</t>
  </si>
  <si>
    <t>07.05.2006</t>
  </si>
  <si>
    <t>0148</t>
  </si>
  <si>
    <t>037</t>
  </si>
  <si>
    <t>042</t>
  </si>
  <si>
    <t>053</t>
  </si>
  <si>
    <t>086</t>
  </si>
  <si>
    <t>РАЗИНЬКОВА АНАСТАСИЯ</t>
  </si>
  <si>
    <t>1010</t>
  </si>
  <si>
    <t>1011</t>
  </si>
  <si>
    <t>1012</t>
  </si>
  <si>
    <t>1013</t>
  </si>
  <si>
    <t>1014</t>
  </si>
  <si>
    <t>H 0,84</t>
  </si>
  <si>
    <t>H-0,76</t>
  </si>
  <si>
    <t>ВОЛГОДОНСК ГБУ РО "СШОР 29"</t>
  </si>
  <si>
    <t>БАДЮК ЛИНА</t>
  </si>
  <si>
    <t>РОСТОВ СШОР - 8</t>
  </si>
  <si>
    <t>ЛАЦВИЕВА Г.В.   СС ВК   ШАХТЫ</t>
  </si>
  <si>
    <t>2344</t>
  </si>
  <si>
    <t>2164</t>
  </si>
  <si>
    <t>1854</t>
  </si>
  <si>
    <t>1724</t>
  </si>
  <si>
    <t>1604</t>
  </si>
  <si>
    <t>1504</t>
  </si>
  <si>
    <t>43</t>
  </si>
  <si>
    <t>ЧИЧИБАНОВА АЛЯ</t>
  </si>
  <si>
    <t>АЗОВ, УОР</t>
  </si>
  <si>
    <t>ПРОЙДИСВЕТ Л.И.</t>
  </si>
  <si>
    <t>ЛАЦВИЕВА Г.В  СС ВК   ШАХТЫ</t>
  </si>
  <si>
    <t>ЛАЦВИЕВА Г.В.   СС ВК     ШАХТЫ</t>
  </si>
  <si>
    <t>18.04.2004</t>
  </si>
  <si>
    <t>03.07.2004</t>
  </si>
  <si>
    <t>294</t>
  </si>
  <si>
    <t>ЧУЧЕЛОВА ЕВГЕНИЯ</t>
  </si>
  <si>
    <t>09.08.2008</t>
  </si>
  <si>
    <t>ИСТОМИНЫ Е.Л., Е.Е.,КОНОВСКОЙ А.Н.</t>
  </si>
  <si>
    <t>ВАСЮТИНА ВИКТОРИЯ</t>
  </si>
  <si>
    <t>16.10.2009</t>
  </si>
  <si>
    <t>ОМАНАДЗЕ МЕЛАНИЯ</t>
  </si>
  <si>
    <t>12.11.2008</t>
  </si>
  <si>
    <t>28.02.2001</t>
  </si>
  <si>
    <t>157</t>
  </si>
  <si>
    <t>БАРЫШЕВСКАЯ АНАСТАСИЯ</t>
  </si>
  <si>
    <t>КНЮХ АРИНА</t>
  </si>
  <si>
    <t>11.07.2008</t>
  </si>
  <si>
    <t>27.01.2008</t>
  </si>
  <si>
    <t>ЛАВРЕНТЬЕВА АРИНА</t>
  </si>
  <si>
    <t>21.10.2007</t>
  </si>
  <si>
    <t>РЗАЕВА Л.Т.</t>
  </si>
  <si>
    <t>158</t>
  </si>
  <si>
    <t>КУЛИКОВСКАЯ АНАСТАСИЯ</t>
  </si>
  <si>
    <t>12.08.2008</t>
  </si>
  <si>
    <t>ЕНИНА ПОЛИНА</t>
  </si>
  <si>
    <t>19.12.2008</t>
  </si>
  <si>
    <t>251</t>
  </si>
  <si>
    <t>ЯКОВЛЕВА ДИАНА</t>
  </si>
  <si>
    <t>27.10.2008</t>
  </si>
  <si>
    <t>298</t>
  </si>
  <si>
    <t>ПЕТРЕНКО ВЕРОНИКА</t>
  </si>
  <si>
    <t>11.06.2007</t>
  </si>
  <si>
    <t>ЛОБОДА Ю.П.</t>
  </si>
  <si>
    <t>МУТАЕВА СОФИЯ</t>
  </si>
  <si>
    <t>МИРКА ЛЮБОВЬ</t>
  </si>
  <si>
    <t>06.05.2009</t>
  </si>
  <si>
    <t>ДОНСКОВА ВЕРА</t>
  </si>
  <si>
    <t>13.04.2009</t>
  </si>
  <si>
    <t>151</t>
  </si>
  <si>
    <t>ОРЕХОВА АННА</t>
  </si>
  <si>
    <t>16.02.2008</t>
  </si>
  <si>
    <t>КУЗНЕЦОВА ТАТЬЯНА</t>
  </si>
  <si>
    <t>14.08.2008</t>
  </si>
  <si>
    <t xml:space="preserve"> ЛОБОДА Ю.П.</t>
  </si>
  <si>
    <t>282</t>
  </si>
  <si>
    <t>229</t>
  </si>
  <si>
    <t>293</t>
  </si>
  <si>
    <t>02.02.2008</t>
  </si>
  <si>
    <t>АНДРИЕНКО ВАРВАРА</t>
  </si>
  <si>
    <t>11.08.2008</t>
  </si>
  <si>
    <t>ЛАЦ МАРИЯ</t>
  </si>
  <si>
    <t>18.12.2008</t>
  </si>
  <si>
    <t>АТАМАНЕНКО ОЛЕСЯ</t>
  </si>
  <si>
    <t>28.10.2006</t>
  </si>
  <si>
    <t>БАСОВ А.А., ЖАРКОВ В.Ю.</t>
  </si>
  <si>
    <t>ЛИДКОВА ДИАНА</t>
  </si>
  <si>
    <t>31.08.2008</t>
  </si>
  <si>
    <t xml:space="preserve">АЗОВ ДЮСШ-2 </t>
  </si>
  <si>
    <t>РОЖДЕСТВЕНСКАЯ МЕЛАНЬЯ</t>
  </si>
  <si>
    <t>15.09.2007</t>
  </si>
  <si>
    <t>273</t>
  </si>
  <si>
    <t>УРУРОВА СОФЬЯ</t>
  </si>
  <si>
    <t>10.06.2007</t>
  </si>
  <si>
    <t>КУПРЕЕВ В.А., БАСОВ А.А.</t>
  </si>
  <si>
    <t>Б-КАЛИТВА СШОР-25, РОУОР</t>
  </si>
  <si>
    <t>ЛУКОВСКАЯ Н.В., РАКАЧЁВА Н.С.., ПРОЙДИ-СВЕТ Л.И.</t>
  </si>
  <si>
    <t>НИЗЕЛЬСКАЯ Л.В., РАКАЧЁВА Н.С.</t>
  </si>
  <si>
    <t>НАЗАРОВ С.А., СРЕТЕНЦЕВ В.В., РАКАЧЁВА Н.С.</t>
  </si>
  <si>
    <t>КОРЧАГИН О.А. РАКАЧЁВА Н.С.</t>
  </si>
  <si>
    <t>ШЕВЦОВА АНАСТАСИЯ</t>
  </si>
  <si>
    <t>11.01.2003</t>
  </si>
  <si>
    <t>РОУОР. ГЕОРГИЕВСК, ДЮСШ</t>
  </si>
  <si>
    <t>ПЕТРЕНКО А.А., ПРОЙДИ-СВЕТ Л.И., РАКАЧЁВА Н.С.</t>
  </si>
  <si>
    <t>ВИТАЛЬЕВА М.Н., ПРОЙДИ-СВЕТ Л.И., РАКАЧЁВА Н.С.</t>
  </si>
  <si>
    <t>181</t>
  </si>
  <si>
    <t>РОСТОВ РОУОР</t>
  </si>
  <si>
    <t>50</t>
  </si>
  <si>
    <t>ТЮТЮННИКОВА ВИКТОРИЯ</t>
  </si>
  <si>
    <t>19.06.2007</t>
  </si>
  <si>
    <t>СОЛНЫШКИНА ИННА</t>
  </si>
  <si>
    <t>ХАРЛАМОВА ЕВГЕНИЯ</t>
  </si>
  <si>
    <t>30.01.2008</t>
  </si>
  <si>
    <t>РОСТОВ СШОР-5</t>
  </si>
  <si>
    <t>КЛИПАЧЕНКО ДАРЬЯ</t>
  </si>
  <si>
    <t>СЕМИЗОРОВА ВЕРОНИКА</t>
  </si>
  <si>
    <t>АНОХИНА ДИАНА</t>
  </si>
  <si>
    <t>29.11.2008</t>
  </si>
  <si>
    <t>КОЛЕСНИКОВА АЛЕКСАНДРА</t>
  </si>
  <si>
    <t>АФАНАСЬЕВА ВИКТОРИЯ</t>
  </si>
  <si>
    <t>БОРОВИЧЕНКО ЗЛАТА</t>
  </si>
  <si>
    <t>06.11.2008</t>
  </si>
  <si>
    <t>ИВАНОВА МАРИЯ</t>
  </si>
  <si>
    <t>17.02.2004</t>
  </si>
  <si>
    <t>ШИШКАЛОВА ДАРЬЯ</t>
  </si>
  <si>
    <t>07.03.2006</t>
  </si>
  <si>
    <t>МАЛХОСЬЯНЦ ВЕРОНИКА</t>
  </si>
  <si>
    <t>04.10.2006</t>
  </si>
  <si>
    <t>БАЧУРИНА ОЛЬГА</t>
  </si>
  <si>
    <t>24.07.2005</t>
  </si>
  <si>
    <t>ВЕЛЬЧИНСКАЯ НАТАЛЬЯ</t>
  </si>
  <si>
    <t>23.07.2001</t>
  </si>
  <si>
    <t>ГРИБАНОВА ЕКАТЕРИНА</t>
  </si>
  <si>
    <t>21.12.2001</t>
  </si>
  <si>
    <t>ВАКУЛЕНКО СОФЬЯ</t>
  </si>
  <si>
    <t>КАПЛИЕВА ОЛЬГА</t>
  </si>
  <si>
    <t>17.08.2007</t>
  </si>
  <si>
    <t>ПЕТРОВ Б.П., РАСКИТА Е.П.</t>
  </si>
  <si>
    <t>АШАНИНА ЕКАТЕРИНА</t>
  </si>
  <si>
    <t>06.03.1984</t>
  </si>
  <si>
    <t>РОСТОВ БЕГОМ ПО ЖИЗНИ</t>
  </si>
  <si>
    <t>ВАЛЕРИЯНОВ Д.К.</t>
  </si>
  <si>
    <t>120</t>
  </si>
  <si>
    <t>НАУМЕНКО ЕЛЕНА</t>
  </si>
  <si>
    <t>30.07.1987</t>
  </si>
  <si>
    <t>АВТЮЩЕНКО ТАТЬЯНА</t>
  </si>
  <si>
    <t>13.06.1986</t>
  </si>
  <si>
    <t>ПИКУЛЕВА ТАТЬЯНА</t>
  </si>
  <si>
    <t>11.05.1995</t>
  </si>
  <si>
    <t>ДЕРЕВЯНЧУК ЕКАТЕРИНА</t>
  </si>
  <si>
    <t>12.04.1983</t>
  </si>
  <si>
    <t>СМИРНОВА МАЙЯ</t>
  </si>
  <si>
    <t>07.03.2008</t>
  </si>
  <si>
    <t>602</t>
  </si>
  <si>
    <t>ЖИГУЛИНА ОЛЕСЯ</t>
  </si>
  <si>
    <t>11.07.2005</t>
  </si>
  <si>
    <t>ЛИСИЧКИНА АНАСТАСИЯ</t>
  </si>
  <si>
    <t>129</t>
  </si>
  <si>
    <t>00.00.2007</t>
  </si>
  <si>
    <t>552</t>
  </si>
  <si>
    <t>ЯКОВЦОВА АЛИСА</t>
  </si>
  <si>
    <t>14.10.2005</t>
  </si>
  <si>
    <t>ЕРМАКОВА СОФЬЯ</t>
  </si>
  <si>
    <t>ГОЛОВАЧЁВА ВЕРОНИКА</t>
  </si>
  <si>
    <t>01.10.2007</t>
  </si>
  <si>
    <t>СТАРЫХ С.И., МОТЫЛЁВ С.А., МОТЫЛЕВА А.С.</t>
  </si>
  <si>
    <t>СТАРЫХ С.И., Т.И., МОТЫЛЕВА А.С., МОТЫЛЁВ С.А.</t>
  </si>
  <si>
    <t>ВОЛГОДОНСК СШОР-29</t>
  </si>
  <si>
    <t>54</t>
  </si>
  <si>
    <t>ШАМС КИРА</t>
  </si>
  <si>
    <t>13.02.2008</t>
  </si>
  <si>
    <t>ЛУКИЕНКО АРИНА</t>
  </si>
  <si>
    <t>22.05.2008</t>
  </si>
  <si>
    <t>САЛЬСК СОШ 7</t>
  </si>
  <si>
    <t>МОМОТ С.И.</t>
  </si>
  <si>
    <t>СЫРКИНА ДАРЬЯ</t>
  </si>
  <si>
    <t>16.05.2008</t>
  </si>
  <si>
    <t>СИВОПЛЯС НИКОЛЬ</t>
  </si>
  <si>
    <t>12.10.2007</t>
  </si>
  <si>
    <t>ТАГАНРОГ СШ-2</t>
  </si>
  <si>
    <t>95</t>
  </si>
  <si>
    <t>СИДОРЕНКО СОФИЯ</t>
  </si>
  <si>
    <t>10.10.2008</t>
  </si>
  <si>
    <t>16.03.2005</t>
  </si>
  <si>
    <t>31.08.2006</t>
  </si>
  <si>
    <t>683</t>
  </si>
  <si>
    <t>КУРИНА ЕЛИЗАВЕТА</t>
  </si>
  <si>
    <t>24.02.2008</t>
  </si>
  <si>
    <t>215</t>
  </si>
  <si>
    <t>РОСТОВ СШ-12</t>
  </si>
  <si>
    <t>196</t>
  </si>
  <si>
    <t>ШУВАЕВА АНАСТАСИЯ</t>
  </si>
  <si>
    <t>04.11.2006</t>
  </si>
  <si>
    <t>223</t>
  </si>
  <si>
    <t>БАРИЛО ЕКАТЕРИНА</t>
  </si>
  <si>
    <t>17.07.2004</t>
  </si>
  <si>
    <t>07.05.2007</t>
  </si>
  <si>
    <t>288</t>
  </si>
  <si>
    <t>ЛЕДНИЧЕНКО АННА</t>
  </si>
  <si>
    <t>20.02.2009</t>
  </si>
  <si>
    <t>222</t>
  </si>
  <si>
    <t>КОПАЧЁВА КРИСТИНА</t>
  </si>
  <si>
    <t>04.07.2005</t>
  </si>
  <si>
    <t>СВИРЯКИНА ГАЛИНА</t>
  </si>
  <si>
    <t>10.12.2006</t>
  </si>
  <si>
    <t>АРБУЗОВА СОФИЯ</t>
  </si>
  <si>
    <t>21.06.2008</t>
  </si>
  <si>
    <t>ХИМЕНКО КСЕНИЯ</t>
  </si>
  <si>
    <t>04.12.2005</t>
  </si>
  <si>
    <t>401</t>
  </si>
  <si>
    <t>ХАРАХАШЯН АННА</t>
  </si>
  <si>
    <t>04.04.2008</t>
  </si>
  <si>
    <t xml:space="preserve"> БОЛДЫРЕВА И.А.</t>
  </si>
  <si>
    <t>ЕМЕЦ АРИНА</t>
  </si>
  <si>
    <t>08.10.2008</t>
  </si>
  <si>
    <t>ГОЛЬЦЕВА АНАСТАСИЯ</t>
  </si>
  <si>
    <t>05.07.2007</t>
  </si>
  <si>
    <t>377</t>
  </si>
  <si>
    <t>535</t>
  </si>
  <si>
    <t>ЛЕБЕДИНСКАЯ ДАРЬЯ</t>
  </si>
  <si>
    <t>ВИТАЛЬЕВА М.Н., БОЛДЫРЕВА И.А.</t>
  </si>
  <si>
    <t>КАЛГАНОВА ЕЛИЗАВЕТА</t>
  </si>
  <si>
    <t>019</t>
  </si>
  <si>
    <t>0020</t>
  </si>
  <si>
    <t>031</t>
  </si>
  <si>
    <t>069</t>
  </si>
  <si>
    <t>0109</t>
  </si>
  <si>
    <t>МЕТАНИЕ КОПЬЯ, 600 г.</t>
  </si>
  <si>
    <t>10:00</t>
  </si>
  <si>
    <t>ТОЛКАНИЕ ЯДРА, 4 кг</t>
  </si>
  <si>
    <t>НОВОЧЕРКАССК ЦОП-1</t>
  </si>
  <si>
    <t>15:10</t>
  </si>
  <si>
    <t>135</t>
  </si>
  <si>
    <t>174</t>
  </si>
  <si>
    <t>БЕГ 100 М с/б Н-0,84</t>
  </si>
  <si>
    <t>БЕГ 100 М С/Б</t>
  </si>
  <si>
    <t>16:40</t>
  </si>
  <si>
    <t>339</t>
  </si>
  <si>
    <t>БАСКАКОВА Т.А., БОЛДЫРЕВА И.А.</t>
  </si>
  <si>
    <t>НУЖДОВА ДАРЬЯ</t>
  </si>
  <si>
    <t>СЕРГИЙЧУК О.В.</t>
  </si>
  <si>
    <t>КРИЖЕВСКАЯ ЮЛИЯ</t>
  </si>
  <si>
    <t>15.10.2006</t>
  </si>
  <si>
    <t>СИМОНОВА ОЛЕСЯ</t>
  </si>
  <si>
    <t>27.11.2007</t>
  </si>
  <si>
    <t>4002</t>
  </si>
  <si>
    <t>4003</t>
  </si>
  <si>
    <t>МЕНЬШИКОВА ВИКТОРИЯ</t>
  </si>
  <si>
    <t>БАЗУЕВА АЛИСА</t>
  </si>
  <si>
    <t>23.12.2004</t>
  </si>
  <si>
    <t>4005</t>
  </si>
  <si>
    <t>21.05.2007</t>
  </si>
  <si>
    <t>ШИНГЛОВИЧ АННА</t>
  </si>
  <si>
    <t>27.02.2007</t>
  </si>
  <si>
    <t>16.05.2005</t>
  </si>
  <si>
    <t>НИКИФОРОВА КРИСТИНА</t>
  </si>
  <si>
    <t>03.10.2007</t>
  </si>
  <si>
    <t>4004</t>
  </si>
  <si>
    <t>НАЗАРОВА НАДЕЖДА</t>
  </si>
  <si>
    <t>12:30</t>
  </si>
  <si>
    <t>МЕТАНИЕ МОЛОТА</t>
  </si>
  <si>
    <t>132</t>
  </si>
  <si>
    <t>15:30</t>
  </si>
  <si>
    <t>25.01.2008</t>
  </si>
  <si>
    <t>КУЧМИСТОВА АЛИНА</t>
  </si>
  <si>
    <t>16:00</t>
  </si>
  <si>
    <t>ГРИБКОВА АННА</t>
  </si>
  <si>
    <t>01.01.2008</t>
  </si>
  <si>
    <t>10:30</t>
  </si>
  <si>
    <t>ВОЛГОДОНСК ЦОП-1</t>
  </si>
  <si>
    <t>11.00</t>
  </si>
  <si>
    <t>ИВАНОВА ЭЛИНА</t>
  </si>
  <si>
    <t>БАСТРЫГИНЫ Н.О.</t>
  </si>
  <si>
    <t>РОСТОВ ШИСП-29</t>
  </si>
  <si>
    <t>06.07.2004</t>
  </si>
  <si>
    <t>МЕТАНИЕ МОЛОТА, 4 КГ</t>
  </si>
  <si>
    <t>КЕЙДАН АРИНА</t>
  </si>
  <si>
    <t>КАЛМЫКОВА АЛЕКСАНДРА</t>
  </si>
  <si>
    <t>ЗАЙЧЕНКО ЛЮБОВЬ</t>
  </si>
  <si>
    <t>01.08.2004</t>
  </si>
  <si>
    <t>191</t>
  </si>
  <si>
    <t>МАРКИНА ЕСЕНИЯ</t>
  </si>
  <si>
    <t>18.11.2008</t>
  </si>
  <si>
    <t>КАРГИН С.В., ШПИЛЬКОВА В.Б., БОЛДЫРЕВА И.А.</t>
  </si>
  <si>
    <t>52</t>
  </si>
  <si>
    <t>ЧЕРНОВА ЮЛИЯ</t>
  </si>
  <si>
    <t>18.02.2007</t>
  </si>
  <si>
    <t>57</t>
  </si>
  <si>
    <t>СТАРОДУБЦЕВА ВИКТОРИЯ</t>
  </si>
  <si>
    <t>17.02.2009</t>
  </si>
  <si>
    <t>КУЧЕРЯВАЯ АЛЕКСАНДРА</t>
  </si>
  <si>
    <t>08.02.2008</t>
  </si>
  <si>
    <t>СКИБА ОЛЬГА</t>
  </si>
  <si>
    <t>01.09.2005</t>
  </si>
  <si>
    <t>239</t>
  </si>
  <si>
    <t>ТУЖАКОВА ЯНА</t>
  </si>
  <si>
    <t>15.04.2009</t>
  </si>
  <si>
    <t>РОМАНЧУК СОФИЯ</t>
  </si>
  <si>
    <t>1.02.2009</t>
  </si>
  <si>
    <t>225</t>
  </si>
  <si>
    <t>ЗУБКОВА АННА</t>
  </si>
  <si>
    <t>10.09.2008</t>
  </si>
  <si>
    <t>10.04.2008</t>
  </si>
  <si>
    <t>220</t>
  </si>
  <si>
    <t>РОМАНОВА АНАСТАСИЯ</t>
  </si>
  <si>
    <t>08.05.2010</t>
  </si>
  <si>
    <t>342</t>
  </si>
  <si>
    <t>ЗЕРНОГРАД СШОР</t>
  </si>
  <si>
    <t>НОВОЖИЛОВА Л.С., СОЛОПОВА Н.В., РАКАЧЕВА Н.С.</t>
  </si>
  <si>
    <t>СОКОЛИК ЕКАТЕРИНА</t>
  </si>
  <si>
    <t>РОУОР</t>
  </si>
  <si>
    <t>РАКАЧЕВА Н.С.</t>
  </si>
  <si>
    <t>САЛИХОВА ВАСИЛИСА</t>
  </si>
  <si>
    <t>20.04.1994</t>
  </si>
  <si>
    <t>АХМЕДОВ М.Н.</t>
  </si>
  <si>
    <t>80</t>
  </si>
  <si>
    <t>МИХАЙЛОВА СОФИЯ</t>
  </si>
  <si>
    <t>03.04.2009</t>
  </si>
  <si>
    <t>297</t>
  </si>
  <si>
    <t>0.05.2007</t>
  </si>
  <si>
    <t>ШУТОВА М.Н., НИЗЕЛЬСКАЯ Л.В.</t>
  </si>
  <si>
    <t>КРАВЧЕНКО СВЕТЛАНА</t>
  </si>
  <si>
    <t>09.04.2008</t>
  </si>
  <si>
    <t>ФЕДОТОВ И.В.</t>
  </si>
  <si>
    <t>КВИТКИНА МАРИЯ</t>
  </si>
  <si>
    <t>26.08.2012</t>
  </si>
  <si>
    <t>ТЕРЛИКОВА ВЛАДИСЛАВА</t>
  </si>
  <si>
    <t>КОВАЛЕНКО А.В., ЛОБОДА Ю.П.</t>
  </si>
  <si>
    <t>114</t>
  </si>
  <si>
    <t>МИНАЕВА АНГЕЛИНА</t>
  </si>
  <si>
    <t>10.04.2009</t>
  </si>
  <si>
    <t>ПИСКУНОВА МАРИЯ</t>
  </si>
  <si>
    <t>03.06.2010</t>
  </si>
  <si>
    <t>175</t>
  </si>
  <si>
    <t>ХОХЛАЧЕВА ЕЛИЗАВЕТА</t>
  </si>
  <si>
    <t>11.11.2009</t>
  </si>
  <si>
    <t>ПРОКУНИНА ВИКТОРИЯ</t>
  </si>
  <si>
    <t>02.08.2005</t>
  </si>
  <si>
    <t>ХВОСТОВИЦКАЯ АНАСТАСИЯ</t>
  </si>
  <si>
    <t>09.08.2010</t>
  </si>
  <si>
    <t>24.06.2008</t>
  </si>
  <si>
    <t>ЛОБОДА Ю.П., БИЛЕТИНА З.А.</t>
  </si>
  <si>
    <t>ПЕТРЕНКО АННА</t>
  </si>
  <si>
    <t>06.12.2010</t>
  </si>
  <si>
    <t>ГОЛОВАНЕВА ЕКАТЕРИНА</t>
  </si>
  <si>
    <t>20.06.2012</t>
  </si>
  <si>
    <t>231</t>
  </si>
  <si>
    <t>ЯРОШЕВИЧ ВИКТОРИЯ</t>
  </si>
  <si>
    <t>24.01.2008</t>
  </si>
  <si>
    <t>КОЛМАКОВА АЛЕКСАНДРА</t>
  </si>
  <si>
    <t>СИРОТЕНКО МАРГАРИТА</t>
  </si>
  <si>
    <t>ЗАВГОРОДНЯЯ ЕКАТЕРИНА</t>
  </si>
  <si>
    <t>29.03.2009</t>
  </si>
  <si>
    <t>41</t>
  </si>
  <si>
    <t>ГАВРИЛОВА СОФИЯ</t>
  </si>
  <si>
    <t>08.06.2006</t>
  </si>
  <si>
    <t>108</t>
  </si>
  <si>
    <t>28.12.2009</t>
  </si>
  <si>
    <t>171</t>
  </si>
  <si>
    <t>СОКОЛЕНКО ПОЛИНА</t>
  </si>
  <si>
    <t>13.12.2009</t>
  </si>
  <si>
    <t>КОБАЛИЯ ДИАНА</t>
  </si>
  <si>
    <t>29.07.2009</t>
  </si>
  <si>
    <t>1006</t>
  </si>
  <si>
    <t>МОВЧАН ЕКАТЕРИНА</t>
  </si>
  <si>
    <t>29.04.2010</t>
  </si>
  <si>
    <t>ТАЩИЯН ЕВА</t>
  </si>
  <si>
    <t>31.07.2010</t>
  </si>
  <si>
    <t>26.12.2009</t>
  </si>
  <si>
    <t>06.01.2009</t>
  </si>
  <si>
    <t>44</t>
  </si>
  <si>
    <t>КОТЛЯРОВА МАРГАРИТА</t>
  </si>
  <si>
    <t>07.05.2009</t>
  </si>
  <si>
    <t>ЧУХЛЕБОВА КАРИНА</t>
  </si>
  <si>
    <t>15.10.2008</t>
  </si>
  <si>
    <t>МУХАМЕДЖАНОВА АНАСТАСИЯ</t>
  </si>
  <si>
    <t>07.04.2008</t>
  </si>
  <si>
    <t>ПОЛЯКОВА ЕКАТЕРИНА</t>
  </si>
  <si>
    <t>12.02.2008</t>
  </si>
  <si>
    <t>Бобрышова Екатерина</t>
  </si>
  <si>
    <t>20.08.1987</t>
  </si>
  <si>
    <t>Бегом по жизни</t>
  </si>
  <si>
    <t>Skiba Daria</t>
  </si>
  <si>
    <t>14.07.1988</t>
  </si>
  <si>
    <t>12.02.1985</t>
  </si>
  <si>
    <t>Дьяченко Елена</t>
  </si>
  <si>
    <t>21.10.1987</t>
  </si>
  <si>
    <t>Ростов Дон Бегущий</t>
  </si>
  <si>
    <t>27.10.1954</t>
  </si>
  <si>
    <t>Каралюс Юстина</t>
  </si>
  <si>
    <t>30.08.1994</t>
  </si>
  <si>
    <t>Комарова Зоя</t>
  </si>
  <si>
    <t>20.09.1988</t>
  </si>
  <si>
    <t>Кучеренко Юлия</t>
  </si>
  <si>
    <t>15.10.1998</t>
  </si>
  <si>
    <t>Бегом по Жизни</t>
  </si>
  <si>
    <t>04.07.1996</t>
  </si>
  <si>
    <t>Масюк Ольга</t>
  </si>
  <si>
    <t>23.09.1988</t>
  </si>
  <si>
    <t>Негодаева Анна</t>
  </si>
  <si>
    <t>02.09.1998</t>
  </si>
  <si>
    <t>16.09.1998</t>
  </si>
  <si>
    <t>05.10.1980</t>
  </si>
  <si>
    <t>Семеренко Валерия</t>
  </si>
  <si>
    <t>24.01.1998</t>
  </si>
  <si>
    <t>Темякова Евгения</t>
  </si>
  <si>
    <t>17.11.1983</t>
  </si>
  <si>
    <t>05.12.2004</t>
  </si>
  <si>
    <t>Бегом По Жизни</t>
  </si>
  <si>
    <t>22.10.1979</t>
  </si>
  <si>
    <t>16.06.1980</t>
  </si>
  <si>
    <t>28.12.1971</t>
  </si>
  <si>
    <t>Шпорт Александра</t>
  </si>
  <si>
    <t>22.12.1985</t>
  </si>
  <si>
    <t>БОБРЫШОВА ЕКАТЕРИНА</t>
  </si>
  <si>
    <t>ДЬЯЧЕНКО ЕЛЕНА</t>
  </si>
  <si>
    <t>КОМАРОВА ЗОЯ</t>
  </si>
  <si>
    <t>КУЧЕРЕНКО ЮЛИЯ</t>
  </si>
  <si>
    <t>МАСЮК ОЛЬГА</t>
  </si>
  <si>
    <t>НЕГОДАЕВА АННА</t>
  </si>
  <si>
    <t>КАРАЛЮС ЮСТИНА</t>
  </si>
  <si>
    <t>ШПОРТ АЛЕКСАНДРА</t>
  </si>
  <si>
    <t>ШЕПТИЕВА ОКСАНА</t>
  </si>
  <si>
    <t>ТЕМЯКОВА ЕВГЕНИЯ</t>
  </si>
  <si>
    <t>СЕМЕРЕНКО ВАЛЕРИЯ</t>
  </si>
  <si>
    <t>СКИБА ДАРЬЯ</t>
  </si>
  <si>
    <t>АГЕЕВА ИРИНА</t>
  </si>
  <si>
    <t>КАНАЕВА ЕЛИЗАВЕТА</t>
  </si>
  <si>
    <t>0030</t>
  </si>
  <si>
    <t>0042</t>
  </si>
  <si>
    <t>ЛИТВИНОВА ЮЛИЯ</t>
  </si>
  <si>
    <t>ПЕРЕЙМАК ЮЛИЯ</t>
  </si>
  <si>
    <t>СТЕЦЕНКО ЛЮДМИЛА</t>
  </si>
  <si>
    <t>ТИТОВА АНАСТАСИЯ</t>
  </si>
  <si>
    <t>ФРОЛОВА АННА</t>
  </si>
  <si>
    <t>ШАПОШНИЧЕНКО ГАЛИНА</t>
  </si>
  <si>
    <t>025</t>
  </si>
  <si>
    <t>026</t>
  </si>
  <si>
    <t>030</t>
  </si>
  <si>
    <t>00030</t>
  </si>
  <si>
    <t>040</t>
  </si>
  <si>
    <t>057</t>
  </si>
  <si>
    <t>063</t>
  </si>
  <si>
    <t>073</t>
  </si>
  <si>
    <t>095</t>
  </si>
  <si>
    <t>0222</t>
  </si>
  <si>
    <t>0294</t>
  </si>
  <si>
    <t>87</t>
  </si>
  <si>
    <t>85</t>
  </si>
  <si>
    <t>73</t>
  </si>
  <si>
    <t>63</t>
  </si>
  <si>
    <t>59</t>
  </si>
  <si>
    <t>49</t>
  </si>
  <si>
    <t>17 сентября 2022 г.</t>
  </si>
  <si>
    <t>18 сентября 2022 г</t>
  </si>
  <si>
    <t>г.Ростов н/Д стадион Арсенал</t>
  </si>
  <si>
    <t>УПРАВЛНИЕ ПО ФИЗИЧЕСКОЙ КУЛЬТУРЕ И СПОРТУ ГОРОДА РОСТОВА-НА ДОНУ</t>
  </si>
  <si>
    <t>РОСТОВСКАЯ ГОРОДСКАЯ ФЕДЕРАЦИЯ ЛЕГКОЙ АТЛЕТИКИ</t>
  </si>
  <si>
    <t>ОТКРЫТЫЙ ЛЕТНИЙ ЧЕМПИОНАТ ГОРОДА РОСТОВА-НА-ДОНУ</t>
  </si>
  <si>
    <t>БЕГ 5000 М</t>
  </si>
  <si>
    <t>78</t>
  </si>
  <si>
    <t>8:30</t>
  </si>
  <si>
    <t>БЕГ 10000 М</t>
  </si>
  <si>
    <t>9:00</t>
  </si>
  <si>
    <t>ЗАЙЦЕВА ИРАИДА</t>
  </si>
  <si>
    <t>02.03.1992</t>
  </si>
  <si>
    <t>УПРАВЛЕНИЕ ПО ФИЗИЧЕСКОЙ КУЛЬТУРЕ И СПОРТУ ГОРОДА РОСТОВА-НА ДОНУ</t>
  </si>
  <si>
    <t>12.00</t>
  </si>
  <si>
    <t>СКРИПЧУК ПОЛИНА</t>
  </si>
  <si>
    <t>17:20</t>
  </si>
  <si>
    <t>15:20</t>
  </si>
  <si>
    <t>159</t>
  </si>
  <si>
    <t>192</t>
  </si>
  <si>
    <t>АЛПЕЕВА КСЕНИЯ</t>
  </si>
  <si>
    <t>КОВАЛЕНКО А.В.   1К    РОСТОВ-НА-ДОНУ</t>
  </si>
  <si>
    <t>БЕСПАЛОВА И.В.    ССВК    РОСТОВ-НА-ДОНУ</t>
  </si>
  <si>
    <t>21.10.2009</t>
  </si>
  <si>
    <t>КУГАТОВА СОФИЯ</t>
  </si>
  <si>
    <t>НЕЙМАН ДИАНА</t>
  </si>
  <si>
    <t>БЕГ 100 М, РУЧНОЙ ХРОНОМЕТРАЖ</t>
  </si>
  <si>
    <t>13,3</t>
  </si>
  <si>
    <t>РОСТОВ СШ-1</t>
  </si>
  <si>
    <t>13,4</t>
  </si>
  <si>
    <t>13,5</t>
  </si>
  <si>
    <t>АЗОВ СШ-2</t>
  </si>
  <si>
    <t>13,6</t>
  </si>
  <si>
    <t>11.07.2010</t>
  </si>
  <si>
    <t>13,8</t>
  </si>
  <si>
    <t>13,9</t>
  </si>
  <si>
    <t>14,0</t>
  </si>
  <si>
    <t>МАРКАРЯН КАРИНА</t>
  </si>
  <si>
    <t>2009</t>
  </si>
  <si>
    <t>ТЮЛЕНЕВ А.А.</t>
  </si>
  <si>
    <t>ОСЬКИНА ЕВА</t>
  </si>
  <si>
    <t>15.09.2010</t>
  </si>
  <si>
    <t>14,2</t>
  </si>
  <si>
    <t>ВОЙТОВА ДИАНА</t>
  </si>
  <si>
    <t>14,4</t>
  </si>
  <si>
    <t>ВОЛОЧИЙ ЕКАТЕРИНА</t>
  </si>
  <si>
    <t>2012</t>
  </si>
  <si>
    <t>ОГАРЬ КСЕНИЯ</t>
  </si>
  <si>
    <t>ГРИЦКИХ ПОЛИНА</t>
  </si>
  <si>
    <t>КУЧЕРЯВАЯ ЮЛИЯ</t>
  </si>
  <si>
    <t>ШУВАЛОВА АННА</t>
  </si>
  <si>
    <t>КОВАЛЕНКО А.В.    СС1К    РОСТОВ-НА-ДОНУ</t>
  </si>
  <si>
    <t>РОСТОВ СКА</t>
  </si>
  <si>
    <t>ПРОНИНА ПОЛИНА</t>
  </si>
  <si>
    <t>КОВАЛЕНКО А.В.    СС1К   РОСТОВ-НА-ДОНУ</t>
  </si>
  <si>
    <t>ОРЯБИНСКИЙ К.В.   1К    РОСТОВ-НА-ДОНУ</t>
  </si>
  <si>
    <t>КОВАЛЕНКО А.В.    С1ВК    РОСТОВ-НА-ДОНУ</t>
  </si>
  <si>
    <t>11.12.2007</t>
  </si>
  <si>
    <t>СИДОРОВА СОФЬЯ</t>
  </si>
  <si>
    <t>СИДЕЛЬНИК АЛЕНА</t>
  </si>
  <si>
    <t>18.02.2008</t>
  </si>
  <si>
    <t>ПОНОМАРЕВ В.И.</t>
  </si>
  <si>
    <t>ЧЕРНЯТИНСКАЯ ДАРЬЯ</t>
  </si>
  <si>
    <t>19.06.2010</t>
  </si>
  <si>
    <t>2010</t>
  </si>
  <si>
    <t>ЛОМАКОВА АЛЛА</t>
  </si>
  <si>
    <t xml:space="preserve">ОТКРЫТЫЙ ЧЕМПИОНАТ ГОРОДА РОСТОВА-НА-ДОНУ ПО ЛЕГКОЙ АТЛЕТИКЕ
</t>
  </si>
  <si>
    <t>16 сентября 2023</t>
  </si>
  <si>
    <t>12,2</t>
  </si>
  <si>
    <t>ИСТОМИН Е.Л.</t>
  </si>
  <si>
    <t>2008</t>
  </si>
  <si>
    <t>12,9</t>
  </si>
  <si>
    <t>ПАНЧЕНКО МАРИЯ</t>
  </si>
  <si>
    <t>ДГТУ</t>
  </si>
  <si>
    <t>12,5</t>
  </si>
  <si>
    <t>КАРМАНУКОВА ДАРЬЯ</t>
  </si>
  <si>
    <t>1994</t>
  </si>
  <si>
    <t>СШОР 5</t>
  </si>
  <si>
    <t>ЛИВАНОВСКАЯ СОФИЯ</t>
  </si>
  <si>
    <t>СКА</t>
  </si>
  <si>
    <t>РЫМАРЕНКО АРИНА</t>
  </si>
  <si>
    <t>СШ-12</t>
  </si>
  <si>
    <t>СШ-1</t>
  </si>
  <si>
    <t>14.0</t>
  </si>
  <si>
    <t>КУЗНЕЦОВА ЕЛЕНА</t>
  </si>
  <si>
    <t>2011</t>
  </si>
  <si>
    <t>14.3</t>
  </si>
  <si>
    <t>НОГОВИЦЫНА АНАСТАСИЯ</t>
  </si>
  <si>
    <t>СШОР 13</t>
  </si>
  <si>
    <t>КАВЕШНИКОВА АЛЕКСАНДРА</t>
  </si>
  <si>
    <t>ВОРОБЬЕВА ПОЛИНА</t>
  </si>
  <si>
    <t>САВЕЛЬЕВА ВАРВАРА</t>
  </si>
  <si>
    <t>1982</t>
  </si>
  <si>
    <t>ХОХЛАЧЕВА ЕЛИЗАВЕТТА</t>
  </si>
  <si>
    <t>ЕВЛАХОВА СОФЬЯ</t>
  </si>
  <si>
    <t>15,9</t>
  </si>
  <si>
    <t>ЩЕРБАКОВА ВЕРОНИКА</t>
  </si>
  <si>
    <t>16.0</t>
  </si>
  <si>
    <t>16,4</t>
  </si>
  <si>
    <t>КОРЕНЮГИНА ПОЛИНА</t>
  </si>
  <si>
    <t>ПАСШ 12</t>
  </si>
  <si>
    <t>16,9</t>
  </si>
  <si>
    <t>ИВАНЦОВА ВИКТОРИЯ</t>
  </si>
  <si>
    <t>17,9</t>
  </si>
  <si>
    <t>БЕГ 200 М, РУЧНОЙ ХРОНОМЕТРАЖ</t>
  </si>
  <si>
    <t>17 сентября 2023</t>
  </si>
  <si>
    <t>Таганрог</t>
  </si>
  <si>
    <t>СШ 2 Азов</t>
  </si>
  <si>
    <t>26,2</t>
  </si>
  <si>
    <t>26,6</t>
  </si>
  <si>
    <t>ВАСИЛЬЕВА ВИКТОРИЯ</t>
  </si>
  <si>
    <t>УОР</t>
  </si>
  <si>
    <t>27,0</t>
  </si>
  <si>
    <t>27,1</t>
  </si>
  <si>
    <t>27,7</t>
  </si>
  <si>
    <t>27,5</t>
  </si>
  <si>
    <t>ХИЖНЯК СВЕТЛАНА</t>
  </si>
  <si>
    <t>28.0</t>
  </si>
  <si>
    <t>СШ 2 Таганрог</t>
  </si>
  <si>
    <t>28,4</t>
  </si>
  <si>
    <t>28,7</t>
  </si>
  <si>
    <t>29.0</t>
  </si>
  <si>
    <t>29,1</t>
  </si>
  <si>
    <t>29,2</t>
  </si>
  <si>
    <t>29,3</t>
  </si>
  <si>
    <t>НАГОВИЦЫНА АНАСТАСИЯ</t>
  </si>
  <si>
    <t>Ростов</t>
  </si>
  <si>
    <t>29,5</t>
  </si>
  <si>
    <t>29,6</t>
  </si>
  <si>
    <t>СШ 12</t>
  </si>
  <si>
    <t>ФЕДЛТОВ ИВ</t>
  </si>
  <si>
    <t>29,7</t>
  </si>
  <si>
    <t>29,8</t>
  </si>
  <si>
    <t>30,2</t>
  </si>
  <si>
    <t>30,3</t>
  </si>
  <si>
    <t>30,4</t>
  </si>
  <si>
    <t>31.0</t>
  </si>
  <si>
    <t>ХИЖНЯК ЗЛАТА</t>
  </si>
  <si>
    <t>33.0</t>
  </si>
  <si>
    <t>33,5</t>
  </si>
  <si>
    <t>33,8</t>
  </si>
  <si>
    <t>34.5</t>
  </si>
  <si>
    <t>35,0</t>
  </si>
  <si>
    <t>БЕГ 400 М, РУЧНОЙ ХРОНОМЕТРАЖ</t>
  </si>
  <si>
    <t>1.01,1</t>
  </si>
  <si>
    <t>ХИЖНЯК СЛАВЯНА</t>
  </si>
  <si>
    <t>1.02,5</t>
  </si>
  <si>
    <t>1.02,8</t>
  </si>
  <si>
    <t>1.05.1</t>
  </si>
  <si>
    <t>1.05,2</t>
  </si>
  <si>
    <t>1.05,6</t>
  </si>
  <si>
    <t>1.05,7</t>
  </si>
  <si>
    <t>1.07,5</t>
  </si>
  <si>
    <t>1.05,9</t>
  </si>
  <si>
    <t>1.08,0</t>
  </si>
  <si>
    <t>1.08,3</t>
  </si>
  <si>
    <t>1.11.4</t>
  </si>
  <si>
    <t>СШОР 13 Таганрог</t>
  </si>
  <si>
    <t>1.20,0</t>
  </si>
  <si>
    <t>1.13.2</t>
  </si>
  <si>
    <t>БЕГ 800 М, РУЧНОЙ ХРОНОМЕТРАЖ</t>
  </si>
  <si>
    <t>2.25,8</t>
  </si>
  <si>
    <t>2.28,2</t>
  </si>
  <si>
    <t>2.37,0</t>
  </si>
  <si>
    <t>2.39,0</t>
  </si>
  <si>
    <t>2.40,2</t>
  </si>
  <si>
    <t>2.46,6</t>
  </si>
  <si>
    <t>2.50,0</t>
  </si>
  <si>
    <t>3.02,2</t>
  </si>
  <si>
    <t>БЕГ 1500 М, РУЧНОЙ ХРОНОМЕТРАЖ</t>
  </si>
  <si>
    <t>5.04,9</t>
  </si>
  <si>
    <t>5.11.7</t>
  </si>
  <si>
    <t>НАГОВИЦИНА АНАСТАСИЯ</t>
  </si>
  <si>
    <t>СШ</t>
  </si>
  <si>
    <t>5.14.5</t>
  </si>
  <si>
    <t>5.14,6</t>
  </si>
  <si>
    <t>СШОР-5</t>
  </si>
  <si>
    <t>5.31,7</t>
  </si>
  <si>
    <t>МИХАЙЛОВА АНГЕЛИНА</t>
  </si>
  <si>
    <t>СШ-2 Таганрог</t>
  </si>
  <si>
    <t>5.35,8</t>
  </si>
  <si>
    <t>5.51,9</t>
  </si>
  <si>
    <t>БЕГ 3000 М, РУЧНОЙ ХРОНОМЕТРАЖ</t>
  </si>
  <si>
    <t>11.22,0</t>
  </si>
  <si>
    <t>ЖЕЛТОБРЮХОВА СОФИЯ</t>
  </si>
  <si>
    <t>Зерноград</t>
  </si>
  <si>
    <t>11.24,1</t>
  </si>
  <si>
    <t>1988</t>
  </si>
  <si>
    <t>11.27,8</t>
  </si>
  <si>
    <t>НОГОВИЦКАЯ АНАСТАСИЯ</t>
  </si>
  <si>
    <t>11.57,2</t>
  </si>
  <si>
    <t>12.26,1</t>
  </si>
  <si>
    <t>МЕСТО абсолют</t>
  </si>
  <si>
    <t>место в группе</t>
  </si>
  <si>
    <t>возрастная группа</t>
  </si>
  <si>
    <t>группа</t>
  </si>
  <si>
    <t>результат</t>
  </si>
  <si>
    <t>ОРЯБИНСКИЙ К.В.     СС1К     РОСТОВ-НА-ДОНУ</t>
  </si>
  <si>
    <t>27.20,53</t>
  </si>
  <si>
    <t>ВЕРБИЦКАЯ ВЕРОНИКА</t>
  </si>
  <si>
    <t>КАМЕНСК-ШАХТИНСКИЙ</t>
  </si>
  <si>
    <t>25.40,93</t>
  </si>
  <si>
    <t>18-29</t>
  </si>
  <si>
    <t>20.05,33</t>
  </si>
  <si>
    <t>30-39</t>
  </si>
  <si>
    <t>ЩЕРБАКОВА МАРТА</t>
  </si>
  <si>
    <t>20.56,87</t>
  </si>
  <si>
    <t>ЮШКЕВИЧ ЮЛИЯ</t>
  </si>
  <si>
    <t>1987</t>
  </si>
  <si>
    <t>31.38,47</t>
  </si>
  <si>
    <t>50-59</t>
  </si>
  <si>
    <t>ЮШКЕВИЧ ГАЛИНА</t>
  </si>
  <si>
    <t>1969</t>
  </si>
  <si>
    <t>30.37,55</t>
  </si>
  <si>
    <t>БЕГ 5000 М, РУЧНОЙ ХРОНОМЕТРАЖ</t>
  </si>
  <si>
    <t>БЕГ 10000 М, РУЧНОЙ ХРОНОМЕТРАЖ</t>
  </si>
  <si>
    <t>САМЫГИНА ЕЛИЗАВЕТА</t>
  </si>
  <si>
    <t>14-18</t>
  </si>
  <si>
    <t>55.23,0</t>
  </si>
  <si>
    <t>43.59,0</t>
  </si>
  <si>
    <t>ЕФИМОВА НАТАЛЬЯ</t>
  </si>
  <si>
    <t>40-49</t>
  </si>
  <si>
    <t>1976</t>
  </si>
  <si>
    <t>50.01,0</t>
  </si>
  <si>
    <t>ЛУГОВАЯ ИННА</t>
  </si>
  <si>
    <t>1983</t>
  </si>
  <si>
    <t>50.32,0</t>
  </si>
  <si>
    <t>ЛИТИНСКАЯ МАРИЯ</t>
  </si>
  <si>
    <t>51.54,5</t>
  </si>
  <si>
    <t>ГРАНИЧНАЯ ЕКАТЕРИНА</t>
  </si>
  <si>
    <t>1967</t>
  </si>
  <si>
    <t>57.17,0</t>
  </si>
  <si>
    <t>60-60</t>
  </si>
  <si>
    <t>1954</t>
  </si>
  <si>
    <t>БЕЛАЯ КАЛИТВА</t>
  </si>
  <si>
    <t>51.11,0</t>
  </si>
  <si>
    <t>22.19,21</t>
  </si>
  <si>
    <t>ОТКРЫТЫЙ ЧЕМПИОНАТ ГОРОДА РОСТОВА-НА-ДОНУ ПО ЛЕГКОЙ АТЛЕТИКЕ</t>
  </si>
  <si>
    <t>16 СЕНТЯБРЯ 2023</t>
  </si>
  <si>
    <t>ОЗЕРОВА СОФИЯ</t>
  </si>
  <si>
    <t>ШАХТЫ СШОР 5</t>
  </si>
  <si>
    <t>АЗОВ СШ 2</t>
  </si>
  <si>
    <t xml:space="preserve">КАРГИН С.В. </t>
  </si>
  <si>
    <t>ТОРОПОВА Т.Г. ЗАЙЦЕВА Е.Н.</t>
  </si>
  <si>
    <t>ТОРОПОВА Т.Г. ЗАЙЦЕВА.Е.Н.</t>
  </si>
  <si>
    <t>ЛАЦВИЕВА.Г.В. ЗВЯГИНЦЕВА К.В.</t>
  </si>
  <si>
    <t>ГАЛИЦКАЯ Е.В. ТЮЛЕНЕВ А.В.</t>
  </si>
  <si>
    <t>ИСТОМИНЫ Е.Л. Е.Е.</t>
  </si>
  <si>
    <t>ТЮЛЕНЕВ А.В.</t>
  </si>
  <si>
    <t>ИЛЛАРИОНОВА АЛИСА</t>
  </si>
  <si>
    <t>ИСТОМИЕ Е.Л.</t>
  </si>
  <si>
    <t>бр</t>
  </si>
  <si>
    <t>ОРЯБИНСКИЙ К.В..     СС1К     РОСТОВ-НА-ДОНУ</t>
  </si>
  <si>
    <t>25,6</t>
  </si>
  <si>
    <t>ОРЯБИНСКИЙ К.В.   СС1К    РОСТОВ-НА-ДОНУ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</si>
</sst>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62" x14ac:knownFonts="1">
    <font>
      <sz val="10"/>
      <name val="Arial Cyr"/>
      <charset val="204"/>
    </font>
    <font>
      <sz val="8"/>
      <name val="Arial Cyr"/>
      <charset val="204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7"/>
      <name val="Arial"/>
      <family val="2"/>
    </font>
    <font>
      <sz val="12"/>
      <name val="Times New Roman Cyr"/>
      <family val="1"/>
      <charset val="204"/>
    </font>
    <font>
      <sz val="7"/>
      <name val="Arial"/>
      <family val="2"/>
    </font>
    <font>
      <sz val="12"/>
      <name val="Times New Roman"/>
      <family val="1"/>
    </font>
    <font>
      <sz val="10"/>
      <name val="Tahoma"/>
      <family val="2"/>
    </font>
    <font>
      <sz val="12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u/>
      <sz val="10"/>
      <name val="Tahoma"/>
      <family val="2"/>
    </font>
    <font>
      <sz val="7"/>
      <name val="Tahoma"/>
      <family val="2"/>
    </font>
    <font>
      <b/>
      <sz val="11"/>
      <name val="Tahoma"/>
      <family val="2"/>
    </font>
    <font>
      <b/>
      <sz val="7"/>
      <name val="Tahoma"/>
      <family val="2"/>
    </font>
    <font>
      <sz val="9"/>
      <name val="Tahoma"/>
      <family val="2"/>
    </font>
    <font>
      <b/>
      <sz val="12"/>
      <name val="Tahoma"/>
      <family val="2"/>
    </font>
    <font>
      <b/>
      <sz val="10"/>
      <name val="Tahoma"/>
      <family val="2"/>
      <charset val="204"/>
    </font>
    <font>
      <b/>
      <sz val="12"/>
      <name val="Tahoma"/>
      <family val="2"/>
      <charset val="204"/>
    </font>
    <font>
      <sz val="9"/>
      <name val="Arial"/>
      <family val="2"/>
    </font>
    <font>
      <sz val="10"/>
      <name val="Arial"/>
      <family val="2"/>
      <charset val="204"/>
    </font>
    <font>
      <b/>
      <sz val="9"/>
      <name val="Tahoma"/>
      <family val="2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i/>
      <sz val="10"/>
      <name val="Arial Cyr"/>
      <charset val="204"/>
    </font>
    <font>
      <b/>
      <i/>
      <sz val="11"/>
      <name val="Arial"/>
      <family val="2"/>
      <charset val="204"/>
    </font>
    <font>
      <b/>
      <sz val="8"/>
      <name val="Tahoma"/>
      <family val="2"/>
    </font>
    <font>
      <sz val="9"/>
      <color indexed="63"/>
      <name val="Arial Cyr"/>
      <charset val="204"/>
    </font>
    <font>
      <sz val="6"/>
      <color indexed="63"/>
      <name val="Arial Cyr"/>
      <charset val="204"/>
    </font>
    <font>
      <sz val="9"/>
      <color indexed="63"/>
      <name val="Microsoft Sans Serif"/>
      <family val="2"/>
      <charset val="204"/>
    </font>
    <font>
      <sz val="10"/>
      <color indexed="10"/>
      <name val="Tahoma"/>
      <family val="2"/>
    </font>
    <font>
      <b/>
      <sz val="10"/>
      <name val="Arial Cyr"/>
      <family val="2"/>
      <charset val="204"/>
    </font>
    <font>
      <b/>
      <sz val="9"/>
      <name val="Arial Cyr"/>
      <family val="2"/>
      <charset val="204"/>
    </font>
    <font>
      <sz val="9"/>
      <name val="Arial Cyr"/>
      <family val="2"/>
      <charset val="204"/>
    </font>
    <font>
      <sz val="8"/>
      <name val="Arial Cyr"/>
      <family val="2"/>
      <charset val="204"/>
    </font>
    <font>
      <b/>
      <sz val="8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</font>
    <font>
      <b/>
      <sz val="10"/>
      <color rgb="FFFF0000"/>
      <name val="Tahoma"/>
      <family val="2"/>
    </font>
    <font>
      <sz val="8"/>
      <color indexed="63"/>
      <name val="Microsoft Sans Serif"/>
      <family val="2"/>
      <charset val="204"/>
    </font>
    <font>
      <sz val="11"/>
      <name val="Times New Roman"/>
      <family val="1"/>
    </font>
    <font>
      <sz val="10"/>
      <name val="Tahoma"/>
      <family val="2"/>
      <charset val="204"/>
    </font>
    <font>
      <sz val="10"/>
      <color theme="0"/>
      <name val="Arial Cyr"/>
      <charset val="204"/>
    </font>
    <font>
      <sz val="10"/>
      <color theme="0"/>
      <name val="Tahoma"/>
      <family val="2"/>
    </font>
    <font>
      <sz val="10"/>
      <color theme="0"/>
      <name val="Arial"/>
      <family val="2"/>
    </font>
    <font>
      <sz val="10"/>
      <color theme="0"/>
      <name val="Arial"/>
      <family val="2"/>
      <charset val="204"/>
    </font>
    <font>
      <sz val="9"/>
      <color theme="0"/>
      <name val="Tahoma"/>
      <family val="2"/>
    </font>
    <font>
      <b/>
      <sz val="10"/>
      <color theme="0"/>
      <name val="Arial"/>
      <family val="2"/>
      <charset val="204"/>
    </font>
    <font>
      <sz val="10"/>
      <color theme="1"/>
      <name val="Tahoma"/>
      <family val="2"/>
    </font>
    <font>
      <b/>
      <sz val="16"/>
      <name val="Tahoma"/>
      <family val="2"/>
      <charset val="204"/>
    </font>
    <font>
      <i/>
      <sz val="10"/>
      <name val="Arial Cyr"/>
      <charset val="204"/>
    </font>
    <font>
      <sz val="12"/>
      <name val="Tahoma"/>
      <family val="2"/>
      <charset val="204"/>
    </font>
    <font>
      <b/>
      <sz val="10"/>
      <color theme="0"/>
      <name val="Tahoma"/>
      <family val="2"/>
      <charset val="204"/>
    </font>
    <font>
      <b/>
      <sz val="10"/>
      <color theme="0"/>
      <name val="Tahoma"/>
      <family val="2"/>
    </font>
    <font>
      <b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63"/>
      <name val="Tahoma"/>
      <family val="2"/>
      <charset val="204"/>
    </font>
    <font>
      <sz val="9"/>
      <color theme="1"/>
      <name val="Tahoma"/>
      <family val="2"/>
    </font>
    <font>
      <b/>
      <sz val="9"/>
      <color indexed="63"/>
      <name val="Microsoft Sans Serif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66"/>
        <bgColor indexed="64"/>
      </patternFill>
    </fill>
  </fills>
  <borders count="3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517">
    <xf numFmtId="0" fontId="0" fillId="0" borderId="0" xfId="0"/>
    <xf numFmtId="49" fontId="0" fillId="0" borderId="2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6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/>
    </xf>
    <xf numFmtId="49" fontId="3" fillId="0" borderId="4" xfId="0" applyNumberFormat="1" applyFont="1" applyBorder="1" applyAlignment="1">
      <alignment horizontal="center" vertical="center"/>
    </xf>
    <xf numFmtId="49" fontId="0" fillId="0" borderId="2" xfId="0" applyNumberFormat="1" applyBorder="1" applyAlignment="1">
      <alignment horizontal="left"/>
    </xf>
    <xf numFmtId="49" fontId="0" fillId="0" borderId="0" xfId="0" applyNumberFormat="1"/>
    <xf numFmtId="49" fontId="0" fillId="0" borderId="3" xfId="0" applyNumberFormat="1" applyBorder="1" applyAlignment="1">
      <alignment horizontal="left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wrapText="1"/>
    </xf>
    <xf numFmtId="49" fontId="10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left" vertical="top" wrapText="1"/>
    </xf>
    <xf numFmtId="49" fontId="2" fillId="0" borderId="0" xfId="0" applyNumberFormat="1" applyFont="1" applyAlignment="1">
      <alignment horizontal="center" vertical="center"/>
    </xf>
    <xf numFmtId="49" fontId="9" fillId="0" borderId="4" xfId="0" applyNumberFormat="1" applyFont="1" applyBorder="1" applyAlignment="1">
      <alignment horizontal="left"/>
    </xf>
    <xf numFmtId="49" fontId="9" fillId="0" borderId="4" xfId="0" applyNumberFormat="1" applyFont="1" applyBorder="1" applyAlignment="1">
      <alignment horizontal="center"/>
    </xf>
    <xf numFmtId="49" fontId="3" fillId="0" borderId="0" xfId="0" applyNumberFormat="1" applyFont="1" applyAlignment="1">
      <alignment wrapText="1"/>
    </xf>
    <xf numFmtId="49" fontId="2" fillId="0" borderId="0" xfId="0" applyNumberFormat="1" applyFont="1" applyAlignment="1">
      <alignment horizontal="right" vertical="center"/>
    </xf>
    <xf numFmtId="49" fontId="9" fillId="0" borderId="5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wrapText="1"/>
    </xf>
    <xf numFmtId="49" fontId="3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horizontal="right" vertical="center"/>
    </xf>
    <xf numFmtId="49" fontId="9" fillId="0" borderId="0" xfId="0" applyNumberFormat="1" applyFont="1" applyAlignment="1">
      <alignment wrapText="1"/>
    </xf>
    <xf numFmtId="49" fontId="9" fillId="0" borderId="4" xfId="0" applyNumberFormat="1" applyFont="1" applyBorder="1" applyAlignment="1">
      <alignment horizontal="center" wrapText="1"/>
    </xf>
    <xf numFmtId="49" fontId="3" fillId="2" borderId="6" xfId="0" applyNumberFormat="1" applyFont="1" applyFill="1" applyBorder="1" applyAlignment="1">
      <alignment wrapText="1"/>
    </xf>
    <xf numFmtId="49" fontId="2" fillId="2" borderId="7" xfId="0" applyNumberFormat="1" applyFont="1" applyFill="1" applyBorder="1" applyAlignment="1">
      <alignment horizontal="center" wrapText="1"/>
    </xf>
    <xf numFmtId="49" fontId="3" fillId="2" borderId="7" xfId="0" applyNumberFormat="1" applyFont="1" applyFill="1" applyBorder="1" applyAlignment="1">
      <alignment wrapText="1"/>
    </xf>
    <xf numFmtId="49" fontId="3" fillId="2" borderId="8" xfId="0" applyNumberFormat="1" applyFont="1" applyFill="1" applyBorder="1" applyAlignment="1">
      <alignment wrapText="1"/>
    </xf>
    <xf numFmtId="49" fontId="9" fillId="0" borderId="4" xfId="0" applyNumberFormat="1" applyFont="1" applyBorder="1" applyAlignment="1">
      <alignment horizontal="left" wrapText="1"/>
    </xf>
    <xf numFmtId="49" fontId="12" fillId="0" borderId="0" xfId="0" applyNumberFormat="1" applyFont="1" applyAlignment="1">
      <alignment horizontal="center" wrapText="1"/>
    </xf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left" wrapText="1"/>
    </xf>
    <xf numFmtId="0" fontId="9" fillId="0" borderId="0" xfId="0" applyFont="1" applyAlignment="1">
      <alignment horizontal="left"/>
    </xf>
    <xf numFmtId="49" fontId="9" fillId="0" borderId="0" xfId="0" applyNumberFormat="1" applyFont="1" applyAlignment="1">
      <alignment horizontal="center" vertical="top" wrapText="1"/>
    </xf>
    <xf numFmtId="49" fontId="9" fillId="0" borderId="0" xfId="0" applyNumberFormat="1" applyFont="1" applyAlignment="1">
      <alignment horizontal="right" vertical="top" wrapText="1"/>
    </xf>
    <xf numFmtId="49" fontId="12" fillId="0" borderId="0" xfId="0" applyNumberFormat="1" applyFont="1" applyAlignment="1">
      <alignment horizontal="center" vertical="top" wrapText="1"/>
    </xf>
    <xf numFmtId="49" fontId="9" fillId="0" borderId="0" xfId="0" applyNumberFormat="1" applyFont="1" applyAlignment="1">
      <alignment horizontal="right" wrapText="1"/>
    </xf>
    <xf numFmtId="49" fontId="13" fillId="0" borderId="0" xfId="0" applyNumberFormat="1" applyFont="1" applyAlignment="1">
      <alignment horizontal="left" wrapText="1"/>
    </xf>
    <xf numFmtId="49" fontId="12" fillId="0" borderId="0" xfId="0" applyNumberFormat="1" applyFont="1" applyAlignment="1">
      <alignment horizontal="right" wrapText="1"/>
    </xf>
    <xf numFmtId="49" fontId="9" fillId="0" borderId="0" xfId="0" applyNumberFormat="1" applyFont="1" applyAlignment="1">
      <alignment horizontal="center" wrapText="1"/>
    </xf>
    <xf numFmtId="49" fontId="14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right" vertical="center"/>
    </xf>
    <xf numFmtId="49" fontId="12" fillId="0" borderId="0" xfId="0" applyNumberFormat="1" applyFont="1" applyAlignment="1">
      <alignment horizontal="left" vertical="center"/>
    </xf>
    <xf numFmtId="49" fontId="16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right" vertical="center" wrapText="1"/>
    </xf>
    <xf numFmtId="49" fontId="15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center" vertical="top" wrapText="1"/>
    </xf>
    <xf numFmtId="49" fontId="19" fillId="0" borderId="0" xfId="0" applyNumberFormat="1" applyFont="1"/>
    <xf numFmtId="0" fontId="17" fillId="0" borderId="0" xfId="0" applyFont="1" applyAlignment="1">
      <alignment horizontal="center" vertical="top" wrapText="1"/>
    </xf>
    <xf numFmtId="49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left" vertical="center" wrapText="1"/>
    </xf>
    <xf numFmtId="49" fontId="9" fillId="0" borderId="0" xfId="0" applyNumberFormat="1" applyFont="1" applyAlignment="1">
      <alignment horizontal="right" vertical="center" wrapText="1"/>
    </xf>
    <xf numFmtId="49" fontId="12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49" fontId="19" fillId="0" borderId="0" xfId="0" applyNumberFormat="1" applyFont="1" applyAlignment="1">
      <alignment wrapText="1"/>
    </xf>
    <xf numFmtId="0" fontId="8" fillId="0" borderId="0" xfId="0" applyFont="1" applyAlignment="1">
      <alignment horizontal="right"/>
    </xf>
    <xf numFmtId="49" fontId="21" fillId="0" borderId="0" xfId="0" applyNumberFormat="1" applyFont="1" applyAlignment="1">
      <alignment wrapText="1"/>
    </xf>
    <xf numFmtId="49" fontId="17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horizontal="center" vertical="center"/>
    </xf>
    <xf numFmtId="49" fontId="17" fillId="0" borderId="0" xfId="0" applyNumberFormat="1" applyFont="1" applyAlignment="1">
      <alignment horizontal="left"/>
    </xf>
    <xf numFmtId="49" fontId="17" fillId="0" borderId="0" xfId="0" applyNumberFormat="1" applyFont="1" applyAlignment="1">
      <alignment horizontal="center" vertical="center"/>
    </xf>
    <xf numFmtId="49" fontId="17" fillId="0" borderId="0" xfId="0" applyNumberFormat="1" applyFont="1" applyAlignment="1">
      <alignment wrapText="1"/>
    </xf>
    <xf numFmtId="49" fontId="14" fillId="0" borderId="0" xfId="0" applyNumberFormat="1" applyFont="1" applyAlignment="1">
      <alignment horizontal="left"/>
    </xf>
    <xf numFmtId="49" fontId="17" fillId="0" borderId="0" xfId="0" applyNumberFormat="1" applyFont="1" applyAlignment="1">
      <alignment horizontal="right" vertical="top" wrapText="1"/>
    </xf>
    <xf numFmtId="49" fontId="17" fillId="0" borderId="0" xfId="0" applyNumberFormat="1" applyFont="1" applyAlignment="1">
      <alignment horizontal="center" vertical="top" wrapText="1"/>
    </xf>
    <xf numFmtId="49" fontId="23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49" fontId="17" fillId="0" borderId="0" xfId="0" applyNumberFormat="1" applyFont="1" applyAlignment="1">
      <alignment horizontal="center" wrapText="1"/>
    </xf>
    <xf numFmtId="49" fontId="17" fillId="0" borderId="0" xfId="0" applyNumberFormat="1" applyFont="1" applyAlignment="1">
      <alignment horizontal="center" vertical="center" wrapText="1"/>
    </xf>
    <xf numFmtId="49" fontId="17" fillId="0" borderId="0" xfId="0" applyNumberFormat="1" applyFont="1" applyAlignment="1">
      <alignment horizontal="left" vertical="center" wrapText="1"/>
    </xf>
    <xf numFmtId="49" fontId="23" fillId="0" borderId="0" xfId="0" applyNumberFormat="1" applyFont="1" applyAlignment="1">
      <alignment horizontal="center" vertical="center" wrapText="1"/>
    </xf>
    <xf numFmtId="49" fontId="17" fillId="0" borderId="0" xfId="0" applyNumberFormat="1" applyFont="1" applyAlignment="1">
      <alignment vertical="center" wrapText="1"/>
    </xf>
    <xf numFmtId="49" fontId="23" fillId="0" borderId="0" xfId="0" applyNumberFormat="1" applyFont="1" applyAlignment="1">
      <alignment vertical="top" wrapText="1"/>
    </xf>
    <xf numFmtId="0" fontId="23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49" fontId="12" fillId="0" borderId="0" xfId="0" applyNumberFormat="1" applyFont="1" applyAlignment="1">
      <alignment vertical="center"/>
    </xf>
    <xf numFmtId="49" fontId="2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49" fontId="25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49" fontId="25" fillId="0" borderId="0" xfId="0" applyNumberFormat="1" applyFont="1" applyAlignment="1">
      <alignment horizontal="left" vertical="center"/>
    </xf>
    <xf numFmtId="49" fontId="28" fillId="0" borderId="0" xfId="0" applyNumberFormat="1" applyFont="1" applyAlignment="1">
      <alignment horizontal="left" vertical="center"/>
    </xf>
    <xf numFmtId="49" fontId="23" fillId="0" borderId="0" xfId="0" applyNumberFormat="1" applyFont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shrinkToFit="1"/>
    </xf>
    <xf numFmtId="0" fontId="31" fillId="0" borderId="4" xfId="0" applyFont="1" applyBorder="1" applyAlignment="1">
      <alignment horizontal="center" vertical="center"/>
    </xf>
    <xf numFmtId="49" fontId="32" fillId="0" borderId="0" xfId="0" applyNumberFormat="1" applyFont="1" applyAlignment="1">
      <alignment horizontal="center" wrapText="1"/>
    </xf>
    <xf numFmtId="49" fontId="32" fillId="0" borderId="0" xfId="0" applyNumberFormat="1" applyFont="1" applyAlignment="1">
      <alignment horizontal="center" vertical="top" wrapText="1"/>
    </xf>
    <xf numFmtId="49" fontId="32" fillId="0" borderId="0" xfId="0" applyNumberFormat="1" applyFont="1" applyAlignment="1">
      <alignment wrapText="1"/>
    </xf>
    <xf numFmtId="0" fontId="35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 vertical="center"/>
    </xf>
    <xf numFmtId="49" fontId="36" fillId="0" borderId="9" xfId="0" applyNumberFormat="1" applyFont="1" applyBorder="1" applyAlignment="1">
      <alignment horizontal="center" vertical="center"/>
    </xf>
    <xf numFmtId="49" fontId="36" fillId="0" borderId="1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textRotation="255"/>
    </xf>
    <xf numFmtId="0" fontId="29" fillId="0" borderId="4" xfId="0" applyFont="1" applyBorder="1" applyAlignment="1">
      <alignment horizontal="center" vertical="center" textRotation="255" wrapText="1"/>
    </xf>
    <xf numFmtId="49" fontId="9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wrapText="1"/>
    </xf>
    <xf numFmtId="49" fontId="3" fillId="2" borderId="0" xfId="0" applyNumberFormat="1" applyFont="1" applyFill="1" applyAlignment="1">
      <alignment wrapText="1"/>
    </xf>
    <xf numFmtId="49" fontId="3" fillId="2" borderId="11" xfId="0" applyNumberFormat="1" applyFont="1" applyFill="1" applyBorder="1" applyAlignment="1">
      <alignment wrapText="1"/>
    </xf>
    <xf numFmtId="49" fontId="9" fillId="2" borderId="10" xfId="0" applyNumberFormat="1" applyFont="1" applyFill="1" applyBorder="1" applyAlignment="1">
      <alignment wrapText="1"/>
    </xf>
    <xf numFmtId="49" fontId="9" fillId="2" borderId="0" xfId="0" applyNumberFormat="1" applyFont="1" applyFill="1" applyAlignment="1">
      <alignment wrapText="1"/>
    </xf>
    <xf numFmtId="49" fontId="9" fillId="2" borderId="11" xfId="0" applyNumberFormat="1" applyFont="1" applyFill="1" applyBorder="1" applyAlignment="1">
      <alignment wrapText="1"/>
    </xf>
    <xf numFmtId="49" fontId="37" fillId="2" borderId="0" xfId="0" applyNumberFormat="1" applyFont="1" applyFill="1" applyAlignment="1">
      <alignment horizontal="center" wrapText="1"/>
    </xf>
    <xf numFmtId="49" fontId="3" fillId="2" borderId="12" xfId="0" applyNumberFormat="1" applyFont="1" applyFill="1" applyBorder="1" applyAlignment="1">
      <alignment wrapText="1"/>
    </xf>
    <xf numFmtId="49" fontId="3" fillId="2" borderId="13" xfId="0" applyNumberFormat="1" applyFont="1" applyFill="1" applyBorder="1" applyAlignment="1">
      <alignment wrapText="1"/>
    </xf>
    <xf numFmtId="49" fontId="2" fillId="2" borderId="12" xfId="0" applyNumberFormat="1" applyFont="1" applyFill="1" applyBorder="1" applyAlignment="1">
      <alignment horizontal="center" wrapText="1"/>
    </xf>
    <xf numFmtId="49" fontId="3" fillId="2" borderId="14" xfId="0" applyNumberFormat="1" applyFont="1" applyFill="1" applyBorder="1" applyAlignment="1">
      <alignment wrapText="1"/>
    </xf>
    <xf numFmtId="0" fontId="12" fillId="0" borderId="0" xfId="0" applyFont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49" fontId="3" fillId="0" borderId="15" xfId="0" applyNumberFormat="1" applyFont="1" applyBorder="1" applyAlignment="1">
      <alignment horizont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12" fillId="0" borderId="16" xfId="0" applyFont="1" applyBorder="1" applyAlignment="1">
      <alignment horizontal="center" vertical="center"/>
    </xf>
    <xf numFmtId="49" fontId="3" fillId="0" borderId="15" xfId="0" applyNumberFormat="1" applyFont="1" applyBorder="1" applyAlignment="1">
      <alignment wrapText="1"/>
    </xf>
    <xf numFmtId="0" fontId="28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14" fontId="9" fillId="0" borderId="4" xfId="0" applyNumberFormat="1" applyFont="1" applyBorder="1" applyAlignment="1">
      <alignment horizontal="center"/>
    </xf>
    <xf numFmtId="49" fontId="9" fillId="0" borderId="4" xfId="0" applyNumberFormat="1" applyFont="1" applyBorder="1" applyAlignment="1">
      <alignment horizontal="center" vertical="top" wrapText="1"/>
    </xf>
    <xf numFmtId="49" fontId="19" fillId="0" borderId="0" xfId="0" applyNumberFormat="1" applyFont="1" applyAlignment="1">
      <alignment horizontal="right" wrapText="1"/>
    </xf>
    <xf numFmtId="0" fontId="31" fillId="0" borderId="5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right"/>
    </xf>
    <xf numFmtId="0" fontId="17" fillId="5" borderId="4" xfId="0" applyFont="1" applyFill="1" applyBorder="1" applyAlignment="1">
      <alignment horizontal="center" vertical="top" wrapText="1"/>
    </xf>
    <xf numFmtId="0" fontId="17" fillId="5" borderId="19" xfId="0" applyFont="1" applyFill="1" applyBorder="1" applyAlignment="1">
      <alignment horizontal="center" vertical="top" wrapText="1"/>
    </xf>
    <xf numFmtId="2" fontId="22" fillId="0" borderId="0" xfId="0" applyNumberFormat="1" applyFont="1" applyAlignment="1">
      <alignment horizontal="center" vertical="top"/>
    </xf>
    <xf numFmtId="0" fontId="28" fillId="0" borderId="15" xfId="0" applyFont="1" applyBorder="1" applyAlignment="1">
      <alignment horizontal="left" vertical="center"/>
    </xf>
    <xf numFmtId="0" fontId="29" fillId="0" borderId="0" xfId="0" applyFont="1" applyAlignment="1">
      <alignment horizontal="center" vertical="center" wrapText="1"/>
    </xf>
    <xf numFmtId="0" fontId="22" fillId="3" borderId="0" xfId="0" applyFont="1" applyFill="1"/>
    <xf numFmtId="0" fontId="39" fillId="3" borderId="0" xfId="0" applyFont="1" applyFill="1" applyAlignment="1">
      <alignment horizontal="left"/>
    </xf>
    <xf numFmtId="0" fontId="0" fillId="0" borderId="0" xfId="0" applyAlignment="1">
      <alignment wrapText="1"/>
    </xf>
    <xf numFmtId="2" fontId="38" fillId="0" borderId="0" xfId="0" applyNumberFormat="1" applyFont="1" applyAlignment="1">
      <alignment horizontal="center" vertical="top"/>
    </xf>
    <xf numFmtId="0" fontId="22" fillId="0" borderId="0" xfId="0" applyFont="1" applyAlignment="1">
      <alignment horizontal="center" vertical="top"/>
    </xf>
    <xf numFmtId="0" fontId="38" fillId="0" borderId="0" xfId="0" applyFont="1" applyAlignment="1">
      <alignment horizontal="center" vertical="top"/>
    </xf>
    <xf numFmtId="0" fontId="8" fillId="0" borderId="4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8" fillId="8" borderId="22" xfId="0" applyFont="1" applyFill="1" applyBorder="1" applyAlignment="1">
      <alignment horizontal="center" vertical="center" wrapText="1"/>
    </xf>
    <xf numFmtId="0" fontId="22" fillId="0" borderId="0" xfId="0" applyFont="1"/>
    <xf numFmtId="0" fontId="39" fillId="0" borderId="0" xfId="0" applyFont="1" applyAlignment="1">
      <alignment horizontal="left"/>
    </xf>
    <xf numFmtId="2" fontId="8" fillId="7" borderId="28" xfId="0" applyNumberFormat="1" applyFont="1" applyFill="1" applyBorder="1" applyAlignment="1">
      <alignment horizontal="center" vertical="center" wrapText="1"/>
    </xf>
    <xf numFmtId="2" fontId="8" fillId="0" borderId="28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0" fontId="8" fillId="7" borderId="28" xfId="0" applyFont="1" applyFill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49" fontId="22" fillId="0" borderId="0" xfId="0" applyNumberFormat="1" applyFont="1"/>
    <xf numFmtId="0" fontId="12" fillId="0" borderId="0" xfId="0" applyFont="1" applyAlignment="1">
      <alignment vertical="center"/>
    </xf>
    <xf numFmtId="0" fontId="12" fillId="0" borderId="15" xfId="0" applyFont="1" applyBorder="1" applyAlignment="1">
      <alignment vertical="center"/>
    </xf>
    <xf numFmtId="49" fontId="12" fillId="0" borderId="0" xfId="0" applyNumberFormat="1" applyFont="1"/>
    <xf numFmtId="49" fontId="41" fillId="0" borderId="15" xfId="0" applyNumberFormat="1" applyFont="1" applyBorder="1" applyAlignment="1">
      <alignment vertical="center"/>
    </xf>
    <xf numFmtId="49" fontId="23" fillId="0" borderId="15" xfId="0" applyNumberFormat="1" applyFont="1" applyBorder="1"/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8" borderId="26" xfId="0" applyFont="1" applyFill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 vertical="center" wrapText="1"/>
    </xf>
    <xf numFmtId="49" fontId="17" fillId="0" borderId="0" xfId="0" applyNumberFormat="1" applyFont="1" applyAlignment="1">
      <alignment vertical="top" wrapText="1"/>
    </xf>
    <xf numFmtId="49" fontId="17" fillId="0" borderId="0" xfId="0" applyNumberFormat="1" applyFont="1" applyAlignment="1">
      <alignment horizontal="left" vertical="top"/>
    </xf>
    <xf numFmtId="49" fontId="9" fillId="0" borderId="0" xfId="0" applyNumberFormat="1" applyFont="1" applyAlignment="1">
      <alignment vertical="top" wrapText="1"/>
    </xf>
    <xf numFmtId="49" fontId="17" fillId="0" borderId="0" xfId="0" applyNumberFormat="1" applyFont="1" applyAlignment="1">
      <alignment horizontal="center" vertical="top"/>
    </xf>
    <xf numFmtId="0" fontId="12" fillId="0" borderId="0" xfId="0" applyFont="1" applyAlignment="1">
      <alignment horizontal="right" vertical="center"/>
    </xf>
    <xf numFmtId="0" fontId="42" fillId="0" borderId="4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0" fontId="8" fillId="8" borderId="0" xfId="0" applyFont="1" applyFill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/>
    </xf>
    <xf numFmtId="0" fontId="8" fillId="7" borderId="20" xfId="0" applyFont="1" applyFill="1" applyBorder="1" applyAlignment="1">
      <alignment horizontal="center" vertical="center" wrapText="1"/>
    </xf>
    <xf numFmtId="0" fontId="43" fillId="7" borderId="20" xfId="0" applyFont="1" applyFill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0" fontId="8" fillId="8" borderId="20" xfId="0" applyFont="1" applyFill="1" applyBorder="1" applyAlignment="1">
      <alignment horizontal="center" vertical="center" wrapText="1"/>
    </xf>
    <xf numFmtId="0" fontId="40" fillId="8" borderId="21" xfId="0" applyFont="1" applyFill="1" applyBorder="1" applyAlignment="1">
      <alignment horizontal="center" vertical="center" wrapText="1"/>
    </xf>
    <xf numFmtId="2" fontId="8" fillId="7" borderId="4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Border="1" applyAlignment="1">
      <alignment horizontal="center" vertical="center" wrapText="1"/>
    </xf>
    <xf numFmtId="2" fontId="8" fillId="8" borderId="22" xfId="0" applyNumberFormat="1" applyFont="1" applyFill="1" applyBorder="1" applyAlignment="1">
      <alignment horizontal="center" vertical="center" wrapText="1"/>
    </xf>
    <xf numFmtId="49" fontId="38" fillId="0" borderId="0" xfId="0" applyNumberFormat="1" applyFont="1" applyAlignment="1">
      <alignment horizontal="center" vertical="center"/>
    </xf>
    <xf numFmtId="49" fontId="44" fillId="0" borderId="4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49" fontId="44" fillId="0" borderId="4" xfId="0" applyNumberFormat="1" applyFont="1" applyBorder="1" applyAlignment="1">
      <alignment horizontal="center" wrapText="1"/>
    </xf>
    <xf numFmtId="49" fontId="38" fillId="0" borderId="0" xfId="0" applyNumberFormat="1" applyFont="1" applyAlignment="1">
      <alignment horizontal="center" wrapText="1"/>
    </xf>
    <xf numFmtId="0" fontId="45" fillId="0" borderId="0" xfId="0" applyFont="1"/>
    <xf numFmtId="49" fontId="46" fillId="0" borderId="4" xfId="0" applyNumberFormat="1" applyFont="1" applyBorder="1" applyAlignment="1">
      <alignment horizontal="left"/>
    </xf>
    <xf numFmtId="49" fontId="46" fillId="0" borderId="4" xfId="0" applyNumberFormat="1" applyFont="1" applyBorder="1" applyAlignment="1">
      <alignment horizontal="center"/>
    </xf>
    <xf numFmtId="49" fontId="46" fillId="0" borderId="4" xfId="0" applyNumberFormat="1" applyFont="1" applyBorder="1" applyAlignment="1">
      <alignment horizontal="center" vertical="center"/>
    </xf>
    <xf numFmtId="49" fontId="46" fillId="0" borderId="4" xfId="0" applyNumberFormat="1" applyFont="1" applyBorder="1" applyAlignment="1">
      <alignment wrapText="1"/>
    </xf>
    <xf numFmtId="14" fontId="46" fillId="0" borderId="4" xfId="0" applyNumberFormat="1" applyFont="1" applyBorder="1" applyAlignment="1">
      <alignment horizontal="center"/>
    </xf>
    <xf numFmtId="49" fontId="46" fillId="0" borderId="4" xfId="0" applyNumberFormat="1" applyFont="1" applyBorder="1" applyAlignment="1">
      <alignment horizontal="left" wrapText="1"/>
    </xf>
    <xf numFmtId="49" fontId="47" fillId="2" borderId="11" xfId="0" applyNumberFormat="1" applyFont="1" applyFill="1" applyBorder="1" applyAlignment="1">
      <alignment wrapText="1"/>
    </xf>
    <xf numFmtId="49" fontId="46" fillId="2" borderId="11" xfId="0" applyNumberFormat="1" applyFont="1" applyFill="1" applyBorder="1" applyAlignment="1">
      <alignment wrapText="1"/>
    </xf>
    <xf numFmtId="49" fontId="9" fillId="0" borderId="4" xfId="0" applyNumberFormat="1" applyFont="1" applyBorder="1" applyAlignment="1">
      <alignment horizontal="left" vertical="center"/>
    </xf>
    <xf numFmtId="14" fontId="9" fillId="0" borderId="4" xfId="0" applyNumberFormat="1" applyFont="1" applyBorder="1" applyAlignment="1">
      <alignment horizontal="center" vertical="center"/>
    </xf>
    <xf numFmtId="49" fontId="46" fillId="0" borderId="4" xfId="0" applyNumberFormat="1" applyFont="1" applyBorder="1" applyAlignment="1">
      <alignment horizontal="left" vertical="top"/>
    </xf>
    <xf numFmtId="14" fontId="46" fillId="0" borderId="4" xfId="0" applyNumberFormat="1" applyFont="1" applyBorder="1" applyAlignment="1">
      <alignment horizontal="center" vertical="top"/>
    </xf>
    <xf numFmtId="49" fontId="46" fillId="0" borderId="4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wrapText="1"/>
    </xf>
    <xf numFmtId="49" fontId="10" fillId="0" borderId="0" xfId="0" applyNumberFormat="1" applyFont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2" fontId="22" fillId="0" borderId="0" xfId="0" applyNumberFormat="1" applyFont="1" applyAlignment="1">
      <alignment horizontal="center" vertical="center"/>
    </xf>
    <xf numFmtId="2" fontId="38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49" fontId="19" fillId="0" borderId="0" xfId="0" applyNumberFormat="1" applyFont="1" applyAlignment="1">
      <alignment horizontal="center" wrapText="1"/>
    </xf>
    <xf numFmtId="0" fontId="38" fillId="0" borderId="0" xfId="0" applyFont="1" applyAlignment="1">
      <alignment horizontal="center" vertical="center"/>
    </xf>
    <xf numFmtId="0" fontId="17" fillId="6" borderId="0" xfId="0" applyFont="1" applyFill="1" applyAlignment="1">
      <alignment horizontal="center" vertical="center" wrapText="1"/>
    </xf>
    <xf numFmtId="2" fontId="48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left" vertical="top" wrapText="1"/>
    </xf>
    <xf numFmtId="0" fontId="9" fillId="6" borderId="0" xfId="0" applyFont="1" applyFill="1" applyAlignment="1">
      <alignment vertical="center" wrapText="1"/>
    </xf>
    <xf numFmtId="0" fontId="50" fillId="0" borderId="0" xfId="0" applyFont="1" applyAlignment="1">
      <alignment horizontal="center" vertical="center"/>
    </xf>
    <xf numFmtId="49" fontId="12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left" vertical="center"/>
    </xf>
    <xf numFmtId="49" fontId="0" fillId="0" borderId="30" xfId="0" applyNumberFormat="1" applyBorder="1" applyAlignment="1">
      <alignment horizontal="left"/>
    </xf>
    <xf numFmtId="49" fontId="0" fillId="0" borderId="31" xfId="0" applyNumberFormat="1" applyBorder="1" applyAlignment="1">
      <alignment horizontal="left"/>
    </xf>
    <xf numFmtId="49" fontId="0" fillId="0" borderId="31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22" fillId="0" borderId="30" xfId="0" applyFont="1" applyBorder="1" applyAlignment="1">
      <alignment horizontal="left" vertical="center"/>
    </xf>
    <xf numFmtId="49" fontId="22" fillId="0" borderId="30" xfId="0" applyNumberFormat="1" applyFont="1" applyBorder="1" applyAlignment="1">
      <alignment horizontal="left" vertical="center"/>
    </xf>
    <xf numFmtId="49" fontId="0" fillId="0" borderId="32" xfId="0" applyNumberForma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49" fontId="0" fillId="0" borderId="35" xfId="0" applyNumberFormat="1" applyBorder="1" applyAlignment="1">
      <alignment horizontal="center"/>
    </xf>
    <xf numFmtId="49" fontId="0" fillId="0" borderId="36" xfId="0" applyNumberFormat="1" applyBorder="1" applyAlignment="1">
      <alignment horizontal="left"/>
    </xf>
    <xf numFmtId="49" fontId="0" fillId="0" borderId="29" xfId="0" applyNumberFormat="1" applyBorder="1" applyAlignment="1">
      <alignment horizontal="center"/>
    </xf>
    <xf numFmtId="49" fontId="22" fillId="0" borderId="10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/>
    </xf>
    <xf numFmtId="49" fontId="0" fillId="0" borderId="37" xfId="0" applyNumberFormat="1" applyBorder="1" applyAlignment="1">
      <alignment horizontal="center"/>
    </xf>
    <xf numFmtId="49" fontId="22" fillId="0" borderId="37" xfId="0" applyNumberFormat="1" applyFont="1" applyBorder="1" applyAlignment="1">
      <alignment horizontal="center" vertical="center"/>
    </xf>
    <xf numFmtId="49" fontId="51" fillId="0" borderId="4" xfId="0" applyNumberFormat="1" applyFont="1" applyBorder="1" applyAlignment="1">
      <alignment horizontal="left" vertical="top"/>
    </xf>
    <xf numFmtId="14" fontId="51" fillId="0" borderId="4" xfId="0" applyNumberFormat="1" applyFont="1" applyBorder="1" applyAlignment="1">
      <alignment horizontal="center" vertical="top"/>
    </xf>
    <xf numFmtId="49" fontId="51" fillId="0" borderId="4" xfId="0" applyNumberFormat="1" applyFont="1" applyBorder="1" applyAlignment="1">
      <alignment horizontal="left" vertical="top" wrapText="1"/>
    </xf>
    <xf numFmtId="0" fontId="0" fillId="0" borderId="0" xfId="0" applyAlignment="1">
      <alignment vertical="center"/>
    </xf>
    <xf numFmtId="49" fontId="3" fillId="0" borderId="4" xfId="0" applyNumberFormat="1" applyFont="1" applyBorder="1" applyAlignment="1">
      <alignment wrapText="1"/>
    </xf>
    <xf numFmtId="49" fontId="49" fillId="0" borderId="4" xfId="0" applyNumberFormat="1" applyFont="1" applyBorder="1" applyAlignment="1">
      <alignment horizontal="center"/>
    </xf>
    <xf numFmtId="49" fontId="3" fillId="2" borderId="10" xfId="0" applyNumberFormat="1" applyFont="1" applyFill="1" applyBorder="1" applyAlignment="1">
      <alignment horizontal="center" wrapText="1"/>
    </xf>
    <xf numFmtId="49" fontId="3" fillId="9" borderId="10" xfId="0" applyNumberFormat="1" applyFont="1" applyFill="1" applyBorder="1" applyAlignment="1">
      <alignment horizontal="center" wrapText="1"/>
    </xf>
    <xf numFmtId="49" fontId="9" fillId="2" borderId="10" xfId="0" applyNumberFormat="1" applyFont="1" applyFill="1" applyBorder="1" applyAlignment="1">
      <alignment horizontal="center" wrapText="1"/>
    </xf>
    <xf numFmtId="49" fontId="5" fillId="0" borderId="4" xfId="0" applyNumberFormat="1" applyFont="1" applyBorder="1" applyAlignment="1">
      <alignment horizontal="left" vertical="center" wrapText="1"/>
    </xf>
    <xf numFmtId="49" fontId="3" fillId="2" borderId="10" xfId="0" applyNumberFormat="1" applyFont="1" applyFill="1" applyBorder="1" applyAlignment="1">
      <alignment horizontal="left" wrapText="1"/>
    </xf>
    <xf numFmtId="49" fontId="3" fillId="0" borderId="0" xfId="0" applyNumberFormat="1" applyFont="1" applyAlignment="1">
      <alignment horizontal="left" wrapText="1"/>
    </xf>
    <xf numFmtId="49" fontId="27" fillId="0" borderId="0" xfId="0" applyNumberFormat="1" applyFont="1" applyAlignment="1">
      <alignment vertical="center"/>
    </xf>
    <xf numFmtId="49" fontId="51" fillId="0" borderId="4" xfId="0" applyNumberFormat="1" applyFont="1" applyBorder="1" applyAlignment="1">
      <alignment horizontal="left"/>
    </xf>
    <xf numFmtId="49" fontId="51" fillId="0" borderId="4" xfId="0" applyNumberFormat="1" applyFont="1" applyBorder="1" applyAlignment="1">
      <alignment horizontal="left" wrapText="1"/>
    </xf>
    <xf numFmtId="49" fontId="46" fillId="0" borderId="4" xfId="0" applyNumberFormat="1" applyFont="1" applyBorder="1" applyAlignment="1">
      <alignment horizontal="center" wrapText="1"/>
    </xf>
    <xf numFmtId="49" fontId="52" fillId="0" borderId="4" xfId="0" applyNumberFormat="1" applyFont="1" applyBorder="1" applyAlignment="1">
      <alignment horizontal="left"/>
    </xf>
    <xf numFmtId="49" fontId="51" fillId="0" borderId="4" xfId="0" applyNumberFormat="1" applyFont="1" applyBorder="1" applyAlignment="1">
      <alignment horizontal="center"/>
    </xf>
    <xf numFmtId="2" fontId="48" fillId="0" borderId="0" xfId="0" applyNumberFormat="1" applyFont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48" fillId="0" borderId="0" xfId="0" applyFont="1" applyAlignment="1">
      <alignment horizontal="center" vertical="top"/>
    </xf>
    <xf numFmtId="0" fontId="23" fillId="10" borderId="0" xfId="0" applyFont="1" applyFill="1" applyAlignment="1">
      <alignment horizontal="center" vertical="center" wrapText="1"/>
    </xf>
    <xf numFmtId="49" fontId="46" fillId="0" borderId="4" xfId="0" applyNumberFormat="1" applyFont="1" applyBorder="1" applyAlignment="1">
      <alignment horizontal="left" vertical="center"/>
    </xf>
    <xf numFmtId="14" fontId="46" fillId="0" borderId="4" xfId="0" applyNumberFormat="1" applyFont="1" applyBorder="1" applyAlignment="1">
      <alignment horizontal="center" vertical="center"/>
    </xf>
    <xf numFmtId="49" fontId="54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top" wrapText="1"/>
    </xf>
    <xf numFmtId="49" fontId="22" fillId="0" borderId="3" xfId="0" applyNumberFormat="1" applyFont="1" applyBorder="1" applyAlignment="1">
      <alignment horizontal="center" vertical="center"/>
    </xf>
    <xf numFmtId="49" fontId="0" fillId="6" borderId="0" xfId="0" applyNumberFormat="1" applyFill="1"/>
    <xf numFmtId="49" fontId="0" fillId="9" borderId="3" xfId="0" applyNumberFormat="1" applyFill="1" applyBorder="1" applyAlignment="1">
      <alignment horizontal="center"/>
    </xf>
    <xf numFmtId="49" fontId="46" fillId="0" borderId="0" xfId="0" applyNumberFormat="1" applyFont="1" applyAlignment="1">
      <alignment horizontal="left"/>
    </xf>
    <xf numFmtId="49" fontId="46" fillId="0" borderId="0" xfId="0" applyNumberFormat="1" applyFont="1" applyAlignment="1">
      <alignment horizontal="center"/>
    </xf>
    <xf numFmtId="49" fontId="38" fillId="0" borderId="0" xfId="0" applyNumberFormat="1" applyFont="1" applyAlignment="1">
      <alignment wrapText="1"/>
    </xf>
    <xf numFmtId="14" fontId="51" fillId="0" borderId="4" xfId="0" applyNumberFormat="1" applyFont="1" applyBorder="1" applyAlignment="1">
      <alignment horizontal="center"/>
    </xf>
    <xf numFmtId="49" fontId="51" fillId="0" borderId="4" xfId="0" applyNumberFormat="1" applyFont="1" applyBorder="1" applyAlignment="1">
      <alignment horizontal="center" vertical="center"/>
    </xf>
    <xf numFmtId="49" fontId="38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horizontal="center" wrapText="1"/>
    </xf>
    <xf numFmtId="49" fontId="55" fillId="0" borderId="0" xfId="0" applyNumberFormat="1" applyFont="1" applyAlignment="1">
      <alignment horizontal="center" vertical="top" wrapText="1"/>
    </xf>
    <xf numFmtId="49" fontId="44" fillId="0" borderId="0" xfId="0" applyNumberFormat="1" applyFont="1" applyAlignment="1">
      <alignment vertical="center" wrapText="1"/>
    </xf>
    <xf numFmtId="49" fontId="46" fillId="0" borderId="0" xfId="0" applyNumberFormat="1" applyFont="1" applyAlignment="1">
      <alignment wrapText="1"/>
    </xf>
    <xf numFmtId="49" fontId="56" fillId="0" borderId="0" xfId="0" applyNumberFormat="1" applyFont="1" applyAlignment="1">
      <alignment vertical="center"/>
    </xf>
    <xf numFmtId="49" fontId="56" fillId="0" borderId="15" xfId="0" applyNumberFormat="1" applyFont="1" applyBorder="1" applyAlignment="1">
      <alignment vertical="center"/>
    </xf>
    <xf numFmtId="49" fontId="9" fillId="0" borderId="4" xfId="0" applyNumberFormat="1" applyFont="1" applyBorder="1" applyAlignment="1">
      <alignment horizontal="left" vertical="top"/>
    </xf>
    <xf numFmtId="14" fontId="9" fillId="0" borderId="4" xfId="0" applyNumberFormat="1" applyFont="1" applyBorder="1" applyAlignment="1">
      <alignment horizontal="center" vertical="top"/>
    </xf>
    <xf numFmtId="49" fontId="9" fillId="0" borderId="4" xfId="0" applyNumberFormat="1" applyFont="1" applyBorder="1" applyAlignment="1">
      <alignment horizontal="left" vertical="top" wrapText="1"/>
    </xf>
    <xf numFmtId="49" fontId="0" fillId="0" borderId="10" xfId="0" applyNumberFormat="1" applyBorder="1" applyAlignment="1">
      <alignment horizontal="left"/>
    </xf>
    <xf numFmtId="49" fontId="55" fillId="0" borderId="0" xfId="0" applyNumberFormat="1" applyFont="1" applyAlignment="1">
      <alignment wrapText="1"/>
    </xf>
    <xf numFmtId="49" fontId="0" fillId="9" borderId="31" xfId="0" applyNumberFormat="1" applyFill="1" applyBorder="1" applyAlignment="1">
      <alignment horizontal="center"/>
    </xf>
    <xf numFmtId="49" fontId="0" fillId="9" borderId="34" xfId="0" applyNumberFormat="1" applyFill="1" applyBorder="1" applyAlignment="1">
      <alignment horizontal="center"/>
    </xf>
    <xf numFmtId="49" fontId="0" fillId="9" borderId="0" xfId="0" applyNumberFormat="1" applyFill="1" applyAlignment="1">
      <alignment horizontal="left"/>
    </xf>
    <xf numFmtId="49" fontId="0" fillId="9" borderId="0" xfId="0" applyNumberFormat="1" applyFill="1"/>
    <xf numFmtId="49" fontId="22" fillId="9" borderId="0" xfId="0" applyNumberFormat="1" applyFont="1" applyFill="1" applyAlignment="1">
      <alignment horizontal="left" vertical="center"/>
    </xf>
    <xf numFmtId="49" fontId="22" fillId="9" borderId="10" xfId="0" applyNumberFormat="1" applyFont="1" applyFill="1" applyBorder="1" applyAlignment="1">
      <alignment horizontal="center" vertical="center"/>
    </xf>
    <xf numFmtId="49" fontId="0" fillId="9" borderId="3" xfId="0" applyNumberFormat="1" applyFill="1" applyBorder="1" applyAlignment="1">
      <alignment horizontal="left"/>
    </xf>
    <xf numFmtId="49" fontId="0" fillId="9" borderId="30" xfId="0" applyNumberFormat="1" applyFill="1" applyBorder="1" applyAlignment="1">
      <alignment horizontal="left"/>
    </xf>
    <xf numFmtId="49" fontId="0" fillId="9" borderId="37" xfId="0" applyNumberFormat="1" applyFill="1" applyBorder="1" applyAlignment="1">
      <alignment horizontal="center"/>
    </xf>
    <xf numFmtId="49" fontId="0" fillId="9" borderId="31" xfId="0" applyNumberFormat="1" applyFill="1" applyBorder="1" applyAlignment="1">
      <alignment horizontal="left"/>
    </xf>
    <xf numFmtId="49" fontId="46" fillId="0" borderId="4" xfId="0" applyNumberFormat="1" applyFont="1" applyBorder="1" applyAlignment="1">
      <alignment horizontal="center" vertical="top" wrapText="1"/>
    </xf>
    <xf numFmtId="49" fontId="19" fillId="0" borderId="4" xfId="0" applyNumberFormat="1" applyFont="1" applyBorder="1" applyAlignment="1">
      <alignment horizontal="center" vertical="center"/>
    </xf>
    <xf numFmtId="49" fontId="19" fillId="11" borderId="4" xfId="0" applyNumberFormat="1" applyFont="1" applyFill="1" applyBorder="1" applyAlignment="1">
      <alignment horizontal="center" vertical="center"/>
    </xf>
    <xf numFmtId="49" fontId="25" fillId="0" borderId="0" xfId="0" applyNumberFormat="1" applyFont="1" applyAlignment="1">
      <alignment vertical="center"/>
    </xf>
    <xf numFmtId="0" fontId="9" fillId="9" borderId="0" xfId="0" applyFont="1" applyFill="1" applyAlignment="1">
      <alignment horizontal="center" vertical="top" wrapText="1"/>
    </xf>
    <xf numFmtId="49" fontId="0" fillId="9" borderId="10" xfId="0" applyNumberFormat="1" applyFill="1" applyBorder="1" applyAlignment="1">
      <alignment horizontal="center"/>
    </xf>
    <xf numFmtId="0" fontId="0" fillId="0" borderId="3" xfId="0" applyBorder="1"/>
    <xf numFmtId="49" fontId="0" fillId="6" borderId="3" xfId="0" applyNumberFormat="1" applyFill="1" applyBorder="1" applyAlignment="1">
      <alignment horizontal="center"/>
    </xf>
    <xf numFmtId="0" fontId="0" fillId="0" borderId="30" xfId="0" applyBorder="1"/>
    <xf numFmtId="0" fontId="0" fillId="0" borderId="10" xfId="0" applyBorder="1"/>
    <xf numFmtId="0" fontId="0" fillId="0" borderId="37" xfId="0" applyBorder="1"/>
    <xf numFmtId="49" fontId="22" fillId="0" borderId="10" xfId="0" applyNumberFormat="1" applyFont="1" applyBorder="1" applyAlignment="1">
      <alignment horizontal="center"/>
    </xf>
    <xf numFmtId="49" fontId="22" fillId="0" borderId="37" xfId="0" applyNumberFormat="1" applyFont="1" applyBorder="1" applyAlignment="1">
      <alignment horizontal="center" vertical="center" wrapText="1"/>
    </xf>
    <xf numFmtId="0" fontId="0" fillId="0" borderId="31" xfId="0" applyBorder="1"/>
    <xf numFmtId="49" fontId="4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0" fontId="12" fillId="0" borderId="0" xfId="0" applyNumberFormat="1" applyFont="1" applyAlignment="1">
      <alignment vertical="center"/>
    </xf>
    <xf numFmtId="49" fontId="17" fillId="5" borderId="4" xfId="0" applyNumberFormat="1" applyFont="1" applyFill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 vertical="center"/>
    </xf>
    <xf numFmtId="49" fontId="58" fillId="9" borderId="0" xfId="0" applyNumberFormat="1" applyFont="1" applyFill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5" borderId="4" xfId="0" applyFont="1" applyFill="1" applyBorder="1" applyAlignment="1">
      <alignment vertical="center" wrapText="1"/>
    </xf>
    <xf numFmtId="49" fontId="38" fillId="0" borderId="0" xfId="0" applyNumberFormat="1" applyFont="1" applyAlignment="1">
      <alignment vertical="center"/>
    </xf>
    <xf numFmtId="49" fontId="17" fillId="5" borderId="4" xfId="0" applyNumberFormat="1" applyFont="1" applyFill="1" applyBorder="1" applyAlignment="1">
      <alignment vertical="center" wrapText="1"/>
    </xf>
    <xf numFmtId="49" fontId="50" fillId="0" borderId="0" xfId="0" applyNumberFormat="1" applyFont="1" applyAlignment="1">
      <alignment vertical="center"/>
    </xf>
    <xf numFmtId="49" fontId="11" fillId="0" borderId="0" xfId="0" applyNumberFormat="1" applyFont="1" applyAlignment="1">
      <alignment vertical="center" wrapText="1"/>
    </xf>
    <xf numFmtId="49" fontId="38" fillId="0" borderId="0" xfId="0" applyNumberFormat="1" applyFont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49" fontId="9" fillId="0" borderId="0" xfId="0" applyNumberFormat="1" applyFont="1" applyAlignment="1">
      <alignment horizontal="center" wrapText="1"/>
    </xf>
    <xf numFmtId="49" fontId="9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left" wrapText="1"/>
    </xf>
    <xf numFmtId="49" fontId="10" fillId="0" borderId="0" xfId="0" applyNumberFormat="1" applyFont="1" applyAlignment="1">
      <alignment horizontal="center" wrapText="1"/>
    </xf>
    <xf numFmtId="49" fontId="57" fillId="0" borderId="0" xfId="0" applyNumberFormat="1" applyFont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shrinkToFit="1"/>
    </xf>
    <xf numFmtId="0" fontId="29" fillId="0" borderId="0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left" vertical="center" wrapText="1"/>
    </xf>
    <xf numFmtId="0" fontId="51" fillId="0" borderId="0" xfId="0" applyFont="1" applyAlignment="1">
      <alignment horizontal="center" vertical="center" wrapText="1"/>
    </xf>
    <xf numFmtId="49" fontId="60" fillId="0" borderId="0" xfId="0" applyNumberFormat="1" applyFont="1" applyAlignment="1">
      <alignment horizontal="left" vertical="center" wrapText="1"/>
    </xf>
    <xf numFmtId="49" fontId="9" fillId="0" borderId="4" xfId="0" applyNumberFormat="1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49" fontId="9" fillId="0" borderId="4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wrapText="1"/>
    </xf>
    <xf numFmtId="49" fontId="12" fillId="0" borderId="0" xfId="0" applyNumberFormat="1" applyFont="1" applyAlignment="1">
      <alignment horizontal="right"/>
    </xf>
    <xf numFmtId="49" fontId="19" fillId="0" borderId="0" xfId="0" applyNumberFormat="1" applyFont="1" applyAlignment="1">
      <alignment horizontal="right" wrapText="1"/>
    </xf>
    <xf numFmtId="49" fontId="17" fillId="0" borderId="0" xfId="0" applyNumberFormat="1" applyFont="1" applyAlignment="1">
      <alignment horizontal="center" vertical="top" wrapText="1"/>
    </xf>
    <xf numFmtId="49" fontId="9" fillId="0" borderId="0" xfId="0" applyNumberFormat="1" applyFont="1" applyAlignment="1">
      <alignment horizontal="center" vertical="center" wrapText="1"/>
    </xf>
    <xf numFmtId="0" fontId="38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49" fontId="9" fillId="0" borderId="4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wrapText="1"/>
    </xf>
    <xf numFmtId="49" fontId="12" fillId="0" borderId="0" xfId="0" applyNumberFormat="1" applyFont="1" applyAlignment="1">
      <alignment horizontal="right"/>
    </xf>
    <xf numFmtId="49" fontId="19" fillId="0" borderId="0" xfId="0" applyNumberFormat="1" applyFont="1" applyAlignment="1">
      <alignment horizontal="right" wrapText="1"/>
    </xf>
    <xf numFmtId="49" fontId="17" fillId="0" borderId="0" xfId="0" applyNumberFormat="1" applyFont="1" applyAlignment="1">
      <alignment horizontal="center" vertical="top" wrapText="1"/>
    </xf>
    <xf numFmtId="49" fontId="9" fillId="0" borderId="0" xfId="0" applyNumberFormat="1" applyFont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/>
    </xf>
    <xf numFmtId="0" fontId="61" fillId="0" borderId="0" xfId="0" applyFont="1" applyBorder="1" applyAlignment="1">
      <alignment horizontal="center" vertical="center" shrinkToFit="1"/>
    </xf>
    <xf numFmtId="49" fontId="2" fillId="0" borderId="0" xfId="0" applyNumberFormat="1" applyFont="1" applyAlignment="1">
      <alignment horizontal="left" vertical="center"/>
    </xf>
    <xf numFmtId="49" fontId="9" fillId="0" borderId="4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wrapText="1"/>
    </xf>
    <xf numFmtId="49" fontId="12" fillId="0" borderId="0" xfId="0" applyNumberFormat="1" applyFont="1" applyAlignment="1">
      <alignment horizontal="right"/>
    </xf>
    <xf numFmtId="49" fontId="19" fillId="0" borderId="0" xfId="0" applyNumberFormat="1" applyFont="1" applyAlignment="1">
      <alignment horizontal="right" wrapText="1"/>
    </xf>
    <xf numFmtId="0" fontId="31" fillId="0" borderId="5" xfId="0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center" vertical="top" wrapText="1"/>
    </xf>
    <xf numFmtId="49" fontId="9" fillId="0" borderId="0" xfId="0" applyNumberFormat="1" applyFont="1" applyAlignment="1">
      <alignment horizontal="center" wrapText="1"/>
    </xf>
    <xf numFmtId="0" fontId="42" fillId="0" borderId="23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left" vertical="center"/>
    </xf>
    <xf numFmtId="49" fontId="9" fillId="0" borderId="4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wrapText="1"/>
    </xf>
    <xf numFmtId="49" fontId="12" fillId="0" borderId="0" xfId="0" applyNumberFormat="1" applyFont="1" applyAlignment="1">
      <alignment horizontal="right"/>
    </xf>
    <xf numFmtId="49" fontId="19" fillId="0" borderId="0" xfId="0" applyNumberFormat="1" applyFont="1" applyAlignment="1">
      <alignment horizontal="right" wrapText="1"/>
    </xf>
    <xf numFmtId="49" fontId="17" fillId="0" borderId="0" xfId="0" applyNumberFormat="1" applyFont="1" applyAlignment="1">
      <alignment horizontal="center" vertical="top" wrapText="1"/>
    </xf>
    <xf numFmtId="49" fontId="2" fillId="0" borderId="0" xfId="0" applyNumberFormat="1" applyFont="1" applyAlignment="1">
      <alignment horizontal="left" vertical="center"/>
    </xf>
    <xf numFmtId="49" fontId="9" fillId="0" borderId="4" xfId="0" applyNumberFormat="1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wrapText="1"/>
    </xf>
    <xf numFmtId="49" fontId="19" fillId="0" borderId="0" xfId="0" applyNumberFormat="1" applyFont="1" applyAlignment="1">
      <alignment horizontal="right" wrapText="1"/>
    </xf>
    <xf numFmtId="0" fontId="31" fillId="0" borderId="5" xfId="0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left" wrapText="1"/>
    </xf>
    <xf numFmtId="49" fontId="10" fillId="0" borderId="0" xfId="0" applyNumberFormat="1" applyFont="1" applyAlignment="1">
      <alignment horizontal="center" wrapText="1"/>
    </xf>
    <xf numFmtId="49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wrapText="1"/>
    </xf>
    <xf numFmtId="0" fontId="31" fillId="0" borderId="0" xfId="0" applyFont="1" applyBorder="1" applyAlignment="1">
      <alignment horizontal="left" vertical="center"/>
    </xf>
    <xf numFmtId="0" fontId="26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53" fillId="0" borderId="0" xfId="0" applyFont="1" applyAlignment="1">
      <alignment horizontal="center" wrapText="1"/>
    </xf>
    <xf numFmtId="49" fontId="25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49" fontId="27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45" fillId="0" borderId="0" xfId="0" applyFont="1" applyAlignment="1">
      <alignment horizontal="center"/>
    </xf>
    <xf numFmtId="49" fontId="23" fillId="0" borderId="0" xfId="0" applyNumberFormat="1" applyFont="1" applyAlignment="1">
      <alignment horizontal="center" vertical="center"/>
    </xf>
    <xf numFmtId="49" fontId="25" fillId="0" borderId="0" xfId="0" applyNumberFormat="1" applyFont="1" applyAlignment="1">
      <alignment horizontal="left" vertical="center"/>
    </xf>
    <xf numFmtId="49" fontId="28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right" vertical="center"/>
    </xf>
    <xf numFmtId="49" fontId="9" fillId="0" borderId="19" xfId="0" applyNumberFormat="1" applyFont="1" applyBorder="1" applyAlignment="1">
      <alignment horizontal="center" vertical="center" wrapText="1"/>
    </xf>
    <xf numFmtId="49" fontId="9" fillId="0" borderId="24" xfId="0" applyNumberFormat="1" applyFont="1" applyBorder="1" applyAlignment="1">
      <alignment horizontal="center" vertical="center" wrapText="1"/>
    </xf>
    <xf numFmtId="49" fontId="9" fillId="0" borderId="25" xfId="0" applyNumberFormat="1" applyFont="1" applyBorder="1" applyAlignment="1">
      <alignment horizontal="center" vertical="center" wrapText="1"/>
    </xf>
    <xf numFmtId="49" fontId="14" fillId="0" borderId="23" xfId="0" applyNumberFormat="1" applyFont="1" applyBorder="1" applyAlignment="1">
      <alignment horizontal="center" vertical="top" wrapText="1"/>
    </xf>
    <xf numFmtId="49" fontId="14" fillId="0" borderId="5" xfId="0" applyNumberFormat="1" applyFont="1" applyBorder="1" applyAlignment="1">
      <alignment horizontal="center" vertical="top" wrapText="1"/>
    </xf>
    <xf numFmtId="49" fontId="14" fillId="0" borderId="23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14" fillId="0" borderId="23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/>
    </xf>
    <xf numFmtId="49" fontId="9" fillId="0" borderId="19" xfId="0" applyNumberFormat="1" applyFont="1" applyBorder="1" applyAlignment="1">
      <alignment horizontal="center" vertical="center"/>
    </xf>
    <xf numFmtId="49" fontId="9" fillId="0" borderId="24" xfId="0" applyNumberFormat="1" applyFont="1" applyBorder="1" applyAlignment="1">
      <alignment horizontal="center" vertical="center"/>
    </xf>
    <xf numFmtId="49" fontId="9" fillId="0" borderId="25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wrapText="1"/>
    </xf>
    <xf numFmtId="49" fontId="9" fillId="0" borderId="4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19" xfId="0" applyNumberFormat="1" applyFont="1" applyBorder="1" applyAlignment="1">
      <alignment horizontal="center" wrapText="1"/>
    </xf>
    <xf numFmtId="49" fontId="9" fillId="0" borderId="24" xfId="0" applyNumberFormat="1" applyFont="1" applyBorder="1" applyAlignment="1">
      <alignment horizontal="center" wrapText="1"/>
    </xf>
    <xf numFmtId="49" fontId="9" fillId="0" borderId="25" xfId="0" applyNumberFormat="1" applyFont="1" applyBorder="1" applyAlignment="1">
      <alignment horizontal="center" wrapText="1"/>
    </xf>
    <xf numFmtId="49" fontId="46" fillId="0" borderId="4" xfId="0" applyNumberFormat="1" applyFont="1" applyBorder="1" applyAlignment="1">
      <alignment horizontal="center" vertical="center"/>
    </xf>
    <xf numFmtId="49" fontId="46" fillId="0" borderId="4" xfId="0" applyNumberFormat="1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textRotation="90" wrapText="1"/>
    </xf>
    <xf numFmtId="49" fontId="7" fillId="0" borderId="23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49" fontId="7" fillId="0" borderId="23" xfId="0" applyNumberFormat="1" applyFont="1" applyBorder="1" applyAlignment="1">
      <alignment horizontal="center" vertical="top" wrapText="1"/>
    </xf>
    <xf numFmtId="49" fontId="7" fillId="0" borderId="5" xfId="0" applyNumberFormat="1" applyFont="1" applyBorder="1" applyAlignment="1">
      <alignment horizontal="center" vertical="top" wrapText="1"/>
    </xf>
    <xf numFmtId="49" fontId="7" fillId="0" borderId="23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right" vertical="center"/>
    </xf>
    <xf numFmtId="49" fontId="19" fillId="0" borderId="15" xfId="0" applyNumberFormat="1" applyFont="1" applyBorder="1" applyAlignment="1">
      <alignment horizontal="left" wrapText="1"/>
    </xf>
    <xf numFmtId="0" fontId="31" fillId="0" borderId="4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shrinkToFit="1"/>
    </xf>
    <xf numFmtId="49" fontId="44" fillId="0" borderId="0" xfId="0" applyNumberFormat="1" applyFont="1" applyAlignment="1">
      <alignment horizontal="left" vertical="center" wrapText="1"/>
    </xf>
    <xf numFmtId="0" fontId="20" fillId="0" borderId="0" xfId="0" applyFont="1" applyAlignment="1">
      <alignment horizontal="center" vertical="center"/>
    </xf>
    <xf numFmtId="49" fontId="12" fillId="0" borderId="0" xfId="0" applyNumberFormat="1" applyFont="1" applyAlignment="1">
      <alignment horizontal="left" wrapText="1"/>
    </xf>
    <xf numFmtId="0" fontId="31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49" fontId="12" fillId="0" borderId="0" xfId="0" applyNumberFormat="1" applyFont="1" applyAlignment="1">
      <alignment horizontal="center" wrapText="1"/>
    </xf>
    <xf numFmtId="49" fontId="9" fillId="0" borderId="0" xfId="0" applyNumberFormat="1" applyFont="1" applyAlignment="1">
      <alignment horizontal="center" wrapText="1"/>
    </xf>
    <xf numFmtId="49" fontId="44" fillId="0" borderId="0" xfId="0" applyNumberFormat="1" applyFont="1" applyAlignment="1">
      <alignment horizontal="center" vertical="center" wrapText="1"/>
    </xf>
    <xf numFmtId="49" fontId="12" fillId="0" borderId="0" xfId="0" applyNumberFormat="1" applyFont="1" applyAlignment="1">
      <alignment horizontal="right"/>
    </xf>
    <xf numFmtId="49" fontId="19" fillId="0" borderId="0" xfId="0" applyNumberFormat="1" applyFont="1" applyAlignment="1">
      <alignment horizontal="right" wrapText="1"/>
    </xf>
    <xf numFmtId="0" fontId="0" fillId="0" borderId="0" xfId="0" applyAlignment="1">
      <alignment horizont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right" wrapText="1"/>
    </xf>
    <xf numFmtId="49" fontId="17" fillId="0" borderId="0" xfId="0" applyNumberFormat="1" applyFont="1" applyAlignment="1">
      <alignment horizontal="center" vertical="top" wrapText="1"/>
    </xf>
    <xf numFmtId="49" fontId="19" fillId="0" borderId="15" xfId="0" applyNumberFormat="1" applyFont="1" applyBorder="1" applyAlignment="1">
      <alignment horizontal="center" wrapText="1"/>
    </xf>
    <xf numFmtId="49" fontId="44" fillId="0" borderId="0" xfId="0" applyNumberFormat="1" applyFont="1" applyAlignment="1">
      <alignment horizontal="right" vertical="center" wrapText="1"/>
    </xf>
    <xf numFmtId="0" fontId="31" fillId="0" borderId="17" xfId="0" applyFont="1" applyBorder="1" applyAlignment="1">
      <alignment horizontal="center" vertical="center" shrinkToFit="1"/>
    </xf>
    <xf numFmtId="0" fontId="31" fillId="0" borderId="10" xfId="0" applyFont="1" applyBorder="1" applyAlignment="1">
      <alignment horizontal="center" vertical="center" shrinkToFit="1"/>
    </xf>
    <xf numFmtId="164" fontId="36" fillId="0" borderId="1" xfId="0" applyNumberFormat="1" applyFont="1" applyBorder="1" applyAlignment="1">
      <alignment horizontal="center" vertical="center" textRotation="90" wrapText="1"/>
    </xf>
    <xf numFmtId="164" fontId="36" fillId="0" borderId="1" xfId="0" applyNumberFormat="1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/>
    </xf>
    <xf numFmtId="0" fontId="34" fillId="0" borderId="0" xfId="0" applyFont="1" applyAlignment="1">
      <alignment horizontal="left" vertical="center"/>
    </xf>
    <xf numFmtId="0" fontId="36" fillId="0" borderId="18" xfId="0" applyFont="1" applyBorder="1" applyAlignment="1">
      <alignment horizontal="center" vertical="center" textRotation="90" wrapText="1"/>
    </xf>
    <xf numFmtId="0" fontId="12" fillId="0" borderId="16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 shrinkToFit="1"/>
    </xf>
    <xf numFmtId="0" fontId="29" fillId="0" borderId="4" xfId="0" applyFont="1" applyBorder="1" applyAlignment="1">
      <alignment horizontal="center" vertical="center" textRotation="90" wrapText="1"/>
    </xf>
    <xf numFmtId="49" fontId="23" fillId="0" borderId="0" xfId="0" applyNumberFormat="1" applyFont="1" applyAlignment="1">
      <alignment horizontal="right"/>
    </xf>
    <xf numFmtId="0" fontId="12" fillId="0" borderId="15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 shrinkToFit="1"/>
    </xf>
    <xf numFmtId="49" fontId="10" fillId="0" borderId="0" xfId="0" applyNumberFormat="1" applyFont="1" applyAlignment="1">
      <alignment horizontal="left" wrapText="1"/>
    </xf>
    <xf numFmtId="49" fontId="10" fillId="0" borderId="0" xfId="0" applyNumberFormat="1" applyFont="1" applyAlignment="1">
      <alignment horizontal="center" wrapText="1"/>
    </xf>
    <xf numFmtId="49" fontId="9" fillId="0" borderId="0" xfId="0" applyNumberFormat="1" applyFont="1" applyAlignment="1">
      <alignment horizontal="center" vertical="center" wrapText="1"/>
    </xf>
    <xf numFmtId="0" fontId="29" fillId="0" borderId="23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 wrapText="1" shrinkToFit="1"/>
    </xf>
    <xf numFmtId="0" fontId="30" fillId="0" borderId="5" xfId="0" applyFont="1" applyBorder="1" applyAlignment="1">
      <alignment horizontal="center" vertical="center" wrapText="1" shrinkToFit="1"/>
    </xf>
    <xf numFmtId="0" fontId="29" fillId="0" borderId="23" xfId="0" applyFont="1" applyBorder="1" applyAlignment="1">
      <alignment horizontal="center" vertical="center" textRotation="90" wrapText="1"/>
    </xf>
    <xf numFmtId="0" fontId="29" fillId="0" borderId="5" xfId="0" applyFont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1480706</xdr:colOff>
      <xdr:row>52</xdr:row>
      <xdr:rowOff>51955</xdr:rowOff>
    </xdr:from>
    <xdr:to>
      <xdr:col>4</xdr:col>
      <xdr:colOff>85401</xdr:colOff>
      <xdr:row>56</xdr:row>
      <xdr:rowOff>250191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8297" y="13335000"/>
          <a:ext cx="1444877" cy="1341236"/>
        </a:xfrm>
        <a:prstGeom prst="rect">
          <a:avLst/>
        </a:prstGeom>
      </xdr:spPr>
    </xdr:pic>
    <xdr:clientData/>
  </xdr:twoCellAnchor>
  <xdr:twoCellAnchor editAs="oneCell">
    <xdr:from>
      <xdr:col>4</xdr:col>
      <xdr:colOff>20117</xdr:colOff>
      <xdr:row>55</xdr:row>
      <xdr:rowOff>69274</xdr:rowOff>
    </xdr:from>
    <xdr:to>
      <xdr:col>4</xdr:col>
      <xdr:colOff>1452129</xdr:colOff>
      <xdr:row>56</xdr:row>
      <xdr:rowOff>277092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7890" y="15508433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4</xdr:col>
      <xdr:colOff>242455</xdr:colOff>
      <xdr:row>52</xdr:row>
      <xdr:rowOff>77932</xdr:rowOff>
    </xdr:from>
    <xdr:to>
      <xdr:col>4</xdr:col>
      <xdr:colOff>1425182</xdr:colOff>
      <xdr:row>53</xdr:row>
      <xdr:rowOff>225036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50228" y="14997546"/>
          <a:ext cx="1182727" cy="432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431270</xdr:colOff>
      <xdr:row>22</xdr:row>
      <xdr:rowOff>142875</xdr:rowOff>
    </xdr:from>
    <xdr:to>
      <xdr:col>4</xdr:col>
      <xdr:colOff>773906</xdr:colOff>
      <xdr:row>30</xdr:row>
      <xdr:rowOff>166688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4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333" y="3905250"/>
          <a:ext cx="1592792" cy="14049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1238250</xdr:colOff>
      <xdr:row>23</xdr:row>
      <xdr:rowOff>142875</xdr:rowOff>
    </xdr:from>
    <xdr:to>
      <xdr:col>6</xdr:col>
      <xdr:colOff>522287</xdr:colOff>
      <xdr:row>27</xdr:row>
      <xdr:rowOff>66675</xdr:rowOff>
    </xdr:to>
    <xdr:pic>
      <xdr:nvPicPr>
        <xdr:cNvPr id="10" name="Picture 34">
          <a:extLst>
            <a:ext uri="{FF2B5EF4-FFF2-40B4-BE49-F238E27FC236}">
              <a16:creationId xmlns="" xmlns:a16="http://schemas.microsoft.com/office/drawing/2014/main" id="{00000000-0008-0000-2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857625"/>
          <a:ext cx="1017587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27</xdr:row>
      <xdr:rowOff>1</xdr:rowOff>
    </xdr:from>
    <xdr:to>
      <xdr:col>8</xdr:col>
      <xdr:colOff>77214</xdr:colOff>
      <xdr:row>29</xdr:row>
      <xdr:rowOff>152400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400-00000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10150" y="4391026"/>
          <a:ext cx="924939" cy="504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486833</xdr:colOff>
      <xdr:row>23</xdr:row>
      <xdr:rowOff>74083</xdr:rowOff>
    </xdr:from>
    <xdr:to>
      <xdr:col>4</xdr:col>
      <xdr:colOff>862542</xdr:colOff>
      <xdr:row>32</xdr:row>
      <xdr:rowOff>50271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83" y="3376083"/>
          <a:ext cx="1592792" cy="14049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306917</xdr:colOff>
      <xdr:row>23</xdr:row>
      <xdr:rowOff>95251</xdr:rowOff>
    </xdr:from>
    <xdr:to>
      <xdr:col>8</xdr:col>
      <xdr:colOff>43921</xdr:colOff>
      <xdr:row>27</xdr:row>
      <xdr:rowOff>63500</xdr:rowOff>
    </xdr:to>
    <xdr:pic>
      <xdr:nvPicPr>
        <xdr:cNvPr id="9" name="Picture 34">
          <a:extLst>
            <a:ext uri="{FF2B5EF4-FFF2-40B4-BE49-F238E27FC236}">
              <a16:creationId xmlns="" xmlns:a16="http://schemas.microsoft.com/office/drawing/2014/main" id="{00000000-0008-0000-2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6167" y="4116918"/>
          <a:ext cx="1017587" cy="6032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296334</xdr:colOff>
      <xdr:row>26</xdr:row>
      <xdr:rowOff>148168</xdr:rowOff>
    </xdr:from>
    <xdr:to>
      <xdr:col>8</xdr:col>
      <xdr:colOff>381000</xdr:colOff>
      <xdr:row>31</xdr:row>
      <xdr:rowOff>52918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50834" y="6805085"/>
          <a:ext cx="1365249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935691</xdr:colOff>
      <xdr:row>57</xdr:row>
      <xdr:rowOff>7470</xdr:rowOff>
    </xdr:from>
    <xdr:to>
      <xdr:col>5</xdr:col>
      <xdr:colOff>2347</xdr:colOff>
      <xdr:row>57</xdr:row>
      <xdr:rowOff>7470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5641" y="5008095"/>
          <a:ext cx="562081" cy="5136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107155</xdr:colOff>
      <xdr:row>54</xdr:row>
      <xdr:rowOff>11906</xdr:rowOff>
    </xdr:from>
    <xdr:to>
      <xdr:col>6</xdr:col>
      <xdr:colOff>153510</xdr:colOff>
      <xdr:row>54</xdr:row>
      <xdr:rowOff>11906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7105" y="4498181"/>
          <a:ext cx="1779905" cy="4506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389658</xdr:colOff>
      <xdr:row>34</xdr:row>
      <xdr:rowOff>69272</xdr:rowOff>
    </xdr:from>
    <xdr:to>
      <xdr:col>4</xdr:col>
      <xdr:colOff>769467</xdr:colOff>
      <xdr:row>42</xdr:row>
      <xdr:rowOff>16394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2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2476" y="4450772"/>
          <a:ext cx="1444877" cy="1341236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822614</xdr:colOff>
      <xdr:row>38</xdr:row>
      <xdr:rowOff>86591</xdr:rowOff>
    </xdr:from>
    <xdr:to>
      <xdr:col>6</xdr:col>
      <xdr:colOff>531467</xdr:colOff>
      <xdr:row>41</xdr:row>
      <xdr:rowOff>34636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2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00" y="4294909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35</xdr:row>
      <xdr:rowOff>17318</xdr:rowOff>
    </xdr:from>
    <xdr:to>
      <xdr:col>6</xdr:col>
      <xdr:colOff>412068</xdr:colOff>
      <xdr:row>37</xdr:row>
      <xdr:rowOff>95150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0386" y="3706091"/>
          <a:ext cx="1182727" cy="4328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1028700</xdr:colOff>
      <xdr:row>24</xdr:row>
      <xdr:rowOff>9525</xdr:rowOff>
    </xdr:from>
    <xdr:to>
      <xdr:col>6</xdr:col>
      <xdr:colOff>493072</xdr:colOff>
      <xdr:row>27</xdr:row>
      <xdr:rowOff>56056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6725" y="3924300"/>
          <a:ext cx="664522" cy="560881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21</xdr:row>
      <xdr:rowOff>9525</xdr:rowOff>
    </xdr:from>
    <xdr:to>
      <xdr:col>4</xdr:col>
      <xdr:colOff>530477</xdr:colOff>
      <xdr:row>28</xdr:row>
      <xdr:rowOff>160136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3409950"/>
          <a:ext cx="1444877" cy="1341236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20</xdr:row>
      <xdr:rowOff>142875</xdr:rowOff>
    </xdr:from>
    <xdr:to>
      <xdr:col>6</xdr:col>
      <xdr:colOff>698587</xdr:colOff>
      <xdr:row>23</xdr:row>
      <xdr:rowOff>122093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14750" y="3381375"/>
          <a:ext cx="1432012" cy="4935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50</xdr:row>
      <xdr:rowOff>0</xdr:rowOff>
    </xdr:from>
    <xdr:to>
      <xdr:col>7</xdr:col>
      <xdr:colOff>0</xdr:colOff>
      <xdr:row>73</xdr:row>
      <xdr:rowOff>151757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49800" y="9937750"/>
          <a:ext cx="0" cy="3822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657225</xdr:colOff>
      <xdr:row>40</xdr:row>
      <xdr:rowOff>9525</xdr:rowOff>
    </xdr:from>
    <xdr:to>
      <xdr:col>6</xdr:col>
      <xdr:colOff>1035302</xdr:colOff>
      <xdr:row>48</xdr:row>
      <xdr:rowOff>26786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2225" y="10791825"/>
          <a:ext cx="1444877" cy="1341236"/>
        </a:xfrm>
        <a:prstGeom prst="rect">
          <a:avLst/>
        </a:prstGeom>
      </xdr:spPr>
    </xdr:pic>
    <xdr:clientData/>
  </xdr:twoCellAnchor>
  <xdr:twoCellAnchor editAs="oneCell">
    <xdr:from>
      <xdr:col>6</xdr:col>
      <xdr:colOff>1543050</xdr:colOff>
      <xdr:row>45</xdr:row>
      <xdr:rowOff>95250</xdr:rowOff>
    </xdr:from>
    <xdr:to>
      <xdr:col>16</xdr:col>
      <xdr:colOff>98512</xdr:colOff>
      <xdr:row>48</xdr:row>
      <xdr:rowOff>74468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2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14850" y="5667375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15</xdr:col>
      <xdr:colOff>354052</xdr:colOff>
      <xdr:row>43</xdr:row>
      <xdr:rowOff>109004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4924425"/>
          <a:ext cx="1182727" cy="43285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43</xdr:row>
      <xdr:rowOff>0</xdr:rowOff>
    </xdr:from>
    <xdr:to>
      <xdr:col>7</xdr:col>
      <xdr:colOff>0</xdr:colOff>
      <xdr:row>66</xdr:row>
      <xdr:rowOff>151757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91050" y="6781800"/>
          <a:ext cx="0" cy="3895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657225</xdr:colOff>
      <xdr:row>33</xdr:row>
      <xdr:rowOff>9525</xdr:rowOff>
    </xdr:from>
    <xdr:to>
      <xdr:col>6</xdr:col>
      <xdr:colOff>1035302</xdr:colOff>
      <xdr:row>41</xdr:row>
      <xdr:rowOff>26786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2225" y="5086350"/>
          <a:ext cx="1444877" cy="1341236"/>
        </a:xfrm>
        <a:prstGeom prst="rect">
          <a:avLst/>
        </a:prstGeom>
      </xdr:spPr>
    </xdr:pic>
    <xdr:clientData/>
  </xdr:twoCellAnchor>
  <xdr:twoCellAnchor editAs="oneCell">
    <xdr:from>
      <xdr:col>6</xdr:col>
      <xdr:colOff>1543050</xdr:colOff>
      <xdr:row>38</xdr:row>
      <xdr:rowOff>95250</xdr:rowOff>
    </xdr:from>
    <xdr:to>
      <xdr:col>16</xdr:col>
      <xdr:colOff>98512</xdr:colOff>
      <xdr:row>41</xdr:row>
      <xdr:rowOff>74468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14850" y="5981700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354052</xdr:colOff>
      <xdr:row>36</xdr:row>
      <xdr:rowOff>109004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5238750"/>
          <a:ext cx="1182727" cy="4328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448235</xdr:colOff>
      <xdr:row>53</xdr:row>
      <xdr:rowOff>78441</xdr:rowOff>
    </xdr:from>
    <xdr:to>
      <xdr:col>6</xdr:col>
      <xdr:colOff>1120589</xdr:colOff>
      <xdr:row>62</xdr:row>
      <xdr:rowOff>43296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835" y="3774141"/>
          <a:ext cx="1615329" cy="1422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324971</xdr:colOff>
      <xdr:row>58</xdr:row>
      <xdr:rowOff>44824</xdr:rowOff>
    </xdr:from>
    <xdr:to>
      <xdr:col>15</xdr:col>
      <xdr:colOff>315819</xdr:colOff>
      <xdr:row>62</xdr:row>
      <xdr:rowOff>72050</xdr:rowOff>
    </xdr:to>
    <xdr:pic>
      <xdr:nvPicPr>
        <xdr:cNvPr id="3" name="Picture 34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7371" y="4550149"/>
          <a:ext cx="895723" cy="6749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123264</xdr:colOff>
      <xdr:row>53</xdr:row>
      <xdr:rowOff>145676</xdr:rowOff>
    </xdr:from>
    <xdr:to>
      <xdr:col>16</xdr:col>
      <xdr:colOff>11205</xdr:colOff>
      <xdr:row>57</xdr:row>
      <xdr:rowOff>134471</xdr:rowOff>
    </xdr:to>
    <xdr:pic>
      <xdr:nvPicPr>
        <xdr:cNvPr id="4" name="Picture 34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664" y="3841376"/>
          <a:ext cx="1221441" cy="6364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324971</xdr:colOff>
      <xdr:row>57</xdr:row>
      <xdr:rowOff>89647</xdr:rowOff>
    </xdr:from>
    <xdr:to>
      <xdr:col>16</xdr:col>
      <xdr:colOff>73857</xdr:colOff>
      <xdr:row>62</xdr:row>
      <xdr:rowOff>100852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B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7371" y="4433047"/>
          <a:ext cx="1082386" cy="820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448235</xdr:colOff>
      <xdr:row>53</xdr:row>
      <xdr:rowOff>78441</xdr:rowOff>
    </xdr:from>
    <xdr:to>
      <xdr:col>6</xdr:col>
      <xdr:colOff>1120589</xdr:colOff>
      <xdr:row>62</xdr:row>
      <xdr:rowOff>43296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435" y="3107391"/>
          <a:ext cx="1615329" cy="14221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324971</xdr:colOff>
      <xdr:row>58</xdr:row>
      <xdr:rowOff>44824</xdr:rowOff>
    </xdr:from>
    <xdr:to>
      <xdr:col>15</xdr:col>
      <xdr:colOff>315819</xdr:colOff>
      <xdr:row>62</xdr:row>
      <xdr:rowOff>72050</xdr:rowOff>
    </xdr:to>
    <xdr:pic>
      <xdr:nvPicPr>
        <xdr:cNvPr id="7" name="Picture 34">
          <a:extLst>
            <a:ext uri="{FF2B5EF4-FFF2-40B4-BE49-F238E27FC236}">
              <a16:creationId xmlns=""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4971" y="3417795"/>
          <a:ext cx="898525" cy="6547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123264</xdr:colOff>
      <xdr:row>53</xdr:row>
      <xdr:rowOff>145676</xdr:rowOff>
    </xdr:from>
    <xdr:to>
      <xdr:col>16</xdr:col>
      <xdr:colOff>11205</xdr:colOff>
      <xdr:row>57</xdr:row>
      <xdr:rowOff>134472</xdr:rowOff>
    </xdr:to>
    <xdr:pic>
      <xdr:nvPicPr>
        <xdr:cNvPr id="5" name="Picture 34">
          <a:extLst>
            <a:ext uri="{FF2B5EF4-FFF2-40B4-BE49-F238E27FC236}">
              <a16:creationId xmlns="" xmlns:a16="http://schemas.microsoft.com/office/drawing/2014/main" id="{00000000-0008-0000-2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264" y="2846294"/>
          <a:ext cx="1221441" cy="6163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324971</xdr:colOff>
      <xdr:row>57</xdr:row>
      <xdr:rowOff>89647</xdr:rowOff>
    </xdr:from>
    <xdr:to>
      <xdr:col>16</xdr:col>
      <xdr:colOff>73857</xdr:colOff>
      <xdr:row>62</xdr:row>
      <xdr:rowOff>100851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D00-000008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4971" y="3417794"/>
          <a:ext cx="1082386" cy="795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1480706</xdr:colOff>
      <xdr:row>52</xdr:row>
      <xdr:rowOff>51955</xdr:rowOff>
    </xdr:from>
    <xdr:to>
      <xdr:col>4</xdr:col>
      <xdr:colOff>85401</xdr:colOff>
      <xdr:row>56</xdr:row>
      <xdr:rowOff>250191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431" y="14177530"/>
          <a:ext cx="1443145" cy="1341236"/>
        </a:xfrm>
        <a:prstGeom prst="rect">
          <a:avLst/>
        </a:prstGeom>
      </xdr:spPr>
    </xdr:pic>
    <xdr:clientData/>
  </xdr:twoCellAnchor>
  <xdr:twoCellAnchor editAs="oneCell">
    <xdr:from>
      <xdr:col>4</xdr:col>
      <xdr:colOff>20117</xdr:colOff>
      <xdr:row>55</xdr:row>
      <xdr:rowOff>69274</xdr:rowOff>
    </xdr:from>
    <xdr:to>
      <xdr:col>4</xdr:col>
      <xdr:colOff>1452129</xdr:colOff>
      <xdr:row>56</xdr:row>
      <xdr:rowOff>277092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5292" y="15052099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4</xdr:col>
      <xdr:colOff>242455</xdr:colOff>
      <xdr:row>52</xdr:row>
      <xdr:rowOff>77932</xdr:rowOff>
    </xdr:from>
    <xdr:to>
      <xdr:col>4</xdr:col>
      <xdr:colOff>1425182</xdr:colOff>
      <xdr:row>53</xdr:row>
      <xdr:rowOff>225036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7630" y="14203507"/>
          <a:ext cx="1182727" cy="432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1480706</xdr:colOff>
      <xdr:row>28</xdr:row>
      <xdr:rowOff>51955</xdr:rowOff>
    </xdr:from>
    <xdr:to>
      <xdr:col>4</xdr:col>
      <xdr:colOff>85401</xdr:colOff>
      <xdr:row>32</xdr:row>
      <xdr:rowOff>250191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431" y="13891780"/>
          <a:ext cx="1443145" cy="1341236"/>
        </a:xfrm>
        <a:prstGeom prst="rect">
          <a:avLst/>
        </a:prstGeom>
      </xdr:spPr>
    </xdr:pic>
    <xdr:clientData/>
  </xdr:twoCellAnchor>
  <xdr:twoCellAnchor editAs="oneCell">
    <xdr:from>
      <xdr:col>4</xdr:col>
      <xdr:colOff>20117</xdr:colOff>
      <xdr:row>31</xdr:row>
      <xdr:rowOff>69274</xdr:rowOff>
    </xdr:from>
    <xdr:to>
      <xdr:col>4</xdr:col>
      <xdr:colOff>1452129</xdr:colOff>
      <xdr:row>32</xdr:row>
      <xdr:rowOff>277092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5292" y="14766349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4</xdr:col>
      <xdr:colOff>242455</xdr:colOff>
      <xdr:row>28</xdr:row>
      <xdr:rowOff>77932</xdr:rowOff>
    </xdr:from>
    <xdr:to>
      <xdr:col>4</xdr:col>
      <xdr:colOff>1425182</xdr:colOff>
      <xdr:row>29</xdr:row>
      <xdr:rowOff>225036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7630" y="13917757"/>
          <a:ext cx="1182727" cy="432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1480706</xdr:colOff>
      <xdr:row>21</xdr:row>
      <xdr:rowOff>51955</xdr:rowOff>
    </xdr:from>
    <xdr:to>
      <xdr:col>4</xdr:col>
      <xdr:colOff>85401</xdr:colOff>
      <xdr:row>25</xdr:row>
      <xdr:rowOff>250191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431" y="7033780"/>
          <a:ext cx="1443145" cy="1341236"/>
        </a:xfrm>
        <a:prstGeom prst="rect">
          <a:avLst/>
        </a:prstGeom>
      </xdr:spPr>
    </xdr:pic>
    <xdr:clientData/>
  </xdr:twoCellAnchor>
  <xdr:twoCellAnchor editAs="oneCell">
    <xdr:from>
      <xdr:col>4</xdr:col>
      <xdr:colOff>20117</xdr:colOff>
      <xdr:row>24</xdr:row>
      <xdr:rowOff>69274</xdr:rowOff>
    </xdr:from>
    <xdr:to>
      <xdr:col>4</xdr:col>
      <xdr:colOff>1452129</xdr:colOff>
      <xdr:row>25</xdr:row>
      <xdr:rowOff>277092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5292" y="7908349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4</xdr:col>
      <xdr:colOff>242455</xdr:colOff>
      <xdr:row>21</xdr:row>
      <xdr:rowOff>77932</xdr:rowOff>
    </xdr:from>
    <xdr:to>
      <xdr:col>4</xdr:col>
      <xdr:colOff>1425182</xdr:colOff>
      <xdr:row>22</xdr:row>
      <xdr:rowOff>225036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7630" y="7059757"/>
          <a:ext cx="1182727" cy="432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1480706</xdr:colOff>
      <xdr:row>20</xdr:row>
      <xdr:rowOff>51955</xdr:rowOff>
    </xdr:from>
    <xdr:to>
      <xdr:col>4</xdr:col>
      <xdr:colOff>85401</xdr:colOff>
      <xdr:row>24</xdr:row>
      <xdr:rowOff>250191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431" y="5033530"/>
          <a:ext cx="1443145" cy="1341236"/>
        </a:xfrm>
        <a:prstGeom prst="rect">
          <a:avLst/>
        </a:prstGeom>
      </xdr:spPr>
    </xdr:pic>
    <xdr:clientData/>
  </xdr:twoCellAnchor>
  <xdr:twoCellAnchor editAs="oneCell">
    <xdr:from>
      <xdr:col>4</xdr:col>
      <xdr:colOff>20117</xdr:colOff>
      <xdr:row>23</xdr:row>
      <xdr:rowOff>69274</xdr:rowOff>
    </xdr:from>
    <xdr:to>
      <xdr:col>4</xdr:col>
      <xdr:colOff>1452129</xdr:colOff>
      <xdr:row>24</xdr:row>
      <xdr:rowOff>277092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5292" y="5908099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4</xdr:col>
      <xdr:colOff>242455</xdr:colOff>
      <xdr:row>20</xdr:row>
      <xdr:rowOff>77932</xdr:rowOff>
    </xdr:from>
    <xdr:to>
      <xdr:col>4</xdr:col>
      <xdr:colOff>1425182</xdr:colOff>
      <xdr:row>21</xdr:row>
      <xdr:rowOff>225036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7630" y="5059507"/>
          <a:ext cx="1182727" cy="432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1480706</xdr:colOff>
      <xdr:row>18</xdr:row>
      <xdr:rowOff>51955</xdr:rowOff>
    </xdr:from>
    <xdr:to>
      <xdr:col>4</xdr:col>
      <xdr:colOff>85401</xdr:colOff>
      <xdr:row>22</xdr:row>
      <xdr:rowOff>250191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431" y="4662055"/>
          <a:ext cx="1443145" cy="1341236"/>
        </a:xfrm>
        <a:prstGeom prst="rect">
          <a:avLst/>
        </a:prstGeom>
      </xdr:spPr>
    </xdr:pic>
    <xdr:clientData/>
  </xdr:twoCellAnchor>
  <xdr:twoCellAnchor editAs="oneCell">
    <xdr:from>
      <xdr:col>4</xdr:col>
      <xdr:colOff>20117</xdr:colOff>
      <xdr:row>21</xdr:row>
      <xdr:rowOff>69274</xdr:rowOff>
    </xdr:from>
    <xdr:to>
      <xdr:col>4</xdr:col>
      <xdr:colOff>1452129</xdr:colOff>
      <xdr:row>22</xdr:row>
      <xdr:rowOff>277092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5292" y="5536624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4</xdr:col>
      <xdr:colOff>242455</xdr:colOff>
      <xdr:row>18</xdr:row>
      <xdr:rowOff>77932</xdr:rowOff>
    </xdr:from>
    <xdr:to>
      <xdr:col>4</xdr:col>
      <xdr:colOff>1425182</xdr:colOff>
      <xdr:row>19</xdr:row>
      <xdr:rowOff>225036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7630" y="4688032"/>
          <a:ext cx="1182727" cy="432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1480706</xdr:colOff>
      <xdr:row>18</xdr:row>
      <xdr:rowOff>51955</xdr:rowOff>
    </xdr:from>
    <xdr:to>
      <xdr:col>6</xdr:col>
      <xdr:colOff>85401</xdr:colOff>
      <xdr:row>22</xdr:row>
      <xdr:rowOff>250191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431" y="4090555"/>
          <a:ext cx="1443145" cy="1341236"/>
        </a:xfrm>
        <a:prstGeom prst="rect">
          <a:avLst/>
        </a:prstGeom>
      </xdr:spPr>
    </xdr:pic>
    <xdr:clientData/>
  </xdr:twoCellAnchor>
  <xdr:twoCellAnchor editAs="oneCell">
    <xdr:from>
      <xdr:col>6</xdr:col>
      <xdr:colOff>20117</xdr:colOff>
      <xdr:row>21</xdr:row>
      <xdr:rowOff>69274</xdr:rowOff>
    </xdr:from>
    <xdr:to>
      <xdr:col>6</xdr:col>
      <xdr:colOff>1452129</xdr:colOff>
      <xdr:row>22</xdr:row>
      <xdr:rowOff>277092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5292" y="4965124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6</xdr:col>
      <xdr:colOff>242455</xdr:colOff>
      <xdr:row>18</xdr:row>
      <xdr:rowOff>77932</xdr:rowOff>
    </xdr:from>
    <xdr:to>
      <xdr:col>6</xdr:col>
      <xdr:colOff>1425182</xdr:colOff>
      <xdr:row>19</xdr:row>
      <xdr:rowOff>225036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7630" y="4116532"/>
          <a:ext cx="1182727" cy="432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1480706</xdr:colOff>
      <xdr:row>18</xdr:row>
      <xdr:rowOff>51955</xdr:rowOff>
    </xdr:from>
    <xdr:to>
      <xdr:col>6</xdr:col>
      <xdr:colOff>85401</xdr:colOff>
      <xdr:row>22</xdr:row>
      <xdr:rowOff>250191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8031" y="4185805"/>
          <a:ext cx="1443145" cy="1341236"/>
        </a:xfrm>
        <a:prstGeom prst="rect">
          <a:avLst/>
        </a:prstGeom>
      </xdr:spPr>
    </xdr:pic>
    <xdr:clientData/>
  </xdr:twoCellAnchor>
  <xdr:twoCellAnchor editAs="oneCell">
    <xdr:from>
      <xdr:col>6</xdr:col>
      <xdr:colOff>20117</xdr:colOff>
      <xdr:row>21</xdr:row>
      <xdr:rowOff>69274</xdr:rowOff>
    </xdr:from>
    <xdr:to>
      <xdr:col>6</xdr:col>
      <xdr:colOff>1452129</xdr:colOff>
      <xdr:row>22</xdr:row>
      <xdr:rowOff>277092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5892" y="5060374"/>
          <a:ext cx="1432012" cy="493568"/>
        </a:xfrm>
        <a:prstGeom prst="rect">
          <a:avLst/>
        </a:prstGeom>
      </xdr:spPr>
    </xdr:pic>
    <xdr:clientData/>
  </xdr:twoCellAnchor>
  <xdr:twoCellAnchor editAs="oneCell">
    <xdr:from>
      <xdr:col>6</xdr:col>
      <xdr:colOff>242455</xdr:colOff>
      <xdr:row>18</xdr:row>
      <xdr:rowOff>77932</xdr:rowOff>
    </xdr:from>
    <xdr:to>
      <xdr:col>6</xdr:col>
      <xdr:colOff>1425182</xdr:colOff>
      <xdr:row>19</xdr:row>
      <xdr:rowOff>225036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38230" y="4211782"/>
          <a:ext cx="1182727" cy="432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593912</xdr:colOff>
      <xdr:row>32</xdr:row>
      <xdr:rowOff>257734</xdr:rowOff>
    </xdr:from>
    <xdr:to>
      <xdr:col>4</xdr:col>
      <xdr:colOff>614569</xdr:colOff>
      <xdr:row>35</xdr:row>
      <xdr:rowOff>127697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812" y="3029509"/>
          <a:ext cx="20657" cy="679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206375</xdr:colOff>
      <xdr:row>31</xdr:row>
      <xdr:rowOff>142875</xdr:rowOff>
    </xdr:from>
    <xdr:to>
      <xdr:col>4</xdr:col>
      <xdr:colOff>459248</xdr:colOff>
      <xdr:row>39</xdr:row>
      <xdr:rowOff>64939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500688"/>
          <a:ext cx="1451436" cy="1255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881063</xdr:colOff>
      <xdr:row>32</xdr:row>
      <xdr:rowOff>71438</xdr:rowOff>
    </xdr:from>
    <xdr:to>
      <xdr:col>6</xdr:col>
      <xdr:colOff>741363</xdr:colOff>
      <xdr:row>35</xdr:row>
      <xdr:rowOff>76201</xdr:rowOff>
    </xdr:to>
    <xdr:pic>
      <xdr:nvPicPr>
        <xdr:cNvPr id="10" name="Picture 35">
          <a:extLst>
            <a:ext uri="{FF2B5EF4-FFF2-40B4-BE49-F238E27FC236}">
              <a16:creationId xmlns="" xmlns:a16="http://schemas.microsoft.com/office/drawing/2014/main" id="{00000000-0008-0000-2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5588001"/>
          <a:ext cx="1201737" cy="5127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1063625</xdr:colOff>
      <xdr:row>35</xdr:row>
      <xdr:rowOff>71437</xdr:rowOff>
    </xdr:from>
    <xdr:to>
      <xdr:col>6</xdr:col>
      <xdr:colOff>739775</xdr:colOff>
      <xdr:row>38</xdr:row>
      <xdr:rowOff>80962</xdr:rowOff>
    </xdr:to>
    <xdr:pic>
      <xdr:nvPicPr>
        <xdr:cNvPr id="11" name="Picture 34">
          <a:extLst>
            <a:ext uri="{FF2B5EF4-FFF2-40B4-BE49-F238E27FC236}">
              <a16:creationId xmlns="" xmlns:a16="http://schemas.microsoft.com/office/drawing/2014/main" id="{00000000-0008-0000-2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563" y="6096000"/>
          <a:ext cx="1017587" cy="517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6</xdr:col>
      <xdr:colOff>785109</xdr:colOff>
      <xdr:row>64</xdr:row>
      <xdr:rowOff>12057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2200-000009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28458" y="5635625"/>
          <a:ext cx="2192693" cy="3822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11"/>
  </sheetPr>
  <dimension ref="A1:L1031"/>
  <sheetViews>
    <sheetView topLeftCell="A236" zoomScale="120" zoomScaleNormal="120" workbookViewId="0">
      <selection activeCell="A246" sqref="A246"/>
    </sheetView>
  </sheetViews>
  <sheetFormatPr defaultColWidth="9.140625" defaultRowHeight="12.75" x14ac:dyDescent="0.2"/>
  <cols>
    <col min="1" max="1" width="7.5703125" style="2" customWidth="1"/>
    <col min="2" max="2" width="6.42578125" style="2" customWidth="1"/>
    <col min="3" max="3" width="27.7109375" style="237" customWidth="1"/>
    <col min="4" max="4" width="10.42578125" style="253" customWidth="1"/>
    <col min="5" max="5" width="42.5703125" style="9" customWidth="1"/>
    <col min="6" max="6" width="2.140625" style="2" hidden="1" customWidth="1"/>
    <col min="7" max="7" width="10.5703125" style="2" hidden="1" customWidth="1"/>
    <col min="8" max="8" width="7.28515625" style="247" customWidth="1"/>
    <col min="9" max="9" width="9.140625" style="239" hidden="1" customWidth="1"/>
    <col min="10" max="10" width="36.85546875" style="9" customWidth="1"/>
    <col min="11" max="11" width="20.85546875" style="9" customWidth="1"/>
    <col min="12" max="16384" width="9.140625" style="8"/>
  </cols>
  <sheetData>
    <row r="1" spans="1:12" ht="14.25" customHeight="1" thickBot="1" x14ac:dyDescent="0.25">
      <c r="A1" s="1"/>
      <c r="B1" s="1" t="s">
        <v>36</v>
      </c>
      <c r="C1" s="249" t="s">
        <v>37</v>
      </c>
      <c r="D1" s="250" t="s">
        <v>38</v>
      </c>
      <c r="E1" s="7" t="s">
        <v>39</v>
      </c>
      <c r="F1" s="1" t="s">
        <v>35</v>
      </c>
      <c r="G1" s="1" t="s">
        <v>109</v>
      </c>
      <c r="H1" s="246" t="s">
        <v>58</v>
      </c>
      <c r="I1" s="245"/>
      <c r="J1" s="1" t="s">
        <v>40</v>
      </c>
      <c r="K1" s="1" t="s">
        <v>115</v>
      </c>
    </row>
    <row r="2" spans="1:12" x14ac:dyDescent="0.2">
      <c r="A2" s="2" t="s">
        <v>47</v>
      </c>
      <c r="C2" s="137" t="s">
        <v>262</v>
      </c>
      <c r="D2" s="252" t="s">
        <v>263</v>
      </c>
      <c r="E2" s="9" t="s">
        <v>257</v>
      </c>
      <c r="G2" s="2" t="s">
        <v>134</v>
      </c>
      <c r="H2" s="247" t="s">
        <v>45</v>
      </c>
      <c r="J2" s="9" t="s">
        <v>155</v>
      </c>
      <c r="K2" s="9" t="s">
        <v>136</v>
      </c>
    </row>
    <row r="3" spans="1:12" x14ac:dyDescent="0.2">
      <c r="A3" s="2" t="s">
        <v>1687</v>
      </c>
      <c r="C3" s="190" t="s">
        <v>2313</v>
      </c>
      <c r="D3" s="242" t="s">
        <v>2314</v>
      </c>
      <c r="E3" s="9" t="s">
        <v>2114</v>
      </c>
      <c r="H3" s="247" t="s">
        <v>47</v>
      </c>
      <c r="J3" s="9" t="s">
        <v>412</v>
      </c>
      <c r="K3" s="9" t="s">
        <v>372</v>
      </c>
    </row>
    <row r="4" spans="1:12" x14ac:dyDescent="0.2">
      <c r="A4" s="2" t="s">
        <v>50</v>
      </c>
      <c r="C4" s="190" t="s">
        <v>2559</v>
      </c>
      <c r="D4" s="242" t="s">
        <v>2560</v>
      </c>
      <c r="E4" s="9" t="s">
        <v>2114</v>
      </c>
      <c r="H4" s="247" t="s">
        <v>47</v>
      </c>
      <c r="J4" s="9" t="s">
        <v>412</v>
      </c>
      <c r="K4" s="9" t="s">
        <v>372</v>
      </c>
    </row>
    <row r="5" spans="1:12" x14ac:dyDescent="0.2">
      <c r="A5" s="2" t="s">
        <v>88</v>
      </c>
      <c r="C5" s="190" t="s">
        <v>2311</v>
      </c>
      <c r="D5" s="242" t="s">
        <v>2562</v>
      </c>
      <c r="E5" s="9" t="s">
        <v>2114</v>
      </c>
      <c r="H5" s="247" t="s">
        <v>47</v>
      </c>
      <c r="J5" s="9" t="s">
        <v>412</v>
      </c>
      <c r="K5" s="9" t="s">
        <v>372</v>
      </c>
    </row>
    <row r="6" spans="1:12" x14ac:dyDescent="0.2">
      <c r="A6" s="2" t="s">
        <v>93</v>
      </c>
      <c r="C6" s="190" t="s">
        <v>2293</v>
      </c>
      <c r="D6" s="242" t="s">
        <v>2294</v>
      </c>
      <c r="E6" s="9" t="s">
        <v>2295</v>
      </c>
      <c r="H6" s="247" t="s">
        <v>137</v>
      </c>
      <c r="J6" s="9" t="s">
        <v>2501</v>
      </c>
      <c r="K6" s="9" t="s">
        <v>136</v>
      </c>
    </row>
    <row r="7" spans="1:12" x14ac:dyDescent="0.2">
      <c r="A7" s="283" t="s">
        <v>92</v>
      </c>
      <c r="B7" s="283"/>
      <c r="C7" s="305" t="s">
        <v>2239</v>
      </c>
      <c r="D7" s="306" t="s">
        <v>2240</v>
      </c>
      <c r="E7" s="307" t="s">
        <v>175</v>
      </c>
      <c r="F7" s="283"/>
      <c r="G7" s="283"/>
      <c r="H7" s="302" t="s">
        <v>47</v>
      </c>
      <c r="I7" s="301"/>
      <c r="J7" s="307" t="s">
        <v>511</v>
      </c>
      <c r="K7" s="307" t="s">
        <v>149</v>
      </c>
      <c r="L7" s="304"/>
    </row>
    <row r="8" spans="1:12" x14ac:dyDescent="0.2">
      <c r="A8" s="2" t="s">
        <v>97</v>
      </c>
      <c r="C8" s="190" t="s">
        <v>2044</v>
      </c>
      <c r="D8" s="242" t="s">
        <v>1786</v>
      </c>
      <c r="E8" s="9" t="s">
        <v>2114</v>
      </c>
      <c r="H8" s="247" t="s">
        <v>46</v>
      </c>
      <c r="J8" s="9" t="s">
        <v>371</v>
      </c>
      <c r="K8" s="9" t="s">
        <v>372</v>
      </c>
    </row>
    <row r="9" spans="1:12" x14ac:dyDescent="0.2">
      <c r="A9" s="2" t="s">
        <v>98</v>
      </c>
      <c r="C9" s="137" t="s">
        <v>2117</v>
      </c>
      <c r="D9" s="252" t="s">
        <v>2155</v>
      </c>
      <c r="E9" s="9" t="s">
        <v>175</v>
      </c>
      <c r="H9" s="247" t="s">
        <v>46</v>
      </c>
      <c r="J9" s="9" t="s">
        <v>313</v>
      </c>
      <c r="K9" s="9" t="s">
        <v>149</v>
      </c>
    </row>
    <row r="10" spans="1:12" x14ac:dyDescent="0.2">
      <c r="A10" s="2" t="s">
        <v>99</v>
      </c>
      <c r="C10" s="190" t="s">
        <v>2364</v>
      </c>
      <c r="D10" s="242" t="s">
        <v>2365</v>
      </c>
      <c r="E10" s="9" t="s">
        <v>1240</v>
      </c>
      <c r="H10" s="247" t="s">
        <v>46</v>
      </c>
      <c r="J10" s="9" t="s">
        <v>1793</v>
      </c>
      <c r="K10" s="9" t="s">
        <v>136</v>
      </c>
    </row>
    <row r="11" spans="1:12" x14ac:dyDescent="0.2">
      <c r="A11" s="2" t="s">
        <v>2415</v>
      </c>
      <c r="C11" s="190" t="s">
        <v>2315</v>
      </c>
      <c r="D11" s="242" t="s">
        <v>2316</v>
      </c>
      <c r="E11" s="9" t="s">
        <v>2114</v>
      </c>
      <c r="H11" s="247" t="s">
        <v>47</v>
      </c>
      <c r="J11" s="9" t="s">
        <v>412</v>
      </c>
      <c r="K11" s="9" t="s">
        <v>372</v>
      </c>
    </row>
    <row r="12" spans="1:12" x14ac:dyDescent="0.2">
      <c r="A12" s="2" t="s">
        <v>101</v>
      </c>
      <c r="C12" s="190" t="s">
        <v>1202</v>
      </c>
      <c r="D12" s="242" t="s">
        <v>1078</v>
      </c>
      <c r="E12" s="9" t="s">
        <v>2114</v>
      </c>
      <c r="H12" s="247" t="s">
        <v>47</v>
      </c>
      <c r="J12" s="9" t="s">
        <v>371</v>
      </c>
      <c r="K12" s="9" t="s">
        <v>372</v>
      </c>
    </row>
    <row r="13" spans="1:12" x14ac:dyDescent="0.2">
      <c r="A13" s="2" t="s">
        <v>1499</v>
      </c>
      <c r="C13" s="190" t="s">
        <v>2308</v>
      </c>
      <c r="D13" s="242" t="s">
        <v>2561</v>
      </c>
      <c r="E13" s="9" t="s">
        <v>2114</v>
      </c>
      <c r="H13" s="247" t="s">
        <v>47</v>
      </c>
      <c r="J13" s="9" t="s">
        <v>412</v>
      </c>
      <c r="K13" s="9" t="s">
        <v>372</v>
      </c>
    </row>
    <row r="14" spans="1:12" x14ac:dyDescent="0.2">
      <c r="A14" s="2" t="s">
        <v>241</v>
      </c>
      <c r="C14" s="190" t="s">
        <v>2312</v>
      </c>
      <c r="D14" s="242" t="s">
        <v>2261</v>
      </c>
      <c r="E14" s="9" t="s">
        <v>2114</v>
      </c>
      <c r="H14" s="247" t="s">
        <v>46</v>
      </c>
      <c r="J14" s="9" t="s">
        <v>412</v>
      </c>
      <c r="K14" s="9" t="s">
        <v>372</v>
      </c>
    </row>
    <row r="15" spans="1:12" x14ac:dyDescent="0.2">
      <c r="A15" s="2" t="s">
        <v>246</v>
      </c>
      <c r="B15" s="317"/>
      <c r="C15" t="s">
        <v>2611</v>
      </c>
      <c r="D15" s="320" t="s">
        <v>2591</v>
      </c>
      <c r="E15" s="317" t="s">
        <v>2574</v>
      </c>
    </row>
    <row r="16" spans="1:12" x14ac:dyDescent="0.2">
      <c r="A16" s="2" t="s">
        <v>2629</v>
      </c>
      <c r="B16" s="317"/>
      <c r="C16" t="s">
        <v>2617</v>
      </c>
      <c r="D16" s="320" t="s">
        <v>2597</v>
      </c>
      <c r="E16" s="317" t="s">
        <v>2580</v>
      </c>
    </row>
    <row r="17" spans="1:11" x14ac:dyDescent="0.2">
      <c r="A17" s="2" t="s">
        <v>1518</v>
      </c>
      <c r="C17" s="190" t="s">
        <v>2519</v>
      </c>
      <c r="D17" s="242" t="s">
        <v>2241</v>
      </c>
      <c r="E17" s="9" t="s">
        <v>175</v>
      </c>
      <c r="G17" s="2" t="s">
        <v>134</v>
      </c>
      <c r="H17" s="247" t="s">
        <v>47</v>
      </c>
      <c r="J17" s="9" t="s">
        <v>511</v>
      </c>
      <c r="K17" s="9" t="s">
        <v>149</v>
      </c>
    </row>
    <row r="18" spans="1:11" x14ac:dyDescent="0.2">
      <c r="A18" s="2" t="s">
        <v>2630</v>
      </c>
      <c r="C18" s="190" t="s">
        <v>2568</v>
      </c>
      <c r="D18" s="242" t="s">
        <v>2569</v>
      </c>
      <c r="E18" s="9" t="s">
        <v>2114</v>
      </c>
      <c r="H18" s="247" t="s">
        <v>367</v>
      </c>
      <c r="J18" s="9" t="s">
        <v>412</v>
      </c>
      <c r="K18" s="9" t="s">
        <v>372</v>
      </c>
    </row>
    <row r="19" spans="1:11" x14ac:dyDescent="0.2">
      <c r="A19" s="2" t="s">
        <v>204</v>
      </c>
      <c r="C19" s="190" t="s">
        <v>2483</v>
      </c>
      <c r="D19" s="242" t="s">
        <v>2484</v>
      </c>
      <c r="E19" s="9" t="s">
        <v>1240</v>
      </c>
      <c r="H19" s="247" t="s">
        <v>367</v>
      </c>
      <c r="J19" s="9" t="s">
        <v>1793</v>
      </c>
      <c r="K19" s="9" t="s">
        <v>136</v>
      </c>
    </row>
    <row r="20" spans="1:11" x14ac:dyDescent="0.2">
      <c r="A20" s="2" t="s">
        <v>1519</v>
      </c>
      <c r="C20" s="190" t="s">
        <v>2309</v>
      </c>
      <c r="D20" s="242" t="s">
        <v>2310</v>
      </c>
      <c r="E20" s="9" t="s">
        <v>2114</v>
      </c>
      <c r="H20" s="247" t="s">
        <v>47</v>
      </c>
      <c r="J20" s="9" t="s">
        <v>412</v>
      </c>
      <c r="K20" s="9" t="s">
        <v>372</v>
      </c>
    </row>
    <row r="21" spans="1:11" x14ac:dyDescent="0.2">
      <c r="A21" s="2" t="s">
        <v>1408</v>
      </c>
      <c r="C21" s="190" t="s">
        <v>2211</v>
      </c>
      <c r="D21" s="242" t="s">
        <v>1162</v>
      </c>
      <c r="E21" s="9" t="s">
        <v>2212</v>
      </c>
      <c r="H21" s="247" t="s">
        <v>47</v>
      </c>
      <c r="J21" s="9" t="s">
        <v>335</v>
      </c>
      <c r="K21" s="9" t="s">
        <v>136</v>
      </c>
    </row>
    <row r="22" spans="1:11" x14ac:dyDescent="0.2">
      <c r="A22" s="2" t="s">
        <v>2631</v>
      </c>
      <c r="C22" s="190" t="s">
        <v>2566</v>
      </c>
      <c r="D22" s="242" t="s">
        <v>2567</v>
      </c>
      <c r="E22" s="9" t="s">
        <v>2114</v>
      </c>
      <c r="H22" s="247" t="s">
        <v>367</v>
      </c>
      <c r="J22" s="9" t="s">
        <v>371</v>
      </c>
      <c r="K22" s="9" t="s">
        <v>372</v>
      </c>
    </row>
    <row r="23" spans="1:11" x14ac:dyDescent="0.2">
      <c r="A23" s="2" t="s">
        <v>2632</v>
      </c>
      <c r="B23" s="317"/>
      <c r="C23" t="s">
        <v>2618</v>
      </c>
      <c r="D23" s="320" t="s">
        <v>2576</v>
      </c>
      <c r="E23" s="317" t="s">
        <v>2574</v>
      </c>
    </row>
    <row r="24" spans="1:11" x14ac:dyDescent="0.2">
      <c r="A24" s="2" t="s">
        <v>2621</v>
      </c>
      <c r="B24" s="317"/>
      <c r="C24" t="s">
        <v>2619</v>
      </c>
      <c r="D24" s="320" t="s">
        <v>2577</v>
      </c>
      <c r="E24" s="317" t="s">
        <v>2574</v>
      </c>
    </row>
    <row r="25" spans="1:11" x14ac:dyDescent="0.2">
      <c r="A25" s="2" t="s">
        <v>2417</v>
      </c>
      <c r="C25" s="138" t="s">
        <v>599</v>
      </c>
      <c r="D25" s="252" t="s">
        <v>600</v>
      </c>
      <c r="E25" s="9" t="s">
        <v>249</v>
      </c>
      <c r="H25" s="247" t="s">
        <v>137</v>
      </c>
      <c r="J25" s="9" t="s">
        <v>601</v>
      </c>
      <c r="K25" s="9" t="s">
        <v>149</v>
      </c>
    </row>
    <row r="26" spans="1:11" x14ac:dyDescent="0.2">
      <c r="A26" s="2" t="s">
        <v>2170</v>
      </c>
      <c r="C26" s="190" t="s">
        <v>2544</v>
      </c>
      <c r="D26" s="242" t="s">
        <v>2545</v>
      </c>
      <c r="E26" s="9" t="s">
        <v>175</v>
      </c>
      <c r="G26" s="2" t="s">
        <v>134</v>
      </c>
      <c r="H26" s="247" t="s">
        <v>46</v>
      </c>
      <c r="J26" s="9" t="s">
        <v>139</v>
      </c>
      <c r="K26" s="9" t="s">
        <v>149</v>
      </c>
    </row>
    <row r="27" spans="1:11" x14ac:dyDescent="0.2">
      <c r="A27" s="2" t="s">
        <v>1794</v>
      </c>
      <c r="C27" s="190" t="s">
        <v>431</v>
      </c>
      <c r="D27" s="242" t="s">
        <v>432</v>
      </c>
      <c r="E27" s="9" t="s">
        <v>257</v>
      </c>
      <c r="H27" s="247" t="s">
        <v>45</v>
      </c>
      <c r="J27" s="9" t="s">
        <v>155</v>
      </c>
      <c r="K27" s="9" t="s">
        <v>136</v>
      </c>
    </row>
    <row r="28" spans="1:11" x14ac:dyDescent="0.2">
      <c r="A28" s="2" t="s">
        <v>2165</v>
      </c>
      <c r="C28" s="190" t="s">
        <v>2276</v>
      </c>
      <c r="D28" s="242" t="s">
        <v>2277</v>
      </c>
      <c r="E28" s="9" t="s">
        <v>175</v>
      </c>
      <c r="H28" s="247" t="s">
        <v>47</v>
      </c>
      <c r="J28" s="9" t="s">
        <v>1018</v>
      </c>
      <c r="K28" s="9" t="s">
        <v>149</v>
      </c>
    </row>
    <row r="29" spans="1:11" x14ac:dyDescent="0.2">
      <c r="A29" s="2" t="s">
        <v>2198</v>
      </c>
      <c r="C29" s="190" t="s">
        <v>2570</v>
      </c>
      <c r="D29" s="242" t="s">
        <v>2571</v>
      </c>
      <c r="E29" s="9" t="s">
        <v>2114</v>
      </c>
      <c r="H29" s="247" t="s">
        <v>351</v>
      </c>
      <c r="J29" s="9" t="s">
        <v>412</v>
      </c>
      <c r="K29" s="9" t="s">
        <v>372</v>
      </c>
    </row>
    <row r="30" spans="1:11" x14ac:dyDescent="0.2">
      <c r="A30" s="2" t="s">
        <v>1684</v>
      </c>
      <c r="C30" s="190" t="s">
        <v>2543</v>
      </c>
      <c r="D30" s="242" t="s">
        <v>2541</v>
      </c>
      <c r="E30" s="9" t="s">
        <v>175</v>
      </c>
      <c r="G30" s="2" t="s">
        <v>134</v>
      </c>
      <c r="H30" s="247" t="s">
        <v>46</v>
      </c>
      <c r="J30" s="9" t="s">
        <v>139</v>
      </c>
      <c r="K30" s="9" t="s">
        <v>149</v>
      </c>
    </row>
    <row r="31" spans="1:11" x14ac:dyDescent="0.2">
      <c r="A31" s="2" t="s">
        <v>2633</v>
      </c>
      <c r="C31" s="138" t="s">
        <v>2537</v>
      </c>
      <c r="D31" s="252" t="s">
        <v>2538</v>
      </c>
      <c r="E31" s="9" t="s">
        <v>175</v>
      </c>
      <c r="H31" s="247" t="s">
        <v>47</v>
      </c>
      <c r="J31" s="9" t="s">
        <v>2244</v>
      </c>
      <c r="K31" s="9" t="s">
        <v>149</v>
      </c>
    </row>
    <row r="32" spans="1:11" x14ac:dyDescent="0.2">
      <c r="A32" s="2" t="s">
        <v>2546</v>
      </c>
      <c r="C32" s="190" t="s">
        <v>2547</v>
      </c>
      <c r="D32" s="242" t="s">
        <v>2548</v>
      </c>
      <c r="E32" s="9" t="s">
        <v>175</v>
      </c>
      <c r="H32" s="247" t="s">
        <v>367</v>
      </c>
      <c r="J32" s="9" t="s">
        <v>139</v>
      </c>
      <c r="K32" s="9" t="s">
        <v>149</v>
      </c>
    </row>
    <row r="33" spans="1:11" x14ac:dyDescent="0.2">
      <c r="A33" s="2" t="s">
        <v>264</v>
      </c>
      <c r="C33" s="190" t="s">
        <v>2319</v>
      </c>
      <c r="D33" s="242" t="s">
        <v>2320</v>
      </c>
      <c r="E33" s="9" t="s">
        <v>2114</v>
      </c>
      <c r="H33" s="247" t="s">
        <v>47</v>
      </c>
      <c r="J33" s="9" t="s">
        <v>412</v>
      </c>
      <c r="K33" s="9" t="s">
        <v>372</v>
      </c>
    </row>
    <row r="34" spans="1:11" x14ac:dyDescent="0.2">
      <c r="A34" s="2" t="s">
        <v>2199</v>
      </c>
      <c r="B34" s="317"/>
      <c r="C34" t="s">
        <v>2610</v>
      </c>
      <c r="D34" s="320" t="s">
        <v>2587</v>
      </c>
      <c r="E34" s="317" t="s">
        <v>2588</v>
      </c>
    </row>
    <row r="35" spans="1:11" x14ac:dyDescent="0.2">
      <c r="A35" s="2" t="s">
        <v>2622</v>
      </c>
      <c r="B35" s="317"/>
      <c r="C35" s="319" t="s">
        <v>2623</v>
      </c>
      <c r="D35" s="321" t="s">
        <v>2589</v>
      </c>
      <c r="E35" s="324" t="s">
        <v>2574</v>
      </c>
      <c r="F35" s="239"/>
      <c r="J35" s="190"/>
    </row>
    <row r="36" spans="1:11" x14ac:dyDescent="0.2">
      <c r="A36" s="2" t="s">
        <v>2563</v>
      </c>
      <c r="C36" s="190" t="s">
        <v>2564</v>
      </c>
      <c r="D36" s="242" t="s">
        <v>2565</v>
      </c>
      <c r="E36" s="9" t="s">
        <v>2114</v>
      </c>
      <c r="H36" s="247" t="s">
        <v>47</v>
      </c>
      <c r="J36" s="9" t="s">
        <v>371</v>
      </c>
      <c r="K36" s="9" t="s">
        <v>372</v>
      </c>
    </row>
    <row r="37" spans="1:11" x14ac:dyDescent="0.2">
      <c r="A37" s="2" t="s">
        <v>2645</v>
      </c>
      <c r="B37" s="317"/>
      <c r="C37" s="319" t="s">
        <v>2616</v>
      </c>
      <c r="D37" s="321" t="s">
        <v>2599</v>
      </c>
      <c r="E37" s="324" t="s">
        <v>2574</v>
      </c>
      <c r="F37" s="239"/>
      <c r="J37" s="190"/>
    </row>
    <row r="38" spans="1:11" x14ac:dyDescent="0.2">
      <c r="A38" s="2" t="s">
        <v>2300</v>
      </c>
      <c r="C38" s="237" t="s">
        <v>2485</v>
      </c>
      <c r="D38" s="253" t="s">
        <v>2486</v>
      </c>
      <c r="E38" s="238" t="s">
        <v>249</v>
      </c>
      <c r="F38" s="239"/>
      <c r="H38" s="247" t="s">
        <v>47</v>
      </c>
      <c r="J38" s="190" t="s">
        <v>470</v>
      </c>
      <c r="K38" s="9" t="s">
        <v>149</v>
      </c>
    </row>
    <row r="39" spans="1:11" x14ac:dyDescent="0.2">
      <c r="A39" s="2" t="s">
        <v>1425</v>
      </c>
      <c r="C39" s="244" t="s">
        <v>2554</v>
      </c>
      <c r="D39" s="254" t="s">
        <v>2555</v>
      </c>
      <c r="E39" s="238" t="s">
        <v>175</v>
      </c>
      <c r="F39" s="239"/>
      <c r="H39" s="247" t="s">
        <v>46</v>
      </c>
      <c r="J39" s="190" t="s">
        <v>313</v>
      </c>
      <c r="K39" s="9" t="s">
        <v>149</v>
      </c>
    </row>
    <row r="40" spans="1:11" x14ac:dyDescent="0.2">
      <c r="A40" s="2" t="s">
        <v>2477</v>
      </c>
      <c r="C40" s="237" t="s">
        <v>2478</v>
      </c>
      <c r="D40" s="253" t="s">
        <v>2479</v>
      </c>
      <c r="E40" s="238" t="s">
        <v>257</v>
      </c>
      <c r="F40" s="239" t="s">
        <v>334</v>
      </c>
      <c r="G40" s="2" t="s">
        <v>134</v>
      </c>
      <c r="H40" s="247" t="s">
        <v>46</v>
      </c>
      <c r="J40" s="190" t="s">
        <v>443</v>
      </c>
      <c r="K40" s="9" t="s">
        <v>136</v>
      </c>
    </row>
    <row r="41" spans="1:11" x14ac:dyDescent="0.2">
      <c r="A41" s="2" t="s">
        <v>1688</v>
      </c>
      <c r="C41" s="243" t="s">
        <v>258</v>
      </c>
      <c r="D41" s="323" t="s">
        <v>259</v>
      </c>
      <c r="E41" s="238" t="s">
        <v>257</v>
      </c>
      <c r="F41" s="239"/>
      <c r="G41" s="2" t="s">
        <v>134</v>
      </c>
      <c r="H41" s="247" t="s">
        <v>45</v>
      </c>
      <c r="J41" s="190" t="s">
        <v>155</v>
      </c>
      <c r="K41" s="9" t="s">
        <v>136</v>
      </c>
    </row>
    <row r="42" spans="1:11" x14ac:dyDescent="0.2">
      <c r="A42" s="2" t="s">
        <v>2043</v>
      </c>
      <c r="C42" s="244" t="s">
        <v>2024</v>
      </c>
      <c r="D42" s="254" t="s">
        <v>2025</v>
      </c>
      <c r="E42" s="238" t="s">
        <v>257</v>
      </c>
      <c r="F42" s="239"/>
      <c r="H42" s="247" t="s">
        <v>45</v>
      </c>
      <c r="J42" s="190" t="s">
        <v>155</v>
      </c>
      <c r="K42" s="9" t="s">
        <v>136</v>
      </c>
    </row>
    <row r="43" spans="1:11" x14ac:dyDescent="0.2">
      <c r="A43" s="2" t="s">
        <v>2480</v>
      </c>
      <c r="C43" s="237" t="s">
        <v>2058</v>
      </c>
      <c r="D43" s="253" t="s">
        <v>2059</v>
      </c>
      <c r="E43" s="238" t="s">
        <v>249</v>
      </c>
      <c r="F43" s="239"/>
      <c r="H43" s="247" t="s">
        <v>46</v>
      </c>
      <c r="J43" s="190" t="s">
        <v>459</v>
      </c>
      <c r="K43" s="9" t="s">
        <v>149</v>
      </c>
    </row>
    <row r="44" spans="1:11" x14ac:dyDescent="0.2">
      <c r="A44" s="2" t="s">
        <v>2634</v>
      </c>
      <c r="C44" s="237" t="s">
        <v>2481</v>
      </c>
      <c r="D44" s="253" t="s">
        <v>2482</v>
      </c>
      <c r="E44" s="238" t="s">
        <v>257</v>
      </c>
      <c r="F44" s="239" t="s">
        <v>334</v>
      </c>
      <c r="G44" s="2" t="s">
        <v>134</v>
      </c>
      <c r="H44" s="247" t="s">
        <v>367</v>
      </c>
      <c r="J44" s="190" t="s">
        <v>443</v>
      </c>
      <c r="K44" s="9" t="s">
        <v>136</v>
      </c>
    </row>
    <row r="45" spans="1:11" x14ac:dyDescent="0.2">
      <c r="A45" s="2" t="s">
        <v>2644</v>
      </c>
      <c r="B45" s="317"/>
      <c r="C45" s="319" t="s">
        <v>2627</v>
      </c>
      <c r="D45" s="321" t="s">
        <v>2602</v>
      </c>
      <c r="E45" s="324" t="s">
        <v>2574</v>
      </c>
      <c r="F45" s="239"/>
      <c r="J45" s="190"/>
    </row>
    <row r="46" spans="1:11" x14ac:dyDescent="0.2">
      <c r="A46" s="2" t="s">
        <v>334</v>
      </c>
      <c r="C46" s="237" t="s">
        <v>2124</v>
      </c>
      <c r="D46" s="253" t="s">
        <v>2479</v>
      </c>
      <c r="E46" s="238" t="s">
        <v>257</v>
      </c>
      <c r="F46" s="239" t="s">
        <v>334</v>
      </c>
      <c r="G46" s="2" t="s">
        <v>134</v>
      </c>
      <c r="H46" s="247" t="s">
        <v>46</v>
      </c>
      <c r="J46" s="190" t="s">
        <v>443</v>
      </c>
      <c r="K46" s="9" t="s">
        <v>136</v>
      </c>
    </row>
    <row r="47" spans="1:11" x14ac:dyDescent="0.2">
      <c r="A47" s="2" t="s">
        <v>2643</v>
      </c>
      <c r="B47" s="317"/>
      <c r="C47" s="319" t="s">
        <v>2625</v>
      </c>
      <c r="D47" s="321" t="s">
        <v>223</v>
      </c>
      <c r="E47" s="324"/>
      <c r="F47" s="239"/>
      <c r="J47" s="190"/>
    </row>
    <row r="48" spans="1:11" x14ac:dyDescent="0.2">
      <c r="A48" s="2" t="s">
        <v>2635</v>
      </c>
      <c r="B48" s="317"/>
      <c r="C48" s="319" t="s">
        <v>2614</v>
      </c>
      <c r="D48" s="321" t="s">
        <v>2606</v>
      </c>
      <c r="E48" s="324" t="s">
        <v>2574</v>
      </c>
      <c r="F48" s="239"/>
      <c r="J48" s="190"/>
    </row>
    <row r="49" spans="1:12" x14ac:dyDescent="0.2">
      <c r="A49" s="2" t="s">
        <v>1426</v>
      </c>
      <c r="C49" s="237" t="s">
        <v>2175</v>
      </c>
      <c r="D49" s="253" t="s">
        <v>2176</v>
      </c>
      <c r="E49" s="238" t="s">
        <v>249</v>
      </c>
      <c r="F49" s="239"/>
      <c r="H49" s="247" t="s">
        <v>45</v>
      </c>
      <c r="J49" s="190" t="s">
        <v>596</v>
      </c>
      <c r="K49" s="9" t="s">
        <v>149</v>
      </c>
    </row>
    <row r="50" spans="1:12" x14ac:dyDescent="0.2">
      <c r="A50" s="2" t="s">
        <v>1466</v>
      </c>
      <c r="C50" s="237" t="s">
        <v>2060</v>
      </c>
      <c r="D50" s="253" t="s">
        <v>2115</v>
      </c>
      <c r="E50" s="238" t="s">
        <v>249</v>
      </c>
      <c r="F50" s="239"/>
      <c r="H50" s="247" t="s">
        <v>46</v>
      </c>
      <c r="J50" s="190" t="s">
        <v>596</v>
      </c>
      <c r="K50" s="9" t="s">
        <v>149</v>
      </c>
    </row>
    <row r="51" spans="1:12" x14ac:dyDescent="0.2">
      <c r="A51" s="2" t="s">
        <v>2642</v>
      </c>
      <c r="B51" s="317"/>
      <c r="C51" s="319" t="s">
        <v>2608</v>
      </c>
      <c r="D51" s="321" t="s">
        <v>2579</v>
      </c>
      <c r="E51" s="324" t="s">
        <v>2580</v>
      </c>
      <c r="F51" s="239"/>
      <c r="J51" s="190"/>
    </row>
    <row r="52" spans="1:12" x14ac:dyDescent="0.2">
      <c r="A52" s="2" t="s">
        <v>2636</v>
      </c>
      <c r="B52" s="317"/>
      <c r="C52" s="319" t="s">
        <v>2624</v>
      </c>
      <c r="D52" s="321" t="s">
        <v>2595</v>
      </c>
      <c r="E52" s="324" t="s">
        <v>2580</v>
      </c>
      <c r="F52" s="239"/>
      <c r="J52" s="190"/>
    </row>
    <row r="53" spans="1:12" x14ac:dyDescent="0.2">
      <c r="A53" s="2" t="s">
        <v>2653</v>
      </c>
      <c r="B53" s="317"/>
      <c r="C53" s="319" t="s">
        <v>2609</v>
      </c>
      <c r="D53" s="321" t="s">
        <v>2585</v>
      </c>
      <c r="E53" s="324" t="s">
        <v>2574</v>
      </c>
      <c r="F53" s="239"/>
      <c r="J53" s="190"/>
    </row>
    <row r="54" spans="1:12" x14ac:dyDescent="0.2">
      <c r="A54" s="2" t="s">
        <v>2508</v>
      </c>
      <c r="C54" s="237" t="s">
        <v>2509</v>
      </c>
      <c r="D54" s="253" t="s">
        <v>2510</v>
      </c>
      <c r="E54" s="238" t="s">
        <v>366</v>
      </c>
      <c r="F54" s="239" t="s">
        <v>663</v>
      </c>
      <c r="G54" s="2" t="s">
        <v>134</v>
      </c>
      <c r="H54" s="247" t="s">
        <v>47</v>
      </c>
      <c r="J54" s="190" t="s">
        <v>948</v>
      </c>
      <c r="K54" s="9" t="s">
        <v>149</v>
      </c>
    </row>
    <row r="55" spans="1:12" x14ac:dyDescent="0.2">
      <c r="A55" s="2" t="s">
        <v>2641</v>
      </c>
      <c r="B55" s="317"/>
      <c r="C55" s="319" t="s">
        <v>2613</v>
      </c>
      <c r="D55" s="321" t="s">
        <v>2583</v>
      </c>
      <c r="E55" s="324" t="s">
        <v>2574</v>
      </c>
      <c r="F55" s="239"/>
      <c r="J55" s="190"/>
    </row>
    <row r="56" spans="1:12" x14ac:dyDescent="0.2">
      <c r="A56" s="2" t="s">
        <v>2134</v>
      </c>
      <c r="B56" s="317"/>
      <c r="C56" s="319" t="s">
        <v>2620</v>
      </c>
      <c r="D56" s="321" t="s">
        <v>2581</v>
      </c>
      <c r="E56" s="324" t="s">
        <v>2580</v>
      </c>
      <c r="F56" s="239"/>
      <c r="J56" s="190"/>
    </row>
    <row r="57" spans="1:12" x14ac:dyDescent="0.2">
      <c r="A57" s="2" t="s">
        <v>2201</v>
      </c>
      <c r="B57" s="317"/>
      <c r="C57" s="319" t="s">
        <v>2626</v>
      </c>
      <c r="D57" s="321" t="s">
        <v>2600</v>
      </c>
      <c r="E57" s="324" t="s">
        <v>2601</v>
      </c>
      <c r="F57" s="239"/>
      <c r="J57" s="190"/>
    </row>
    <row r="58" spans="1:12" x14ac:dyDescent="0.2">
      <c r="A58" s="2" t="s">
        <v>2640</v>
      </c>
      <c r="B58" s="317"/>
      <c r="C58" s="319" t="s">
        <v>2628</v>
      </c>
      <c r="D58" s="321" t="s">
        <v>2603</v>
      </c>
      <c r="E58" s="324" t="s">
        <v>2580</v>
      </c>
      <c r="F58" s="239"/>
      <c r="J58" s="190"/>
    </row>
    <row r="59" spans="1:12" x14ac:dyDescent="0.2">
      <c r="A59" s="2" t="s">
        <v>2163</v>
      </c>
      <c r="B59" s="317"/>
      <c r="C59" s="319" t="s">
        <v>2615</v>
      </c>
      <c r="D59" s="321" t="s">
        <v>2604</v>
      </c>
      <c r="E59" s="324" t="s">
        <v>2574</v>
      </c>
      <c r="F59" s="239"/>
      <c r="J59" s="190"/>
    </row>
    <row r="60" spans="1:12" x14ac:dyDescent="0.2">
      <c r="A60" s="2" t="s">
        <v>2373</v>
      </c>
      <c r="B60" s="317">
        <v>63</v>
      </c>
      <c r="C60" s="319" t="s">
        <v>2607</v>
      </c>
      <c r="D60" s="321" t="s">
        <v>2573</v>
      </c>
      <c r="E60" s="324" t="s">
        <v>2574</v>
      </c>
      <c r="F60" s="239"/>
      <c r="J60" s="190"/>
    </row>
    <row r="61" spans="1:12" x14ac:dyDescent="0.2">
      <c r="A61" s="2" t="s">
        <v>2637</v>
      </c>
      <c r="B61" s="317"/>
      <c r="C61" s="319" t="s">
        <v>2612</v>
      </c>
      <c r="D61" s="321" t="s">
        <v>2593</v>
      </c>
      <c r="E61" s="324" t="s">
        <v>2588</v>
      </c>
      <c r="F61" s="239"/>
      <c r="J61" s="190"/>
    </row>
    <row r="62" spans="1:12" x14ac:dyDescent="0.2">
      <c r="A62" s="2" t="s">
        <v>1481</v>
      </c>
      <c r="C62" s="237" t="s">
        <v>1059</v>
      </c>
      <c r="D62" s="253" t="s">
        <v>1822</v>
      </c>
      <c r="E62" s="238" t="s">
        <v>175</v>
      </c>
      <c r="F62" s="239"/>
      <c r="H62" s="247" t="s">
        <v>46</v>
      </c>
      <c r="J62" s="190" t="s">
        <v>2520</v>
      </c>
      <c r="K62" s="9" t="s">
        <v>149</v>
      </c>
    </row>
    <row r="63" spans="1:12" x14ac:dyDescent="0.2">
      <c r="A63" s="2" t="s">
        <v>2549</v>
      </c>
      <c r="C63" s="237" t="s">
        <v>2661</v>
      </c>
      <c r="D63" s="253" t="s">
        <v>2550</v>
      </c>
      <c r="E63" s="238" t="s">
        <v>175</v>
      </c>
      <c r="F63" s="239"/>
      <c r="H63" s="247" t="s">
        <v>367</v>
      </c>
      <c r="J63" s="190" t="s">
        <v>139</v>
      </c>
      <c r="K63" s="9" t="s">
        <v>149</v>
      </c>
    </row>
    <row r="64" spans="1:12" x14ac:dyDescent="0.2">
      <c r="A64" s="283" t="s">
        <v>1837</v>
      </c>
      <c r="B64" s="283"/>
      <c r="C64" s="308" t="s">
        <v>2258</v>
      </c>
      <c r="D64" s="309" t="s">
        <v>2259</v>
      </c>
      <c r="E64" s="310" t="s">
        <v>175</v>
      </c>
      <c r="F64" s="301"/>
      <c r="G64" s="283"/>
      <c r="H64" s="302" t="s">
        <v>46</v>
      </c>
      <c r="I64" s="301"/>
      <c r="J64" s="190" t="s">
        <v>2256</v>
      </c>
      <c r="K64" s="307" t="s">
        <v>149</v>
      </c>
      <c r="L64" s="304"/>
    </row>
    <row r="65" spans="1:12" x14ac:dyDescent="0.2">
      <c r="A65" s="2" t="s">
        <v>2419</v>
      </c>
      <c r="C65" s="237" t="s">
        <v>1270</v>
      </c>
      <c r="D65" s="253" t="s">
        <v>1271</v>
      </c>
      <c r="E65" s="238" t="s">
        <v>1240</v>
      </c>
      <c r="F65" s="239"/>
      <c r="H65" s="247" t="s">
        <v>45</v>
      </c>
      <c r="J65" s="190" t="s">
        <v>1793</v>
      </c>
      <c r="K65" s="9" t="s">
        <v>136</v>
      </c>
    </row>
    <row r="66" spans="1:12" x14ac:dyDescent="0.2">
      <c r="A66" s="2" t="s">
        <v>1413</v>
      </c>
      <c r="C66" s="237" t="s">
        <v>1272</v>
      </c>
      <c r="D66" s="253" t="s">
        <v>1273</v>
      </c>
      <c r="E66" s="238" t="s">
        <v>1240</v>
      </c>
      <c r="F66" s="239"/>
      <c r="H66" s="247" t="s">
        <v>45</v>
      </c>
      <c r="J66" s="190" t="s">
        <v>1793</v>
      </c>
      <c r="K66" s="9" t="s">
        <v>136</v>
      </c>
    </row>
    <row r="67" spans="1:12" x14ac:dyDescent="0.2">
      <c r="A67" s="2" t="s">
        <v>2077</v>
      </c>
      <c r="C67" s="244" t="s">
        <v>2505</v>
      </c>
      <c r="D67" s="254" t="s">
        <v>2506</v>
      </c>
      <c r="E67" s="238" t="s">
        <v>1009</v>
      </c>
      <c r="F67" s="239"/>
      <c r="H67" s="247" t="s">
        <v>137</v>
      </c>
      <c r="J67" s="190" t="s">
        <v>2507</v>
      </c>
    </row>
    <row r="68" spans="1:12" x14ac:dyDescent="0.2">
      <c r="A68" s="2" t="s">
        <v>1563</v>
      </c>
      <c r="C68" s="243" t="s">
        <v>1288</v>
      </c>
      <c r="D68" s="254" t="s">
        <v>1289</v>
      </c>
      <c r="E68" s="238" t="s">
        <v>1240</v>
      </c>
      <c r="F68" s="239"/>
      <c r="H68" s="247" t="s">
        <v>137</v>
      </c>
      <c r="J68" s="190" t="s">
        <v>1793</v>
      </c>
      <c r="K68" s="9" t="s">
        <v>136</v>
      </c>
    </row>
    <row r="69" spans="1:12" x14ac:dyDescent="0.2">
      <c r="A69" s="2" t="s">
        <v>1621</v>
      </c>
      <c r="C69" s="237" t="s">
        <v>2257</v>
      </c>
      <c r="D69" s="253" t="s">
        <v>2533</v>
      </c>
      <c r="E69" s="238" t="s">
        <v>175</v>
      </c>
      <c r="F69" s="239"/>
      <c r="H69" s="247" t="s">
        <v>367</v>
      </c>
      <c r="J69" s="190" t="s">
        <v>2256</v>
      </c>
      <c r="K69" s="9" t="s">
        <v>149</v>
      </c>
    </row>
    <row r="70" spans="1:12" x14ac:dyDescent="0.2">
      <c r="A70" s="2" t="s">
        <v>1509</v>
      </c>
      <c r="C70" s="237" t="s">
        <v>187</v>
      </c>
      <c r="D70" s="253" t="s">
        <v>188</v>
      </c>
      <c r="E70" s="238" t="s">
        <v>257</v>
      </c>
      <c r="F70" s="239"/>
      <c r="H70" s="247" t="s">
        <v>137</v>
      </c>
      <c r="J70" s="190" t="s">
        <v>1174</v>
      </c>
      <c r="K70" s="9" t="s">
        <v>136</v>
      </c>
    </row>
    <row r="71" spans="1:12" x14ac:dyDescent="0.2">
      <c r="A71" s="283" t="s">
        <v>2521</v>
      </c>
      <c r="B71" s="283"/>
      <c r="C71" s="308" t="s">
        <v>2522</v>
      </c>
      <c r="D71" s="309" t="s">
        <v>2523</v>
      </c>
      <c r="E71" s="310" t="s">
        <v>175</v>
      </c>
      <c r="F71" s="301"/>
      <c r="G71" s="283"/>
      <c r="H71" s="302" t="s">
        <v>46</v>
      </c>
      <c r="I71" s="301"/>
      <c r="J71" s="190" t="s">
        <v>2256</v>
      </c>
      <c r="K71" s="307" t="s">
        <v>149</v>
      </c>
      <c r="L71" s="304"/>
    </row>
    <row r="72" spans="1:12" x14ac:dyDescent="0.2">
      <c r="A72" s="2" t="s">
        <v>1689</v>
      </c>
      <c r="C72" s="244" t="s">
        <v>2408</v>
      </c>
      <c r="D72" s="254" t="s">
        <v>2409</v>
      </c>
      <c r="E72" s="238" t="s">
        <v>2466</v>
      </c>
      <c r="F72" s="239"/>
      <c r="H72" s="247" t="s">
        <v>46</v>
      </c>
      <c r="J72" s="190" t="s">
        <v>2476</v>
      </c>
      <c r="K72" s="9" t="s">
        <v>149</v>
      </c>
    </row>
    <row r="73" spans="1:12" x14ac:dyDescent="0.2">
      <c r="A73" s="2" t="s">
        <v>171</v>
      </c>
      <c r="C73" s="237" t="s">
        <v>2517</v>
      </c>
      <c r="D73" s="253" t="s">
        <v>2518</v>
      </c>
      <c r="E73" s="238" t="s">
        <v>2382</v>
      </c>
      <c r="F73" s="239"/>
      <c r="H73" s="247" t="s">
        <v>367</v>
      </c>
      <c r="J73" s="190" t="s">
        <v>2516</v>
      </c>
      <c r="K73" s="9" t="s">
        <v>149</v>
      </c>
    </row>
    <row r="74" spans="1:12" x14ac:dyDescent="0.2">
      <c r="A74" s="2" t="s">
        <v>2190</v>
      </c>
      <c r="C74" s="237" t="s">
        <v>2514</v>
      </c>
      <c r="D74" s="253" t="s">
        <v>2515</v>
      </c>
      <c r="E74" s="238" t="s">
        <v>2382</v>
      </c>
      <c r="F74" s="239"/>
      <c r="H74" s="247" t="s">
        <v>367</v>
      </c>
      <c r="J74" s="190" t="s">
        <v>2516</v>
      </c>
      <c r="K74" s="9" t="s">
        <v>149</v>
      </c>
    </row>
    <row r="75" spans="1:12" x14ac:dyDescent="0.2">
      <c r="A75" s="2" t="s">
        <v>1502</v>
      </c>
      <c r="C75" s="237" t="s">
        <v>2234</v>
      </c>
      <c r="D75" s="253" t="s">
        <v>2235</v>
      </c>
      <c r="E75" s="238" t="s">
        <v>175</v>
      </c>
      <c r="F75" s="239"/>
      <c r="H75" s="247" t="s">
        <v>47</v>
      </c>
      <c r="J75" s="190" t="s">
        <v>313</v>
      </c>
      <c r="K75" s="9" t="s">
        <v>149</v>
      </c>
    </row>
    <row r="76" spans="1:12" x14ac:dyDescent="0.2">
      <c r="A76" s="2" t="s">
        <v>2350</v>
      </c>
      <c r="C76" s="237" t="s">
        <v>2531</v>
      </c>
      <c r="D76" s="253" t="s">
        <v>2532</v>
      </c>
      <c r="E76" s="238" t="s">
        <v>175</v>
      </c>
      <c r="F76" s="239"/>
      <c r="H76" s="247" t="s">
        <v>367</v>
      </c>
      <c r="J76" s="190" t="s">
        <v>2534</v>
      </c>
      <c r="K76" s="9" t="s">
        <v>149</v>
      </c>
    </row>
    <row r="77" spans="1:12" x14ac:dyDescent="0.2">
      <c r="A77" s="2" t="s">
        <v>2454</v>
      </c>
      <c r="C77" s="237" t="s">
        <v>2403</v>
      </c>
      <c r="D77" s="253" t="s">
        <v>2404</v>
      </c>
      <c r="E77" s="238" t="s">
        <v>257</v>
      </c>
      <c r="F77" s="239"/>
      <c r="H77" s="247" t="s">
        <v>47</v>
      </c>
      <c r="J77" s="190" t="s">
        <v>2405</v>
      </c>
      <c r="K77" s="9" t="s">
        <v>136</v>
      </c>
    </row>
    <row r="78" spans="1:12" x14ac:dyDescent="0.2">
      <c r="A78" s="2" t="s">
        <v>1666</v>
      </c>
      <c r="C78" s="237" t="s">
        <v>482</v>
      </c>
      <c r="D78" s="253" t="s">
        <v>483</v>
      </c>
      <c r="E78" s="238" t="s">
        <v>2281</v>
      </c>
      <c r="F78" s="239"/>
      <c r="H78" s="247" t="s">
        <v>45</v>
      </c>
      <c r="J78" s="190" t="s">
        <v>250</v>
      </c>
      <c r="K78" s="9" t="s">
        <v>149</v>
      </c>
    </row>
    <row r="79" spans="1:12" x14ac:dyDescent="0.2">
      <c r="A79" s="2" t="s">
        <v>2197</v>
      </c>
      <c r="C79" s="237" t="s">
        <v>1016</v>
      </c>
      <c r="D79" s="253" t="s">
        <v>1017</v>
      </c>
      <c r="E79" s="238" t="s">
        <v>175</v>
      </c>
      <c r="F79" s="239"/>
      <c r="H79" s="247" t="s">
        <v>45</v>
      </c>
      <c r="J79" s="190" t="s">
        <v>1018</v>
      </c>
      <c r="K79" s="9" t="s">
        <v>149</v>
      </c>
    </row>
    <row r="80" spans="1:12" s="282" customFormat="1" x14ac:dyDescent="0.2">
      <c r="A80" s="2" t="s">
        <v>169</v>
      </c>
      <c r="B80" s="2"/>
      <c r="C80" s="190" t="s">
        <v>2144</v>
      </c>
      <c r="D80" s="242" t="s">
        <v>1278</v>
      </c>
      <c r="E80" s="9" t="s">
        <v>175</v>
      </c>
      <c r="F80" s="2"/>
      <c r="G80" s="2"/>
      <c r="H80" s="247" t="s">
        <v>45</v>
      </c>
      <c r="I80" s="239"/>
      <c r="J80" s="9" t="s">
        <v>511</v>
      </c>
      <c r="K80" s="9" t="s">
        <v>149</v>
      </c>
      <c r="L80" s="8"/>
    </row>
    <row r="81" spans="1:12" x14ac:dyDescent="0.2">
      <c r="A81" s="2" t="s">
        <v>2145</v>
      </c>
      <c r="B81" s="240"/>
      <c r="C81" s="237" t="s">
        <v>2146</v>
      </c>
      <c r="D81" s="2" t="s">
        <v>1278</v>
      </c>
      <c r="E81" s="238" t="s">
        <v>175</v>
      </c>
      <c r="F81" s="239"/>
      <c r="H81" s="240" t="s">
        <v>45</v>
      </c>
      <c r="I81" s="2"/>
      <c r="J81" s="190" t="s">
        <v>511</v>
      </c>
      <c r="K81" s="9" t="s">
        <v>149</v>
      </c>
    </row>
    <row r="82" spans="1:12" x14ac:dyDescent="0.2">
      <c r="A82" s="2" t="s">
        <v>103</v>
      </c>
      <c r="C82" s="138" t="s">
        <v>1443</v>
      </c>
      <c r="D82" s="252" t="s">
        <v>1830</v>
      </c>
      <c r="E82" s="9" t="s">
        <v>2500</v>
      </c>
      <c r="H82" s="247" t="s">
        <v>47</v>
      </c>
      <c r="J82" s="9" t="s">
        <v>852</v>
      </c>
      <c r="K82" s="9" t="s">
        <v>149</v>
      </c>
    </row>
    <row r="83" spans="1:12" x14ac:dyDescent="0.2">
      <c r="A83" s="283" t="s">
        <v>2141</v>
      </c>
      <c r="B83" s="283"/>
      <c r="C83" s="305" t="s">
        <v>2142</v>
      </c>
      <c r="D83" s="306" t="s">
        <v>1939</v>
      </c>
      <c r="E83" s="307" t="s">
        <v>175</v>
      </c>
      <c r="F83" s="283"/>
      <c r="G83" s="283"/>
      <c r="H83" s="302" t="s">
        <v>47</v>
      </c>
      <c r="I83" s="301"/>
      <c r="J83" s="307" t="s">
        <v>511</v>
      </c>
      <c r="K83" s="307" t="s">
        <v>149</v>
      </c>
      <c r="L83" s="304"/>
    </row>
    <row r="84" spans="1:12" x14ac:dyDescent="0.2">
      <c r="A84" s="2" t="s">
        <v>2237</v>
      </c>
      <c r="B84" s="240"/>
      <c r="C84" s="243" t="s">
        <v>2238</v>
      </c>
      <c r="D84" s="281" t="s">
        <v>2153</v>
      </c>
      <c r="E84" s="238" t="s">
        <v>175</v>
      </c>
      <c r="F84" s="239"/>
      <c r="H84" s="240" t="s">
        <v>45</v>
      </c>
      <c r="I84" s="2"/>
      <c r="J84" s="190" t="s">
        <v>511</v>
      </c>
      <c r="K84" s="9" t="s">
        <v>149</v>
      </c>
    </row>
    <row r="85" spans="1:12" x14ac:dyDescent="0.2">
      <c r="A85" s="2" t="s">
        <v>2245</v>
      </c>
      <c r="B85" s="240"/>
      <c r="C85" s="244" t="s">
        <v>2246</v>
      </c>
      <c r="D85" s="281" t="s">
        <v>2247</v>
      </c>
      <c r="E85" s="238" t="s">
        <v>175</v>
      </c>
      <c r="F85" s="239"/>
      <c r="H85" s="240" t="s">
        <v>45</v>
      </c>
      <c r="I85" s="2"/>
      <c r="J85" s="190" t="s">
        <v>2244</v>
      </c>
      <c r="K85" s="9" t="s">
        <v>149</v>
      </c>
    </row>
    <row r="86" spans="1:12" x14ac:dyDescent="0.2">
      <c r="A86" s="2" t="s">
        <v>2135</v>
      </c>
      <c r="C86" s="190" t="s">
        <v>2046</v>
      </c>
      <c r="D86" s="242" t="s">
        <v>2047</v>
      </c>
      <c r="E86" s="9" t="s">
        <v>175</v>
      </c>
      <c r="G86" s="2" t="s">
        <v>134</v>
      </c>
      <c r="H86" s="247" t="s">
        <v>46</v>
      </c>
      <c r="J86" s="9" t="s">
        <v>139</v>
      </c>
      <c r="K86" s="9" t="s">
        <v>149</v>
      </c>
    </row>
    <row r="87" spans="1:12" x14ac:dyDescent="0.2">
      <c r="A87" s="2" t="s">
        <v>1677</v>
      </c>
      <c r="C87" s="190" t="s">
        <v>2540</v>
      </c>
      <c r="D87" s="242" t="s">
        <v>2541</v>
      </c>
      <c r="E87" s="238" t="s">
        <v>175</v>
      </c>
      <c r="F87" s="239"/>
      <c r="G87" s="2" t="s">
        <v>134</v>
      </c>
      <c r="H87" s="247" t="s">
        <v>47</v>
      </c>
      <c r="J87" s="190" t="s">
        <v>139</v>
      </c>
      <c r="K87" s="9" t="s">
        <v>149</v>
      </c>
    </row>
    <row r="88" spans="1:12" x14ac:dyDescent="0.2">
      <c r="A88" s="283" t="s">
        <v>165</v>
      </c>
      <c r="B88" s="283"/>
      <c r="C88" s="303" t="s">
        <v>2524</v>
      </c>
      <c r="D88" s="316" t="s">
        <v>2525</v>
      </c>
      <c r="E88" s="310" t="s">
        <v>175</v>
      </c>
      <c r="F88" s="301"/>
      <c r="G88" s="283"/>
      <c r="H88" s="302" t="s">
        <v>47</v>
      </c>
      <c r="I88" s="301"/>
      <c r="J88" s="190" t="s">
        <v>2256</v>
      </c>
      <c r="K88" s="307" t="s">
        <v>149</v>
      </c>
      <c r="L88" s="304"/>
    </row>
    <row r="89" spans="1:12" x14ac:dyDescent="0.2">
      <c r="A89" s="2" t="s">
        <v>2551</v>
      </c>
      <c r="C89" s="190" t="s">
        <v>2552</v>
      </c>
      <c r="D89" s="242" t="s">
        <v>2553</v>
      </c>
      <c r="E89" s="238" t="s">
        <v>175</v>
      </c>
      <c r="F89" s="239"/>
      <c r="H89" s="247" t="s">
        <v>367</v>
      </c>
      <c r="J89" s="190" t="s">
        <v>139</v>
      </c>
      <c r="K89" s="9" t="s">
        <v>149</v>
      </c>
    </row>
    <row r="90" spans="1:12" x14ac:dyDescent="0.2">
      <c r="A90" s="283" t="s">
        <v>2526</v>
      </c>
      <c r="B90" s="283"/>
      <c r="C90" s="308" t="s">
        <v>2527</v>
      </c>
      <c r="D90" s="309" t="s">
        <v>2528</v>
      </c>
      <c r="E90" s="310" t="s">
        <v>175</v>
      </c>
      <c r="F90" s="301"/>
      <c r="G90" s="283"/>
      <c r="H90" s="302" t="s">
        <v>367</v>
      </c>
      <c r="I90" s="301"/>
      <c r="J90" s="190" t="s">
        <v>2256</v>
      </c>
      <c r="K90" s="307" t="s">
        <v>149</v>
      </c>
      <c r="L90" s="304"/>
    </row>
    <row r="91" spans="1:12" x14ac:dyDescent="0.2">
      <c r="A91" s="283" t="s">
        <v>170</v>
      </c>
      <c r="B91" s="283"/>
      <c r="C91" s="303" t="s">
        <v>2529</v>
      </c>
      <c r="D91" s="316" t="s">
        <v>2530</v>
      </c>
      <c r="E91" s="307" t="s">
        <v>175</v>
      </c>
      <c r="F91" s="283"/>
      <c r="G91" s="283"/>
      <c r="H91" s="302" t="s">
        <v>47</v>
      </c>
      <c r="I91" s="301"/>
      <c r="J91" s="9" t="s">
        <v>2256</v>
      </c>
      <c r="K91" s="307" t="s">
        <v>149</v>
      </c>
      <c r="L91" s="304"/>
    </row>
    <row r="92" spans="1:12" x14ac:dyDescent="0.2">
      <c r="A92" s="283" t="s">
        <v>1491</v>
      </c>
      <c r="B92" s="283"/>
      <c r="C92" s="303" t="s">
        <v>2265</v>
      </c>
      <c r="D92" s="316" t="s">
        <v>2266</v>
      </c>
      <c r="E92" s="307" t="s">
        <v>175</v>
      </c>
      <c r="F92" s="283"/>
      <c r="G92" s="283"/>
      <c r="H92" s="302" t="s">
        <v>47</v>
      </c>
      <c r="I92" s="301"/>
      <c r="J92" s="9" t="s">
        <v>2256</v>
      </c>
      <c r="K92" s="307" t="s">
        <v>149</v>
      </c>
      <c r="L92" s="304"/>
    </row>
    <row r="93" spans="1:12" x14ac:dyDescent="0.2">
      <c r="A93" s="2" t="s">
        <v>2473</v>
      </c>
      <c r="C93" s="190" t="s">
        <v>2474</v>
      </c>
      <c r="D93" s="242" t="s">
        <v>2475</v>
      </c>
      <c r="E93" s="9" t="s">
        <v>257</v>
      </c>
      <c r="H93" s="247" t="s">
        <v>47</v>
      </c>
      <c r="J93" s="9" t="s">
        <v>2405</v>
      </c>
      <c r="K93" s="9" t="s">
        <v>136</v>
      </c>
    </row>
    <row r="94" spans="1:12" x14ac:dyDescent="0.2">
      <c r="A94" s="2" t="s">
        <v>2665</v>
      </c>
      <c r="C94" s="190" t="s">
        <v>2666</v>
      </c>
      <c r="D94" s="242" t="s">
        <v>2475</v>
      </c>
      <c r="E94" s="9" t="s">
        <v>257</v>
      </c>
      <c r="H94" s="247" t="s">
        <v>359</v>
      </c>
      <c r="J94" s="9" t="s">
        <v>2405</v>
      </c>
      <c r="K94" s="9" t="s">
        <v>136</v>
      </c>
    </row>
    <row r="95" spans="1:12" x14ac:dyDescent="0.2">
      <c r="A95" s="2" t="s">
        <v>2151</v>
      </c>
      <c r="C95" s="243" t="s">
        <v>2152</v>
      </c>
      <c r="D95" s="254" t="s">
        <v>2153</v>
      </c>
      <c r="E95" s="238" t="s">
        <v>175</v>
      </c>
      <c r="F95" s="239"/>
      <c r="H95" s="247" t="s">
        <v>46</v>
      </c>
      <c r="J95" s="190" t="s">
        <v>511</v>
      </c>
      <c r="K95" s="9" t="s">
        <v>149</v>
      </c>
    </row>
    <row r="96" spans="1:12" x14ac:dyDescent="0.2">
      <c r="A96" s="2" t="s">
        <v>2383</v>
      </c>
      <c r="C96" s="243" t="s">
        <v>1501</v>
      </c>
      <c r="D96" s="254" t="s">
        <v>2495</v>
      </c>
      <c r="E96" s="238" t="s">
        <v>2306</v>
      </c>
      <c r="F96" s="239"/>
      <c r="H96" s="247" t="s">
        <v>46</v>
      </c>
      <c r="J96" s="190" t="s">
        <v>391</v>
      </c>
      <c r="K96" s="9" t="s">
        <v>149</v>
      </c>
    </row>
    <row r="97" spans="1:11" x14ac:dyDescent="0.2">
      <c r="A97" s="2" t="s">
        <v>1412</v>
      </c>
      <c r="C97" s="237" t="s">
        <v>2391</v>
      </c>
      <c r="D97" s="253" t="s">
        <v>2392</v>
      </c>
      <c r="E97" s="238" t="s">
        <v>2306</v>
      </c>
      <c r="F97" s="239"/>
      <c r="H97" s="247" t="s">
        <v>46</v>
      </c>
      <c r="J97" s="190" t="s">
        <v>391</v>
      </c>
      <c r="K97" s="9" t="s">
        <v>136</v>
      </c>
    </row>
    <row r="98" spans="1:11" x14ac:dyDescent="0.2">
      <c r="A98" s="2" t="s">
        <v>1420</v>
      </c>
      <c r="C98" s="237" t="s">
        <v>2490</v>
      </c>
      <c r="D98" s="253" t="s">
        <v>2491</v>
      </c>
      <c r="E98" s="238" t="s">
        <v>2306</v>
      </c>
      <c r="F98" s="239"/>
      <c r="H98" s="247" t="s">
        <v>47</v>
      </c>
      <c r="J98" s="190" t="s">
        <v>391</v>
      </c>
      <c r="K98" s="9" t="s">
        <v>136</v>
      </c>
    </row>
    <row r="99" spans="1:11" x14ac:dyDescent="0.2">
      <c r="A99" s="2" t="s">
        <v>2033</v>
      </c>
      <c r="C99" s="244" t="s">
        <v>1865</v>
      </c>
      <c r="D99" s="254" t="s">
        <v>1866</v>
      </c>
      <c r="E99" s="238" t="s">
        <v>2466</v>
      </c>
      <c r="F99" s="239"/>
      <c r="H99" s="247" t="s">
        <v>46</v>
      </c>
      <c r="J99" s="190" t="s">
        <v>391</v>
      </c>
      <c r="K99" s="9" t="s">
        <v>149</v>
      </c>
    </row>
    <row r="100" spans="1:11" x14ac:dyDescent="0.2">
      <c r="A100" s="2" t="s">
        <v>2496</v>
      </c>
      <c r="C100" s="243" t="s">
        <v>2497</v>
      </c>
      <c r="D100" s="254" t="s">
        <v>2498</v>
      </c>
      <c r="E100" s="238" t="s">
        <v>2306</v>
      </c>
      <c r="F100" s="239"/>
      <c r="H100" s="247" t="s">
        <v>47</v>
      </c>
      <c r="J100" s="190" t="s">
        <v>391</v>
      </c>
      <c r="K100" s="9" t="s">
        <v>149</v>
      </c>
    </row>
    <row r="101" spans="1:11" x14ac:dyDescent="0.2">
      <c r="A101" s="2" t="s">
        <v>2156</v>
      </c>
      <c r="C101" s="237" t="s">
        <v>1092</v>
      </c>
      <c r="D101" s="253" t="s">
        <v>1093</v>
      </c>
      <c r="E101" s="238" t="s">
        <v>175</v>
      </c>
      <c r="F101" s="239"/>
      <c r="H101" s="247" t="s">
        <v>45</v>
      </c>
      <c r="J101" s="190" t="s">
        <v>313</v>
      </c>
      <c r="K101" s="9" t="s">
        <v>149</v>
      </c>
    </row>
    <row r="102" spans="1:11" x14ac:dyDescent="0.2">
      <c r="A102" s="2" t="s">
        <v>2393</v>
      </c>
      <c r="C102" s="244" t="s">
        <v>507</v>
      </c>
      <c r="D102" s="254" t="s">
        <v>508</v>
      </c>
      <c r="E102" s="238" t="s">
        <v>2382</v>
      </c>
      <c r="F102" s="239"/>
      <c r="H102" s="247" t="s">
        <v>46</v>
      </c>
      <c r="J102" s="190" t="s">
        <v>391</v>
      </c>
      <c r="K102" s="9" t="s">
        <v>149</v>
      </c>
    </row>
    <row r="103" spans="1:11" x14ac:dyDescent="0.2">
      <c r="A103" s="2" t="s">
        <v>2638</v>
      </c>
      <c r="C103" s="237" t="s">
        <v>2502</v>
      </c>
      <c r="D103" s="253" t="s">
        <v>2059</v>
      </c>
      <c r="E103" s="238" t="s">
        <v>2503</v>
      </c>
      <c r="F103" s="239"/>
      <c r="H103" s="247" t="s">
        <v>47</v>
      </c>
      <c r="J103" s="190" t="s">
        <v>2504</v>
      </c>
      <c r="K103" s="9" t="s">
        <v>136</v>
      </c>
    </row>
    <row r="104" spans="1:11" x14ac:dyDescent="0.2">
      <c r="A104" s="2" t="s">
        <v>2492</v>
      </c>
      <c r="C104" s="190" t="s">
        <v>2457</v>
      </c>
      <c r="D104" s="242" t="s">
        <v>2389</v>
      </c>
      <c r="E104" s="238" t="s">
        <v>2306</v>
      </c>
      <c r="F104" s="239"/>
      <c r="H104" s="247" t="s">
        <v>47</v>
      </c>
      <c r="J104" s="190" t="s">
        <v>391</v>
      </c>
      <c r="K104" s="9" t="s">
        <v>136</v>
      </c>
    </row>
    <row r="105" spans="1:11" x14ac:dyDescent="0.2">
      <c r="A105" s="2" t="s">
        <v>2269</v>
      </c>
      <c r="C105" s="244" t="s">
        <v>1944</v>
      </c>
      <c r="D105" s="254" t="s">
        <v>2456</v>
      </c>
      <c r="E105" s="238" t="s">
        <v>175</v>
      </c>
      <c r="F105" s="239"/>
      <c r="H105" s="247" t="s">
        <v>47</v>
      </c>
      <c r="J105" s="190" t="s">
        <v>139</v>
      </c>
      <c r="K105" s="9" t="s">
        <v>149</v>
      </c>
    </row>
    <row r="106" spans="1:11" x14ac:dyDescent="0.2">
      <c r="A106" s="2" t="s">
        <v>2539</v>
      </c>
      <c r="C106" s="244" t="s">
        <v>1077</v>
      </c>
      <c r="D106" s="254" t="s">
        <v>1078</v>
      </c>
      <c r="E106" s="238" t="s">
        <v>175</v>
      </c>
      <c r="F106" s="239"/>
      <c r="H106" s="247" t="s">
        <v>47</v>
      </c>
      <c r="J106" s="190" t="s">
        <v>139</v>
      </c>
      <c r="K106" s="9" t="s">
        <v>149</v>
      </c>
    </row>
    <row r="107" spans="1:11" x14ac:dyDescent="0.2">
      <c r="A107" s="2" t="s">
        <v>2487</v>
      </c>
      <c r="C107" s="237" t="s">
        <v>2488</v>
      </c>
      <c r="D107" s="253" t="s">
        <v>2489</v>
      </c>
      <c r="E107" s="238" t="s">
        <v>249</v>
      </c>
      <c r="F107" s="239"/>
      <c r="H107" s="247" t="s">
        <v>367</v>
      </c>
      <c r="J107" s="190" t="s">
        <v>596</v>
      </c>
      <c r="K107" s="9" t="s">
        <v>149</v>
      </c>
    </row>
    <row r="108" spans="1:11" x14ac:dyDescent="0.2">
      <c r="A108" s="2" t="s">
        <v>2138</v>
      </c>
      <c r="C108" s="244" t="s">
        <v>2248</v>
      </c>
      <c r="D108" s="254" t="s">
        <v>2249</v>
      </c>
      <c r="E108" s="238" t="s">
        <v>175</v>
      </c>
      <c r="F108" s="239"/>
      <c r="H108" s="247" t="s">
        <v>45</v>
      </c>
      <c r="J108" s="190" t="s">
        <v>2244</v>
      </c>
      <c r="K108" s="9" t="s">
        <v>149</v>
      </c>
    </row>
    <row r="109" spans="1:11" x14ac:dyDescent="0.2">
      <c r="A109" s="2" t="s">
        <v>2664</v>
      </c>
      <c r="C109" s="244" t="s">
        <v>2671</v>
      </c>
      <c r="D109" s="254" t="s">
        <v>2562</v>
      </c>
      <c r="E109" s="238" t="s">
        <v>175</v>
      </c>
      <c r="F109" s="239"/>
      <c r="H109" s="247" t="s">
        <v>367</v>
      </c>
      <c r="J109" s="190" t="s">
        <v>2244</v>
      </c>
      <c r="K109" s="9" t="s">
        <v>149</v>
      </c>
    </row>
    <row r="110" spans="1:11" x14ac:dyDescent="0.2">
      <c r="A110" s="2" t="s">
        <v>90</v>
      </c>
      <c r="C110" s="244" t="s">
        <v>2670</v>
      </c>
      <c r="D110" s="254" t="s">
        <v>2669</v>
      </c>
      <c r="E110" s="238" t="s">
        <v>175</v>
      </c>
      <c r="F110" s="239"/>
      <c r="H110" s="247" t="s">
        <v>367</v>
      </c>
      <c r="J110" s="190" t="s">
        <v>2244</v>
      </c>
      <c r="K110" s="9" t="s">
        <v>149</v>
      </c>
    </row>
    <row r="111" spans="1:11" x14ac:dyDescent="0.2">
      <c r="A111" s="2" t="s">
        <v>2250</v>
      </c>
      <c r="C111" s="244" t="s">
        <v>2251</v>
      </c>
      <c r="D111" s="254" t="s">
        <v>2252</v>
      </c>
      <c r="E111" s="238" t="s">
        <v>175</v>
      </c>
      <c r="F111" s="239"/>
      <c r="H111" s="247" t="s">
        <v>45</v>
      </c>
      <c r="J111" s="190" t="s">
        <v>2244</v>
      </c>
      <c r="K111" s="9" t="s">
        <v>149</v>
      </c>
    </row>
    <row r="112" spans="1:11" x14ac:dyDescent="0.2">
      <c r="A112" s="2" t="s">
        <v>2154</v>
      </c>
      <c r="C112" s="237" t="s">
        <v>1121</v>
      </c>
      <c r="D112" s="253" t="s">
        <v>1122</v>
      </c>
      <c r="E112" s="238" t="s">
        <v>175</v>
      </c>
      <c r="F112" s="239"/>
      <c r="H112" s="247" t="s">
        <v>46</v>
      </c>
      <c r="J112" s="190" t="s">
        <v>313</v>
      </c>
      <c r="K112" s="9" t="s">
        <v>149</v>
      </c>
    </row>
    <row r="113" spans="1:12" x14ac:dyDescent="0.2">
      <c r="A113" s="2" t="s">
        <v>2157</v>
      </c>
      <c r="C113" s="237" t="s">
        <v>1025</v>
      </c>
      <c r="D113" s="253" t="s">
        <v>1914</v>
      </c>
      <c r="E113" s="238" t="s">
        <v>175</v>
      </c>
      <c r="F113" s="239"/>
      <c r="H113" s="247" t="s">
        <v>137</v>
      </c>
      <c r="J113" s="190" t="s">
        <v>313</v>
      </c>
      <c r="K113" s="9" t="s">
        <v>149</v>
      </c>
    </row>
    <row r="114" spans="1:12" x14ac:dyDescent="0.2">
      <c r="A114" s="2" t="s">
        <v>2284</v>
      </c>
      <c r="C114" s="237" t="s">
        <v>2285</v>
      </c>
      <c r="D114" s="253" t="s">
        <v>2286</v>
      </c>
      <c r="E114" s="238" t="s">
        <v>249</v>
      </c>
      <c r="F114" s="239"/>
      <c r="H114" s="247" t="s">
        <v>45</v>
      </c>
      <c r="J114" s="190" t="s">
        <v>488</v>
      </c>
      <c r="K114" s="9" t="s">
        <v>149</v>
      </c>
    </row>
    <row r="115" spans="1:12" x14ac:dyDescent="0.2">
      <c r="A115" s="283" t="s">
        <v>1428</v>
      </c>
      <c r="B115" s="283"/>
      <c r="C115" s="308" t="s">
        <v>1915</v>
      </c>
      <c r="D115" s="309" t="s">
        <v>2143</v>
      </c>
      <c r="E115" s="310" t="s">
        <v>175</v>
      </c>
      <c r="F115" s="301"/>
      <c r="G115" s="283"/>
      <c r="H115" s="302" t="s">
        <v>46</v>
      </c>
      <c r="I115" s="301"/>
      <c r="J115" s="303" t="s">
        <v>511</v>
      </c>
      <c r="K115" s="307" t="s">
        <v>149</v>
      </c>
      <c r="L115" s="304"/>
    </row>
    <row r="116" spans="1:12" x14ac:dyDescent="0.2">
      <c r="A116" s="2" t="s">
        <v>2268</v>
      </c>
      <c r="C116" s="237" t="s">
        <v>2045</v>
      </c>
      <c r="D116" s="253" t="s">
        <v>1762</v>
      </c>
      <c r="E116" s="238" t="s">
        <v>175</v>
      </c>
      <c r="F116" s="239"/>
      <c r="G116" s="2" t="s">
        <v>134</v>
      </c>
      <c r="H116" s="247" t="s">
        <v>46</v>
      </c>
      <c r="J116" s="190" t="s">
        <v>139</v>
      </c>
      <c r="K116" s="9" t="s">
        <v>149</v>
      </c>
    </row>
    <row r="117" spans="1:12" x14ac:dyDescent="0.2">
      <c r="A117" s="2" t="s">
        <v>2390</v>
      </c>
      <c r="C117" s="237" t="s">
        <v>2493</v>
      </c>
      <c r="D117" s="253" t="s">
        <v>2494</v>
      </c>
      <c r="E117" s="238" t="s">
        <v>2306</v>
      </c>
      <c r="F117" s="239"/>
      <c r="H117" s="247" t="s">
        <v>47</v>
      </c>
      <c r="J117" s="190" t="s">
        <v>391</v>
      </c>
      <c r="K117" s="9" t="s">
        <v>136</v>
      </c>
    </row>
    <row r="118" spans="1:12" x14ac:dyDescent="0.2">
      <c r="A118" s="2" t="s">
        <v>2270</v>
      </c>
      <c r="C118" s="237" t="s">
        <v>2542</v>
      </c>
      <c r="D118" s="253" t="s">
        <v>2271</v>
      </c>
      <c r="E118" s="238" t="s">
        <v>175</v>
      </c>
      <c r="F118" s="239"/>
      <c r="G118" s="2" t="s">
        <v>134</v>
      </c>
      <c r="H118" s="247" t="s">
        <v>46</v>
      </c>
      <c r="J118" s="190" t="s">
        <v>139</v>
      </c>
      <c r="K118" s="9" t="s">
        <v>149</v>
      </c>
    </row>
    <row r="119" spans="1:12" x14ac:dyDescent="0.2">
      <c r="A119" s="2" t="s">
        <v>2228</v>
      </c>
      <c r="C119" s="138" t="s">
        <v>2535</v>
      </c>
      <c r="D119" s="252" t="s">
        <v>2536</v>
      </c>
      <c r="E119" s="9" t="s">
        <v>175</v>
      </c>
      <c r="H119" s="247" t="s">
        <v>47</v>
      </c>
      <c r="J119" s="9" t="s">
        <v>2244</v>
      </c>
      <c r="K119" s="9" t="s">
        <v>149</v>
      </c>
    </row>
    <row r="120" spans="1:12" x14ac:dyDescent="0.2">
      <c r="A120" s="2" t="s">
        <v>2639</v>
      </c>
      <c r="C120" s="190" t="s">
        <v>2229</v>
      </c>
      <c r="D120" s="242" t="s">
        <v>2230</v>
      </c>
      <c r="E120" s="9" t="s">
        <v>175</v>
      </c>
      <c r="H120" s="247" t="s">
        <v>47</v>
      </c>
      <c r="J120" s="9" t="s">
        <v>313</v>
      </c>
      <c r="K120" s="9" t="s">
        <v>149</v>
      </c>
    </row>
    <row r="121" spans="1:12" x14ac:dyDescent="0.2">
      <c r="A121" s="2" t="s">
        <v>2511</v>
      </c>
      <c r="C121" s="190" t="s">
        <v>969</v>
      </c>
      <c r="D121" s="242" t="s">
        <v>2512</v>
      </c>
      <c r="E121" s="9" t="s">
        <v>366</v>
      </c>
      <c r="H121" s="247" t="s">
        <v>47</v>
      </c>
      <c r="J121" s="9" t="s">
        <v>2513</v>
      </c>
      <c r="K121" s="9" t="s">
        <v>149</v>
      </c>
    </row>
    <row r="122" spans="1:12" x14ac:dyDescent="0.2">
      <c r="A122" s="2" t="s">
        <v>2253</v>
      </c>
      <c r="C122" s="138" t="s">
        <v>2254</v>
      </c>
      <c r="D122" s="252" t="s">
        <v>2255</v>
      </c>
      <c r="E122" s="9" t="s">
        <v>175</v>
      </c>
      <c r="H122" s="247" t="s">
        <v>47</v>
      </c>
      <c r="J122" s="9" t="s">
        <v>2244</v>
      </c>
      <c r="K122" s="9" t="s">
        <v>149</v>
      </c>
    </row>
    <row r="123" spans="1:12" x14ac:dyDescent="0.2">
      <c r="A123" s="2" t="s">
        <v>1603</v>
      </c>
      <c r="C123" s="138" t="s">
        <v>2242</v>
      </c>
      <c r="D123" s="252" t="s">
        <v>2243</v>
      </c>
      <c r="E123" s="9" t="s">
        <v>175</v>
      </c>
      <c r="H123" s="247" t="s">
        <v>45</v>
      </c>
      <c r="J123" s="9" t="s">
        <v>2244</v>
      </c>
      <c r="K123" s="9" t="s">
        <v>149</v>
      </c>
    </row>
    <row r="124" spans="1:12" x14ac:dyDescent="0.2">
      <c r="A124" s="2" t="s">
        <v>2430</v>
      </c>
      <c r="B124" s="240"/>
      <c r="C124" s="237" t="s">
        <v>2464</v>
      </c>
      <c r="D124" s="2" t="s">
        <v>2236</v>
      </c>
      <c r="E124" s="238" t="s">
        <v>175</v>
      </c>
      <c r="F124" s="239"/>
      <c r="G124" s="2" t="s">
        <v>134</v>
      </c>
      <c r="H124" s="240" t="s">
        <v>45</v>
      </c>
      <c r="I124" s="2"/>
      <c r="J124" s="190" t="s">
        <v>313</v>
      </c>
      <c r="K124" s="9" t="s">
        <v>149</v>
      </c>
    </row>
    <row r="125" spans="1:12" x14ac:dyDescent="0.2">
      <c r="A125" s="2" t="s">
        <v>2499</v>
      </c>
      <c r="B125" s="240"/>
      <c r="C125" s="190" t="s">
        <v>1374</v>
      </c>
      <c r="D125" s="191" t="s">
        <v>1375</v>
      </c>
      <c r="E125" s="238" t="s">
        <v>189</v>
      </c>
      <c r="F125" s="239"/>
      <c r="H125" s="240" t="s">
        <v>137</v>
      </c>
      <c r="J125" s="190" t="s">
        <v>202</v>
      </c>
      <c r="K125" s="9" t="s">
        <v>136</v>
      </c>
    </row>
    <row r="126" spans="1:12" x14ac:dyDescent="0.2">
      <c r="A126" s="2" t="s">
        <v>2171</v>
      </c>
      <c r="C126" s="190" t="s">
        <v>1918</v>
      </c>
      <c r="D126" s="242" t="s">
        <v>1753</v>
      </c>
      <c r="E126" s="9" t="s">
        <v>249</v>
      </c>
      <c r="H126" s="247" t="s">
        <v>45</v>
      </c>
      <c r="J126" s="190" t="s">
        <v>601</v>
      </c>
      <c r="K126" s="9" t="s">
        <v>149</v>
      </c>
    </row>
    <row r="127" spans="1:12" x14ac:dyDescent="0.2">
      <c r="A127" s="2" t="s">
        <v>2410</v>
      </c>
      <c r="B127" s="240"/>
      <c r="C127" s="190" t="s">
        <v>2406</v>
      </c>
      <c r="D127" s="191" t="s">
        <v>2407</v>
      </c>
      <c r="E127" s="238" t="s">
        <v>257</v>
      </c>
      <c r="F127" s="239"/>
      <c r="H127" s="240" t="s">
        <v>46</v>
      </c>
      <c r="J127" s="190" t="s">
        <v>2405</v>
      </c>
      <c r="K127" s="9" t="s">
        <v>136</v>
      </c>
    </row>
    <row r="128" spans="1:12" x14ac:dyDescent="0.2">
      <c r="A128" s="2" t="s">
        <v>2411</v>
      </c>
      <c r="C128" s="237" t="s">
        <v>2412</v>
      </c>
      <c r="D128" s="253" t="s">
        <v>776</v>
      </c>
      <c r="E128" s="9" t="s">
        <v>257</v>
      </c>
      <c r="F128" s="239"/>
      <c r="H128" s="247" t="s">
        <v>47</v>
      </c>
      <c r="J128" s="190" t="s">
        <v>2405</v>
      </c>
      <c r="K128" s="190" t="s">
        <v>136</v>
      </c>
    </row>
    <row r="129" spans="1:11" x14ac:dyDescent="0.2">
      <c r="A129" s="2" t="s">
        <v>2352</v>
      </c>
      <c r="C129" s="190" t="s">
        <v>2353</v>
      </c>
      <c r="D129" s="242" t="s">
        <v>2354</v>
      </c>
      <c r="E129" s="9" t="s">
        <v>189</v>
      </c>
      <c r="H129" s="247" t="s">
        <v>47</v>
      </c>
      <c r="J129" s="9" t="s">
        <v>202</v>
      </c>
      <c r="K129" s="9" t="s">
        <v>136</v>
      </c>
    </row>
    <row r="130" spans="1:11" x14ac:dyDescent="0.2">
      <c r="A130" s="2" t="s">
        <v>1459</v>
      </c>
      <c r="C130" s="237" t="s">
        <v>2187</v>
      </c>
      <c r="D130" s="253" t="s">
        <v>1929</v>
      </c>
      <c r="E130" s="238" t="s">
        <v>257</v>
      </c>
      <c r="F130" s="239"/>
      <c r="H130" s="247" t="s">
        <v>47</v>
      </c>
      <c r="J130" s="190" t="s">
        <v>168</v>
      </c>
      <c r="K130" s="9" t="s">
        <v>136</v>
      </c>
    </row>
    <row r="131" spans="1:11" x14ac:dyDescent="0.2">
      <c r="A131" s="2" t="s">
        <v>1419</v>
      </c>
      <c r="C131" s="237" t="s">
        <v>177</v>
      </c>
      <c r="D131" s="253" t="s">
        <v>2122</v>
      </c>
      <c r="E131" s="238" t="s">
        <v>257</v>
      </c>
      <c r="F131" s="239"/>
      <c r="H131" s="247" t="s">
        <v>137</v>
      </c>
      <c r="J131" s="190" t="s">
        <v>2032</v>
      </c>
      <c r="K131" s="9" t="s">
        <v>136</v>
      </c>
    </row>
    <row r="132" spans="1:11" x14ac:dyDescent="0.2">
      <c r="A132" s="2" t="s">
        <v>1952</v>
      </c>
      <c r="C132" s="237" t="s">
        <v>2469</v>
      </c>
      <c r="D132" s="253" t="s">
        <v>554</v>
      </c>
      <c r="E132" s="238" t="s">
        <v>257</v>
      </c>
      <c r="F132" s="239"/>
      <c r="H132" s="247" t="s">
        <v>47</v>
      </c>
      <c r="J132" s="190" t="s">
        <v>168</v>
      </c>
      <c r="K132" s="9" t="s">
        <v>136</v>
      </c>
    </row>
    <row r="133" spans="1:11" x14ac:dyDescent="0.2">
      <c r="A133" s="2" t="s">
        <v>2556</v>
      </c>
      <c r="C133" s="237" t="s">
        <v>2557</v>
      </c>
      <c r="D133" s="253" t="s">
        <v>2558</v>
      </c>
      <c r="E133" s="238" t="s">
        <v>257</v>
      </c>
      <c r="F133" s="239"/>
      <c r="H133" s="247" t="s">
        <v>367</v>
      </c>
      <c r="J133" s="190" t="s">
        <v>168</v>
      </c>
      <c r="K133" s="9" t="s">
        <v>136</v>
      </c>
    </row>
    <row r="134" spans="1:11" x14ac:dyDescent="0.2">
      <c r="A134" s="2" t="s">
        <v>842</v>
      </c>
      <c r="C134" s="237" t="s">
        <v>2657</v>
      </c>
      <c r="D134" s="253" t="s">
        <v>2658</v>
      </c>
      <c r="E134" s="238"/>
      <c r="F134" s="239"/>
      <c r="J134" s="190"/>
    </row>
    <row r="135" spans="1:11" x14ac:dyDescent="0.2">
      <c r="B135" s="317">
        <v>63</v>
      </c>
      <c r="C135" s="319" t="s">
        <v>2572</v>
      </c>
      <c r="D135" s="321" t="s">
        <v>2573</v>
      </c>
      <c r="E135" s="324" t="s">
        <v>2574</v>
      </c>
      <c r="F135" s="239"/>
      <c r="J135" s="190"/>
    </row>
    <row r="136" spans="1:11" x14ac:dyDescent="0.2">
      <c r="A136" s="191"/>
      <c r="B136">
        <v>75</v>
      </c>
      <c r="C136" t="s">
        <v>2575</v>
      </c>
      <c r="D136" t="s">
        <v>2576</v>
      </c>
      <c r="E136" t="s">
        <v>2574</v>
      </c>
    </row>
    <row r="137" spans="1:11" x14ac:dyDescent="0.2">
      <c r="A137" s="191"/>
      <c r="B137">
        <v>4</v>
      </c>
      <c r="C137" t="s">
        <v>2578</v>
      </c>
      <c r="D137" t="s">
        <v>2579</v>
      </c>
      <c r="E137" t="s">
        <v>2580</v>
      </c>
    </row>
    <row r="138" spans="1:11" x14ac:dyDescent="0.2">
      <c r="A138" s="191"/>
      <c r="B138">
        <v>98</v>
      </c>
      <c r="C138" t="s">
        <v>2582</v>
      </c>
      <c r="D138" t="s">
        <v>2583</v>
      </c>
      <c r="E138" t="s">
        <v>2574</v>
      </c>
    </row>
    <row r="139" spans="1:11" x14ac:dyDescent="0.2">
      <c r="A139" s="191"/>
      <c r="B139">
        <v>69</v>
      </c>
      <c r="C139" t="s">
        <v>2584</v>
      </c>
      <c r="D139" t="s">
        <v>2585</v>
      </c>
      <c r="E139" t="s">
        <v>2574</v>
      </c>
    </row>
    <row r="140" spans="1:11" x14ac:dyDescent="0.2">
      <c r="A140" s="191"/>
      <c r="B140">
        <v>86</v>
      </c>
      <c r="C140" t="s">
        <v>2586</v>
      </c>
      <c r="D140" t="s">
        <v>2587</v>
      </c>
      <c r="E140" t="s">
        <v>2588</v>
      </c>
    </row>
    <row r="141" spans="1:11" x14ac:dyDescent="0.2">
      <c r="A141" s="191"/>
      <c r="B141">
        <v>34</v>
      </c>
      <c r="C141" t="s">
        <v>2590</v>
      </c>
      <c r="D141" t="s">
        <v>2591</v>
      </c>
      <c r="E141" t="s">
        <v>2588</v>
      </c>
    </row>
    <row r="142" spans="1:11" x14ac:dyDescent="0.2">
      <c r="A142" s="191"/>
      <c r="B142">
        <v>83</v>
      </c>
      <c r="C142" t="s">
        <v>2592</v>
      </c>
      <c r="D142" t="s">
        <v>2594</v>
      </c>
      <c r="E142" t="s">
        <v>2588</v>
      </c>
    </row>
    <row r="143" spans="1:11" x14ac:dyDescent="0.2">
      <c r="A143" s="191"/>
      <c r="B143">
        <v>59</v>
      </c>
      <c r="C143" t="s">
        <v>2596</v>
      </c>
      <c r="D143" t="s">
        <v>2597</v>
      </c>
      <c r="E143" t="s">
        <v>2580</v>
      </c>
    </row>
    <row r="144" spans="1:11" x14ac:dyDescent="0.2">
      <c r="A144" s="191"/>
      <c r="B144">
        <v>30</v>
      </c>
      <c r="C144" t="s">
        <v>2596</v>
      </c>
      <c r="D144" t="s">
        <v>2597</v>
      </c>
      <c r="E144"/>
    </row>
    <row r="145" spans="1:11" x14ac:dyDescent="0.2">
      <c r="A145" s="191"/>
      <c r="B145">
        <v>79</v>
      </c>
      <c r="C145" t="s">
        <v>2598</v>
      </c>
      <c r="D145" t="s">
        <v>2599</v>
      </c>
      <c r="E145" t="s">
        <v>2574</v>
      </c>
    </row>
    <row r="146" spans="1:11" x14ac:dyDescent="0.2">
      <c r="A146" s="91"/>
      <c r="B146">
        <v>95</v>
      </c>
      <c r="C146" t="s">
        <v>2605</v>
      </c>
      <c r="D146" t="s">
        <v>2606</v>
      </c>
      <c r="E146" t="s">
        <v>2574</v>
      </c>
    </row>
    <row r="147" spans="1:11" x14ac:dyDescent="0.2">
      <c r="C147" s="237" t="s">
        <v>573</v>
      </c>
      <c r="D147" s="253" t="s">
        <v>574</v>
      </c>
      <c r="E147" s="238" t="s">
        <v>575</v>
      </c>
      <c r="F147" s="239"/>
      <c r="J147" s="190" t="s">
        <v>576</v>
      </c>
      <c r="K147" s="9" t="s">
        <v>149</v>
      </c>
    </row>
    <row r="148" spans="1:11" x14ac:dyDescent="0.2">
      <c r="C148" s="237" t="s">
        <v>620</v>
      </c>
      <c r="D148" s="253" t="s">
        <v>621</v>
      </c>
      <c r="E148" s="238" t="s">
        <v>249</v>
      </c>
      <c r="F148" s="239"/>
      <c r="H148" s="247" t="s">
        <v>45</v>
      </c>
      <c r="J148" s="190" t="s">
        <v>596</v>
      </c>
      <c r="K148" s="9" t="s">
        <v>149</v>
      </c>
    </row>
    <row r="149" spans="1:11" x14ac:dyDescent="0.2">
      <c r="C149" s="237" t="s">
        <v>1852</v>
      </c>
      <c r="D149" s="253" t="s">
        <v>1853</v>
      </c>
      <c r="E149" s="238" t="s">
        <v>249</v>
      </c>
      <c r="F149" s="239"/>
      <c r="H149" s="247" t="s">
        <v>45</v>
      </c>
      <c r="J149" s="190" t="s">
        <v>459</v>
      </c>
      <c r="K149" s="9" t="s">
        <v>149</v>
      </c>
    </row>
    <row r="150" spans="1:11" x14ac:dyDescent="0.2">
      <c r="C150" s="237" t="s">
        <v>622</v>
      </c>
      <c r="D150" s="253" t="s">
        <v>623</v>
      </c>
      <c r="E150" s="238" t="s">
        <v>249</v>
      </c>
      <c r="F150" s="239"/>
      <c r="H150" s="247" t="s">
        <v>46</v>
      </c>
      <c r="J150" s="190" t="s">
        <v>488</v>
      </c>
      <c r="K150" s="9" t="s">
        <v>149</v>
      </c>
    </row>
    <row r="151" spans="1:11" x14ac:dyDescent="0.2">
      <c r="C151" s="237" t="s">
        <v>2282</v>
      </c>
      <c r="D151" s="253" t="s">
        <v>2283</v>
      </c>
      <c r="E151" s="238" t="s">
        <v>249</v>
      </c>
      <c r="F151" s="239"/>
      <c r="G151" s="2" t="s">
        <v>134</v>
      </c>
      <c r="H151" s="247" t="s">
        <v>46</v>
      </c>
      <c r="J151" s="190" t="s">
        <v>583</v>
      </c>
      <c r="K151" s="9" t="s">
        <v>149</v>
      </c>
    </row>
    <row r="152" spans="1:11" x14ac:dyDescent="0.2">
      <c r="C152" s="237" t="s">
        <v>2279</v>
      </c>
      <c r="D152" s="253" t="s">
        <v>2280</v>
      </c>
      <c r="E152" s="238" t="s">
        <v>249</v>
      </c>
      <c r="F152" s="239"/>
      <c r="H152" s="247" t="s">
        <v>47</v>
      </c>
      <c r="J152" s="190" t="s">
        <v>459</v>
      </c>
      <c r="K152" s="9" t="s">
        <v>149</v>
      </c>
    </row>
    <row r="153" spans="1:11" x14ac:dyDescent="0.2">
      <c r="C153" s="237" t="s">
        <v>577</v>
      </c>
      <c r="D153" s="253" t="s">
        <v>578</v>
      </c>
      <c r="E153" s="238" t="s">
        <v>249</v>
      </c>
      <c r="F153" s="239"/>
      <c r="G153" s="2" t="s">
        <v>134</v>
      </c>
      <c r="H153" s="247" t="s">
        <v>47</v>
      </c>
      <c r="J153" s="190" t="s">
        <v>459</v>
      </c>
      <c r="K153" s="9" t="s">
        <v>149</v>
      </c>
    </row>
    <row r="154" spans="1:11" x14ac:dyDescent="0.2">
      <c r="C154" s="237" t="s">
        <v>579</v>
      </c>
      <c r="D154" s="253" t="s">
        <v>580</v>
      </c>
      <c r="E154" s="238" t="s">
        <v>249</v>
      </c>
      <c r="F154" s="239"/>
      <c r="H154" s="247" t="s">
        <v>45</v>
      </c>
      <c r="J154" s="190" t="s">
        <v>250</v>
      </c>
      <c r="K154" s="9" t="s">
        <v>149</v>
      </c>
    </row>
    <row r="155" spans="1:11" x14ac:dyDescent="0.2">
      <c r="C155" s="237" t="s">
        <v>581</v>
      </c>
      <c r="D155" s="253" t="s">
        <v>582</v>
      </c>
      <c r="E155" s="238" t="s">
        <v>249</v>
      </c>
      <c r="F155" s="239"/>
      <c r="H155" s="247" t="s">
        <v>46</v>
      </c>
      <c r="J155" s="190" t="s">
        <v>583</v>
      </c>
      <c r="K155" s="9" t="s">
        <v>149</v>
      </c>
    </row>
    <row r="156" spans="1:11" x14ac:dyDescent="0.2">
      <c r="C156" s="244" t="s">
        <v>584</v>
      </c>
      <c r="D156" s="254" t="s">
        <v>585</v>
      </c>
      <c r="E156" s="238" t="s">
        <v>249</v>
      </c>
      <c r="F156" s="239"/>
      <c r="H156" s="247" t="s">
        <v>47</v>
      </c>
      <c r="J156" s="190" t="s">
        <v>459</v>
      </c>
      <c r="K156" s="9" t="s">
        <v>149</v>
      </c>
    </row>
    <row r="157" spans="1:11" x14ac:dyDescent="0.2">
      <c r="C157" s="237" t="s">
        <v>1611</v>
      </c>
      <c r="D157" s="253" t="s">
        <v>1961</v>
      </c>
      <c r="E157" s="238" t="s">
        <v>249</v>
      </c>
      <c r="F157" s="239"/>
      <c r="H157" s="247" t="s">
        <v>367</v>
      </c>
      <c r="J157" s="190" t="s">
        <v>250</v>
      </c>
      <c r="K157" s="9" t="s">
        <v>149</v>
      </c>
    </row>
    <row r="158" spans="1:11" x14ac:dyDescent="0.2">
      <c r="C158" s="237" t="s">
        <v>2177</v>
      </c>
      <c r="D158" s="253" t="s">
        <v>1377</v>
      </c>
      <c r="E158" s="238" t="s">
        <v>249</v>
      </c>
      <c r="F158" s="239"/>
      <c r="H158" s="247" t="s">
        <v>47</v>
      </c>
      <c r="J158" s="190" t="s">
        <v>596</v>
      </c>
      <c r="K158" s="9" t="s">
        <v>149</v>
      </c>
    </row>
    <row r="159" spans="1:11" x14ac:dyDescent="0.2">
      <c r="C159" s="237" t="s">
        <v>1808</v>
      </c>
      <c r="D159" s="253" t="s">
        <v>1809</v>
      </c>
      <c r="E159" s="238" t="s">
        <v>249</v>
      </c>
      <c r="F159" s="239"/>
      <c r="H159" s="247" t="s">
        <v>47</v>
      </c>
      <c r="J159" s="190" t="s">
        <v>459</v>
      </c>
      <c r="K159" s="9" t="s">
        <v>149</v>
      </c>
    </row>
    <row r="160" spans="1:11" x14ac:dyDescent="0.2">
      <c r="C160" s="237" t="s">
        <v>586</v>
      </c>
      <c r="D160" s="253" t="s">
        <v>587</v>
      </c>
      <c r="E160" s="238" t="s">
        <v>249</v>
      </c>
      <c r="F160" s="239"/>
      <c r="G160" s="2" t="s">
        <v>134</v>
      </c>
      <c r="H160" s="247" t="s">
        <v>47</v>
      </c>
      <c r="J160" s="190" t="s">
        <v>459</v>
      </c>
      <c r="K160" s="9" t="s">
        <v>149</v>
      </c>
    </row>
    <row r="161" spans="3:11" x14ac:dyDescent="0.2">
      <c r="C161" s="237" t="s">
        <v>588</v>
      </c>
      <c r="D161" s="253" t="s">
        <v>589</v>
      </c>
      <c r="E161" s="238" t="s">
        <v>249</v>
      </c>
      <c r="F161" s="239"/>
      <c r="H161" s="247" t="s">
        <v>47</v>
      </c>
      <c r="J161" s="190" t="s">
        <v>250</v>
      </c>
      <c r="K161" s="9" t="s">
        <v>149</v>
      </c>
    </row>
    <row r="162" spans="3:11" x14ac:dyDescent="0.2">
      <c r="C162" s="190" t="s">
        <v>2057</v>
      </c>
      <c r="D162" s="242" t="s">
        <v>936</v>
      </c>
      <c r="E162" s="9" t="s">
        <v>249</v>
      </c>
      <c r="H162" s="247" t="s">
        <v>47</v>
      </c>
      <c r="J162" s="9" t="s">
        <v>596</v>
      </c>
      <c r="K162" s="9" t="s">
        <v>149</v>
      </c>
    </row>
    <row r="163" spans="3:11" x14ac:dyDescent="0.2">
      <c r="C163" s="237" t="s">
        <v>1462</v>
      </c>
      <c r="D163" s="253" t="s">
        <v>1463</v>
      </c>
      <c r="E163" s="238" t="s">
        <v>249</v>
      </c>
      <c r="F163" s="239"/>
      <c r="H163" s="247" t="s">
        <v>47</v>
      </c>
      <c r="J163" s="190" t="s">
        <v>250</v>
      </c>
      <c r="K163" s="9" t="s">
        <v>149</v>
      </c>
    </row>
    <row r="164" spans="3:11" x14ac:dyDescent="0.2">
      <c r="C164" s="243" t="s">
        <v>590</v>
      </c>
      <c r="D164" s="254" t="s">
        <v>142</v>
      </c>
      <c r="E164" s="238" t="s">
        <v>249</v>
      </c>
      <c r="F164" s="239"/>
      <c r="H164" s="247" t="s">
        <v>47</v>
      </c>
      <c r="J164" s="190" t="s">
        <v>250</v>
      </c>
      <c r="K164" s="9" t="s">
        <v>149</v>
      </c>
    </row>
    <row r="165" spans="3:11" x14ac:dyDescent="0.2">
      <c r="C165" s="237" t="s">
        <v>591</v>
      </c>
      <c r="D165" s="253" t="s">
        <v>592</v>
      </c>
      <c r="E165" s="238" t="s">
        <v>249</v>
      </c>
      <c r="F165" s="239"/>
      <c r="H165" s="247" t="s">
        <v>46</v>
      </c>
      <c r="J165" s="190" t="s">
        <v>250</v>
      </c>
      <c r="K165" s="9" t="s">
        <v>149</v>
      </c>
    </row>
    <row r="166" spans="3:11" x14ac:dyDescent="0.2">
      <c r="C166" s="237" t="s">
        <v>593</v>
      </c>
      <c r="D166" s="253" t="s">
        <v>594</v>
      </c>
      <c r="E166" s="238" t="s">
        <v>249</v>
      </c>
      <c r="F166" s="239"/>
      <c r="H166" s="247" t="s">
        <v>46</v>
      </c>
      <c r="J166" s="190" t="s">
        <v>488</v>
      </c>
      <c r="K166" s="190" t="s">
        <v>149</v>
      </c>
    </row>
    <row r="167" spans="3:11" x14ac:dyDescent="0.2">
      <c r="C167" s="190" t="s">
        <v>2172</v>
      </c>
      <c r="D167" s="242" t="s">
        <v>1111</v>
      </c>
      <c r="E167" s="9" t="s">
        <v>249</v>
      </c>
      <c r="H167" s="247" t="s">
        <v>47</v>
      </c>
      <c r="J167" s="9" t="s">
        <v>596</v>
      </c>
      <c r="K167" s="9" t="s">
        <v>149</v>
      </c>
    </row>
    <row r="168" spans="3:11" x14ac:dyDescent="0.2">
      <c r="C168" s="137" t="s">
        <v>595</v>
      </c>
      <c r="D168" s="252" t="s">
        <v>519</v>
      </c>
      <c r="E168" s="238" t="s">
        <v>249</v>
      </c>
      <c r="F168" s="239"/>
      <c r="H168" s="247" t="s">
        <v>47</v>
      </c>
      <c r="J168" s="190" t="s">
        <v>596</v>
      </c>
      <c r="K168" s="9" t="s">
        <v>149</v>
      </c>
    </row>
    <row r="169" spans="3:11" x14ac:dyDescent="0.2">
      <c r="C169" s="190" t="s">
        <v>457</v>
      </c>
      <c r="D169" s="242" t="s">
        <v>458</v>
      </c>
      <c r="E169" s="238" t="s">
        <v>249</v>
      </c>
      <c r="F169" s="239"/>
      <c r="H169" s="247" t="s">
        <v>46</v>
      </c>
      <c r="J169" s="190" t="s">
        <v>459</v>
      </c>
      <c r="K169" s="9" t="s">
        <v>149</v>
      </c>
    </row>
    <row r="170" spans="3:11" x14ac:dyDescent="0.2">
      <c r="C170" s="138" t="s">
        <v>597</v>
      </c>
      <c r="D170" s="252" t="s">
        <v>598</v>
      </c>
      <c r="E170" s="238" t="s">
        <v>249</v>
      </c>
      <c r="F170" s="239"/>
      <c r="H170" s="247" t="s">
        <v>47</v>
      </c>
      <c r="J170" s="190" t="s">
        <v>583</v>
      </c>
      <c r="K170" s="9" t="s">
        <v>149</v>
      </c>
    </row>
    <row r="171" spans="3:11" x14ac:dyDescent="0.2">
      <c r="C171" s="190" t="s">
        <v>1609</v>
      </c>
      <c r="D171" s="242" t="s">
        <v>1610</v>
      </c>
      <c r="E171" s="238" t="s">
        <v>249</v>
      </c>
      <c r="F171" s="239"/>
      <c r="H171" s="247" t="s">
        <v>367</v>
      </c>
      <c r="J171" s="190" t="s">
        <v>488</v>
      </c>
      <c r="K171" s="9" t="s">
        <v>149</v>
      </c>
    </row>
    <row r="172" spans="3:11" x14ac:dyDescent="0.2">
      <c r="C172" s="190" t="s">
        <v>1811</v>
      </c>
      <c r="D172" s="242" t="s">
        <v>1788</v>
      </c>
      <c r="E172" s="238" t="s">
        <v>249</v>
      </c>
      <c r="F172" s="239"/>
      <c r="H172" s="247" t="s">
        <v>47</v>
      </c>
      <c r="J172" s="190" t="s">
        <v>601</v>
      </c>
      <c r="K172" s="9" t="s">
        <v>149</v>
      </c>
    </row>
    <row r="173" spans="3:11" x14ac:dyDescent="0.2">
      <c r="C173" s="237" t="s">
        <v>602</v>
      </c>
      <c r="D173" s="253" t="s">
        <v>603</v>
      </c>
      <c r="E173" s="238" t="s">
        <v>249</v>
      </c>
      <c r="F173" s="239"/>
      <c r="G173" s="2" t="s">
        <v>134</v>
      </c>
      <c r="H173" s="247" t="s">
        <v>47</v>
      </c>
      <c r="J173" s="190" t="s">
        <v>583</v>
      </c>
      <c r="K173" s="9" t="s">
        <v>149</v>
      </c>
    </row>
    <row r="174" spans="3:11" x14ac:dyDescent="0.2">
      <c r="C174" s="244" t="s">
        <v>1451</v>
      </c>
      <c r="D174" s="254" t="s">
        <v>1452</v>
      </c>
      <c r="E174" s="238" t="s">
        <v>249</v>
      </c>
      <c r="F174" s="239"/>
      <c r="H174" s="247" t="s">
        <v>367</v>
      </c>
      <c r="J174" s="190" t="s">
        <v>583</v>
      </c>
      <c r="K174" s="9" t="s">
        <v>149</v>
      </c>
    </row>
    <row r="175" spans="3:11" x14ac:dyDescent="0.2">
      <c r="C175" s="237" t="s">
        <v>604</v>
      </c>
      <c r="D175" s="253" t="s">
        <v>605</v>
      </c>
      <c r="E175" s="238" t="s">
        <v>249</v>
      </c>
      <c r="F175" s="239"/>
      <c r="H175" s="247" t="s">
        <v>46</v>
      </c>
      <c r="J175" s="190" t="s">
        <v>250</v>
      </c>
      <c r="K175" s="9" t="s">
        <v>149</v>
      </c>
    </row>
    <row r="176" spans="3:11" x14ac:dyDescent="0.2">
      <c r="C176" s="237" t="s">
        <v>606</v>
      </c>
      <c r="D176" s="253" t="s">
        <v>607</v>
      </c>
      <c r="E176" s="238" t="s">
        <v>249</v>
      </c>
      <c r="F176" s="239"/>
      <c r="H176" s="247" t="s">
        <v>46</v>
      </c>
      <c r="J176" s="190" t="s">
        <v>250</v>
      </c>
      <c r="K176" s="9" t="s">
        <v>149</v>
      </c>
    </row>
    <row r="177" spans="3:11" x14ac:dyDescent="0.2">
      <c r="C177" s="237" t="s">
        <v>1950</v>
      </c>
      <c r="D177" s="253" t="s">
        <v>1951</v>
      </c>
      <c r="E177" s="238" t="s">
        <v>249</v>
      </c>
      <c r="F177" s="239"/>
      <c r="H177" s="247" t="s">
        <v>353</v>
      </c>
      <c r="J177" s="190" t="s">
        <v>601</v>
      </c>
      <c r="K177" s="9" t="s">
        <v>149</v>
      </c>
    </row>
    <row r="178" spans="3:11" x14ac:dyDescent="0.2">
      <c r="C178" s="243" t="s">
        <v>608</v>
      </c>
      <c r="D178" s="254" t="s">
        <v>609</v>
      </c>
      <c r="E178" s="238" t="s">
        <v>249</v>
      </c>
      <c r="F178" s="239"/>
      <c r="H178" s="247" t="s">
        <v>47</v>
      </c>
      <c r="J178" s="190" t="s">
        <v>250</v>
      </c>
      <c r="K178" s="9" t="s">
        <v>149</v>
      </c>
    </row>
    <row r="179" spans="3:11" x14ac:dyDescent="0.2">
      <c r="C179" s="237" t="s">
        <v>610</v>
      </c>
      <c r="D179" s="253" t="s">
        <v>510</v>
      </c>
      <c r="E179" s="238" t="s">
        <v>249</v>
      </c>
      <c r="F179" s="239"/>
      <c r="H179" s="247" t="s">
        <v>46</v>
      </c>
      <c r="J179" s="190" t="s">
        <v>250</v>
      </c>
      <c r="K179" s="9" t="s">
        <v>149</v>
      </c>
    </row>
    <row r="180" spans="3:11" x14ac:dyDescent="0.2">
      <c r="C180" s="237" t="s">
        <v>611</v>
      </c>
      <c r="D180" s="253" t="s">
        <v>612</v>
      </c>
      <c r="E180" s="238" t="s">
        <v>249</v>
      </c>
      <c r="F180" s="239"/>
      <c r="H180" s="247" t="s">
        <v>46</v>
      </c>
      <c r="J180" s="190" t="s">
        <v>250</v>
      </c>
      <c r="K180" s="9" t="s">
        <v>149</v>
      </c>
    </row>
    <row r="181" spans="3:11" x14ac:dyDescent="0.2">
      <c r="C181" s="237" t="s">
        <v>466</v>
      </c>
      <c r="D181" s="253" t="s">
        <v>467</v>
      </c>
      <c r="E181" s="238" t="s">
        <v>249</v>
      </c>
      <c r="F181" s="239"/>
      <c r="H181" s="247" t="s">
        <v>46</v>
      </c>
      <c r="J181" s="190" t="s">
        <v>250</v>
      </c>
      <c r="K181" s="9" t="s">
        <v>149</v>
      </c>
    </row>
    <row r="182" spans="3:11" x14ac:dyDescent="0.2">
      <c r="C182" s="237" t="s">
        <v>1964</v>
      </c>
      <c r="D182" s="253" t="s">
        <v>1965</v>
      </c>
      <c r="E182" s="238" t="s">
        <v>249</v>
      </c>
      <c r="F182" s="239"/>
      <c r="H182" s="247" t="s">
        <v>47</v>
      </c>
      <c r="J182" s="190" t="s">
        <v>459</v>
      </c>
      <c r="K182" s="9" t="s">
        <v>149</v>
      </c>
    </row>
    <row r="183" spans="3:11" x14ac:dyDescent="0.2">
      <c r="C183" s="237" t="s">
        <v>484</v>
      </c>
      <c r="D183" s="253" t="s">
        <v>485</v>
      </c>
      <c r="E183" s="238" t="s">
        <v>249</v>
      </c>
      <c r="F183" s="239"/>
      <c r="H183" s="247" t="s">
        <v>46</v>
      </c>
      <c r="J183" s="190" t="s">
        <v>459</v>
      </c>
      <c r="K183" s="9" t="s">
        <v>149</v>
      </c>
    </row>
    <row r="184" spans="3:11" x14ac:dyDescent="0.2">
      <c r="C184" s="237" t="s">
        <v>613</v>
      </c>
      <c r="D184" s="253" t="s">
        <v>614</v>
      </c>
      <c r="E184" s="238" t="s">
        <v>249</v>
      </c>
      <c r="F184" s="239"/>
      <c r="H184" s="247" t="s">
        <v>46</v>
      </c>
      <c r="J184" s="190" t="s">
        <v>459</v>
      </c>
      <c r="K184" s="9" t="s">
        <v>149</v>
      </c>
    </row>
    <row r="185" spans="3:11" x14ac:dyDescent="0.2">
      <c r="C185" s="237" t="s">
        <v>2173</v>
      </c>
      <c r="D185" s="253" t="s">
        <v>2174</v>
      </c>
      <c r="E185" s="238" t="s">
        <v>249</v>
      </c>
      <c r="F185" s="239"/>
      <c r="G185" s="2" t="s">
        <v>134</v>
      </c>
      <c r="H185" s="247" t="s">
        <v>47</v>
      </c>
      <c r="J185" s="190" t="s">
        <v>596</v>
      </c>
      <c r="K185" s="9" t="s">
        <v>149</v>
      </c>
    </row>
    <row r="186" spans="3:11" x14ac:dyDescent="0.2">
      <c r="C186" s="237" t="s">
        <v>615</v>
      </c>
      <c r="D186" s="253" t="s">
        <v>401</v>
      </c>
      <c r="E186" s="238" t="s">
        <v>249</v>
      </c>
      <c r="F186" s="239"/>
      <c r="G186" s="2" t="s">
        <v>134</v>
      </c>
      <c r="H186" s="247" t="s">
        <v>367</v>
      </c>
      <c r="J186" s="190" t="s">
        <v>596</v>
      </c>
      <c r="K186" s="9" t="s">
        <v>149</v>
      </c>
    </row>
    <row r="187" spans="3:11" x14ac:dyDescent="0.2">
      <c r="C187" s="237" t="s">
        <v>616</v>
      </c>
      <c r="D187" s="253" t="s">
        <v>617</v>
      </c>
      <c r="E187" s="238" t="s">
        <v>249</v>
      </c>
      <c r="F187" s="239"/>
      <c r="H187" s="247" t="s">
        <v>46</v>
      </c>
      <c r="J187" s="190" t="s">
        <v>470</v>
      </c>
      <c r="K187" s="9" t="s">
        <v>149</v>
      </c>
    </row>
    <row r="188" spans="3:11" x14ac:dyDescent="0.2">
      <c r="C188" s="237" t="s">
        <v>618</v>
      </c>
      <c r="D188" s="253" t="s">
        <v>619</v>
      </c>
      <c r="E188" s="238" t="s">
        <v>249</v>
      </c>
      <c r="F188" s="239"/>
      <c r="H188" s="247" t="s">
        <v>47</v>
      </c>
      <c r="J188" s="190" t="s">
        <v>459</v>
      </c>
      <c r="K188" s="9" t="s">
        <v>149</v>
      </c>
    </row>
    <row r="189" spans="3:11" x14ac:dyDescent="0.2">
      <c r="C189" s="237" t="s">
        <v>1453</v>
      </c>
      <c r="D189" s="253" t="s">
        <v>1454</v>
      </c>
      <c r="E189" s="238" t="s">
        <v>249</v>
      </c>
      <c r="F189" s="239"/>
      <c r="H189" s="247" t="s">
        <v>46</v>
      </c>
      <c r="J189" s="190" t="s">
        <v>488</v>
      </c>
      <c r="K189" s="9" t="s">
        <v>149</v>
      </c>
    </row>
    <row r="190" spans="3:11" x14ac:dyDescent="0.2">
      <c r="C190" s="237" t="s">
        <v>513</v>
      </c>
      <c r="D190" s="253" t="s">
        <v>514</v>
      </c>
      <c r="E190" s="238" t="s">
        <v>249</v>
      </c>
      <c r="F190" s="239"/>
      <c r="H190" s="247" t="s">
        <v>46</v>
      </c>
      <c r="J190" s="190" t="s">
        <v>250</v>
      </c>
      <c r="K190" s="9" t="s">
        <v>149</v>
      </c>
    </row>
    <row r="191" spans="3:11" x14ac:dyDescent="0.2">
      <c r="C191" s="237" t="s">
        <v>624</v>
      </c>
      <c r="D191" s="253" t="s">
        <v>625</v>
      </c>
      <c r="E191" s="238" t="s">
        <v>249</v>
      </c>
      <c r="F191" s="239"/>
      <c r="H191" s="247" t="s">
        <v>46</v>
      </c>
      <c r="J191" s="190" t="s">
        <v>250</v>
      </c>
      <c r="K191" s="9" t="s">
        <v>149</v>
      </c>
    </row>
    <row r="192" spans="3:11" x14ac:dyDescent="0.2">
      <c r="C192" s="237" t="s">
        <v>497</v>
      </c>
      <c r="D192" s="253" t="s">
        <v>498</v>
      </c>
      <c r="E192" s="238" t="s">
        <v>249</v>
      </c>
      <c r="F192" s="239"/>
      <c r="H192" s="247" t="s">
        <v>47</v>
      </c>
      <c r="J192" s="190" t="s">
        <v>470</v>
      </c>
      <c r="K192" s="9" t="s">
        <v>149</v>
      </c>
    </row>
    <row r="193" spans="3:11" x14ac:dyDescent="0.2">
      <c r="C193" s="237" t="s">
        <v>1464</v>
      </c>
      <c r="D193" s="253" t="s">
        <v>1465</v>
      </c>
      <c r="E193" s="238" t="s">
        <v>249</v>
      </c>
      <c r="F193" s="239"/>
      <c r="H193" s="247" t="s">
        <v>46</v>
      </c>
      <c r="J193" s="190" t="s">
        <v>459</v>
      </c>
      <c r="K193" s="9" t="s">
        <v>149</v>
      </c>
    </row>
    <row r="194" spans="3:11" x14ac:dyDescent="0.2">
      <c r="C194" s="237" t="s">
        <v>1838</v>
      </c>
      <c r="D194" s="253" t="s">
        <v>1839</v>
      </c>
      <c r="E194" s="238" t="s">
        <v>249</v>
      </c>
      <c r="F194" s="239"/>
      <c r="H194" s="247" t="s">
        <v>353</v>
      </c>
      <c r="J194" s="190" t="s">
        <v>601</v>
      </c>
      <c r="K194" s="9" t="s">
        <v>149</v>
      </c>
    </row>
    <row r="195" spans="3:11" x14ac:dyDescent="0.2">
      <c r="C195" s="237" t="s">
        <v>1449</v>
      </c>
      <c r="D195" s="253" t="s">
        <v>1340</v>
      </c>
      <c r="E195" s="238" t="s">
        <v>249</v>
      </c>
      <c r="F195" s="239"/>
      <c r="G195" s="2" t="s">
        <v>134</v>
      </c>
      <c r="H195" s="247" t="s">
        <v>47</v>
      </c>
      <c r="J195" s="190" t="s">
        <v>583</v>
      </c>
      <c r="K195" s="9" t="s">
        <v>149</v>
      </c>
    </row>
    <row r="196" spans="3:11" x14ac:dyDescent="0.2">
      <c r="C196" s="237" t="s">
        <v>1456</v>
      </c>
      <c r="D196" s="253" t="s">
        <v>1457</v>
      </c>
      <c r="E196" s="238" t="s">
        <v>249</v>
      </c>
      <c r="F196" s="239"/>
      <c r="H196" s="247" t="s">
        <v>47</v>
      </c>
      <c r="J196" s="190" t="s">
        <v>488</v>
      </c>
      <c r="K196" s="9" t="s">
        <v>149</v>
      </c>
    </row>
    <row r="197" spans="3:11" x14ac:dyDescent="0.2">
      <c r="C197" s="237" t="s">
        <v>1803</v>
      </c>
      <c r="D197" s="253" t="s">
        <v>970</v>
      </c>
      <c r="E197" s="238" t="s">
        <v>249</v>
      </c>
      <c r="F197" s="239"/>
      <c r="H197" s="247" t="s">
        <v>367</v>
      </c>
      <c r="J197" s="190" t="s">
        <v>601</v>
      </c>
      <c r="K197" s="9" t="s">
        <v>149</v>
      </c>
    </row>
    <row r="198" spans="3:11" x14ac:dyDescent="0.2">
      <c r="C198" s="237" t="s">
        <v>468</v>
      </c>
      <c r="D198" s="253" t="s">
        <v>469</v>
      </c>
      <c r="E198" s="238" t="s">
        <v>249</v>
      </c>
      <c r="F198" s="239"/>
      <c r="H198" s="247" t="s">
        <v>46</v>
      </c>
      <c r="J198" s="190" t="s">
        <v>470</v>
      </c>
      <c r="K198" s="9" t="s">
        <v>149</v>
      </c>
    </row>
    <row r="199" spans="3:11" x14ac:dyDescent="0.2">
      <c r="C199" s="237" t="s">
        <v>1450</v>
      </c>
      <c r="D199" s="253" t="s">
        <v>535</v>
      </c>
      <c r="E199" s="238" t="s">
        <v>249</v>
      </c>
      <c r="F199" s="239"/>
      <c r="G199" s="2" t="s">
        <v>134</v>
      </c>
      <c r="H199" s="247" t="s">
        <v>367</v>
      </c>
      <c r="J199" s="190" t="s">
        <v>583</v>
      </c>
      <c r="K199" s="9" t="s">
        <v>149</v>
      </c>
    </row>
    <row r="200" spans="3:11" x14ac:dyDescent="0.2">
      <c r="C200" s="237" t="s">
        <v>626</v>
      </c>
      <c r="D200" s="253" t="s">
        <v>627</v>
      </c>
      <c r="E200" s="238" t="s">
        <v>249</v>
      </c>
      <c r="F200" s="239"/>
      <c r="H200" s="247" t="s">
        <v>353</v>
      </c>
      <c r="J200" s="190" t="s">
        <v>459</v>
      </c>
      <c r="K200" s="9" t="s">
        <v>149</v>
      </c>
    </row>
    <row r="201" spans="3:11" x14ac:dyDescent="0.2">
      <c r="C201" s="237" t="s">
        <v>1467</v>
      </c>
      <c r="D201" s="253" t="s">
        <v>387</v>
      </c>
      <c r="E201" s="238" t="s">
        <v>249</v>
      </c>
      <c r="F201" s="239"/>
      <c r="G201" s="2" t="s">
        <v>134</v>
      </c>
      <c r="H201" s="247" t="s">
        <v>367</v>
      </c>
      <c r="J201" s="190" t="s">
        <v>250</v>
      </c>
      <c r="K201" s="9" t="s">
        <v>149</v>
      </c>
    </row>
    <row r="202" spans="3:11" x14ac:dyDescent="0.2">
      <c r="C202" s="237" t="s">
        <v>628</v>
      </c>
      <c r="D202" s="253" t="s">
        <v>460</v>
      </c>
      <c r="E202" s="238" t="s">
        <v>249</v>
      </c>
      <c r="F202" s="239"/>
      <c r="H202" s="247" t="s">
        <v>46</v>
      </c>
      <c r="J202" s="190" t="s">
        <v>629</v>
      </c>
      <c r="K202" s="9" t="s">
        <v>149</v>
      </c>
    </row>
    <row r="203" spans="3:11" x14ac:dyDescent="0.2">
      <c r="C203" s="237" t="s">
        <v>541</v>
      </c>
      <c r="D203" s="253" t="s">
        <v>542</v>
      </c>
      <c r="E203" s="238" t="s">
        <v>249</v>
      </c>
      <c r="F203" s="239"/>
      <c r="H203" s="247" t="s">
        <v>47</v>
      </c>
      <c r="J203" s="190" t="s">
        <v>459</v>
      </c>
      <c r="K203" s="9" t="s">
        <v>149</v>
      </c>
    </row>
    <row r="204" spans="3:11" x14ac:dyDescent="0.2">
      <c r="C204" s="237" t="s">
        <v>1460</v>
      </c>
      <c r="D204" s="253" t="s">
        <v>2227</v>
      </c>
      <c r="E204" s="238" t="s">
        <v>249</v>
      </c>
      <c r="F204" s="239"/>
      <c r="H204" s="247" t="s">
        <v>47</v>
      </c>
      <c r="J204" s="190" t="s">
        <v>250</v>
      </c>
      <c r="K204" s="9" t="s">
        <v>149</v>
      </c>
    </row>
    <row r="205" spans="3:11" x14ac:dyDescent="0.2">
      <c r="C205" s="237" t="s">
        <v>1678</v>
      </c>
      <c r="D205" s="253" t="s">
        <v>1679</v>
      </c>
      <c r="E205" s="238" t="s">
        <v>249</v>
      </c>
      <c r="F205" s="239"/>
      <c r="H205" s="247" t="s">
        <v>46</v>
      </c>
      <c r="J205" s="190" t="s">
        <v>1968</v>
      </c>
      <c r="K205" s="9" t="s">
        <v>149</v>
      </c>
    </row>
    <row r="206" spans="3:11" x14ac:dyDescent="0.2">
      <c r="C206" s="237" t="s">
        <v>1827</v>
      </c>
      <c r="D206" s="253" t="s">
        <v>1828</v>
      </c>
      <c r="E206" s="238" t="s">
        <v>249</v>
      </c>
      <c r="F206" s="239"/>
      <c r="H206" s="247" t="s">
        <v>359</v>
      </c>
      <c r="J206" s="190" t="s">
        <v>601</v>
      </c>
      <c r="K206" s="9" t="s">
        <v>149</v>
      </c>
    </row>
    <row r="207" spans="3:11" x14ac:dyDescent="0.2">
      <c r="C207" s="237" t="s">
        <v>630</v>
      </c>
      <c r="D207" s="253" t="s">
        <v>631</v>
      </c>
      <c r="E207" s="238" t="s">
        <v>249</v>
      </c>
      <c r="F207" s="239"/>
      <c r="H207" s="247" t="s">
        <v>45</v>
      </c>
      <c r="J207" s="190" t="s">
        <v>470</v>
      </c>
      <c r="K207" s="9" t="s">
        <v>149</v>
      </c>
    </row>
    <row r="208" spans="3:11" x14ac:dyDescent="0.2">
      <c r="C208" s="237" t="s">
        <v>1887</v>
      </c>
      <c r="D208" s="253" t="s">
        <v>1888</v>
      </c>
      <c r="E208" s="238" t="s">
        <v>249</v>
      </c>
      <c r="F208" s="239"/>
      <c r="H208" s="247" t="s">
        <v>359</v>
      </c>
      <c r="J208" s="190" t="s">
        <v>601</v>
      </c>
      <c r="K208" s="9" t="s">
        <v>149</v>
      </c>
    </row>
    <row r="209" spans="2:11" x14ac:dyDescent="0.2">
      <c r="C209" s="237" t="s">
        <v>632</v>
      </c>
      <c r="D209" s="253" t="s">
        <v>633</v>
      </c>
      <c r="E209" s="238" t="s">
        <v>249</v>
      </c>
      <c r="F209" s="239"/>
      <c r="H209" s="247" t="s">
        <v>47</v>
      </c>
      <c r="J209" s="190" t="s">
        <v>459</v>
      </c>
      <c r="K209" s="9" t="s">
        <v>149</v>
      </c>
    </row>
    <row r="210" spans="2:11" x14ac:dyDescent="0.2">
      <c r="C210" s="237" t="s">
        <v>634</v>
      </c>
      <c r="D210" s="253" t="s">
        <v>635</v>
      </c>
      <c r="E210" s="238" t="s">
        <v>249</v>
      </c>
      <c r="F210" s="239"/>
      <c r="H210" s="247" t="s">
        <v>45</v>
      </c>
      <c r="J210" s="190" t="s">
        <v>250</v>
      </c>
      <c r="K210" s="190" t="s">
        <v>149</v>
      </c>
    </row>
    <row r="211" spans="2:11" x14ac:dyDescent="0.2">
      <c r="C211" s="237" t="s">
        <v>1812</v>
      </c>
      <c r="D211" s="253" t="s">
        <v>1813</v>
      </c>
      <c r="E211" s="238" t="s">
        <v>249</v>
      </c>
      <c r="F211" s="239"/>
      <c r="H211" s="247" t="s">
        <v>367</v>
      </c>
      <c r="J211" s="190" t="s">
        <v>488</v>
      </c>
    </row>
    <row r="212" spans="2:11" x14ac:dyDescent="0.2">
      <c r="C212" s="237" t="s">
        <v>1446</v>
      </c>
      <c r="D212" s="253" t="s">
        <v>1447</v>
      </c>
      <c r="E212" s="238" t="s">
        <v>249</v>
      </c>
      <c r="F212" s="239"/>
      <c r="H212" s="247" t="s">
        <v>46</v>
      </c>
      <c r="J212" s="190" t="s">
        <v>1653</v>
      </c>
      <c r="K212" s="9" t="s">
        <v>149</v>
      </c>
    </row>
    <row r="213" spans="2:11" x14ac:dyDescent="0.2">
      <c r="C213" s="190" t="s">
        <v>539</v>
      </c>
      <c r="D213" s="242" t="s">
        <v>540</v>
      </c>
      <c r="E213" s="9" t="s">
        <v>249</v>
      </c>
      <c r="H213" s="247" t="s">
        <v>47</v>
      </c>
      <c r="J213" s="190" t="s">
        <v>470</v>
      </c>
      <c r="K213" s="9" t="s">
        <v>149</v>
      </c>
    </row>
    <row r="214" spans="2:11" x14ac:dyDescent="0.2">
      <c r="C214" s="190" t="s">
        <v>1966</v>
      </c>
      <c r="D214" s="242" t="s">
        <v>1967</v>
      </c>
      <c r="E214" s="9" t="s">
        <v>249</v>
      </c>
      <c r="H214" s="247" t="s">
        <v>47</v>
      </c>
      <c r="J214" s="190" t="s">
        <v>459</v>
      </c>
      <c r="K214" s="9" t="s">
        <v>149</v>
      </c>
    </row>
    <row r="215" spans="2:11" x14ac:dyDescent="0.2">
      <c r="B215" s="240"/>
      <c r="C215" s="237" t="s">
        <v>1804</v>
      </c>
      <c r="D215" s="2" t="s">
        <v>1805</v>
      </c>
      <c r="E215" s="238" t="s">
        <v>249</v>
      </c>
      <c r="F215" s="239"/>
      <c r="H215" s="240" t="s">
        <v>359</v>
      </c>
      <c r="I215" s="2"/>
      <c r="J215" s="190" t="s">
        <v>459</v>
      </c>
      <c r="K215" s="9" t="s">
        <v>149</v>
      </c>
    </row>
    <row r="216" spans="2:11" x14ac:dyDescent="0.2">
      <c r="C216" s="237" t="s">
        <v>636</v>
      </c>
      <c r="D216" s="253" t="s">
        <v>637</v>
      </c>
      <c r="E216" s="238" t="s">
        <v>249</v>
      </c>
      <c r="F216" s="239"/>
      <c r="G216" s="2" t="s">
        <v>134</v>
      </c>
      <c r="H216" s="247" t="s">
        <v>367</v>
      </c>
      <c r="J216" s="190" t="s">
        <v>250</v>
      </c>
      <c r="K216" s="9" t="s">
        <v>149</v>
      </c>
    </row>
    <row r="217" spans="2:11" x14ac:dyDescent="0.2">
      <c r="C217" s="237" t="s">
        <v>537</v>
      </c>
      <c r="D217" s="253" t="s">
        <v>538</v>
      </c>
      <c r="E217" s="238" t="s">
        <v>2100</v>
      </c>
      <c r="F217" s="239"/>
      <c r="H217" s="247" t="s">
        <v>45</v>
      </c>
      <c r="J217" s="190" t="s">
        <v>2101</v>
      </c>
      <c r="K217" s="9" t="s">
        <v>136</v>
      </c>
    </row>
    <row r="218" spans="2:11" x14ac:dyDescent="0.2">
      <c r="C218" s="237" t="s">
        <v>543</v>
      </c>
      <c r="D218" s="253" t="s">
        <v>500</v>
      </c>
      <c r="E218" s="238" t="s">
        <v>2100</v>
      </c>
      <c r="F218" s="239"/>
      <c r="H218" s="247" t="s">
        <v>47</v>
      </c>
      <c r="J218" s="190" t="s">
        <v>2296</v>
      </c>
      <c r="K218" s="9" t="s">
        <v>136</v>
      </c>
    </row>
    <row r="219" spans="2:11" x14ac:dyDescent="0.2">
      <c r="C219" s="237" t="s">
        <v>464</v>
      </c>
      <c r="D219" s="253" t="s">
        <v>465</v>
      </c>
      <c r="E219" s="238" t="s">
        <v>2100</v>
      </c>
      <c r="F219" s="239"/>
      <c r="H219" s="247" t="s">
        <v>137</v>
      </c>
      <c r="J219" s="190" t="s">
        <v>2297</v>
      </c>
      <c r="K219" s="9" t="s">
        <v>136</v>
      </c>
    </row>
    <row r="220" spans="2:11" x14ac:dyDescent="0.2">
      <c r="C220" s="237" t="s">
        <v>2221</v>
      </c>
      <c r="D220" s="253" t="s">
        <v>500</v>
      </c>
      <c r="E220" s="238" t="s">
        <v>2222</v>
      </c>
      <c r="F220" s="239"/>
      <c r="H220" s="247" t="s">
        <v>46</v>
      </c>
      <c r="J220" s="190" t="s">
        <v>2223</v>
      </c>
    </row>
    <row r="221" spans="2:11" x14ac:dyDescent="0.2">
      <c r="C221" s="237" t="s">
        <v>2440</v>
      </c>
      <c r="D221" s="253" t="s">
        <v>800</v>
      </c>
      <c r="E221" s="238" t="s">
        <v>407</v>
      </c>
      <c r="F221" s="239"/>
      <c r="H221" s="247" t="s">
        <v>45</v>
      </c>
      <c r="J221" s="190" t="s">
        <v>668</v>
      </c>
      <c r="K221" s="9" t="s">
        <v>136</v>
      </c>
    </row>
    <row r="222" spans="2:11" x14ac:dyDescent="0.2">
      <c r="C222" s="237" t="s">
        <v>2037</v>
      </c>
      <c r="D222" s="253" t="s">
        <v>2038</v>
      </c>
      <c r="E222" s="238" t="s">
        <v>407</v>
      </c>
      <c r="F222" s="239"/>
      <c r="H222" s="247" t="s">
        <v>45</v>
      </c>
      <c r="J222" s="190" t="s">
        <v>653</v>
      </c>
      <c r="K222" s="9" t="s">
        <v>136</v>
      </c>
    </row>
    <row r="223" spans="2:11" x14ac:dyDescent="0.2">
      <c r="C223" s="237" t="s">
        <v>2039</v>
      </c>
      <c r="D223" s="253" t="s">
        <v>1054</v>
      </c>
      <c r="E223" s="238" t="s">
        <v>407</v>
      </c>
      <c r="F223" s="239"/>
      <c r="H223" s="247" t="s">
        <v>45</v>
      </c>
      <c r="J223" s="190" t="s">
        <v>493</v>
      </c>
      <c r="K223" s="9" t="s">
        <v>136</v>
      </c>
    </row>
    <row r="224" spans="2:11" x14ac:dyDescent="0.2">
      <c r="C224" s="237" t="s">
        <v>2432</v>
      </c>
      <c r="D224" s="253" t="s">
        <v>1922</v>
      </c>
      <c r="E224" s="238" t="s">
        <v>407</v>
      </c>
      <c r="F224" s="239"/>
      <c r="H224" s="247" t="s">
        <v>46</v>
      </c>
      <c r="J224" s="190" t="s">
        <v>2433</v>
      </c>
      <c r="K224" s="9" t="s">
        <v>136</v>
      </c>
    </row>
    <row r="225" spans="2:11" x14ac:dyDescent="0.2">
      <c r="C225" s="237" t="s">
        <v>2436</v>
      </c>
      <c r="D225" s="253" t="s">
        <v>2437</v>
      </c>
      <c r="E225" s="238" t="s">
        <v>407</v>
      </c>
      <c r="F225" s="239" t="s">
        <v>430</v>
      </c>
      <c r="G225" s="2" t="s">
        <v>134</v>
      </c>
      <c r="H225" s="247" t="s">
        <v>47</v>
      </c>
      <c r="J225" s="190" t="s">
        <v>647</v>
      </c>
      <c r="K225" s="9" t="s">
        <v>136</v>
      </c>
    </row>
    <row r="226" spans="2:11" x14ac:dyDescent="0.2">
      <c r="C226" s="237" t="s">
        <v>2441</v>
      </c>
      <c r="D226" s="253" t="s">
        <v>2442</v>
      </c>
      <c r="E226" s="238" t="s">
        <v>407</v>
      </c>
      <c r="F226" s="239" t="s">
        <v>430</v>
      </c>
      <c r="G226" s="2" t="s">
        <v>134</v>
      </c>
      <c r="H226" s="247" t="s">
        <v>47</v>
      </c>
      <c r="J226" s="190" t="s">
        <v>647</v>
      </c>
      <c r="K226" s="9" t="s">
        <v>136</v>
      </c>
    </row>
    <row r="227" spans="2:11" x14ac:dyDescent="0.2">
      <c r="C227" s="237" t="s">
        <v>2434</v>
      </c>
      <c r="D227" s="253" t="s">
        <v>2435</v>
      </c>
      <c r="E227" s="238" t="s">
        <v>407</v>
      </c>
      <c r="F227" s="239"/>
      <c r="H227" s="247" t="s">
        <v>47</v>
      </c>
      <c r="J227" s="190" t="s">
        <v>2433</v>
      </c>
      <c r="K227" s="9" t="s">
        <v>136</v>
      </c>
    </row>
    <row r="228" spans="2:11" x14ac:dyDescent="0.2">
      <c r="C228" s="190" t="s">
        <v>667</v>
      </c>
      <c r="D228" s="242" t="s">
        <v>749</v>
      </c>
      <c r="E228" s="9" t="s">
        <v>407</v>
      </c>
      <c r="H228" s="247" t="s">
        <v>137</v>
      </c>
      <c r="J228" s="9" t="s">
        <v>668</v>
      </c>
      <c r="K228" s="9" t="s">
        <v>136</v>
      </c>
    </row>
    <row r="229" spans="2:11" x14ac:dyDescent="0.2">
      <c r="B229" s="240"/>
      <c r="C229" s="244" t="s">
        <v>640</v>
      </c>
      <c r="D229" s="281" t="s">
        <v>178</v>
      </c>
      <c r="E229" s="238" t="s">
        <v>407</v>
      </c>
      <c r="F229" s="239"/>
      <c r="H229" s="240" t="s">
        <v>47</v>
      </c>
      <c r="I229" s="2"/>
      <c r="J229" s="190" t="s">
        <v>641</v>
      </c>
      <c r="K229" s="9" t="s">
        <v>136</v>
      </c>
    </row>
    <row r="230" spans="2:11" x14ac:dyDescent="0.2">
      <c r="C230" s="244" t="s">
        <v>642</v>
      </c>
      <c r="D230" s="254" t="s">
        <v>609</v>
      </c>
      <c r="E230" s="238" t="s">
        <v>407</v>
      </c>
      <c r="F230" s="239"/>
      <c r="H230" s="247" t="s">
        <v>46</v>
      </c>
      <c r="J230" s="190" t="s">
        <v>643</v>
      </c>
      <c r="K230" s="190" t="s">
        <v>136</v>
      </c>
    </row>
    <row r="231" spans="2:11" x14ac:dyDescent="0.2">
      <c r="C231" s="237" t="s">
        <v>405</v>
      </c>
      <c r="D231" s="253" t="s">
        <v>406</v>
      </c>
      <c r="E231" s="238" t="s">
        <v>407</v>
      </c>
      <c r="F231" s="239"/>
      <c r="H231" s="247" t="s">
        <v>46</v>
      </c>
      <c r="J231" s="190" t="s">
        <v>354</v>
      </c>
      <c r="K231" s="9" t="s">
        <v>136</v>
      </c>
    </row>
    <row r="232" spans="2:11" x14ac:dyDescent="0.2">
      <c r="C232" s="244" t="s">
        <v>644</v>
      </c>
      <c r="D232" s="254" t="s">
        <v>645</v>
      </c>
      <c r="E232" s="238" t="s">
        <v>407</v>
      </c>
      <c r="F232" s="239"/>
      <c r="H232" s="247" t="s">
        <v>47</v>
      </c>
      <c r="J232" s="190" t="s">
        <v>643</v>
      </c>
      <c r="K232" s="9" t="s">
        <v>136</v>
      </c>
    </row>
    <row r="233" spans="2:11" x14ac:dyDescent="0.2">
      <c r="C233" s="237" t="s">
        <v>494</v>
      </c>
      <c r="D233" s="253" t="s">
        <v>495</v>
      </c>
      <c r="E233" s="238" t="s">
        <v>407</v>
      </c>
      <c r="F233" s="239"/>
      <c r="H233" s="247" t="s">
        <v>47</v>
      </c>
      <c r="J233" s="190" t="s">
        <v>493</v>
      </c>
      <c r="K233" s="9" t="s">
        <v>136</v>
      </c>
    </row>
    <row r="234" spans="2:11" x14ac:dyDescent="0.2">
      <c r="C234" s="237" t="s">
        <v>649</v>
      </c>
      <c r="D234" s="253" t="s">
        <v>645</v>
      </c>
      <c r="E234" s="238" t="s">
        <v>407</v>
      </c>
      <c r="F234" s="239"/>
      <c r="H234" s="247" t="s">
        <v>46</v>
      </c>
      <c r="J234" s="190" t="s">
        <v>643</v>
      </c>
      <c r="K234" s="9" t="s">
        <v>136</v>
      </c>
    </row>
    <row r="235" spans="2:11" x14ac:dyDescent="0.2">
      <c r="C235" s="237" t="s">
        <v>650</v>
      </c>
      <c r="D235" s="253" t="s">
        <v>651</v>
      </c>
      <c r="E235" s="238" t="s">
        <v>407</v>
      </c>
      <c r="F235" s="239"/>
      <c r="H235" s="247" t="s">
        <v>46</v>
      </c>
      <c r="J235" s="190" t="s">
        <v>496</v>
      </c>
      <c r="K235" s="9" t="s">
        <v>136</v>
      </c>
    </row>
    <row r="236" spans="2:11" x14ac:dyDescent="0.2">
      <c r="C236" s="237" t="s">
        <v>652</v>
      </c>
      <c r="D236" s="253" t="s">
        <v>2038</v>
      </c>
      <c r="E236" s="238" t="s">
        <v>407</v>
      </c>
      <c r="F236" s="239"/>
      <c r="H236" s="247" t="s">
        <v>47</v>
      </c>
      <c r="J236" s="190" t="s">
        <v>653</v>
      </c>
      <c r="K236" s="9" t="s">
        <v>136</v>
      </c>
    </row>
    <row r="237" spans="2:11" x14ac:dyDescent="0.2">
      <c r="C237" s="237" t="s">
        <v>180</v>
      </c>
      <c r="D237" s="253" t="s">
        <v>655</v>
      </c>
      <c r="E237" s="238" t="s">
        <v>407</v>
      </c>
      <c r="F237" s="239"/>
      <c r="H237" s="247" t="s">
        <v>137</v>
      </c>
      <c r="J237" s="190" t="s">
        <v>493</v>
      </c>
      <c r="K237" s="9" t="s">
        <v>136</v>
      </c>
    </row>
    <row r="238" spans="2:11" x14ac:dyDescent="0.2">
      <c r="C238" s="237" t="s">
        <v>656</v>
      </c>
      <c r="D238" s="253" t="s">
        <v>178</v>
      </c>
      <c r="E238" s="238" t="s">
        <v>407</v>
      </c>
      <c r="F238" s="239"/>
      <c r="H238" s="247" t="s">
        <v>46</v>
      </c>
      <c r="J238" s="190" t="s">
        <v>641</v>
      </c>
      <c r="K238" s="9" t="s">
        <v>136</v>
      </c>
    </row>
    <row r="239" spans="2:11" x14ac:dyDescent="0.2">
      <c r="C239" s="237" t="s">
        <v>492</v>
      </c>
      <c r="D239" s="253" t="s">
        <v>441</v>
      </c>
      <c r="E239" s="238" t="s">
        <v>407</v>
      </c>
      <c r="F239" s="239"/>
      <c r="H239" s="247" t="s">
        <v>47</v>
      </c>
      <c r="J239" s="190" t="s">
        <v>493</v>
      </c>
      <c r="K239" s="9" t="s">
        <v>136</v>
      </c>
    </row>
    <row r="240" spans="2:11" x14ac:dyDescent="0.2">
      <c r="C240" s="237" t="s">
        <v>658</v>
      </c>
      <c r="D240" s="253" t="s">
        <v>609</v>
      </c>
      <c r="E240" s="238" t="s">
        <v>407</v>
      </c>
      <c r="F240" s="239"/>
      <c r="H240" s="247" t="s">
        <v>46</v>
      </c>
      <c r="J240" s="190" t="s">
        <v>643</v>
      </c>
      <c r="K240" s="9" t="s">
        <v>136</v>
      </c>
    </row>
    <row r="241" spans="1:11" x14ac:dyDescent="0.2">
      <c r="C241" s="237" t="s">
        <v>659</v>
      </c>
      <c r="D241" s="253" t="s">
        <v>1998</v>
      </c>
      <c r="E241" s="238" t="s">
        <v>407</v>
      </c>
      <c r="F241" s="239" t="s">
        <v>663</v>
      </c>
      <c r="G241" s="2" t="s">
        <v>134</v>
      </c>
      <c r="H241" s="247" t="s">
        <v>46</v>
      </c>
      <c r="J241" s="190" t="s">
        <v>356</v>
      </c>
      <c r="K241" s="9" t="s">
        <v>136</v>
      </c>
    </row>
    <row r="242" spans="1:11" x14ac:dyDescent="0.2">
      <c r="C242" s="237" t="s">
        <v>661</v>
      </c>
      <c r="D242" s="253" t="s">
        <v>662</v>
      </c>
      <c r="E242" s="238" t="s">
        <v>407</v>
      </c>
      <c r="F242" s="239" t="s">
        <v>663</v>
      </c>
      <c r="G242" s="2" t="s">
        <v>134</v>
      </c>
      <c r="H242" s="247" t="s">
        <v>45</v>
      </c>
      <c r="J242" s="190" t="s">
        <v>356</v>
      </c>
      <c r="K242" s="9" t="s">
        <v>136</v>
      </c>
    </row>
    <row r="243" spans="1:11" x14ac:dyDescent="0.2">
      <c r="C243" s="237" t="s">
        <v>664</v>
      </c>
      <c r="D243" s="253" t="s">
        <v>665</v>
      </c>
      <c r="E243" s="238" t="s">
        <v>407</v>
      </c>
      <c r="F243" s="239"/>
      <c r="H243" s="247" t="s">
        <v>137</v>
      </c>
      <c r="J243" s="190" t="s">
        <v>496</v>
      </c>
      <c r="K243" s="9" t="s">
        <v>136</v>
      </c>
    </row>
    <row r="244" spans="1:11" x14ac:dyDescent="0.2">
      <c r="C244" s="237" t="s">
        <v>347</v>
      </c>
      <c r="D244" s="253" t="s">
        <v>348</v>
      </c>
      <c r="E244" s="238" t="s">
        <v>671</v>
      </c>
      <c r="F244" s="239"/>
      <c r="H244" s="247" t="s">
        <v>45</v>
      </c>
      <c r="J244" s="190" t="s">
        <v>349</v>
      </c>
      <c r="K244" s="9" t="s">
        <v>149</v>
      </c>
    </row>
    <row r="245" spans="1:11" x14ac:dyDescent="0.2">
      <c r="C245" s="244" t="s">
        <v>1831</v>
      </c>
      <c r="D245" s="254" t="s">
        <v>1832</v>
      </c>
      <c r="E245" s="238" t="s">
        <v>671</v>
      </c>
      <c r="F245" s="239"/>
      <c r="H245" s="247" t="s">
        <v>46</v>
      </c>
      <c r="J245" s="190" t="s">
        <v>672</v>
      </c>
      <c r="K245" s="9" t="s">
        <v>149</v>
      </c>
    </row>
    <row r="246" spans="1:11" x14ac:dyDescent="0.2">
      <c r="A246" s="2" t="s">
        <v>1478</v>
      </c>
      <c r="C246" s="237" t="s">
        <v>1709</v>
      </c>
      <c r="D246" s="253" t="s">
        <v>1710</v>
      </c>
      <c r="E246" s="238" t="s">
        <v>671</v>
      </c>
      <c r="F246" s="239"/>
      <c r="G246" s="2" t="s">
        <v>134</v>
      </c>
      <c r="H246" s="247" t="s">
        <v>46</v>
      </c>
      <c r="J246" s="190" t="s">
        <v>1424</v>
      </c>
      <c r="K246" s="9" t="s">
        <v>149</v>
      </c>
    </row>
    <row r="247" spans="1:11" x14ac:dyDescent="0.2">
      <c r="A247" s="2" t="s">
        <v>142</v>
      </c>
      <c r="C247" s="244" t="s">
        <v>1782</v>
      </c>
      <c r="D247" s="254" t="s">
        <v>1783</v>
      </c>
      <c r="E247" s="238" t="s">
        <v>671</v>
      </c>
      <c r="F247" s="239"/>
      <c r="H247" s="247" t="s">
        <v>47</v>
      </c>
      <c r="J247" s="190" t="s">
        <v>690</v>
      </c>
      <c r="K247" s="9" t="s">
        <v>149</v>
      </c>
    </row>
    <row r="248" spans="1:11" x14ac:dyDescent="0.2">
      <c r="A248" s="2" t="s">
        <v>645</v>
      </c>
      <c r="C248" s="243" t="s">
        <v>721</v>
      </c>
      <c r="D248" s="254" t="s">
        <v>722</v>
      </c>
      <c r="E248" s="238" t="s">
        <v>671</v>
      </c>
      <c r="F248" s="239"/>
      <c r="H248" s="247" t="s">
        <v>47</v>
      </c>
      <c r="J248" s="190" t="s">
        <v>349</v>
      </c>
      <c r="K248" s="9" t="s">
        <v>149</v>
      </c>
    </row>
    <row r="249" spans="1:11" x14ac:dyDescent="0.2">
      <c r="C249" s="237" t="s">
        <v>1544</v>
      </c>
      <c r="D249" s="253" t="s">
        <v>1545</v>
      </c>
      <c r="E249" s="238" t="s">
        <v>671</v>
      </c>
      <c r="F249" s="239"/>
      <c r="H249" s="247" t="s">
        <v>47</v>
      </c>
      <c r="J249" s="190" t="s">
        <v>690</v>
      </c>
      <c r="K249" s="9" t="s">
        <v>149</v>
      </c>
    </row>
    <row r="250" spans="1:11" x14ac:dyDescent="0.2">
      <c r="C250" s="237" t="s">
        <v>1969</v>
      </c>
      <c r="D250" s="253" t="s">
        <v>1970</v>
      </c>
      <c r="E250" s="238" t="s">
        <v>671</v>
      </c>
      <c r="F250" s="239"/>
      <c r="H250" s="247" t="s">
        <v>46</v>
      </c>
      <c r="J250" s="190" t="s">
        <v>690</v>
      </c>
      <c r="K250" s="9" t="s">
        <v>149</v>
      </c>
    </row>
    <row r="251" spans="1:11" x14ac:dyDescent="0.2">
      <c r="C251" s="237" t="s">
        <v>2041</v>
      </c>
      <c r="D251" s="253" t="s">
        <v>2042</v>
      </c>
      <c r="E251" s="238" t="s">
        <v>671</v>
      </c>
      <c r="F251" s="239"/>
      <c r="H251" s="247" t="s">
        <v>47</v>
      </c>
      <c r="J251" s="190" t="s">
        <v>690</v>
      </c>
      <c r="K251" s="9" t="s">
        <v>149</v>
      </c>
    </row>
    <row r="252" spans="1:11" x14ac:dyDescent="0.2">
      <c r="C252" s="237" t="s">
        <v>695</v>
      </c>
      <c r="D252" s="253" t="s">
        <v>696</v>
      </c>
      <c r="E252" s="238" t="s">
        <v>671</v>
      </c>
      <c r="F252" s="239"/>
      <c r="H252" s="247" t="s">
        <v>47</v>
      </c>
      <c r="J252" s="190" t="s">
        <v>690</v>
      </c>
      <c r="K252" s="9" t="s">
        <v>149</v>
      </c>
    </row>
    <row r="253" spans="1:11" x14ac:dyDescent="0.2">
      <c r="C253" s="237" t="s">
        <v>673</v>
      </c>
      <c r="D253" s="253" t="s">
        <v>674</v>
      </c>
      <c r="E253" s="238" t="s">
        <v>671</v>
      </c>
      <c r="F253" s="239"/>
      <c r="H253" s="247" t="s">
        <v>137</v>
      </c>
      <c r="J253" s="190" t="s">
        <v>349</v>
      </c>
      <c r="K253" s="9" t="s">
        <v>149</v>
      </c>
    </row>
    <row r="254" spans="1:11" x14ac:dyDescent="0.2">
      <c r="C254" s="237" t="s">
        <v>1971</v>
      </c>
      <c r="D254" s="253" t="s">
        <v>501</v>
      </c>
      <c r="E254" s="238" t="s">
        <v>671</v>
      </c>
      <c r="F254" s="239"/>
      <c r="H254" s="247" t="s">
        <v>367</v>
      </c>
      <c r="J254" s="190" t="s">
        <v>690</v>
      </c>
      <c r="K254" s="9" t="s">
        <v>149</v>
      </c>
    </row>
    <row r="255" spans="1:11" x14ac:dyDescent="0.2">
      <c r="C255" s="237" t="s">
        <v>1553</v>
      </c>
      <c r="D255" s="253" t="s">
        <v>436</v>
      </c>
      <c r="E255" s="238" t="s">
        <v>671</v>
      </c>
      <c r="F255" s="239"/>
      <c r="H255" s="247" t="s">
        <v>47</v>
      </c>
      <c r="J255" s="190" t="s">
        <v>349</v>
      </c>
      <c r="K255" s="9" t="s">
        <v>149</v>
      </c>
    </row>
    <row r="256" spans="1:11" x14ac:dyDescent="0.2">
      <c r="C256" s="237" t="s">
        <v>1551</v>
      </c>
      <c r="D256" s="253" t="s">
        <v>1552</v>
      </c>
      <c r="E256" s="238" t="s">
        <v>671</v>
      </c>
      <c r="F256" s="239"/>
      <c r="H256" s="247" t="s">
        <v>47</v>
      </c>
      <c r="J256" s="190" t="s">
        <v>349</v>
      </c>
      <c r="K256" s="9" t="s">
        <v>149</v>
      </c>
    </row>
    <row r="257" spans="3:11" x14ac:dyDescent="0.2">
      <c r="C257" s="237" t="s">
        <v>697</v>
      </c>
      <c r="D257" s="253" t="s">
        <v>698</v>
      </c>
      <c r="E257" s="238" t="s">
        <v>671</v>
      </c>
      <c r="F257" s="239"/>
      <c r="H257" s="247" t="s">
        <v>45</v>
      </c>
      <c r="J257" s="190" t="s">
        <v>690</v>
      </c>
      <c r="K257" s="9" t="s">
        <v>149</v>
      </c>
    </row>
    <row r="258" spans="3:11" x14ac:dyDescent="0.2">
      <c r="C258" s="237" t="s">
        <v>669</v>
      </c>
      <c r="D258" s="253" t="s">
        <v>670</v>
      </c>
      <c r="E258" s="238" t="s">
        <v>671</v>
      </c>
      <c r="F258" s="239" t="s">
        <v>461</v>
      </c>
      <c r="G258" s="2" t="s">
        <v>134</v>
      </c>
      <c r="H258" s="247" t="s">
        <v>46</v>
      </c>
      <c r="J258" s="190" t="s">
        <v>672</v>
      </c>
      <c r="K258" s="9" t="s">
        <v>149</v>
      </c>
    </row>
    <row r="259" spans="3:11" x14ac:dyDescent="0.2">
      <c r="C259" s="237" t="s">
        <v>1495</v>
      </c>
      <c r="D259" s="253" t="s">
        <v>478</v>
      </c>
      <c r="E259" s="238" t="s">
        <v>671</v>
      </c>
      <c r="F259" s="239"/>
      <c r="H259" s="247" t="s">
        <v>47</v>
      </c>
      <c r="J259" s="190" t="s">
        <v>672</v>
      </c>
      <c r="K259" s="9" t="s">
        <v>149</v>
      </c>
    </row>
    <row r="260" spans="3:11" x14ac:dyDescent="0.2">
      <c r="C260" s="237" t="s">
        <v>1708</v>
      </c>
      <c r="D260" s="253" t="s">
        <v>535</v>
      </c>
      <c r="E260" s="238" t="s">
        <v>671</v>
      </c>
      <c r="F260" s="239"/>
      <c r="G260" s="2" t="s">
        <v>134</v>
      </c>
      <c r="H260" s="247" t="s">
        <v>47</v>
      </c>
      <c r="J260" s="190" t="s">
        <v>1424</v>
      </c>
      <c r="K260" s="9" t="s">
        <v>149</v>
      </c>
    </row>
    <row r="261" spans="3:11" x14ac:dyDescent="0.2">
      <c r="C261" s="237" t="s">
        <v>675</v>
      </c>
      <c r="D261" s="253" t="s">
        <v>676</v>
      </c>
      <c r="E261" s="238" t="s">
        <v>671</v>
      </c>
      <c r="F261" s="239"/>
      <c r="H261" s="247" t="s">
        <v>47</v>
      </c>
      <c r="J261" s="190" t="s">
        <v>570</v>
      </c>
      <c r="K261" s="9" t="s">
        <v>149</v>
      </c>
    </row>
    <row r="262" spans="3:11" x14ac:dyDescent="0.2">
      <c r="C262" s="237" t="s">
        <v>679</v>
      </c>
      <c r="D262" s="253" t="s">
        <v>680</v>
      </c>
      <c r="E262" s="238" t="s">
        <v>671</v>
      </c>
      <c r="F262" s="239"/>
      <c r="H262" s="247" t="s">
        <v>359</v>
      </c>
      <c r="J262" s="190" t="s">
        <v>349</v>
      </c>
      <c r="K262" s="9" t="s">
        <v>149</v>
      </c>
    </row>
    <row r="263" spans="3:11" x14ac:dyDescent="0.2">
      <c r="C263" s="237" t="s">
        <v>1422</v>
      </c>
      <c r="D263" s="253" t="s">
        <v>1423</v>
      </c>
      <c r="E263" s="238" t="s">
        <v>671</v>
      </c>
      <c r="F263" s="239"/>
      <c r="G263" s="2" t="s">
        <v>134</v>
      </c>
      <c r="H263" s="247" t="s">
        <v>47</v>
      </c>
      <c r="J263" s="190" t="s">
        <v>1424</v>
      </c>
      <c r="K263" s="9" t="s">
        <v>149</v>
      </c>
    </row>
    <row r="264" spans="3:11" x14ac:dyDescent="0.2">
      <c r="C264" s="237" t="s">
        <v>681</v>
      </c>
      <c r="D264" s="253" t="s">
        <v>203</v>
      </c>
      <c r="E264" s="238" t="s">
        <v>671</v>
      </c>
      <c r="F264" s="239"/>
      <c r="H264" s="247" t="s">
        <v>47</v>
      </c>
      <c r="J264" s="190" t="s">
        <v>672</v>
      </c>
      <c r="K264" s="9" t="s">
        <v>149</v>
      </c>
    </row>
    <row r="265" spans="3:11" x14ac:dyDescent="0.2">
      <c r="C265" s="237" t="s">
        <v>682</v>
      </c>
      <c r="D265" s="253" t="s">
        <v>683</v>
      </c>
      <c r="E265" s="238" t="s">
        <v>671</v>
      </c>
      <c r="F265" s="239"/>
      <c r="H265" s="247" t="s">
        <v>47</v>
      </c>
      <c r="J265" s="190" t="s">
        <v>684</v>
      </c>
      <c r="K265" s="9" t="s">
        <v>149</v>
      </c>
    </row>
    <row r="266" spans="3:11" x14ac:dyDescent="0.2">
      <c r="C266" s="237" t="s">
        <v>686</v>
      </c>
      <c r="D266" s="253" t="s">
        <v>687</v>
      </c>
      <c r="E266" s="238" t="s">
        <v>671</v>
      </c>
      <c r="F266" s="239"/>
      <c r="G266" s="2" t="s">
        <v>134</v>
      </c>
      <c r="H266" s="247" t="s">
        <v>367</v>
      </c>
      <c r="J266" s="190" t="s">
        <v>672</v>
      </c>
      <c r="K266" s="9" t="s">
        <v>149</v>
      </c>
    </row>
    <row r="267" spans="3:11" x14ac:dyDescent="0.2">
      <c r="C267" s="237" t="s">
        <v>1711</v>
      </c>
      <c r="D267" s="253" t="s">
        <v>1712</v>
      </c>
      <c r="E267" s="238" t="s">
        <v>671</v>
      </c>
      <c r="F267" s="239"/>
      <c r="G267" s="2" t="s">
        <v>134</v>
      </c>
      <c r="H267" s="247" t="s">
        <v>47</v>
      </c>
      <c r="J267" s="190" t="s">
        <v>1424</v>
      </c>
      <c r="K267" s="9" t="s">
        <v>149</v>
      </c>
    </row>
    <row r="268" spans="3:11" x14ac:dyDescent="0.2">
      <c r="C268" s="237" t="s">
        <v>688</v>
      </c>
      <c r="D268" s="253" t="s">
        <v>689</v>
      </c>
      <c r="E268" s="238" t="s">
        <v>671</v>
      </c>
      <c r="F268" s="239"/>
      <c r="H268" s="247" t="s">
        <v>367</v>
      </c>
      <c r="J268" s="190" t="s">
        <v>690</v>
      </c>
      <c r="K268" s="9" t="s">
        <v>149</v>
      </c>
    </row>
    <row r="269" spans="3:11" x14ac:dyDescent="0.2">
      <c r="C269" s="243" t="s">
        <v>691</v>
      </c>
      <c r="D269" s="254" t="s">
        <v>692</v>
      </c>
      <c r="E269" s="238" t="s">
        <v>671</v>
      </c>
      <c r="F269" s="239"/>
      <c r="H269" s="247" t="s">
        <v>47</v>
      </c>
      <c r="J269" s="190" t="s">
        <v>690</v>
      </c>
      <c r="K269" s="9" t="s">
        <v>149</v>
      </c>
    </row>
    <row r="270" spans="3:11" x14ac:dyDescent="0.2">
      <c r="C270" s="237" t="s">
        <v>1416</v>
      </c>
      <c r="D270" s="253" t="s">
        <v>856</v>
      </c>
      <c r="E270" s="238" t="s">
        <v>671</v>
      </c>
      <c r="F270" s="239" t="s">
        <v>430</v>
      </c>
      <c r="G270" s="2" t="s">
        <v>134</v>
      </c>
      <c r="H270" s="247" t="s">
        <v>46</v>
      </c>
      <c r="J270" s="190" t="s">
        <v>570</v>
      </c>
      <c r="K270" s="9" t="s">
        <v>149</v>
      </c>
    </row>
    <row r="271" spans="3:11" x14ac:dyDescent="0.2">
      <c r="C271" s="237" t="s">
        <v>693</v>
      </c>
      <c r="D271" s="253" t="s">
        <v>476</v>
      </c>
      <c r="E271" s="238" t="s">
        <v>671</v>
      </c>
      <c r="F271" s="239"/>
      <c r="H271" s="247" t="s">
        <v>46</v>
      </c>
      <c r="J271" s="190" t="s">
        <v>694</v>
      </c>
      <c r="K271" s="9" t="s">
        <v>149</v>
      </c>
    </row>
    <row r="272" spans="3:11" x14ac:dyDescent="0.2">
      <c r="C272" s="237" t="s">
        <v>700</v>
      </c>
      <c r="D272" s="253" t="s">
        <v>701</v>
      </c>
      <c r="E272" s="238" t="s">
        <v>671</v>
      </c>
      <c r="F272" s="239"/>
      <c r="H272" s="247" t="s">
        <v>46</v>
      </c>
      <c r="J272" s="190" t="s">
        <v>690</v>
      </c>
      <c r="K272" s="9" t="s">
        <v>149</v>
      </c>
    </row>
    <row r="273" spans="3:11" x14ac:dyDescent="0.2">
      <c r="C273" s="243" t="s">
        <v>702</v>
      </c>
      <c r="D273" s="254" t="s">
        <v>703</v>
      </c>
      <c r="E273" s="238" t="s">
        <v>671</v>
      </c>
      <c r="F273" s="239" t="s">
        <v>461</v>
      </c>
      <c r="G273" s="2" t="s">
        <v>134</v>
      </c>
      <c r="H273" s="247" t="s">
        <v>367</v>
      </c>
      <c r="J273" s="190" t="s">
        <v>704</v>
      </c>
      <c r="K273" s="9" t="s">
        <v>149</v>
      </c>
    </row>
    <row r="274" spans="3:11" x14ac:dyDescent="0.2">
      <c r="C274" s="244" t="s">
        <v>705</v>
      </c>
      <c r="D274" s="254" t="s">
        <v>706</v>
      </c>
      <c r="E274" s="238" t="s">
        <v>671</v>
      </c>
      <c r="F274" s="239"/>
      <c r="H274" s="247" t="s">
        <v>359</v>
      </c>
      <c r="J274" s="190" t="s">
        <v>349</v>
      </c>
      <c r="K274" s="9" t="s">
        <v>149</v>
      </c>
    </row>
    <row r="275" spans="3:11" x14ac:dyDescent="0.2">
      <c r="C275" s="237" t="s">
        <v>707</v>
      </c>
      <c r="D275" s="253" t="s">
        <v>708</v>
      </c>
      <c r="E275" s="238" t="s">
        <v>671</v>
      </c>
      <c r="F275" s="239"/>
      <c r="H275" s="247" t="s">
        <v>47</v>
      </c>
      <c r="J275" s="190" t="s">
        <v>672</v>
      </c>
      <c r="K275" s="9" t="s">
        <v>149</v>
      </c>
    </row>
    <row r="276" spans="3:11" x14ac:dyDescent="0.2">
      <c r="C276" s="237" t="s">
        <v>709</v>
      </c>
      <c r="D276" s="253" t="s">
        <v>710</v>
      </c>
      <c r="E276" s="238" t="s">
        <v>671</v>
      </c>
      <c r="F276" s="239"/>
      <c r="H276" s="247" t="s">
        <v>46</v>
      </c>
      <c r="J276" s="190" t="s">
        <v>349</v>
      </c>
      <c r="K276" s="9" t="s">
        <v>149</v>
      </c>
    </row>
    <row r="277" spans="3:11" x14ac:dyDescent="0.2">
      <c r="C277" s="237" t="s">
        <v>711</v>
      </c>
      <c r="D277" s="253" t="s">
        <v>712</v>
      </c>
      <c r="E277" s="238" t="s">
        <v>671</v>
      </c>
      <c r="F277" s="239"/>
      <c r="H277" s="247" t="s">
        <v>47</v>
      </c>
      <c r="J277" s="190" t="s">
        <v>349</v>
      </c>
      <c r="K277" s="9" t="s">
        <v>149</v>
      </c>
    </row>
    <row r="278" spans="3:11" x14ac:dyDescent="0.2">
      <c r="C278" s="237" t="s">
        <v>1546</v>
      </c>
      <c r="D278" s="253" t="s">
        <v>1547</v>
      </c>
      <c r="E278" s="238" t="s">
        <v>671</v>
      </c>
      <c r="F278" s="239"/>
      <c r="H278" s="247" t="s">
        <v>367</v>
      </c>
      <c r="J278" s="190" t="s">
        <v>690</v>
      </c>
      <c r="K278" s="9" t="s">
        <v>149</v>
      </c>
    </row>
    <row r="279" spans="3:11" x14ac:dyDescent="0.2">
      <c r="C279" s="237" t="s">
        <v>713</v>
      </c>
      <c r="D279" s="253" t="s">
        <v>714</v>
      </c>
      <c r="E279" s="238" t="s">
        <v>671</v>
      </c>
      <c r="F279" s="239"/>
      <c r="H279" s="247" t="s">
        <v>46</v>
      </c>
      <c r="J279" s="190" t="s">
        <v>690</v>
      </c>
      <c r="K279" s="9" t="s">
        <v>149</v>
      </c>
    </row>
    <row r="280" spans="3:11" x14ac:dyDescent="0.2">
      <c r="C280" s="237" t="s">
        <v>715</v>
      </c>
      <c r="D280" s="253" t="s">
        <v>716</v>
      </c>
      <c r="E280" s="238" t="s">
        <v>671</v>
      </c>
      <c r="F280" s="239"/>
      <c r="H280" s="247" t="s">
        <v>47</v>
      </c>
      <c r="J280" s="190" t="s">
        <v>349</v>
      </c>
      <c r="K280" s="9" t="s">
        <v>149</v>
      </c>
    </row>
    <row r="281" spans="3:11" x14ac:dyDescent="0.2">
      <c r="C281" s="237" t="s">
        <v>1713</v>
      </c>
      <c r="D281" s="253" t="s">
        <v>1714</v>
      </c>
      <c r="E281" s="238" t="s">
        <v>671</v>
      </c>
      <c r="F281" s="239"/>
      <c r="G281" s="2" t="s">
        <v>134</v>
      </c>
      <c r="H281" s="247" t="s">
        <v>47</v>
      </c>
      <c r="J281" s="190" t="s">
        <v>1424</v>
      </c>
      <c r="K281" s="9" t="s">
        <v>149</v>
      </c>
    </row>
    <row r="282" spans="3:11" x14ac:dyDescent="0.2">
      <c r="C282" s="237" t="s">
        <v>1549</v>
      </c>
      <c r="D282" s="253" t="s">
        <v>1550</v>
      </c>
      <c r="E282" s="238" t="s">
        <v>671</v>
      </c>
      <c r="F282" s="239"/>
      <c r="H282" s="247" t="s">
        <v>47</v>
      </c>
      <c r="J282" s="190" t="s">
        <v>349</v>
      </c>
      <c r="K282" s="9" t="s">
        <v>149</v>
      </c>
    </row>
    <row r="283" spans="3:11" x14ac:dyDescent="0.2">
      <c r="C283" s="244" t="s">
        <v>1741</v>
      </c>
      <c r="D283" s="254" t="s">
        <v>350</v>
      </c>
      <c r="E283" s="238" t="s">
        <v>671</v>
      </c>
      <c r="F283" s="239"/>
      <c r="H283" s="247" t="s">
        <v>351</v>
      </c>
      <c r="J283" s="190" t="s">
        <v>672</v>
      </c>
      <c r="K283" s="9" t="s">
        <v>149</v>
      </c>
    </row>
    <row r="284" spans="3:11" x14ac:dyDescent="0.2">
      <c r="C284" s="244" t="s">
        <v>1925</v>
      </c>
      <c r="D284" s="254" t="s">
        <v>350</v>
      </c>
      <c r="E284" s="238" t="s">
        <v>671</v>
      </c>
      <c r="F284" s="239"/>
      <c r="H284" s="247" t="s">
        <v>351</v>
      </c>
      <c r="J284" s="190" t="s">
        <v>672</v>
      </c>
      <c r="K284" s="9" t="s">
        <v>149</v>
      </c>
    </row>
    <row r="285" spans="3:11" x14ac:dyDescent="0.2">
      <c r="C285" s="244" t="s">
        <v>1930</v>
      </c>
      <c r="D285" s="254" t="s">
        <v>350</v>
      </c>
      <c r="E285" s="238" t="s">
        <v>671</v>
      </c>
      <c r="F285" s="239"/>
      <c r="H285" s="247" t="s">
        <v>351</v>
      </c>
      <c r="J285" s="190" t="s">
        <v>672</v>
      </c>
      <c r="K285" s="9" t="s">
        <v>149</v>
      </c>
    </row>
    <row r="286" spans="3:11" x14ac:dyDescent="0.2">
      <c r="C286" s="244" t="s">
        <v>1956</v>
      </c>
      <c r="D286" s="254" t="s">
        <v>908</v>
      </c>
      <c r="E286" s="238" t="s">
        <v>671</v>
      </c>
      <c r="F286" s="239"/>
      <c r="H286" s="247" t="s">
        <v>351</v>
      </c>
      <c r="J286" s="190" t="s">
        <v>349</v>
      </c>
      <c r="K286" s="9" t="s">
        <v>149</v>
      </c>
    </row>
    <row r="287" spans="3:11" x14ac:dyDescent="0.2">
      <c r="C287" s="244" t="s">
        <v>1957</v>
      </c>
      <c r="D287" s="254" t="s">
        <v>1958</v>
      </c>
      <c r="E287" s="238" t="s">
        <v>671</v>
      </c>
      <c r="F287" s="239"/>
      <c r="H287" s="247" t="s">
        <v>351</v>
      </c>
      <c r="J287" s="190" t="s">
        <v>349</v>
      </c>
      <c r="K287" s="9" t="s">
        <v>149</v>
      </c>
    </row>
    <row r="288" spans="3:11" x14ac:dyDescent="0.2">
      <c r="C288" s="244" t="s">
        <v>1954</v>
      </c>
      <c r="D288" s="254" t="s">
        <v>1955</v>
      </c>
      <c r="E288" s="238" t="s">
        <v>671</v>
      </c>
      <c r="F288" s="239"/>
      <c r="H288" s="247" t="s">
        <v>351</v>
      </c>
      <c r="J288" s="190" t="s">
        <v>672</v>
      </c>
      <c r="K288" s="9" t="s">
        <v>149</v>
      </c>
    </row>
    <row r="289" spans="3:11" x14ac:dyDescent="0.2">
      <c r="C289" s="138" t="s">
        <v>1817</v>
      </c>
      <c r="D289" s="252" t="s">
        <v>1017</v>
      </c>
      <c r="E289" s="9" t="s">
        <v>671</v>
      </c>
      <c r="H289" s="247" t="s">
        <v>353</v>
      </c>
      <c r="J289" s="9" t="s">
        <v>690</v>
      </c>
      <c r="K289" s="9" t="s">
        <v>149</v>
      </c>
    </row>
    <row r="290" spans="3:11" x14ac:dyDescent="0.2">
      <c r="C290" s="244" t="s">
        <v>1769</v>
      </c>
      <c r="D290" s="254" t="s">
        <v>1770</v>
      </c>
      <c r="E290" s="238" t="s">
        <v>671</v>
      </c>
      <c r="F290" s="239"/>
      <c r="H290" s="247" t="s">
        <v>359</v>
      </c>
      <c r="J290" s="190" t="s">
        <v>690</v>
      </c>
      <c r="K290" s="9" t="s">
        <v>149</v>
      </c>
    </row>
    <row r="291" spans="3:11" x14ac:dyDescent="0.2">
      <c r="C291" s="244" t="s">
        <v>1959</v>
      </c>
      <c r="D291" s="254" t="s">
        <v>1354</v>
      </c>
      <c r="E291" s="238" t="s">
        <v>671</v>
      </c>
      <c r="F291" s="239"/>
      <c r="H291" s="247" t="s">
        <v>351</v>
      </c>
      <c r="J291" s="190" t="s">
        <v>349</v>
      </c>
      <c r="K291" s="9" t="s">
        <v>149</v>
      </c>
    </row>
    <row r="292" spans="3:11" x14ac:dyDescent="0.2">
      <c r="C292" s="244" t="s">
        <v>1833</v>
      </c>
      <c r="D292" s="254" t="s">
        <v>1834</v>
      </c>
      <c r="E292" s="238" t="s">
        <v>671</v>
      </c>
      <c r="F292" s="239"/>
      <c r="H292" s="247" t="s">
        <v>351</v>
      </c>
      <c r="J292" s="190" t="s">
        <v>349</v>
      </c>
      <c r="K292" s="9" t="s">
        <v>149</v>
      </c>
    </row>
    <row r="293" spans="3:11" x14ac:dyDescent="0.2">
      <c r="C293" s="244" t="s">
        <v>1840</v>
      </c>
      <c r="D293" s="254" t="s">
        <v>1841</v>
      </c>
      <c r="E293" s="238" t="s">
        <v>671</v>
      </c>
      <c r="F293" s="239"/>
      <c r="H293" s="247" t="s">
        <v>351</v>
      </c>
      <c r="J293" s="190" t="s">
        <v>672</v>
      </c>
      <c r="K293" s="9" t="s">
        <v>149</v>
      </c>
    </row>
    <row r="294" spans="3:11" x14ac:dyDescent="0.2">
      <c r="C294" s="237" t="s">
        <v>717</v>
      </c>
      <c r="D294" s="253" t="s">
        <v>718</v>
      </c>
      <c r="E294" s="9" t="s">
        <v>719</v>
      </c>
      <c r="F294" s="239"/>
      <c r="G294" s="2" t="s">
        <v>134</v>
      </c>
      <c r="H294" s="247" t="s">
        <v>45</v>
      </c>
      <c r="J294" s="190" t="s">
        <v>720</v>
      </c>
      <c r="K294" s="9" t="s">
        <v>136</v>
      </c>
    </row>
    <row r="295" spans="3:11" x14ac:dyDescent="0.2">
      <c r="C295" s="243" t="s">
        <v>677</v>
      </c>
      <c r="D295" s="254" t="s">
        <v>678</v>
      </c>
      <c r="E295" s="9" t="s">
        <v>1683</v>
      </c>
      <c r="F295" s="239"/>
      <c r="H295" s="247" t="s">
        <v>156</v>
      </c>
      <c r="J295" s="190" t="s">
        <v>1231</v>
      </c>
      <c r="K295" s="9" t="s">
        <v>149</v>
      </c>
    </row>
    <row r="296" spans="3:11" x14ac:dyDescent="0.2">
      <c r="C296" s="237" t="s">
        <v>571</v>
      </c>
      <c r="D296" s="253" t="s">
        <v>572</v>
      </c>
      <c r="E296" s="9" t="s">
        <v>1421</v>
      </c>
      <c r="F296" s="239"/>
      <c r="H296" s="247" t="s">
        <v>137</v>
      </c>
      <c r="J296" s="190" t="s">
        <v>570</v>
      </c>
      <c r="K296" s="9" t="s">
        <v>149</v>
      </c>
    </row>
    <row r="297" spans="3:11" x14ac:dyDescent="0.2">
      <c r="C297" s="243" t="s">
        <v>567</v>
      </c>
      <c r="D297" s="254" t="s">
        <v>568</v>
      </c>
      <c r="E297" s="238" t="s">
        <v>1421</v>
      </c>
      <c r="F297" s="239" t="s">
        <v>569</v>
      </c>
      <c r="G297" s="2" t="s">
        <v>134</v>
      </c>
      <c r="H297" s="247" t="s">
        <v>137</v>
      </c>
      <c r="J297" s="190" t="s">
        <v>570</v>
      </c>
      <c r="K297" s="9" t="s">
        <v>149</v>
      </c>
    </row>
    <row r="298" spans="3:11" ht="12" customHeight="1" x14ac:dyDescent="0.2">
      <c r="C298" s="237" t="s">
        <v>648</v>
      </c>
      <c r="D298" s="253" t="s">
        <v>2447</v>
      </c>
      <c r="E298" s="238" t="s">
        <v>179</v>
      </c>
      <c r="F298" s="239"/>
      <c r="H298" s="247" t="s">
        <v>46</v>
      </c>
      <c r="J298" s="190" t="s">
        <v>354</v>
      </c>
      <c r="K298" s="9" t="s">
        <v>136</v>
      </c>
    </row>
    <row r="299" spans="3:11" x14ac:dyDescent="0.2">
      <c r="C299" s="190" t="s">
        <v>2451</v>
      </c>
      <c r="D299" s="242" t="s">
        <v>452</v>
      </c>
      <c r="E299" s="9" t="s">
        <v>179</v>
      </c>
      <c r="H299" s="247" t="s">
        <v>47</v>
      </c>
      <c r="J299" s="9" t="s">
        <v>493</v>
      </c>
      <c r="K299" s="9" t="s">
        <v>136</v>
      </c>
    </row>
    <row r="300" spans="3:11" x14ac:dyDescent="0.2">
      <c r="C300" s="237" t="s">
        <v>2448</v>
      </c>
      <c r="D300" s="253" t="s">
        <v>2449</v>
      </c>
      <c r="E300" s="238" t="s">
        <v>179</v>
      </c>
      <c r="F300" s="239"/>
      <c r="H300" s="247" t="s">
        <v>47</v>
      </c>
      <c r="J300" s="190" t="s">
        <v>356</v>
      </c>
      <c r="K300" s="9" t="s">
        <v>136</v>
      </c>
    </row>
    <row r="301" spans="3:11" x14ac:dyDescent="0.2">
      <c r="C301" s="237" t="s">
        <v>2445</v>
      </c>
      <c r="D301" s="253" t="s">
        <v>2446</v>
      </c>
      <c r="E301" s="238" t="s">
        <v>179</v>
      </c>
      <c r="F301" s="239"/>
      <c r="H301" s="247" t="s">
        <v>47</v>
      </c>
      <c r="J301" s="190" t="s">
        <v>354</v>
      </c>
      <c r="K301" s="9" t="s">
        <v>136</v>
      </c>
    </row>
    <row r="302" spans="3:11" x14ac:dyDescent="0.2">
      <c r="C302" s="237" t="s">
        <v>357</v>
      </c>
      <c r="D302" s="253" t="s">
        <v>2444</v>
      </c>
      <c r="E302" s="238" t="s">
        <v>179</v>
      </c>
      <c r="F302" s="239"/>
      <c r="H302" s="247" t="s">
        <v>47</v>
      </c>
      <c r="J302" s="190" t="s">
        <v>354</v>
      </c>
      <c r="K302" s="9" t="s">
        <v>136</v>
      </c>
    </row>
    <row r="303" spans="3:11" x14ac:dyDescent="0.2">
      <c r="C303" s="237" t="s">
        <v>638</v>
      </c>
      <c r="D303" s="253" t="s">
        <v>639</v>
      </c>
      <c r="E303" s="238" t="s">
        <v>179</v>
      </c>
      <c r="F303" s="239"/>
      <c r="H303" s="247" t="s">
        <v>47</v>
      </c>
      <c r="J303" s="190" t="s">
        <v>354</v>
      </c>
      <c r="K303" s="9" t="s">
        <v>136</v>
      </c>
    </row>
    <row r="304" spans="3:11" x14ac:dyDescent="0.2">
      <c r="C304" s="237" t="s">
        <v>1948</v>
      </c>
      <c r="D304" s="253" t="s">
        <v>1618</v>
      </c>
      <c r="E304" s="238" t="s">
        <v>179</v>
      </c>
      <c r="F304" s="239"/>
      <c r="H304" s="247" t="s">
        <v>353</v>
      </c>
      <c r="J304" s="190" t="s">
        <v>356</v>
      </c>
      <c r="K304" s="9" t="s">
        <v>136</v>
      </c>
    </row>
    <row r="305" spans="3:11" x14ac:dyDescent="0.2">
      <c r="C305" s="237" t="s">
        <v>646</v>
      </c>
      <c r="D305" s="253" t="s">
        <v>639</v>
      </c>
      <c r="E305" s="238" t="s">
        <v>179</v>
      </c>
      <c r="F305" s="239"/>
      <c r="H305" s="247" t="s">
        <v>353</v>
      </c>
      <c r="J305" s="190" t="s">
        <v>354</v>
      </c>
      <c r="K305" s="9" t="s">
        <v>136</v>
      </c>
    </row>
    <row r="306" spans="3:11" x14ac:dyDescent="0.2">
      <c r="C306" s="237" t="s">
        <v>1953</v>
      </c>
      <c r="D306" s="253" t="s">
        <v>1003</v>
      </c>
      <c r="E306" s="238" t="s">
        <v>179</v>
      </c>
      <c r="F306" s="239"/>
      <c r="H306" s="247" t="s">
        <v>45</v>
      </c>
      <c r="J306" s="190" t="s">
        <v>354</v>
      </c>
      <c r="K306" s="9" t="s">
        <v>136</v>
      </c>
    </row>
    <row r="307" spans="3:11" x14ac:dyDescent="0.2">
      <c r="C307" s="237" t="s">
        <v>1763</v>
      </c>
      <c r="D307" s="253" t="s">
        <v>1618</v>
      </c>
      <c r="E307" s="238" t="s">
        <v>179</v>
      </c>
      <c r="F307" s="239"/>
      <c r="H307" s="247" t="s">
        <v>353</v>
      </c>
      <c r="J307" s="190" t="s">
        <v>354</v>
      </c>
      <c r="K307" s="9" t="s">
        <v>136</v>
      </c>
    </row>
    <row r="308" spans="3:11" x14ac:dyDescent="0.2">
      <c r="C308" s="237" t="s">
        <v>1949</v>
      </c>
      <c r="D308" s="253" t="s">
        <v>1618</v>
      </c>
      <c r="E308" s="238" t="s">
        <v>179</v>
      </c>
      <c r="F308" s="239"/>
      <c r="H308" s="247" t="s">
        <v>353</v>
      </c>
      <c r="J308" s="190" t="s">
        <v>356</v>
      </c>
      <c r="K308" s="9" t="s">
        <v>136</v>
      </c>
    </row>
    <row r="309" spans="3:11" x14ac:dyDescent="0.2">
      <c r="C309" s="244" t="s">
        <v>654</v>
      </c>
      <c r="D309" s="253" t="s">
        <v>639</v>
      </c>
      <c r="E309" s="238" t="s">
        <v>179</v>
      </c>
      <c r="F309" s="239"/>
      <c r="H309" s="247" t="s">
        <v>47</v>
      </c>
      <c r="J309" s="190" t="s">
        <v>653</v>
      </c>
      <c r="K309" s="9" t="s">
        <v>136</v>
      </c>
    </row>
    <row r="310" spans="3:11" x14ac:dyDescent="0.2">
      <c r="C310" s="237" t="s">
        <v>657</v>
      </c>
      <c r="D310" s="253" t="s">
        <v>639</v>
      </c>
      <c r="E310" s="238" t="s">
        <v>179</v>
      </c>
      <c r="F310" s="239"/>
      <c r="H310" s="247" t="s">
        <v>367</v>
      </c>
      <c r="J310" s="190" t="s">
        <v>493</v>
      </c>
      <c r="K310" s="9" t="s">
        <v>136</v>
      </c>
    </row>
    <row r="311" spans="3:11" x14ac:dyDescent="0.2">
      <c r="C311" s="237" t="s">
        <v>1744</v>
      </c>
      <c r="D311" s="253" t="s">
        <v>1618</v>
      </c>
      <c r="E311" s="238" t="s">
        <v>179</v>
      </c>
      <c r="F311" s="239"/>
      <c r="H311" s="247" t="s">
        <v>353</v>
      </c>
      <c r="J311" s="190" t="s">
        <v>356</v>
      </c>
      <c r="K311" s="9" t="s">
        <v>136</v>
      </c>
    </row>
    <row r="312" spans="3:11" x14ac:dyDescent="0.2">
      <c r="C312" s="237" t="s">
        <v>659</v>
      </c>
      <c r="D312" s="253" t="s">
        <v>639</v>
      </c>
      <c r="E312" s="238" t="s">
        <v>179</v>
      </c>
      <c r="F312" s="239"/>
      <c r="H312" s="247" t="s">
        <v>367</v>
      </c>
      <c r="J312" s="190" t="s">
        <v>354</v>
      </c>
      <c r="K312" s="9" t="s">
        <v>136</v>
      </c>
    </row>
    <row r="313" spans="3:11" x14ac:dyDescent="0.2">
      <c r="C313" s="243" t="s">
        <v>355</v>
      </c>
      <c r="D313" s="254" t="s">
        <v>350</v>
      </c>
      <c r="E313" s="238" t="s">
        <v>179</v>
      </c>
      <c r="F313" s="239"/>
      <c r="H313" s="247" t="s">
        <v>353</v>
      </c>
      <c r="J313" s="190" t="s">
        <v>356</v>
      </c>
      <c r="K313" s="9" t="s">
        <v>136</v>
      </c>
    </row>
    <row r="314" spans="3:11" x14ac:dyDescent="0.2">
      <c r="C314" s="237" t="s">
        <v>352</v>
      </c>
      <c r="D314" s="253" t="s">
        <v>1618</v>
      </c>
      <c r="E314" s="238" t="s">
        <v>179</v>
      </c>
      <c r="F314" s="239"/>
      <c r="H314" s="247" t="s">
        <v>353</v>
      </c>
      <c r="J314" s="190" t="s">
        <v>354</v>
      </c>
      <c r="K314" s="9" t="s">
        <v>136</v>
      </c>
    </row>
    <row r="315" spans="3:11" x14ac:dyDescent="0.2">
      <c r="C315" s="237" t="s">
        <v>1740</v>
      </c>
      <c r="D315" s="253" t="s">
        <v>1618</v>
      </c>
      <c r="E315" s="238" t="s">
        <v>179</v>
      </c>
      <c r="F315" s="239"/>
      <c r="H315" s="247" t="s">
        <v>353</v>
      </c>
      <c r="J315" s="190" t="s">
        <v>356</v>
      </c>
      <c r="K315" s="9" t="s">
        <v>136</v>
      </c>
    </row>
    <row r="316" spans="3:11" x14ac:dyDescent="0.2">
      <c r="C316" s="243" t="s">
        <v>660</v>
      </c>
      <c r="D316" s="253" t="s">
        <v>639</v>
      </c>
      <c r="E316" s="238" t="s">
        <v>179</v>
      </c>
      <c r="F316" s="239"/>
      <c r="H316" s="247" t="s">
        <v>367</v>
      </c>
      <c r="J316" s="190" t="s">
        <v>354</v>
      </c>
      <c r="K316" s="9" t="s">
        <v>136</v>
      </c>
    </row>
    <row r="317" spans="3:11" x14ac:dyDescent="0.2">
      <c r="C317" s="237" t="s">
        <v>666</v>
      </c>
      <c r="D317" s="253" t="s">
        <v>639</v>
      </c>
      <c r="E317" s="238" t="s">
        <v>179</v>
      </c>
      <c r="F317" s="239"/>
      <c r="H317" s="247" t="s">
        <v>367</v>
      </c>
      <c r="J317" s="190" t="s">
        <v>493</v>
      </c>
      <c r="K317" s="9" t="s">
        <v>136</v>
      </c>
    </row>
    <row r="318" spans="3:11" x14ac:dyDescent="0.2">
      <c r="C318" s="237" t="s">
        <v>358</v>
      </c>
      <c r="D318" s="253" t="s">
        <v>350</v>
      </c>
      <c r="E318" s="238" t="s">
        <v>179</v>
      </c>
      <c r="F318" s="239"/>
      <c r="H318" s="247" t="s">
        <v>359</v>
      </c>
      <c r="J318" s="190" t="s">
        <v>356</v>
      </c>
      <c r="K318" s="9" t="s">
        <v>136</v>
      </c>
    </row>
    <row r="319" spans="3:11" x14ac:dyDescent="0.2">
      <c r="C319" s="244" t="s">
        <v>1775</v>
      </c>
      <c r="D319" s="254" t="s">
        <v>1776</v>
      </c>
      <c r="E319" s="238" t="s">
        <v>179</v>
      </c>
      <c r="F319" s="239"/>
      <c r="H319" s="247" t="s">
        <v>359</v>
      </c>
      <c r="J319" s="190" t="s">
        <v>354</v>
      </c>
      <c r="K319" s="9" t="s">
        <v>136</v>
      </c>
    </row>
    <row r="320" spans="3:11" x14ac:dyDescent="0.2">
      <c r="C320" s="237" t="s">
        <v>1947</v>
      </c>
      <c r="D320" s="253" t="s">
        <v>1730</v>
      </c>
      <c r="E320" s="238" t="s">
        <v>179</v>
      </c>
      <c r="F320" s="239"/>
      <c r="H320" s="247" t="s">
        <v>367</v>
      </c>
      <c r="J320" s="190" t="s">
        <v>493</v>
      </c>
      <c r="K320" s="9" t="s">
        <v>136</v>
      </c>
    </row>
    <row r="321" spans="3:11" x14ac:dyDescent="0.2">
      <c r="C321" s="237" t="s">
        <v>1731</v>
      </c>
      <c r="D321" s="253" t="s">
        <v>1732</v>
      </c>
      <c r="E321" s="238" t="s">
        <v>2288</v>
      </c>
      <c r="F321" s="239"/>
      <c r="H321" s="247" t="s">
        <v>45</v>
      </c>
      <c r="J321" s="190" t="s">
        <v>2289</v>
      </c>
      <c r="K321" s="9" t="s">
        <v>136</v>
      </c>
    </row>
    <row r="322" spans="3:11" x14ac:dyDescent="0.2">
      <c r="C322" s="243" t="s">
        <v>265</v>
      </c>
      <c r="D322" s="254" t="s">
        <v>266</v>
      </c>
      <c r="E322" s="238" t="s">
        <v>267</v>
      </c>
      <c r="F322" s="239"/>
      <c r="G322" s="2" t="s">
        <v>134</v>
      </c>
      <c r="H322" s="247" t="s">
        <v>45</v>
      </c>
      <c r="J322" s="190" t="s">
        <v>268</v>
      </c>
      <c r="K322" s="9" t="s">
        <v>136</v>
      </c>
    </row>
    <row r="323" spans="3:11" x14ac:dyDescent="0.2">
      <c r="C323" s="243" t="s">
        <v>269</v>
      </c>
      <c r="D323" s="254" t="s">
        <v>270</v>
      </c>
      <c r="E323" s="238" t="s">
        <v>267</v>
      </c>
      <c r="F323" s="239"/>
      <c r="G323" s="2" t="s">
        <v>134</v>
      </c>
      <c r="H323" s="247" t="s">
        <v>45</v>
      </c>
      <c r="J323" s="190" t="s">
        <v>271</v>
      </c>
      <c r="K323" s="9" t="s">
        <v>136</v>
      </c>
    </row>
    <row r="324" spans="3:11" x14ac:dyDescent="0.2">
      <c r="C324" s="237" t="s">
        <v>755</v>
      </c>
      <c r="D324" s="253" t="s">
        <v>756</v>
      </c>
      <c r="E324" s="238" t="s">
        <v>2210</v>
      </c>
      <c r="F324" s="239"/>
      <c r="H324" s="247" t="s">
        <v>46</v>
      </c>
      <c r="J324" s="190" t="s">
        <v>730</v>
      </c>
      <c r="K324" s="9" t="s">
        <v>149</v>
      </c>
    </row>
    <row r="325" spans="3:11" x14ac:dyDescent="0.2">
      <c r="C325" s="237" t="s">
        <v>314</v>
      </c>
      <c r="D325" s="253" t="s">
        <v>315</v>
      </c>
      <c r="E325" s="238" t="s">
        <v>2061</v>
      </c>
      <c r="F325" s="239"/>
      <c r="H325" s="247" t="s">
        <v>137</v>
      </c>
      <c r="J325" s="190" t="s">
        <v>316</v>
      </c>
      <c r="K325" s="9" t="s">
        <v>149</v>
      </c>
    </row>
    <row r="326" spans="3:11" x14ac:dyDescent="0.2">
      <c r="C326" s="243" t="s">
        <v>733</v>
      </c>
      <c r="D326" s="254" t="s">
        <v>734</v>
      </c>
      <c r="E326" s="238" t="s">
        <v>735</v>
      </c>
      <c r="F326" s="239"/>
      <c r="H326" s="247" t="s">
        <v>45</v>
      </c>
      <c r="J326" s="190" t="s">
        <v>736</v>
      </c>
      <c r="K326" s="9" t="s">
        <v>136</v>
      </c>
    </row>
    <row r="327" spans="3:11" x14ac:dyDescent="0.2">
      <c r="C327" s="237" t="s">
        <v>759</v>
      </c>
      <c r="D327" s="253" t="s">
        <v>760</v>
      </c>
      <c r="E327" s="238" t="s">
        <v>318</v>
      </c>
      <c r="F327" s="239"/>
      <c r="H327" s="247" t="s">
        <v>46</v>
      </c>
      <c r="J327" s="190" t="s">
        <v>316</v>
      </c>
      <c r="K327" s="9" t="s">
        <v>149</v>
      </c>
    </row>
    <row r="328" spans="3:11" x14ac:dyDescent="0.2">
      <c r="C328" s="244" t="s">
        <v>2030</v>
      </c>
      <c r="D328" s="254" t="s">
        <v>2031</v>
      </c>
      <c r="E328" s="238" t="s">
        <v>318</v>
      </c>
      <c r="F328" s="239"/>
      <c r="G328" s="2" t="s">
        <v>134</v>
      </c>
      <c r="H328" s="247" t="s">
        <v>47</v>
      </c>
      <c r="J328" s="190" t="s">
        <v>417</v>
      </c>
      <c r="K328" s="9" t="s">
        <v>149</v>
      </c>
    </row>
    <row r="329" spans="3:11" x14ac:dyDescent="0.2">
      <c r="C329" s="237" t="s">
        <v>415</v>
      </c>
      <c r="D329" s="253" t="s">
        <v>416</v>
      </c>
      <c r="E329" s="238" t="s">
        <v>318</v>
      </c>
      <c r="F329" s="239"/>
      <c r="H329" s="247" t="s">
        <v>46</v>
      </c>
      <c r="J329" s="190" t="s">
        <v>417</v>
      </c>
      <c r="K329" s="9" t="s">
        <v>149</v>
      </c>
    </row>
    <row r="330" spans="3:11" x14ac:dyDescent="0.2">
      <c r="C330" s="237" t="s">
        <v>725</v>
      </c>
      <c r="D330" s="253" t="s">
        <v>726</v>
      </c>
      <c r="E330" s="238" t="s">
        <v>318</v>
      </c>
      <c r="F330" s="239"/>
      <c r="H330" s="247" t="s">
        <v>367</v>
      </c>
      <c r="J330" s="190" t="s">
        <v>316</v>
      </c>
      <c r="K330" s="9" t="s">
        <v>149</v>
      </c>
    </row>
    <row r="331" spans="3:11" x14ac:dyDescent="0.2">
      <c r="C331" s="237" t="s">
        <v>727</v>
      </c>
      <c r="D331" s="253" t="s">
        <v>687</v>
      </c>
      <c r="E331" s="238" t="s">
        <v>318</v>
      </c>
      <c r="F331" s="239"/>
      <c r="H331" s="247" t="s">
        <v>367</v>
      </c>
      <c r="J331" s="190" t="s">
        <v>417</v>
      </c>
      <c r="K331" s="9" t="s">
        <v>149</v>
      </c>
    </row>
    <row r="332" spans="3:11" x14ac:dyDescent="0.2">
      <c r="C332" s="244" t="s">
        <v>728</v>
      </c>
      <c r="D332" s="254" t="s">
        <v>729</v>
      </c>
      <c r="E332" s="238" t="s">
        <v>318</v>
      </c>
      <c r="F332" s="239"/>
      <c r="H332" s="247" t="s">
        <v>367</v>
      </c>
      <c r="J332" s="190" t="s">
        <v>730</v>
      </c>
      <c r="K332" s="9" t="s">
        <v>149</v>
      </c>
    </row>
    <row r="333" spans="3:11" x14ac:dyDescent="0.2">
      <c r="C333" s="237" t="s">
        <v>731</v>
      </c>
      <c r="D333" s="253" t="s">
        <v>732</v>
      </c>
      <c r="E333" s="238" t="s">
        <v>318</v>
      </c>
      <c r="F333" s="239"/>
      <c r="H333" s="247" t="s">
        <v>367</v>
      </c>
      <c r="J333" s="190" t="s">
        <v>316</v>
      </c>
      <c r="K333" s="9" t="s">
        <v>149</v>
      </c>
    </row>
    <row r="334" spans="3:11" x14ac:dyDescent="0.2">
      <c r="C334" s="237" t="s">
        <v>739</v>
      </c>
      <c r="D334" s="253" t="s">
        <v>740</v>
      </c>
      <c r="E334" s="238" t="s">
        <v>318</v>
      </c>
      <c r="F334" s="239" t="s">
        <v>324</v>
      </c>
      <c r="G334" s="2" t="s">
        <v>134</v>
      </c>
      <c r="H334" s="247" t="s">
        <v>47</v>
      </c>
      <c r="J334" s="190" t="s">
        <v>316</v>
      </c>
      <c r="K334" s="9" t="s">
        <v>149</v>
      </c>
    </row>
    <row r="335" spans="3:11" x14ac:dyDescent="0.2">
      <c r="C335" s="237" t="s">
        <v>741</v>
      </c>
      <c r="D335" s="253" t="s">
        <v>742</v>
      </c>
      <c r="E335" s="238" t="s">
        <v>318</v>
      </c>
      <c r="F335" s="239"/>
      <c r="H335" s="247" t="s">
        <v>367</v>
      </c>
      <c r="J335" s="190" t="s">
        <v>730</v>
      </c>
      <c r="K335" s="9" t="s">
        <v>149</v>
      </c>
    </row>
    <row r="336" spans="3:11" x14ac:dyDescent="0.2">
      <c r="C336" s="237" t="s">
        <v>743</v>
      </c>
      <c r="D336" s="253" t="s">
        <v>142</v>
      </c>
      <c r="E336" s="238" t="s">
        <v>318</v>
      </c>
      <c r="F336" s="239" t="s">
        <v>334</v>
      </c>
      <c r="G336" s="2" t="s">
        <v>134</v>
      </c>
      <c r="H336" s="247" t="s">
        <v>47</v>
      </c>
      <c r="J336" s="190" t="s">
        <v>744</v>
      </c>
      <c r="K336" s="9" t="s">
        <v>149</v>
      </c>
    </row>
    <row r="337" spans="3:11" x14ac:dyDescent="0.2">
      <c r="C337" s="237" t="s">
        <v>745</v>
      </c>
      <c r="D337" s="253" t="s">
        <v>746</v>
      </c>
      <c r="E337" s="238" t="s">
        <v>318</v>
      </c>
      <c r="F337" s="239"/>
      <c r="H337" s="247" t="s">
        <v>367</v>
      </c>
      <c r="J337" s="190" t="s">
        <v>417</v>
      </c>
      <c r="K337" s="9" t="s">
        <v>149</v>
      </c>
    </row>
    <row r="338" spans="3:11" x14ac:dyDescent="0.2">
      <c r="C338" s="237" t="s">
        <v>747</v>
      </c>
      <c r="D338" s="253" t="s">
        <v>699</v>
      </c>
      <c r="E338" s="238" t="s">
        <v>318</v>
      </c>
      <c r="F338" s="239"/>
      <c r="G338" s="2" t="s">
        <v>134</v>
      </c>
      <c r="H338" s="247" t="s">
        <v>47</v>
      </c>
      <c r="J338" s="190" t="s">
        <v>316</v>
      </c>
      <c r="K338" s="9" t="s">
        <v>149</v>
      </c>
    </row>
    <row r="339" spans="3:11" x14ac:dyDescent="0.2">
      <c r="C339" s="244" t="s">
        <v>748</v>
      </c>
      <c r="D339" s="254" t="s">
        <v>749</v>
      </c>
      <c r="E339" s="238" t="s">
        <v>318</v>
      </c>
      <c r="F339" s="239"/>
      <c r="G339" s="2" t="s">
        <v>134</v>
      </c>
      <c r="H339" s="247" t="s">
        <v>47</v>
      </c>
      <c r="J339" s="190" t="s">
        <v>417</v>
      </c>
      <c r="K339" s="9" t="s">
        <v>149</v>
      </c>
    </row>
    <row r="340" spans="3:11" x14ac:dyDescent="0.2">
      <c r="C340" s="243" t="s">
        <v>750</v>
      </c>
      <c r="D340" s="254" t="s">
        <v>751</v>
      </c>
      <c r="E340" s="238" t="s">
        <v>318</v>
      </c>
      <c r="F340" s="239"/>
      <c r="H340" s="247" t="s">
        <v>359</v>
      </c>
      <c r="J340" s="190" t="s">
        <v>730</v>
      </c>
      <c r="K340" s="9" t="s">
        <v>149</v>
      </c>
    </row>
    <row r="341" spans="3:11" x14ac:dyDescent="0.2">
      <c r="C341" s="237" t="s">
        <v>757</v>
      </c>
      <c r="D341" s="253" t="s">
        <v>758</v>
      </c>
      <c r="E341" s="238" t="s">
        <v>318</v>
      </c>
      <c r="F341" s="239"/>
      <c r="G341" s="2" t="s">
        <v>134</v>
      </c>
      <c r="H341" s="247" t="s">
        <v>47</v>
      </c>
      <c r="J341" s="190" t="s">
        <v>417</v>
      </c>
      <c r="K341" s="9" t="s">
        <v>149</v>
      </c>
    </row>
    <row r="342" spans="3:11" x14ac:dyDescent="0.2">
      <c r="C342" s="237" t="s">
        <v>761</v>
      </c>
      <c r="D342" s="253" t="s">
        <v>762</v>
      </c>
      <c r="E342" s="238" t="s">
        <v>318</v>
      </c>
      <c r="F342" s="239"/>
      <c r="H342" s="247" t="s">
        <v>46</v>
      </c>
      <c r="J342" s="190" t="s">
        <v>316</v>
      </c>
      <c r="K342" s="9" t="s">
        <v>149</v>
      </c>
    </row>
    <row r="343" spans="3:11" x14ac:dyDescent="0.2">
      <c r="C343" s="237" t="s">
        <v>723</v>
      </c>
      <c r="D343" s="253" t="s">
        <v>724</v>
      </c>
      <c r="E343" s="238" t="s">
        <v>318</v>
      </c>
      <c r="F343" s="239"/>
      <c r="H343" s="247" t="s">
        <v>367</v>
      </c>
      <c r="J343" s="190" t="s">
        <v>417</v>
      </c>
      <c r="K343" s="9" t="s">
        <v>149</v>
      </c>
    </row>
    <row r="344" spans="3:11" x14ac:dyDescent="0.2">
      <c r="C344" s="243" t="s">
        <v>322</v>
      </c>
      <c r="D344" s="254" t="s">
        <v>1062</v>
      </c>
      <c r="E344" s="238" t="s">
        <v>323</v>
      </c>
      <c r="F344" s="239" t="s">
        <v>324</v>
      </c>
      <c r="G344" s="2" t="s">
        <v>134</v>
      </c>
      <c r="H344" s="247" t="s">
        <v>45</v>
      </c>
      <c r="J344" s="190" t="s">
        <v>325</v>
      </c>
      <c r="K344" s="9" t="s">
        <v>149</v>
      </c>
    </row>
    <row r="345" spans="3:11" x14ac:dyDescent="0.2">
      <c r="C345" s="237" t="s">
        <v>752</v>
      </c>
      <c r="D345" s="253" t="s">
        <v>753</v>
      </c>
      <c r="E345" s="238" t="s">
        <v>323</v>
      </c>
      <c r="F345" s="239"/>
      <c r="H345" s="247" t="s">
        <v>46</v>
      </c>
      <c r="J345" s="190" t="s">
        <v>754</v>
      </c>
      <c r="K345" s="9" t="s">
        <v>136</v>
      </c>
    </row>
    <row r="346" spans="3:11" x14ac:dyDescent="0.2">
      <c r="C346" s="237" t="s">
        <v>2195</v>
      </c>
      <c r="D346" s="253" t="s">
        <v>2196</v>
      </c>
      <c r="E346" s="238" t="s">
        <v>1739</v>
      </c>
      <c r="F346" s="239"/>
      <c r="H346" s="247" t="s">
        <v>46</v>
      </c>
      <c r="J346" s="190" t="s">
        <v>744</v>
      </c>
      <c r="K346" s="9" t="s">
        <v>149</v>
      </c>
    </row>
    <row r="347" spans="3:11" x14ac:dyDescent="0.2">
      <c r="C347" s="190" t="s">
        <v>755</v>
      </c>
      <c r="D347" s="242" t="s">
        <v>756</v>
      </c>
      <c r="E347" s="9" t="s">
        <v>1739</v>
      </c>
      <c r="H347" s="247" t="s">
        <v>46</v>
      </c>
      <c r="J347" s="9" t="s">
        <v>2292</v>
      </c>
      <c r="K347" s="9" t="s">
        <v>136</v>
      </c>
    </row>
    <row r="348" spans="3:11" x14ac:dyDescent="0.2">
      <c r="C348" s="190" t="s">
        <v>2062</v>
      </c>
      <c r="D348" s="242" t="s">
        <v>2063</v>
      </c>
      <c r="E348" s="9" t="s">
        <v>1739</v>
      </c>
      <c r="G348" s="2" t="s">
        <v>134</v>
      </c>
      <c r="H348" s="247" t="s">
        <v>137</v>
      </c>
      <c r="J348" s="9" t="s">
        <v>316</v>
      </c>
      <c r="K348" s="9" t="s">
        <v>149</v>
      </c>
    </row>
    <row r="349" spans="3:11" x14ac:dyDescent="0.2">
      <c r="C349" s="237" t="s">
        <v>737</v>
      </c>
      <c r="D349" s="253" t="s">
        <v>738</v>
      </c>
      <c r="E349" s="238" t="s">
        <v>1739</v>
      </c>
      <c r="F349" s="239"/>
      <c r="H349" s="247" t="s">
        <v>46</v>
      </c>
      <c r="J349" s="190" t="s">
        <v>730</v>
      </c>
      <c r="K349" s="9" t="s">
        <v>149</v>
      </c>
    </row>
    <row r="350" spans="3:11" x14ac:dyDescent="0.2">
      <c r="C350" s="237" t="s">
        <v>1767</v>
      </c>
      <c r="D350" s="253" t="s">
        <v>1768</v>
      </c>
      <c r="E350" s="238" t="s">
        <v>1739</v>
      </c>
      <c r="F350" s="239"/>
      <c r="H350" s="247" t="s">
        <v>367</v>
      </c>
      <c r="J350" s="190" t="s">
        <v>316</v>
      </c>
      <c r="K350" s="9" t="s">
        <v>149</v>
      </c>
    </row>
    <row r="351" spans="3:11" x14ac:dyDescent="0.2">
      <c r="C351" s="237" t="s">
        <v>1848</v>
      </c>
      <c r="D351" s="253" t="s">
        <v>1849</v>
      </c>
      <c r="E351" s="238" t="s">
        <v>1739</v>
      </c>
      <c r="F351" s="239"/>
      <c r="H351" s="247" t="s">
        <v>47</v>
      </c>
      <c r="J351" s="190" t="s">
        <v>744</v>
      </c>
      <c r="K351" s="9" t="s">
        <v>149</v>
      </c>
    </row>
    <row r="352" spans="3:11" x14ac:dyDescent="0.2">
      <c r="C352" s="237" t="s">
        <v>1799</v>
      </c>
      <c r="D352" s="253" t="s">
        <v>1800</v>
      </c>
      <c r="E352" s="238" t="s">
        <v>1739</v>
      </c>
      <c r="F352" s="239"/>
      <c r="H352" s="247" t="s">
        <v>47</v>
      </c>
      <c r="J352" s="190" t="s">
        <v>730</v>
      </c>
      <c r="K352" s="9" t="s">
        <v>149</v>
      </c>
    </row>
    <row r="353" spans="3:11" x14ac:dyDescent="0.2">
      <c r="C353" s="237" t="s">
        <v>1850</v>
      </c>
      <c r="D353" s="253" t="s">
        <v>1851</v>
      </c>
      <c r="E353" s="238" t="s">
        <v>1739</v>
      </c>
      <c r="F353" s="239"/>
      <c r="H353" s="247" t="s">
        <v>367</v>
      </c>
      <c r="J353" s="190" t="s">
        <v>744</v>
      </c>
      <c r="K353" s="9" t="s">
        <v>149</v>
      </c>
    </row>
    <row r="354" spans="3:11" x14ac:dyDescent="0.2">
      <c r="C354" s="237" t="s">
        <v>1846</v>
      </c>
      <c r="D354" s="253" t="s">
        <v>1847</v>
      </c>
      <c r="E354" s="238" t="s">
        <v>1739</v>
      </c>
      <c r="F354" s="239"/>
      <c r="H354" s="247" t="s">
        <v>47</v>
      </c>
      <c r="J354" s="190" t="s">
        <v>744</v>
      </c>
      <c r="K354" s="9" t="s">
        <v>149</v>
      </c>
    </row>
    <row r="355" spans="3:11" x14ac:dyDescent="0.2">
      <c r="C355" s="237" t="s">
        <v>1785</v>
      </c>
      <c r="D355" s="253" t="s">
        <v>1786</v>
      </c>
      <c r="E355" s="238" t="s">
        <v>1739</v>
      </c>
      <c r="F355" s="239"/>
      <c r="H355" s="247" t="s">
        <v>367</v>
      </c>
      <c r="J355" s="190" t="s">
        <v>730</v>
      </c>
      <c r="K355" s="9" t="s">
        <v>149</v>
      </c>
    </row>
    <row r="356" spans="3:11" x14ac:dyDescent="0.2">
      <c r="C356" s="237" t="s">
        <v>1844</v>
      </c>
      <c r="D356" s="253" t="s">
        <v>1845</v>
      </c>
      <c r="E356" s="238" t="s">
        <v>2360</v>
      </c>
      <c r="F356" s="239"/>
      <c r="H356" s="247" t="s">
        <v>46</v>
      </c>
      <c r="J356" s="190" t="s">
        <v>730</v>
      </c>
      <c r="K356" s="9" t="s">
        <v>136</v>
      </c>
    </row>
    <row r="357" spans="3:11" x14ac:dyDescent="0.2">
      <c r="C357" s="237" t="s">
        <v>2362</v>
      </c>
      <c r="D357" s="253" t="s">
        <v>2363</v>
      </c>
      <c r="E357" s="238" t="s">
        <v>2360</v>
      </c>
      <c r="F357" s="239"/>
      <c r="H357" s="247" t="s">
        <v>46</v>
      </c>
      <c r="J357" s="190" t="s">
        <v>730</v>
      </c>
      <c r="K357" s="9" t="s">
        <v>136</v>
      </c>
    </row>
    <row r="358" spans="3:11" x14ac:dyDescent="0.2">
      <c r="C358" s="237" t="s">
        <v>737</v>
      </c>
      <c r="D358" s="253" t="s">
        <v>738</v>
      </c>
      <c r="E358" s="238" t="s">
        <v>2360</v>
      </c>
      <c r="F358" s="239"/>
      <c r="H358" s="247" t="s">
        <v>137</v>
      </c>
      <c r="J358" s="190" t="s">
        <v>730</v>
      </c>
      <c r="K358" s="9" t="s">
        <v>149</v>
      </c>
    </row>
    <row r="359" spans="3:11" x14ac:dyDescent="0.2">
      <c r="C359" s="237" t="s">
        <v>317</v>
      </c>
      <c r="D359" s="253" t="s">
        <v>273</v>
      </c>
      <c r="E359" s="238" t="s">
        <v>2462</v>
      </c>
      <c r="F359" s="239"/>
      <c r="G359" s="2" t="s">
        <v>134</v>
      </c>
      <c r="H359" s="247" t="s">
        <v>137</v>
      </c>
      <c r="J359" s="190" t="s">
        <v>316</v>
      </c>
      <c r="K359" s="9" t="s">
        <v>149</v>
      </c>
    </row>
    <row r="360" spans="3:11" x14ac:dyDescent="0.2">
      <c r="C360" s="237" t="s">
        <v>793</v>
      </c>
      <c r="D360" s="253" t="s">
        <v>794</v>
      </c>
      <c r="E360" s="238" t="s">
        <v>764</v>
      </c>
      <c r="F360" s="239"/>
      <c r="H360" s="247" t="s">
        <v>46</v>
      </c>
      <c r="J360" s="190" t="s">
        <v>783</v>
      </c>
      <c r="K360" s="9" t="s">
        <v>149</v>
      </c>
    </row>
    <row r="361" spans="3:11" x14ac:dyDescent="0.2">
      <c r="C361" s="237" t="s">
        <v>1996</v>
      </c>
      <c r="D361" s="253" t="s">
        <v>1997</v>
      </c>
      <c r="E361" s="238" t="s">
        <v>764</v>
      </c>
      <c r="F361" s="239"/>
      <c r="H361" s="247" t="s">
        <v>46</v>
      </c>
      <c r="J361" s="190" t="s">
        <v>783</v>
      </c>
      <c r="K361" s="9" t="s">
        <v>149</v>
      </c>
    </row>
    <row r="362" spans="3:11" x14ac:dyDescent="0.2">
      <c r="C362" s="237" t="s">
        <v>795</v>
      </c>
      <c r="D362" s="253" t="s">
        <v>585</v>
      </c>
      <c r="E362" s="238" t="s">
        <v>764</v>
      </c>
      <c r="F362" s="239"/>
      <c r="H362" s="247" t="s">
        <v>46</v>
      </c>
      <c r="J362" s="190" t="s">
        <v>779</v>
      </c>
      <c r="K362" s="9" t="s">
        <v>149</v>
      </c>
    </row>
    <row r="363" spans="3:11" x14ac:dyDescent="0.2">
      <c r="C363" s="237" t="s">
        <v>1995</v>
      </c>
      <c r="D363" s="253" t="s">
        <v>449</v>
      </c>
      <c r="E363" s="238" t="s">
        <v>764</v>
      </c>
      <c r="F363" s="239"/>
      <c r="H363" s="247" t="s">
        <v>47</v>
      </c>
      <c r="J363" s="190" t="s">
        <v>1942</v>
      </c>
      <c r="K363" s="9" t="s">
        <v>149</v>
      </c>
    </row>
    <row r="364" spans="3:11" x14ac:dyDescent="0.2">
      <c r="C364" s="237" t="s">
        <v>1599</v>
      </c>
      <c r="D364" s="254" t="s">
        <v>1600</v>
      </c>
      <c r="E364" s="238" t="s">
        <v>764</v>
      </c>
      <c r="F364" s="239"/>
      <c r="H364" s="247" t="s">
        <v>47</v>
      </c>
      <c r="J364" s="190" t="s">
        <v>1601</v>
      </c>
      <c r="K364" s="9" t="s">
        <v>149</v>
      </c>
    </row>
    <row r="365" spans="3:11" x14ac:dyDescent="0.2">
      <c r="C365" s="237" t="s">
        <v>140</v>
      </c>
      <c r="D365" s="253" t="s">
        <v>771</v>
      </c>
      <c r="E365" s="238" t="s">
        <v>764</v>
      </c>
      <c r="F365" s="239" t="s">
        <v>334</v>
      </c>
      <c r="G365" s="2" t="s">
        <v>134</v>
      </c>
      <c r="H365" s="247" t="s">
        <v>45</v>
      </c>
      <c r="J365" s="190" t="s">
        <v>772</v>
      </c>
      <c r="K365" s="9" t="s">
        <v>149</v>
      </c>
    </row>
    <row r="366" spans="3:11" x14ac:dyDescent="0.2">
      <c r="C366" s="237" t="s">
        <v>790</v>
      </c>
      <c r="D366" s="253" t="s">
        <v>791</v>
      </c>
      <c r="E366" s="238" t="s">
        <v>764</v>
      </c>
      <c r="F366" s="239" t="s">
        <v>792</v>
      </c>
      <c r="G366" s="2" t="s">
        <v>134</v>
      </c>
      <c r="H366" s="247" t="s">
        <v>47</v>
      </c>
      <c r="J366" s="190" t="s">
        <v>772</v>
      </c>
      <c r="K366" s="9" t="s">
        <v>149</v>
      </c>
    </row>
    <row r="367" spans="3:11" x14ac:dyDescent="0.2">
      <c r="C367" s="237" t="s">
        <v>773</v>
      </c>
      <c r="D367" s="253" t="s">
        <v>774</v>
      </c>
      <c r="E367" s="238" t="s">
        <v>764</v>
      </c>
      <c r="F367" s="239" t="s">
        <v>663</v>
      </c>
      <c r="G367" s="2" t="s">
        <v>134</v>
      </c>
      <c r="H367" s="247" t="s">
        <v>46</v>
      </c>
      <c r="J367" s="190" t="s">
        <v>772</v>
      </c>
      <c r="K367" s="9" t="s">
        <v>149</v>
      </c>
    </row>
    <row r="368" spans="3:11" x14ac:dyDescent="0.2">
      <c r="C368" s="237" t="s">
        <v>1595</v>
      </c>
      <c r="D368" s="254" t="s">
        <v>1596</v>
      </c>
      <c r="E368" s="238" t="s">
        <v>764</v>
      </c>
      <c r="F368" s="239"/>
      <c r="H368" s="247" t="s">
        <v>367</v>
      </c>
      <c r="J368" s="190" t="s">
        <v>765</v>
      </c>
      <c r="K368" s="9" t="s">
        <v>149</v>
      </c>
    </row>
    <row r="369" spans="3:11" x14ac:dyDescent="0.2">
      <c r="C369" s="237" t="s">
        <v>1597</v>
      </c>
      <c r="D369" s="254" t="s">
        <v>1598</v>
      </c>
      <c r="E369" s="238" t="s">
        <v>764</v>
      </c>
      <c r="F369" s="239"/>
      <c r="H369" s="247" t="s">
        <v>47</v>
      </c>
      <c r="J369" s="190" t="s">
        <v>765</v>
      </c>
      <c r="K369" s="9" t="s">
        <v>149</v>
      </c>
    </row>
    <row r="370" spans="3:11" ht="13.5" thickBot="1" x14ac:dyDescent="0.25">
      <c r="C370" s="237" t="s">
        <v>786</v>
      </c>
      <c r="D370" s="253" t="s">
        <v>787</v>
      </c>
      <c r="E370" s="238" t="s">
        <v>764</v>
      </c>
      <c r="F370" s="239"/>
      <c r="H370" s="247" t="s">
        <v>359</v>
      </c>
      <c r="J370" s="190" t="s">
        <v>768</v>
      </c>
      <c r="K370" s="9" t="s">
        <v>149</v>
      </c>
    </row>
    <row r="371" spans="3:11" x14ac:dyDescent="0.2">
      <c r="C371" s="237" t="s">
        <v>766</v>
      </c>
      <c r="D371" s="253" t="s">
        <v>767</v>
      </c>
      <c r="E371" s="238" t="s">
        <v>764</v>
      </c>
      <c r="F371" s="191"/>
      <c r="G371" s="191"/>
      <c r="H371" s="248" t="s">
        <v>359</v>
      </c>
      <c r="J371" s="190" t="s">
        <v>768</v>
      </c>
      <c r="K371" s="9" t="s">
        <v>149</v>
      </c>
    </row>
    <row r="372" spans="3:11" x14ac:dyDescent="0.2">
      <c r="C372" s="237" t="s">
        <v>797</v>
      </c>
      <c r="D372" s="253" t="s">
        <v>798</v>
      </c>
      <c r="E372" s="238" t="s">
        <v>764</v>
      </c>
      <c r="F372" s="239"/>
      <c r="H372" s="247" t="s">
        <v>359</v>
      </c>
      <c r="J372" s="190" t="s">
        <v>768</v>
      </c>
      <c r="K372" s="9" t="s">
        <v>149</v>
      </c>
    </row>
    <row r="373" spans="3:11" x14ac:dyDescent="0.2">
      <c r="C373" s="237" t="s">
        <v>788</v>
      </c>
      <c r="D373" s="253" t="s">
        <v>789</v>
      </c>
      <c r="E373" s="238" t="s">
        <v>764</v>
      </c>
      <c r="F373" s="239"/>
      <c r="H373" s="247" t="s">
        <v>353</v>
      </c>
      <c r="J373" s="190" t="s">
        <v>768</v>
      </c>
      <c r="K373" s="9" t="s">
        <v>149</v>
      </c>
    </row>
    <row r="374" spans="3:11" x14ac:dyDescent="0.2">
      <c r="C374" s="237" t="s">
        <v>777</v>
      </c>
      <c r="D374" s="253" t="s">
        <v>778</v>
      </c>
      <c r="E374" s="238" t="s">
        <v>764</v>
      </c>
      <c r="F374" s="239"/>
      <c r="H374" s="247" t="s">
        <v>367</v>
      </c>
      <c r="J374" s="190" t="s">
        <v>768</v>
      </c>
      <c r="K374" s="9" t="s">
        <v>149</v>
      </c>
    </row>
    <row r="375" spans="3:11" x14ac:dyDescent="0.2">
      <c r="C375" s="237" t="s">
        <v>769</v>
      </c>
      <c r="D375" s="254" t="s">
        <v>770</v>
      </c>
      <c r="E375" s="238" t="s">
        <v>764</v>
      </c>
      <c r="F375" s="239"/>
      <c r="H375" s="247" t="s">
        <v>353</v>
      </c>
      <c r="J375" s="190" t="s">
        <v>765</v>
      </c>
      <c r="K375" s="9" t="s">
        <v>149</v>
      </c>
    </row>
    <row r="376" spans="3:11" x14ac:dyDescent="0.2">
      <c r="C376" s="237" t="s">
        <v>775</v>
      </c>
      <c r="D376" s="253" t="s">
        <v>776</v>
      </c>
      <c r="E376" s="238" t="s">
        <v>764</v>
      </c>
      <c r="F376" s="239"/>
      <c r="H376" s="247" t="s">
        <v>353</v>
      </c>
      <c r="J376" s="190" t="s">
        <v>765</v>
      </c>
      <c r="K376" s="9" t="s">
        <v>149</v>
      </c>
    </row>
    <row r="377" spans="3:11" x14ac:dyDescent="0.2">
      <c r="C377" s="237" t="s">
        <v>784</v>
      </c>
      <c r="D377" s="253" t="s">
        <v>785</v>
      </c>
      <c r="E377" s="238" t="s">
        <v>764</v>
      </c>
      <c r="F377" s="239"/>
      <c r="H377" s="247" t="s">
        <v>359</v>
      </c>
      <c r="J377" s="190" t="s">
        <v>783</v>
      </c>
      <c r="K377" s="9" t="s">
        <v>149</v>
      </c>
    </row>
    <row r="378" spans="3:11" x14ac:dyDescent="0.2">
      <c r="C378" s="237" t="s">
        <v>796</v>
      </c>
      <c r="D378" s="253" t="s">
        <v>780</v>
      </c>
      <c r="E378" s="238" t="s">
        <v>1676</v>
      </c>
      <c r="F378" s="239"/>
      <c r="H378" s="247" t="s">
        <v>45</v>
      </c>
      <c r="J378" s="190" t="s">
        <v>1415</v>
      </c>
      <c r="K378" s="9" t="s">
        <v>136</v>
      </c>
    </row>
    <row r="379" spans="3:11" x14ac:dyDescent="0.2">
      <c r="C379" s="237" t="s">
        <v>548</v>
      </c>
      <c r="D379" s="253" t="s">
        <v>549</v>
      </c>
      <c r="E379" s="238" t="s">
        <v>550</v>
      </c>
      <c r="F379" s="239"/>
      <c r="H379" s="247" t="s">
        <v>45</v>
      </c>
      <c r="J379" s="190" t="s">
        <v>2073</v>
      </c>
      <c r="K379" s="9" t="s">
        <v>136</v>
      </c>
    </row>
    <row r="380" spans="3:11" x14ac:dyDescent="0.2">
      <c r="C380" s="237" t="s">
        <v>781</v>
      </c>
      <c r="D380" s="253" t="s">
        <v>782</v>
      </c>
      <c r="E380" s="238" t="s">
        <v>2102</v>
      </c>
      <c r="F380" s="239"/>
      <c r="H380" s="247" t="s">
        <v>137</v>
      </c>
      <c r="J380" s="190" t="s">
        <v>2080</v>
      </c>
      <c r="K380" s="9" t="s">
        <v>136</v>
      </c>
    </row>
    <row r="381" spans="3:11" x14ac:dyDescent="0.2">
      <c r="C381" s="237" t="s">
        <v>1936</v>
      </c>
      <c r="D381" s="253" t="s">
        <v>1937</v>
      </c>
      <c r="E381" s="238" t="s">
        <v>1934</v>
      </c>
      <c r="F381" s="239"/>
      <c r="H381" s="247" t="s">
        <v>367</v>
      </c>
      <c r="J381" s="190" t="s">
        <v>765</v>
      </c>
      <c r="K381" s="9" t="s">
        <v>136</v>
      </c>
    </row>
    <row r="382" spans="3:11" x14ac:dyDescent="0.2">
      <c r="C382" s="237" t="s">
        <v>786</v>
      </c>
      <c r="D382" s="253" t="s">
        <v>787</v>
      </c>
      <c r="E382" s="238" t="s">
        <v>1934</v>
      </c>
      <c r="F382" s="239"/>
      <c r="H382" s="247" t="s">
        <v>47</v>
      </c>
      <c r="J382" s="190" t="s">
        <v>1942</v>
      </c>
      <c r="K382" s="9" t="s">
        <v>136</v>
      </c>
    </row>
    <row r="383" spans="3:11" x14ac:dyDescent="0.2">
      <c r="C383" s="237" t="s">
        <v>797</v>
      </c>
      <c r="D383" s="253" t="s">
        <v>798</v>
      </c>
      <c r="E383" s="238" t="s">
        <v>1934</v>
      </c>
      <c r="F383" s="239"/>
      <c r="H383" s="247" t="s">
        <v>47</v>
      </c>
      <c r="J383" s="190" t="s">
        <v>1942</v>
      </c>
      <c r="K383" s="9" t="s">
        <v>136</v>
      </c>
    </row>
    <row r="384" spans="3:11" x14ac:dyDescent="0.2">
      <c r="C384" s="237" t="s">
        <v>769</v>
      </c>
      <c r="D384" s="253" t="s">
        <v>770</v>
      </c>
      <c r="E384" s="238" t="s">
        <v>1934</v>
      </c>
      <c r="F384" s="239"/>
      <c r="H384" s="247" t="s">
        <v>47</v>
      </c>
      <c r="J384" s="190" t="s">
        <v>765</v>
      </c>
      <c r="K384" s="9" t="s">
        <v>136</v>
      </c>
    </row>
    <row r="385" spans="3:11" x14ac:dyDescent="0.2">
      <c r="C385" s="237" t="s">
        <v>1932</v>
      </c>
      <c r="D385" s="253" t="s">
        <v>1933</v>
      </c>
      <c r="E385" s="238" t="s">
        <v>1934</v>
      </c>
      <c r="F385" s="239"/>
      <c r="H385" s="247" t="s">
        <v>45</v>
      </c>
      <c r="J385" s="190" t="s">
        <v>765</v>
      </c>
      <c r="K385" s="9" t="s">
        <v>136</v>
      </c>
    </row>
    <row r="386" spans="3:11" x14ac:dyDescent="0.2">
      <c r="C386" s="237" t="s">
        <v>1935</v>
      </c>
      <c r="D386" s="253" t="s">
        <v>810</v>
      </c>
      <c r="E386" s="238" t="s">
        <v>1934</v>
      </c>
      <c r="F386" s="239"/>
      <c r="H386" s="247" t="s">
        <v>367</v>
      </c>
      <c r="J386" s="190" t="s">
        <v>765</v>
      </c>
      <c r="K386" s="9" t="s">
        <v>136</v>
      </c>
    </row>
    <row r="387" spans="3:11" x14ac:dyDescent="0.2">
      <c r="C387" s="237" t="s">
        <v>775</v>
      </c>
      <c r="D387" s="253" t="s">
        <v>776</v>
      </c>
      <c r="E387" s="238" t="s">
        <v>1934</v>
      </c>
      <c r="F387" s="239"/>
      <c r="H387" s="247" t="s">
        <v>47</v>
      </c>
      <c r="J387" s="190" t="s">
        <v>765</v>
      </c>
      <c r="K387" s="9" t="s">
        <v>136</v>
      </c>
    </row>
    <row r="388" spans="3:11" x14ac:dyDescent="0.2">
      <c r="C388" s="237" t="s">
        <v>784</v>
      </c>
      <c r="D388" s="253" t="s">
        <v>785</v>
      </c>
      <c r="E388" s="238" t="s">
        <v>1934</v>
      </c>
      <c r="F388" s="239"/>
      <c r="H388" s="247" t="s">
        <v>47</v>
      </c>
      <c r="J388" s="190" t="s">
        <v>783</v>
      </c>
      <c r="K388" s="9" t="s">
        <v>136</v>
      </c>
    </row>
    <row r="389" spans="3:11" x14ac:dyDescent="0.2">
      <c r="C389" s="237" t="s">
        <v>1938</v>
      </c>
      <c r="D389" s="253" t="s">
        <v>1939</v>
      </c>
      <c r="E389" s="238" t="s">
        <v>1934</v>
      </c>
      <c r="F389" s="239"/>
      <c r="H389" s="247" t="s">
        <v>367</v>
      </c>
      <c r="J389" s="190" t="s">
        <v>765</v>
      </c>
      <c r="K389" s="9" t="s">
        <v>136</v>
      </c>
    </row>
    <row r="390" spans="3:11" x14ac:dyDescent="0.2">
      <c r="C390" s="237" t="s">
        <v>1940</v>
      </c>
      <c r="D390" s="253" t="s">
        <v>1941</v>
      </c>
      <c r="E390" s="238" t="s">
        <v>1934</v>
      </c>
      <c r="F390" s="239"/>
      <c r="H390" s="247" t="s">
        <v>367</v>
      </c>
      <c r="J390" s="190" t="s">
        <v>783</v>
      </c>
      <c r="K390" s="9" t="s">
        <v>136</v>
      </c>
    </row>
    <row r="391" spans="3:11" x14ac:dyDescent="0.2">
      <c r="C391" s="243" t="s">
        <v>1694</v>
      </c>
      <c r="D391" s="254" t="s">
        <v>1695</v>
      </c>
      <c r="E391" s="238" t="s">
        <v>1696</v>
      </c>
      <c r="F391" s="239"/>
      <c r="G391" s="2" t="s">
        <v>279</v>
      </c>
      <c r="H391" s="247" t="s">
        <v>137</v>
      </c>
      <c r="J391" s="190" t="s">
        <v>1697</v>
      </c>
      <c r="K391" s="9" t="s">
        <v>136</v>
      </c>
    </row>
    <row r="392" spans="3:11" x14ac:dyDescent="0.2">
      <c r="C392" s="243" t="s">
        <v>281</v>
      </c>
      <c r="D392" s="254" t="s">
        <v>282</v>
      </c>
      <c r="E392" s="238" t="s">
        <v>1693</v>
      </c>
      <c r="F392" s="239"/>
      <c r="G392" s="2" t="s">
        <v>279</v>
      </c>
      <c r="H392" s="247" t="s">
        <v>137</v>
      </c>
      <c r="J392" s="190" t="s">
        <v>283</v>
      </c>
      <c r="K392" s="9" t="s">
        <v>136</v>
      </c>
    </row>
    <row r="393" spans="3:11" x14ac:dyDescent="0.2">
      <c r="C393" s="243" t="s">
        <v>1698</v>
      </c>
      <c r="D393" s="254" t="s">
        <v>1699</v>
      </c>
      <c r="E393" s="238" t="s">
        <v>1700</v>
      </c>
      <c r="F393" s="239"/>
      <c r="H393" s="247" t="s">
        <v>137</v>
      </c>
      <c r="J393" s="190" t="s">
        <v>288</v>
      </c>
    </row>
    <row r="394" spans="3:11" x14ac:dyDescent="0.2">
      <c r="C394" s="243" t="s">
        <v>285</v>
      </c>
      <c r="D394" s="254" t="s">
        <v>286</v>
      </c>
      <c r="E394" s="238" t="s">
        <v>1700</v>
      </c>
      <c r="F394" s="239"/>
      <c r="H394" s="247" t="s">
        <v>137</v>
      </c>
      <c r="J394" s="190" t="s">
        <v>1701</v>
      </c>
    </row>
    <row r="395" spans="3:11" x14ac:dyDescent="0.2">
      <c r="C395" s="243" t="s">
        <v>294</v>
      </c>
      <c r="D395" s="254" t="s">
        <v>289</v>
      </c>
      <c r="E395" s="238" t="s">
        <v>1700</v>
      </c>
      <c r="F395" s="239"/>
      <c r="H395" s="247" t="s">
        <v>45</v>
      </c>
      <c r="J395" s="190" t="s">
        <v>290</v>
      </c>
    </row>
    <row r="396" spans="3:11" x14ac:dyDescent="0.2">
      <c r="C396" s="243" t="s">
        <v>1691</v>
      </c>
      <c r="D396" s="254" t="s">
        <v>278</v>
      </c>
      <c r="E396" s="238" t="s">
        <v>1692</v>
      </c>
      <c r="F396" s="239"/>
      <c r="H396" s="247" t="s">
        <v>137</v>
      </c>
      <c r="J396" s="190" t="s">
        <v>280</v>
      </c>
    </row>
    <row r="397" spans="3:11" x14ac:dyDescent="0.2">
      <c r="C397" s="237" t="s">
        <v>814</v>
      </c>
      <c r="D397" s="253" t="s">
        <v>815</v>
      </c>
      <c r="E397" s="238" t="s">
        <v>801</v>
      </c>
      <c r="F397" s="239"/>
      <c r="H397" s="247" t="s">
        <v>46</v>
      </c>
      <c r="J397" s="190" t="s">
        <v>802</v>
      </c>
      <c r="K397" s="9" t="s">
        <v>149</v>
      </c>
    </row>
    <row r="398" spans="3:11" x14ac:dyDescent="0.2">
      <c r="C398" s="244" t="s">
        <v>818</v>
      </c>
      <c r="D398" s="254" t="s">
        <v>819</v>
      </c>
      <c r="E398" s="238" t="s">
        <v>801</v>
      </c>
      <c r="F398" s="239"/>
      <c r="H398" s="247" t="s">
        <v>46</v>
      </c>
      <c r="J398" s="190" t="s">
        <v>802</v>
      </c>
      <c r="K398" s="9" t="s">
        <v>149</v>
      </c>
    </row>
    <row r="399" spans="3:11" x14ac:dyDescent="0.2">
      <c r="C399" s="237" t="s">
        <v>824</v>
      </c>
      <c r="D399" s="253" t="s">
        <v>1556</v>
      </c>
      <c r="E399" s="238" t="s">
        <v>801</v>
      </c>
      <c r="F399" s="239"/>
      <c r="H399" s="247" t="s">
        <v>46</v>
      </c>
      <c r="J399" s="190" t="s">
        <v>802</v>
      </c>
      <c r="K399" s="9" t="s">
        <v>149</v>
      </c>
    </row>
    <row r="400" spans="3:11" x14ac:dyDescent="0.2">
      <c r="C400" s="243" t="s">
        <v>825</v>
      </c>
      <c r="D400" s="254" t="s">
        <v>538</v>
      </c>
      <c r="E400" s="238" t="s">
        <v>801</v>
      </c>
      <c r="F400" s="239"/>
      <c r="H400" s="247" t="s">
        <v>46</v>
      </c>
      <c r="J400" s="190" t="s">
        <v>826</v>
      </c>
      <c r="K400" s="9" t="s">
        <v>149</v>
      </c>
    </row>
    <row r="401" spans="3:11" x14ac:dyDescent="0.2">
      <c r="C401" s="237" t="s">
        <v>816</v>
      </c>
      <c r="D401" s="253" t="s">
        <v>817</v>
      </c>
      <c r="E401" s="238" t="s">
        <v>801</v>
      </c>
      <c r="F401" s="239"/>
      <c r="H401" s="247" t="s">
        <v>46</v>
      </c>
      <c r="J401" s="190" t="s">
        <v>802</v>
      </c>
      <c r="K401" s="9" t="s">
        <v>149</v>
      </c>
    </row>
    <row r="402" spans="3:11" x14ac:dyDescent="0.2">
      <c r="C402" s="243" t="s">
        <v>807</v>
      </c>
      <c r="D402" s="254" t="s">
        <v>808</v>
      </c>
      <c r="E402" s="238" t="s">
        <v>801</v>
      </c>
      <c r="F402" s="239"/>
      <c r="H402" s="247" t="s">
        <v>47</v>
      </c>
      <c r="J402" s="190" t="s">
        <v>802</v>
      </c>
      <c r="K402" s="9" t="s">
        <v>149</v>
      </c>
    </row>
    <row r="403" spans="3:11" x14ac:dyDescent="0.2">
      <c r="C403" s="237" t="s">
        <v>812</v>
      </c>
      <c r="D403" s="253" t="s">
        <v>813</v>
      </c>
      <c r="E403" s="238" t="s">
        <v>801</v>
      </c>
      <c r="F403" s="239"/>
      <c r="H403" s="247" t="s">
        <v>47</v>
      </c>
      <c r="J403" s="190" t="s">
        <v>802</v>
      </c>
      <c r="K403" s="9" t="s">
        <v>149</v>
      </c>
    </row>
    <row r="404" spans="3:11" x14ac:dyDescent="0.2">
      <c r="C404" s="243" t="s">
        <v>1554</v>
      </c>
      <c r="D404" s="254" t="s">
        <v>1555</v>
      </c>
      <c r="E404" s="238" t="s">
        <v>801</v>
      </c>
      <c r="F404" s="239"/>
      <c r="H404" s="247" t="s">
        <v>47</v>
      </c>
      <c r="J404" s="190" t="s">
        <v>802</v>
      </c>
      <c r="K404" s="9" t="s">
        <v>149</v>
      </c>
    </row>
    <row r="405" spans="3:11" x14ac:dyDescent="0.2">
      <c r="C405" s="237" t="s">
        <v>831</v>
      </c>
      <c r="D405" s="253" t="s">
        <v>832</v>
      </c>
      <c r="E405" s="238" t="s">
        <v>801</v>
      </c>
      <c r="F405" s="239"/>
      <c r="H405" s="247" t="s">
        <v>47</v>
      </c>
      <c r="J405" s="190" t="s">
        <v>802</v>
      </c>
      <c r="K405" s="9" t="s">
        <v>149</v>
      </c>
    </row>
    <row r="406" spans="3:11" x14ac:dyDescent="0.2">
      <c r="C406" s="243" t="s">
        <v>799</v>
      </c>
      <c r="D406" s="254" t="s">
        <v>800</v>
      </c>
      <c r="E406" s="238" t="s">
        <v>801</v>
      </c>
      <c r="F406" s="239"/>
      <c r="H406" s="247" t="s">
        <v>47</v>
      </c>
      <c r="J406" s="190" t="s">
        <v>802</v>
      </c>
      <c r="K406" s="9" t="s">
        <v>149</v>
      </c>
    </row>
    <row r="407" spans="3:11" x14ac:dyDescent="0.2">
      <c r="C407" s="237" t="s">
        <v>805</v>
      </c>
      <c r="D407" s="253" t="s">
        <v>806</v>
      </c>
      <c r="E407" s="238" t="s">
        <v>801</v>
      </c>
      <c r="F407" s="239"/>
      <c r="H407" s="247" t="s">
        <v>367</v>
      </c>
      <c r="J407" s="190" t="s">
        <v>802</v>
      </c>
      <c r="K407" s="9" t="s">
        <v>149</v>
      </c>
    </row>
    <row r="408" spans="3:11" x14ac:dyDescent="0.2">
      <c r="C408" s="243" t="s">
        <v>820</v>
      </c>
      <c r="D408" s="254" t="s">
        <v>821</v>
      </c>
      <c r="E408" s="238" t="s">
        <v>801</v>
      </c>
      <c r="F408" s="239"/>
      <c r="H408" s="247" t="s">
        <v>353</v>
      </c>
      <c r="J408" s="190" t="s">
        <v>811</v>
      </c>
      <c r="K408" s="9" t="s">
        <v>149</v>
      </c>
    </row>
    <row r="409" spans="3:11" x14ac:dyDescent="0.2">
      <c r="C409" s="243" t="s">
        <v>822</v>
      </c>
      <c r="D409" s="254" t="s">
        <v>823</v>
      </c>
      <c r="E409" s="238" t="s">
        <v>801</v>
      </c>
      <c r="F409" s="239"/>
      <c r="H409" s="247" t="s">
        <v>367</v>
      </c>
      <c r="J409" s="190" t="s">
        <v>802</v>
      </c>
      <c r="K409" s="9" t="s">
        <v>149</v>
      </c>
    </row>
    <row r="410" spans="3:11" x14ac:dyDescent="0.2">
      <c r="C410" s="243" t="s">
        <v>829</v>
      </c>
      <c r="D410" s="254" t="s">
        <v>830</v>
      </c>
      <c r="E410" s="238" t="s">
        <v>801</v>
      </c>
      <c r="F410" s="239"/>
      <c r="H410" s="247" t="s">
        <v>359</v>
      </c>
      <c r="J410" s="190" t="s">
        <v>802</v>
      </c>
      <c r="K410" s="9" t="s">
        <v>149</v>
      </c>
    </row>
    <row r="411" spans="3:11" x14ac:dyDescent="0.2">
      <c r="C411" s="243" t="s">
        <v>829</v>
      </c>
      <c r="D411" s="254" t="s">
        <v>830</v>
      </c>
      <c r="E411" s="238" t="s">
        <v>801</v>
      </c>
      <c r="F411" s="239"/>
      <c r="H411" s="247" t="s">
        <v>359</v>
      </c>
      <c r="J411" s="190" t="s">
        <v>802</v>
      </c>
      <c r="K411" s="9" t="s">
        <v>149</v>
      </c>
    </row>
    <row r="412" spans="3:11" x14ac:dyDescent="0.2">
      <c r="C412" s="243" t="s">
        <v>803</v>
      </c>
      <c r="D412" s="254" t="s">
        <v>804</v>
      </c>
      <c r="E412" s="238" t="s">
        <v>801</v>
      </c>
      <c r="F412" s="239"/>
      <c r="H412" s="247" t="s">
        <v>367</v>
      </c>
      <c r="J412" s="190" t="s">
        <v>802</v>
      </c>
      <c r="K412" s="9" t="s">
        <v>149</v>
      </c>
    </row>
    <row r="413" spans="3:11" x14ac:dyDescent="0.2">
      <c r="C413" s="243" t="s">
        <v>803</v>
      </c>
      <c r="D413" s="254" t="s">
        <v>804</v>
      </c>
      <c r="E413" s="238" t="s">
        <v>801</v>
      </c>
      <c r="F413" s="239"/>
      <c r="H413" s="247" t="s">
        <v>47</v>
      </c>
      <c r="J413" s="190" t="s">
        <v>802</v>
      </c>
      <c r="K413" s="9" t="s">
        <v>149</v>
      </c>
    </row>
    <row r="414" spans="3:11" x14ac:dyDescent="0.2">
      <c r="C414" s="244" t="s">
        <v>827</v>
      </c>
      <c r="D414" s="254" t="s">
        <v>828</v>
      </c>
      <c r="E414" s="238" t="s">
        <v>801</v>
      </c>
      <c r="F414" s="239"/>
      <c r="H414" s="247" t="s">
        <v>359</v>
      </c>
      <c r="J414" s="190" t="s">
        <v>826</v>
      </c>
      <c r="K414" s="9" t="s">
        <v>149</v>
      </c>
    </row>
    <row r="415" spans="3:11" x14ac:dyDescent="0.2">
      <c r="C415" s="244" t="s">
        <v>827</v>
      </c>
      <c r="D415" s="254" t="s">
        <v>828</v>
      </c>
      <c r="E415" s="238" t="s">
        <v>801</v>
      </c>
      <c r="F415" s="239"/>
      <c r="H415" s="247" t="s">
        <v>359</v>
      </c>
      <c r="J415" s="190" t="s">
        <v>826</v>
      </c>
      <c r="K415" s="9" t="s">
        <v>149</v>
      </c>
    </row>
    <row r="416" spans="3:11" x14ac:dyDescent="0.2">
      <c r="C416" s="244" t="s">
        <v>1820</v>
      </c>
      <c r="D416" s="254" t="s">
        <v>1821</v>
      </c>
      <c r="E416" s="238" t="s">
        <v>801</v>
      </c>
      <c r="F416" s="239"/>
      <c r="H416" s="247" t="s">
        <v>351</v>
      </c>
      <c r="J416" s="190" t="s">
        <v>826</v>
      </c>
      <c r="K416" s="9" t="s">
        <v>149</v>
      </c>
    </row>
    <row r="417" spans="3:11" x14ac:dyDescent="0.2">
      <c r="C417" s="244" t="s">
        <v>1742</v>
      </c>
      <c r="D417" s="254" t="s">
        <v>1743</v>
      </c>
      <c r="E417" s="238" t="s">
        <v>801</v>
      </c>
      <c r="F417" s="239"/>
      <c r="H417" s="247" t="s">
        <v>351</v>
      </c>
      <c r="J417" s="190" t="s">
        <v>826</v>
      </c>
      <c r="K417" s="9" t="s">
        <v>149</v>
      </c>
    </row>
    <row r="418" spans="3:11" x14ac:dyDescent="0.2">
      <c r="C418" s="237" t="s">
        <v>809</v>
      </c>
      <c r="D418" s="253" t="s">
        <v>810</v>
      </c>
      <c r="E418" s="238" t="s">
        <v>801</v>
      </c>
      <c r="F418" s="239"/>
      <c r="H418" s="247" t="s">
        <v>353</v>
      </c>
      <c r="J418" s="190" t="s">
        <v>811</v>
      </c>
      <c r="K418" s="9" t="s">
        <v>149</v>
      </c>
    </row>
    <row r="419" spans="3:11" x14ac:dyDescent="0.2">
      <c r="C419" s="244" t="s">
        <v>1777</v>
      </c>
      <c r="D419" s="254" t="s">
        <v>810</v>
      </c>
      <c r="E419" s="238" t="s">
        <v>801</v>
      </c>
      <c r="F419" s="239"/>
      <c r="H419" s="247" t="s">
        <v>367</v>
      </c>
      <c r="J419" s="190" t="s">
        <v>811</v>
      </c>
      <c r="K419" s="9" t="s">
        <v>149</v>
      </c>
    </row>
    <row r="420" spans="3:11" x14ac:dyDescent="0.2">
      <c r="C420" s="244" t="s">
        <v>1801</v>
      </c>
      <c r="D420" s="254" t="s">
        <v>1754</v>
      </c>
      <c r="E420" s="238" t="s">
        <v>801</v>
      </c>
      <c r="F420" s="239"/>
      <c r="H420" s="247" t="s">
        <v>351</v>
      </c>
      <c r="J420" s="190" t="s">
        <v>826</v>
      </c>
      <c r="K420" s="9" t="s">
        <v>149</v>
      </c>
    </row>
    <row r="421" spans="3:11" x14ac:dyDescent="0.2">
      <c r="C421" s="244" t="s">
        <v>1729</v>
      </c>
      <c r="D421" s="254" t="s">
        <v>1730</v>
      </c>
      <c r="E421" s="238" t="s">
        <v>801</v>
      </c>
      <c r="F421" s="239"/>
      <c r="H421" s="247" t="s">
        <v>359</v>
      </c>
      <c r="J421" s="190" t="s">
        <v>826</v>
      </c>
      <c r="K421" s="9" t="s">
        <v>149</v>
      </c>
    </row>
    <row r="422" spans="3:11" x14ac:dyDescent="0.2">
      <c r="C422" s="237" t="s">
        <v>382</v>
      </c>
      <c r="D422" s="253" t="s">
        <v>383</v>
      </c>
      <c r="E422" s="238" t="s">
        <v>384</v>
      </c>
      <c r="F422" s="239"/>
      <c r="H422" s="247" t="s">
        <v>45</v>
      </c>
      <c r="J422" s="190" t="s">
        <v>385</v>
      </c>
      <c r="K422" s="9" t="s">
        <v>149</v>
      </c>
    </row>
    <row r="423" spans="3:11" x14ac:dyDescent="0.2">
      <c r="C423" s="243" t="s">
        <v>294</v>
      </c>
      <c r="D423" s="254" t="s">
        <v>289</v>
      </c>
      <c r="E423" s="238" t="s">
        <v>287</v>
      </c>
      <c r="F423" s="239"/>
      <c r="G423" s="2" t="s">
        <v>279</v>
      </c>
      <c r="H423" s="247" t="s">
        <v>45</v>
      </c>
      <c r="J423" s="190" t="s">
        <v>290</v>
      </c>
      <c r="K423" s="190" t="s">
        <v>136</v>
      </c>
    </row>
    <row r="424" spans="3:11" x14ac:dyDescent="0.2">
      <c r="C424" s="243" t="s">
        <v>291</v>
      </c>
      <c r="D424" s="254" t="s">
        <v>292</v>
      </c>
      <c r="E424" s="238" t="s">
        <v>284</v>
      </c>
      <c r="F424" s="239"/>
      <c r="G424" s="2" t="s">
        <v>279</v>
      </c>
      <c r="H424" s="247" t="s">
        <v>45</v>
      </c>
      <c r="J424" s="190" t="s">
        <v>293</v>
      </c>
      <c r="K424" s="9" t="s">
        <v>136</v>
      </c>
    </row>
    <row r="425" spans="3:11" x14ac:dyDescent="0.2">
      <c r="C425" s="244" t="s">
        <v>272</v>
      </c>
      <c r="D425" s="254" t="s">
        <v>273</v>
      </c>
      <c r="E425" s="238" t="s">
        <v>274</v>
      </c>
      <c r="F425" s="239"/>
      <c r="G425" s="2" t="s">
        <v>135</v>
      </c>
      <c r="H425" s="247" t="s">
        <v>45</v>
      </c>
      <c r="J425" s="190" t="s">
        <v>275</v>
      </c>
      <c r="K425" s="9" t="s">
        <v>149</v>
      </c>
    </row>
    <row r="426" spans="3:11" x14ac:dyDescent="0.2">
      <c r="C426" s="244" t="s">
        <v>1880</v>
      </c>
      <c r="D426" s="254" t="s">
        <v>1881</v>
      </c>
      <c r="E426" s="238" t="s">
        <v>1860</v>
      </c>
      <c r="F426" s="239"/>
      <c r="H426" s="247" t="s">
        <v>47</v>
      </c>
      <c r="J426" s="190" t="s">
        <v>839</v>
      </c>
      <c r="K426" s="9" t="s">
        <v>136</v>
      </c>
    </row>
    <row r="427" spans="3:11" x14ac:dyDescent="0.2">
      <c r="C427" s="244" t="s">
        <v>1858</v>
      </c>
      <c r="D427" s="254" t="s">
        <v>1859</v>
      </c>
      <c r="E427" s="238" t="s">
        <v>1860</v>
      </c>
      <c r="F427" s="239"/>
      <c r="H427" s="247" t="s">
        <v>353</v>
      </c>
      <c r="J427" s="190" t="s">
        <v>852</v>
      </c>
      <c r="K427" s="9" t="s">
        <v>136</v>
      </c>
    </row>
    <row r="428" spans="3:11" x14ac:dyDescent="0.2">
      <c r="C428" s="244" t="s">
        <v>1874</v>
      </c>
      <c r="D428" s="254" t="s">
        <v>1875</v>
      </c>
      <c r="E428" s="238" t="s">
        <v>1860</v>
      </c>
      <c r="F428" s="239"/>
      <c r="H428" s="247" t="s">
        <v>353</v>
      </c>
      <c r="J428" s="190" t="s">
        <v>852</v>
      </c>
      <c r="K428" s="9" t="s">
        <v>136</v>
      </c>
    </row>
    <row r="429" spans="3:11" x14ac:dyDescent="0.2">
      <c r="C429" s="244" t="s">
        <v>1870</v>
      </c>
      <c r="D429" s="254" t="s">
        <v>1871</v>
      </c>
      <c r="E429" s="238" t="s">
        <v>1860</v>
      </c>
      <c r="F429" s="239"/>
      <c r="H429" s="247" t="s">
        <v>353</v>
      </c>
      <c r="J429" s="190" t="s">
        <v>852</v>
      </c>
      <c r="K429" s="9" t="s">
        <v>136</v>
      </c>
    </row>
    <row r="430" spans="3:11" x14ac:dyDescent="0.2">
      <c r="C430" s="244" t="s">
        <v>1910</v>
      </c>
      <c r="D430" s="254" t="s">
        <v>1911</v>
      </c>
      <c r="E430" s="238" t="s">
        <v>1860</v>
      </c>
      <c r="F430" s="239"/>
      <c r="H430" s="247" t="s">
        <v>353</v>
      </c>
      <c r="J430" s="190" t="s">
        <v>836</v>
      </c>
      <c r="K430" s="9" t="s">
        <v>136</v>
      </c>
    </row>
    <row r="431" spans="3:11" x14ac:dyDescent="0.2">
      <c r="C431" s="244" t="s">
        <v>1861</v>
      </c>
      <c r="D431" s="254" t="s">
        <v>1862</v>
      </c>
      <c r="E431" s="238" t="s">
        <v>1860</v>
      </c>
      <c r="F431" s="239"/>
      <c r="H431" s="247" t="s">
        <v>353</v>
      </c>
      <c r="J431" s="190" t="s">
        <v>852</v>
      </c>
      <c r="K431" s="9" t="s">
        <v>136</v>
      </c>
    </row>
    <row r="432" spans="3:11" x14ac:dyDescent="0.2">
      <c r="C432" s="244" t="s">
        <v>1877</v>
      </c>
      <c r="D432" s="254" t="s">
        <v>1878</v>
      </c>
      <c r="E432" s="238" t="s">
        <v>1860</v>
      </c>
      <c r="F432" s="239"/>
      <c r="H432" s="247" t="s">
        <v>353</v>
      </c>
      <c r="J432" s="190" t="s">
        <v>852</v>
      </c>
      <c r="K432" s="9" t="s">
        <v>136</v>
      </c>
    </row>
    <row r="433" spans="3:11" x14ac:dyDescent="0.2">
      <c r="C433" s="244" t="s">
        <v>1893</v>
      </c>
      <c r="D433" s="254" t="s">
        <v>1894</v>
      </c>
      <c r="E433" s="238" t="s">
        <v>1860</v>
      </c>
      <c r="F433" s="239"/>
      <c r="H433" s="247" t="s">
        <v>353</v>
      </c>
      <c r="J433" s="190" t="s">
        <v>852</v>
      </c>
      <c r="K433" s="9" t="s">
        <v>136</v>
      </c>
    </row>
    <row r="434" spans="3:11" x14ac:dyDescent="0.2">
      <c r="C434" s="237" t="s">
        <v>865</v>
      </c>
      <c r="D434" s="253" t="s">
        <v>866</v>
      </c>
      <c r="E434" s="238" t="s">
        <v>835</v>
      </c>
      <c r="F434" s="239"/>
      <c r="H434" s="247" t="s">
        <v>46</v>
      </c>
      <c r="J434" s="190" t="s">
        <v>836</v>
      </c>
      <c r="K434" s="9" t="s">
        <v>136</v>
      </c>
    </row>
    <row r="435" spans="3:11" x14ac:dyDescent="0.2">
      <c r="C435" s="237" t="s">
        <v>857</v>
      </c>
      <c r="D435" s="253" t="s">
        <v>858</v>
      </c>
      <c r="E435" s="238" t="s">
        <v>835</v>
      </c>
      <c r="F435" s="239" t="s">
        <v>842</v>
      </c>
      <c r="G435" s="2" t="s">
        <v>134</v>
      </c>
      <c r="H435" s="247" t="s">
        <v>47</v>
      </c>
      <c r="J435" s="190" t="s">
        <v>836</v>
      </c>
      <c r="K435" s="9" t="s">
        <v>136</v>
      </c>
    </row>
    <row r="436" spans="3:11" x14ac:dyDescent="0.2">
      <c r="C436" s="237" t="s">
        <v>873</v>
      </c>
      <c r="D436" s="253" t="s">
        <v>874</v>
      </c>
      <c r="E436" s="238" t="s">
        <v>835</v>
      </c>
      <c r="F436" s="239" t="s">
        <v>842</v>
      </c>
      <c r="G436" s="2" t="s">
        <v>134</v>
      </c>
      <c r="H436" s="247" t="s">
        <v>47</v>
      </c>
      <c r="J436" s="190" t="s">
        <v>852</v>
      </c>
      <c r="K436" s="9" t="s">
        <v>136</v>
      </c>
    </row>
    <row r="437" spans="3:11" x14ac:dyDescent="0.2">
      <c r="C437" s="237" t="s">
        <v>863</v>
      </c>
      <c r="D437" s="253" t="s">
        <v>864</v>
      </c>
      <c r="E437" s="238" t="s">
        <v>835</v>
      </c>
      <c r="F437" s="239" t="s">
        <v>324</v>
      </c>
      <c r="G437" s="2" t="s">
        <v>134</v>
      </c>
      <c r="H437" s="247" t="s">
        <v>46</v>
      </c>
      <c r="J437" s="190" t="s">
        <v>852</v>
      </c>
      <c r="K437" s="9" t="s">
        <v>136</v>
      </c>
    </row>
    <row r="438" spans="3:11" x14ac:dyDescent="0.2">
      <c r="C438" s="237" t="s">
        <v>844</v>
      </c>
      <c r="D438" s="253" t="s">
        <v>845</v>
      </c>
      <c r="E438" s="238" t="s">
        <v>835</v>
      </c>
      <c r="F438" s="239" t="s">
        <v>842</v>
      </c>
      <c r="G438" s="2" t="s">
        <v>134</v>
      </c>
      <c r="H438" s="247" t="s">
        <v>47</v>
      </c>
      <c r="J438" s="190" t="s">
        <v>839</v>
      </c>
      <c r="K438" s="9" t="s">
        <v>136</v>
      </c>
    </row>
    <row r="439" spans="3:11" x14ac:dyDescent="0.2">
      <c r="C439" s="243" t="s">
        <v>859</v>
      </c>
      <c r="D439" s="254" t="s">
        <v>860</v>
      </c>
      <c r="E439" s="238" t="s">
        <v>835</v>
      </c>
      <c r="F439" s="239" t="s">
        <v>842</v>
      </c>
      <c r="G439" s="2" t="s">
        <v>134</v>
      </c>
      <c r="H439" s="247" t="s">
        <v>46</v>
      </c>
      <c r="J439" s="190" t="s">
        <v>839</v>
      </c>
      <c r="K439" s="9" t="s">
        <v>136</v>
      </c>
    </row>
    <row r="440" spans="3:11" x14ac:dyDescent="0.2">
      <c r="C440" s="244" t="s">
        <v>840</v>
      </c>
      <c r="D440" s="254" t="s">
        <v>841</v>
      </c>
      <c r="E440" s="238" t="s">
        <v>835</v>
      </c>
      <c r="F440" s="239" t="s">
        <v>842</v>
      </c>
      <c r="G440" s="2" t="s">
        <v>134</v>
      </c>
      <c r="H440" s="247" t="s">
        <v>46</v>
      </c>
      <c r="J440" s="190" t="s">
        <v>843</v>
      </c>
      <c r="K440" s="9" t="s">
        <v>136</v>
      </c>
    </row>
    <row r="441" spans="3:11" x14ac:dyDescent="0.2">
      <c r="C441" s="237" t="s">
        <v>861</v>
      </c>
      <c r="D441" s="253" t="s">
        <v>862</v>
      </c>
      <c r="E441" s="238" t="s">
        <v>835</v>
      </c>
      <c r="F441" s="239"/>
      <c r="H441" s="247" t="s">
        <v>47</v>
      </c>
      <c r="J441" s="190" t="s">
        <v>839</v>
      </c>
      <c r="K441" s="9" t="s">
        <v>136</v>
      </c>
    </row>
    <row r="442" spans="3:11" x14ac:dyDescent="0.2">
      <c r="C442" s="244" t="s">
        <v>855</v>
      </c>
      <c r="D442" s="254" t="s">
        <v>856</v>
      </c>
      <c r="E442" s="238" t="s">
        <v>835</v>
      </c>
      <c r="F442" s="239" t="s">
        <v>324</v>
      </c>
      <c r="G442" s="2" t="s">
        <v>134</v>
      </c>
      <c r="H442" s="247" t="s">
        <v>45</v>
      </c>
      <c r="J442" s="190" t="s">
        <v>839</v>
      </c>
      <c r="K442" s="9" t="s">
        <v>136</v>
      </c>
    </row>
    <row r="443" spans="3:11" x14ac:dyDescent="0.2">
      <c r="C443" s="243" t="s">
        <v>871</v>
      </c>
      <c r="D443" s="254" t="s">
        <v>872</v>
      </c>
      <c r="E443" s="238" t="s">
        <v>835</v>
      </c>
      <c r="F443" s="239" t="s">
        <v>842</v>
      </c>
      <c r="G443" s="2" t="s">
        <v>134</v>
      </c>
      <c r="H443" s="247" t="s">
        <v>47</v>
      </c>
      <c r="J443" s="190" t="s">
        <v>839</v>
      </c>
      <c r="K443" s="9" t="s">
        <v>136</v>
      </c>
    </row>
    <row r="444" spans="3:11" x14ac:dyDescent="0.2">
      <c r="C444" s="237" t="s">
        <v>837</v>
      </c>
      <c r="D444" s="253" t="s">
        <v>838</v>
      </c>
      <c r="E444" s="238" t="s">
        <v>835</v>
      </c>
      <c r="F444" s="239"/>
      <c r="H444" s="247" t="s">
        <v>47</v>
      </c>
      <c r="J444" s="190" t="s">
        <v>839</v>
      </c>
      <c r="K444" s="9" t="s">
        <v>136</v>
      </c>
    </row>
    <row r="445" spans="3:11" x14ac:dyDescent="0.2">
      <c r="C445" s="237" t="s">
        <v>846</v>
      </c>
      <c r="D445" s="253" t="s">
        <v>847</v>
      </c>
      <c r="E445" s="238" t="s">
        <v>835</v>
      </c>
      <c r="F445" s="239"/>
      <c r="H445" s="247" t="s">
        <v>47</v>
      </c>
      <c r="J445" s="190" t="s">
        <v>839</v>
      </c>
      <c r="K445" s="9" t="s">
        <v>136</v>
      </c>
    </row>
    <row r="446" spans="3:11" ht="16.149999999999999" customHeight="1" x14ac:dyDescent="0.2">
      <c r="C446" s="237" t="s">
        <v>1445</v>
      </c>
      <c r="D446" s="253" t="s">
        <v>510</v>
      </c>
      <c r="E446" s="238" t="s">
        <v>835</v>
      </c>
      <c r="F446" s="239" t="s">
        <v>842</v>
      </c>
      <c r="G446" s="2" t="s">
        <v>134</v>
      </c>
      <c r="H446" s="247" t="s">
        <v>47</v>
      </c>
      <c r="J446" s="190" t="s">
        <v>839</v>
      </c>
      <c r="K446" s="9" t="s">
        <v>136</v>
      </c>
    </row>
    <row r="447" spans="3:11" x14ac:dyDescent="0.2">
      <c r="C447" s="237" t="s">
        <v>869</v>
      </c>
      <c r="D447" s="253" t="s">
        <v>870</v>
      </c>
      <c r="E447" s="238" t="s">
        <v>835</v>
      </c>
      <c r="F447" s="239"/>
      <c r="H447" s="247" t="s">
        <v>46</v>
      </c>
      <c r="J447" s="190" t="s">
        <v>839</v>
      </c>
      <c r="K447" s="9" t="s">
        <v>136</v>
      </c>
    </row>
    <row r="448" spans="3:11" x14ac:dyDescent="0.2">
      <c r="C448" s="237" t="s">
        <v>853</v>
      </c>
      <c r="D448" s="253" t="s">
        <v>854</v>
      </c>
      <c r="E448" s="238" t="s">
        <v>835</v>
      </c>
      <c r="F448" s="239"/>
      <c r="H448" s="247" t="s">
        <v>46</v>
      </c>
      <c r="J448" s="190" t="s">
        <v>839</v>
      </c>
      <c r="K448" s="9" t="s">
        <v>136</v>
      </c>
    </row>
    <row r="449" spans="3:11" x14ac:dyDescent="0.2">
      <c r="C449" s="237" t="s">
        <v>1443</v>
      </c>
      <c r="D449" s="253" t="s">
        <v>1444</v>
      </c>
      <c r="E449" s="238" t="s">
        <v>835</v>
      </c>
      <c r="F449" s="239" t="s">
        <v>324</v>
      </c>
      <c r="G449" s="2" t="s">
        <v>134</v>
      </c>
      <c r="H449" s="247" t="s">
        <v>46</v>
      </c>
      <c r="J449" s="190" t="s">
        <v>852</v>
      </c>
      <c r="K449" s="9" t="s">
        <v>136</v>
      </c>
    </row>
    <row r="450" spans="3:11" x14ac:dyDescent="0.2">
      <c r="C450" s="237" t="s">
        <v>850</v>
      </c>
      <c r="D450" s="253" t="s">
        <v>851</v>
      </c>
      <c r="E450" s="238" t="s">
        <v>835</v>
      </c>
      <c r="F450" s="239"/>
      <c r="H450" s="247" t="s">
        <v>367</v>
      </c>
      <c r="J450" s="190" t="s">
        <v>852</v>
      </c>
      <c r="K450" s="9" t="s">
        <v>136</v>
      </c>
    </row>
    <row r="451" spans="3:11" x14ac:dyDescent="0.2">
      <c r="C451" s="237" t="s">
        <v>867</v>
      </c>
      <c r="D451" s="253" t="s">
        <v>868</v>
      </c>
      <c r="E451" s="238" t="s">
        <v>835</v>
      </c>
      <c r="F451" s="239"/>
      <c r="H451" s="247" t="s">
        <v>47</v>
      </c>
      <c r="J451" s="190" t="s">
        <v>836</v>
      </c>
      <c r="K451" s="9" t="s">
        <v>136</v>
      </c>
    </row>
    <row r="452" spans="3:11" x14ac:dyDescent="0.2">
      <c r="C452" s="244" t="s">
        <v>833</v>
      </c>
      <c r="D452" s="254" t="s">
        <v>834</v>
      </c>
      <c r="E452" s="238" t="s">
        <v>835</v>
      </c>
      <c r="F452" s="239"/>
      <c r="H452" s="247" t="s">
        <v>351</v>
      </c>
      <c r="J452" s="190" t="s">
        <v>836</v>
      </c>
      <c r="K452" s="9" t="s">
        <v>136</v>
      </c>
    </row>
    <row r="453" spans="3:11" x14ac:dyDescent="0.2">
      <c r="C453" s="237" t="s">
        <v>848</v>
      </c>
      <c r="D453" s="253" t="s">
        <v>849</v>
      </c>
      <c r="E453" s="238" t="s">
        <v>835</v>
      </c>
      <c r="F453" s="239"/>
      <c r="H453" s="247" t="s">
        <v>351</v>
      </c>
      <c r="J453" s="190" t="s">
        <v>836</v>
      </c>
      <c r="K453" s="9" t="s">
        <v>136</v>
      </c>
    </row>
    <row r="454" spans="3:11" x14ac:dyDescent="0.2">
      <c r="C454" s="237" t="s">
        <v>2180</v>
      </c>
      <c r="D454" s="253" t="s">
        <v>2181</v>
      </c>
      <c r="E454" s="238" t="s">
        <v>1979</v>
      </c>
      <c r="F454" s="239"/>
      <c r="H454" s="247" t="s">
        <v>47</v>
      </c>
      <c r="J454" s="190" t="s">
        <v>884</v>
      </c>
      <c r="K454" s="9" t="s">
        <v>149</v>
      </c>
    </row>
    <row r="455" spans="3:11" x14ac:dyDescent="0.2">
      <c r="C455" s="237" t="s">
        <v>887</v>
      </c>
      <c r="D455" s="253" t="s">
        <v>888</v>
      </c>
      <c r="E455" s="238" t="s">
        <v>1979</v>
      </c>
      <c r="F455" s="239"/>
      <c r="H455" s="247" t="s">
        <v>46</v>
      </c>
      <c r="J455" s="190" t="s">
        <v>884</v>
      </c>
      <c r="K455" s="9" t="s">
        <v>149</v>
      </c>
    </row>
    <row r="456" spans="3:11" x14ac:dyDescent="0.2">
      <c r="C456" s="237" t="s">
        <v>875</v>
      </c>
      <c r="D456" s="253" t="s">
        <v>876</v>
      </c>
      <c r="E456" s="238" t="s">
        <v>877</v>
      </c>
      <c r="F456" s="239" t="s">
        <v>430</v>
      </c>
      <c r="G456" s="2" t="s">
        <v>134</v>
      </c>
      <c r="H456" s="247" t="s">
        <v>45</v>
      </c>
      <c r="J456" s="190" t="s">
        <v>878</v>
      </c>
      <c r="K456" s="9" t="s">
        <v>136</v>
      </c>
    </row>
    <row r="457" spans="3:11" x14ac:dyDescent="0.2">
      <c r="C457" s="237" t="s">
        <v>885</v>
      </c>
      <c r="D457" s="253" t="s">
        <v>2183</v>
      </c>
      <c r="E457" s="238" t="s">
        <v>879</v>
      </c>
      <c r="F457" s="239"/>
      <c r="H457" s="247" t="s">
        <v>47</v>
      </c>
      <c r="J457" s="190" t="s">
        <v>886</v>
      </c>
      <c r="K457" s="9" t="s">
        <v>136</v>
      </c>
    </row>
    <row r="458" spans="3:11" x14ac:dyDescent="0.2">
      <c r="C458" s="237" t="s">
        <v>2182</v>
      </c>
      <c r="D458" s="253" t="s">
        <v>432</v>
      </c>
      <c r="E458" s="238" t="s">
        <v>879</v>
      </c>
      <c r="F458" s="239"/>
      <c r="H458" s="247" t="s">
        <v>46</v>
      </c>
      <c r="J458" s="190" t="s">
        <v>886</v>
      </c>
      <c r="K458" s="9" t="s">
        <v>136</v>
      </c>
    </row>
    <row r="459" spans="3:11" x14ac:dyDescent="0.2">
      <c r="C459" s="237" t="s">
        <v>905</v>
      </c>
      <c r="D459" s="253" t="s">
        <v>906</v>
      </c>
      <c r="E459" s="238" t="s">
        <v>879</v>
      </c>
      <c r="F459" s="239"/>
      <c r="H459" s="247" t="s">
        <v>46</v>
      </c>
      <c r="J459" s="190" t="s">
        <v>884</v>
      </c>
      <c r="K459" s="9" t="s">
        <v>136</v>
      </c>
    </row>
    <row r="460" spans="3:11" x14ac:dyDescent="0.2">
      <c r="C460" s="237" t="s">
        <v>891</v>
      </c>
      <c r="D460" s="253" t="s">
        <v>892</v>
      </c>
      <c r="E460" s="238" t="s">
        <v>879</v>
      </c>
      <c r="F460" s="239"/>
      <c r="H460" s="247" t="s">
        <v>359</v>
      </c>
      <c r="J460" s="190" t="s">
        <v>884</v>
      </c>
      <c r="K460" s="9" t="s">
        <v>136</v>
      </c>
    </row>
    <row r="461" spans="3:11" x14ac:dyDescent="0.2">
      <c r="C461" s="237" t="s">
        <v>893</v>
      </c>
      <c r="D461" s="253" t="s">
        <v>894</v>
      </c>
      <c r="E461" s="238" t="s">
        <v>879</v>
      </c>
      <c r="F461" s="239"/>
      <c r="H461" s="247" t="s">
        <v>47</v>
      </c>
      <c r="J461" s="190" t="s">
        <v>895</v>
      </c>
      <c r="K461" s="9" t="s">
        <v>136</v>
      </c>
    </row>
    <row r="462" spans="3:11" x14ac:dyDescent="0.2">
      <c r="C462" s="237" t="s">
        <v>896</v>
      </c>
      <c r="D462" s="253" t="s">
        <v>897</v>
      </c>
      <c r="E462" s="238" t="s">
        <v>879</v>
      </c>
      <c r="F462" s="239"/>
      <c r="H462" s="247" t="s">
        <v>47</v>
      </c>
      <c r="J462" s="190" t="s">
        <v>884</v>
      </c>
      <c r="K462" s="9" t="s">
        <v>136</v>
      </c>
    </row>
    <row r="463" spans="3:11" x14ac:dyDescent="0.2">
      <c r="C463" s="237" t="s">
        <v>902</v>
      </c>
      <c r="D463" s="253" t="s">
        <v>327</v>
      </c>
      <c r="E463" s="238" t="s">
        <v>879</v>
      </c>
      <c r="F463" s="239"/>
      <c r="H463" s="247" t="s">
        <v>367</v>
      </c>
      <c r="J463" s="190" t="s">
        <v>884</v>
      </c>
      <c r="K463" s="9" t="s">
        <v>136</v>
      </c>
    </row>
    <row r="464" spans="3:11" x14ac:dyDescent="0.2">
      <c r="C464" s="237" t="s">
        <v>907</v>
      </c>
      <c r="D464" s="253" t="s">
        <v>908</v>
      </c>
      <c r="E464" s="238" t="s">
        <v>879</v>
      </c>
      <c r="F464" s="239"/>
      <c r="H464" s="247" t="s">
        <v>46</v>
      </c>
      <c r="J464" s="190" t="s">
        <v>895</v>
      </c>
      <c r="K464" s="9" t="s">
        <v>136</v>
      </c>
    </row>
    <row r="465" spans="3:11" x14ac:dyDescent="0.2">
      <c r="C465" s="243" t="s">
        <v>880</v>
      </c>
      <c r="D465" s="254" t="s">
        <v>881</v>
      </c>
      <c r="E465" s="238" t="s">
        <v>879</v>
      </c>
      <c r="F465" s="239"/>
      <c r="H465" s="247" t="s">
        <v>359</v>
      </c>
      <c r="J465" s="190" t="s">
        <v>185</v>
      </c>
      <c r="K465" s="9" t="s">
        <v>136</v>
      </c>
    </row>
    <row r="466" spans="3:11" x14ac:dyDescent="0.2">
      <c r="C466" s="237" t="s">
        <v>903</v>
      </c>
      <c r="D466" s="253" t="s">
        <v>904</v>
      </c>
      <c r="E466" s="238" t="s">
        <v>879</v>
      </c>
      <c r="F466" s="239"/>
      <c r="H466" s="247" t="s">
        <v>353</v>
      </c>
      <c r="J466" s="190" t="s">
        <v>884</v>
      </c>
      <c r="K466" s="9" t="s">
        <v>136</v>
      </c>
    </row>
    <row r="467" spans="3:11" x14ac:dyDescent="0.2">
      <c r="C467" s="237" t="s">
        <v>889</v>
      </c>
      <c r="D467" s="253" t="s">
        <v>890</v>
      </c>
      <c r="E467" s="238" t="s">
        <v>879</v>
      </c>
      <c r="F467" s="239"/>
      <c r="H467" s="247" t="s">
        <v>359</v>
      </c>
      <c r="J467" s="190" t="s">
        <v>884</v>
      </c>
      <c r="K467" s="9" t="s">
        <v>136</v>
      </c>
    </row>
    <row r="468" spans="3:11" x14ac:dyDescent="0.2">
      <c r="C468" s="237" t="s">
        <v>2184</v>
      </c>
      <c r="D468" s="253" t="s">
        <v>2185</v>
      </c>
      <c r="E468" s="238" t="s">
        <v>1721</v>
      </c>
      <c r="F468" s="239"/>
      <c r="H468" s="247" t="s">
        <v>2186</v>
      </c>
      <c r="J468" s="190" t="s">
        <v>886</v>
      </c>
      <c r="K468" s="9" t="s">
        <v>136</v>
      </c>
    </row>
    <row r="469" spans="3:11" x14ac:dyDescent="0.2">
      <c r="C469" s="237" t="s">
        <v>2160</v>
      </c>
      <c r="D469" s="253" t="s">
        <v>1757</v>
      </c>
      <c r="E469" s="238" t="s">
        <v>1721</v>
      </c>
      <c r="F469" s="239"/>
      <c r="H469" s="247" t="s">
        <v>46</v>
      </c>
      <c r="J469" s="190" t="s">
        <v>245</v>
      </c>
      <c r="K469" s="9" t="s">
        <v>149</v>
      </c>
    </row>
    <row r="470" spans="3:11" x14ac:dyDescent="0.2">
      <c r="C470" s="237" t="s">
        <v>1758</v>
      </c>
      <c r="D470" s="253" t="s">
        <v>1759</v>
      </c>
      <c r="E470" s="238" t="s">
        <v>1721</v>
      </c>
      <c r="F470" s="239"/>
      <c r="H470" s="247" t="s">
        <v>46</v>
      </c>
      <c r="J470" s="190" t="s">
        <v>884</v>
      </c>
      <c r="K470" s="9" t="s">
        <v>136</v>
      </c>
    </row>
    <row r="471" spans="3:11" x14ac:dyDescent="0.2">
      <c r="C471" s="237" t="s">
        <v>1668</v>
      </c>
      <c r="D471" s="253" t="s">
        <v>1669</v>
      </c>
      <c r="E471" s="238" t="s">
        <v>1721</v>
      </c>
      <c r="F471" s="239"/>
      <c r="H471" s="247" t="s">
        <v>46</v>
      </c>
      <c r="J471" s="190" t="s">
        <v>245</v>
      </c>
      <c r="K471" s="9" t="s">
        <v>149</v>
      </c>
    </row>
    <row r="472" spans="3:11" x14ac:dyDescent="0.2">
      <c r="C472" s="237" t="s">
        <v>1977</v>
      </c>
      <c r="D472" s="253" t="s">
        <v>1978</v>
      </c>
      <c r="E472" s="238" t="s">
        <v>1721</v>
      </c>
      <c r="F472" s="239"/>
      <c r="H472" s="247" t="s">
        <v>47</v>
      </c>
      <c r="J472" s="190" t="s">
        <v>884</v>
      </c>
      <c r="K472" s="9" t="s">
        <v>136</v>
      </c>
    </row>
    <row r="473" spans="3:11" x14ac:dyDescent="0.2">
      <c r="C473" s="237" t="s">
        <v>1579</v>
      </c>
      <c r="D473" s="253" t="s">
        <v>1580</v>
      </c>
      <c r="E473" s="238" t="s">
        <v>1721</v>
      </c>
      <c r="F473" s="239"/>
      <c r="H473" s="247" t="s">
        <v>46</v>
      </c>
      <c r="J473" s="190" t="s">
        <v>884</v>
      </c>
      <c r="K473" s="9" t="s">
        <v>136</v>
      </c>
    </row>
    <row r="474" spans="3:11" x14ac:dyDescent="0.2">
      <c r="C474" s="243" t="s">
        <v>900</v>
      </c>
      <c r="D474" s="254" t="s">
        <v>549</v>
      </c>
      <c r="E474" s="238" t="s">
        <v>1721</v>
      </c>
      <c r="F474" s="239" t="s">
        <v>663</v>
      </c>
      <c r="G474" s="2" t="s">
        <v>134</v>
      </c>
      <c r="H474" s="247" t="s">
        <v>46</v>
      </c>
      <c r="J474" s="190" t="s">
        <v>1976</v>
      </c>
      <c r="K474" s="9" t="s">
        <v>136</v>
      </c>
    </row>
    <row r="475" spans="3:11" x14ac:dyDescent="0.2">
      <c r="C475" s="237" t="s">
        <v>1584</v>
      </c>
      <c r="D475" s="253" t="s">
        <v>1585</v>
      </c>
      <c r="E475" s="238" t="s">
        <v>1721</v>
      </c>
      <c r="F475" s="239"/>
      <c r="H475" s="247" t="s">
        <v>47</v>
      </c>
      <c r="J475" s="190" t="s">
        <v>884</v>
      </c>
      <c r="K475" s="9" t="s">
        <v>136</v>
      </c>
    </row>
    <row r="476" spans="3:11" x14ac:dyDescent="0.2">
      <c r="C476" s="237" t="s">
        <v>1747</v>
      </c>
      <c r="D476" s="253" t="s">
        <v>1748</v>
      </c>
      <c r="E476" s="238" t="s">
        <v>1721</v>
      </c>
      <c r="F476" s="239"/>
      <c r="H476" s="247" t="s">
        <v>47</v>
      </c>
      <c r="J476" s="190" t="s">
        <v>245</v>
      </c>
      <c r="K476" s="9" t="s">
        <v>136</v>
      </c>
    </row>
    <row r="477" spans="3:11" x14ac:dyDescent="0.2">
      <c r="C477" s="237" t="s">
        <v>1719</v>
      </c>
      <c r="D477" s="253" t="s">
        <v>1720</v>
      </c>
      <c r="E477" s="238" t="s">
        <v>1721</v>
      </c>
      <c r="F477" s="239"/>
      <c r="H477" s="247" t="s">
        <v>359</v>
      </c>
      <c r="J477" s="190" t="s">
        <v>884</v>
      </c>
      <c r="K477" s="9" t="s">
        <v>136</v>
      </c>
    </row>
    <row r="478" spans="3:11" x14ac:dyDescent="0.2">
      <c r="C478" s="237" t="s">
        <v>1781</v>
      </c>
      <c r="D478" s="253" t="s">
        <v>890</v>
      </c>
      <c r="E478" s="238" t="s">
        <v>1721</v>
      </c>
      <c r="F478" s="239"/>
      <c r="H478" s="247" t="s">
        <v>47</v>
      </c>
      <c r="J478" s="190" t="s">
        <v>884</v>
      </c>
      <c r="K478" s="9" t="s">
        <v>136</v>
      </c>
    </row>
    <row r="479" spans="3:11" x14ac:dyDescent="0.2">
      <c r="C479" s="237" t="s">
        <v>1764</v>
      </c>
      <c r="D479" s="253" t="s">
        <v>1765</v>
      </c>
      <c r="E479" s="238" t="s">
        <v>1721</v>
      </c>
      <c r="F479" s="239"/>
      <c r="H479" s="247" t="s">
        <v>353</v>
      </c>
      <c r="J479" s="190" t="s">
        <v>884</v>
      </c>
      <c r="K479" s="9" t="s">
        <v>136</v>
      </c>
    </row>
    <row r="480" spans="3:11" x14ac:dyDescent="0.2">
      <c r="C480" s="237" t="s">
        <v>1752</v>
      </c>
      <c r="D480" s="253" t="s">
        <v>1753</v>
      </c>
      <c r="E480" s="238" t="s">
        <v>1721</v>
      </c>
      <c r="F480" s="239"/>
      <c r="H480" s="247" t="s">
        <v>46</v>
      </c>
      <c r="J480" s="190" t="s">
        <v>245</v>
      </c>
      <c r="K480" s="9" t="s">
        <v>136</v>
      </c>
    </row>
    <row r="481" spans="3:11" x14ac:dyDescent="0.2">
      <c r="C481" s="237" t="s">
        <v>883</v>
      </c>
      <c r="D481" s="253" t="s">
        <v>519</v>
      </c>
      <c r="E481" s="238" t="s">
        <v>1825</v>
      </c>
      <c r="F481" s="239"/>
      <c r="H481" s="247" t="s">
        <v>46</v>
      </c>
      <c r="J481" s="190" t="s">
        <v>884</v>
      </c>
      <c r="K481" s="9" t="s">
        <v>136</v>
      </c>
    </row>
    <row r="482" spans="3:11" x14ac:dyDescent="0.2">
      <c r="C482" s="237" t="s">
        <v>182</v>
      </c>
      <c r="D482" s="253" t="s">
        <v>183</v>
      </c>
      <c r="E482" s="238" t="s">
        <v>1825</v>
      </c>
      <c r="F482" s="239"/>
      <c r="H482" s="247" t="s">
        <v>45</v>
      </c>
      <c r="J482" s="190" t="s">
        <v>185</v>
      </c>
      <c r="K482" s="9" t="s">
        <v>149</v>
      </c>
    </row>
    <row r="483" spans="3:11" x14ac:dyDescent="0.2">
      <c r="C483" s="237" t="s">
        <v>907</v>
      </c>
      <c r="D483" s="253" t="s">
        <v>908</v>
      </c>
      <c r="E483" s="238" t="s">
        <v>1825</v>
      </c>
      <c r="F483" s="239"/>
      <c r="H483" s="247" t="s">
        <v>46</v>
      </c>
      <c r="J483" s="190" t="s">
        <v>895</v>
      </c>
      <c r="K483" s="9" t="s">
        <v>136</v>
      </c>
    </row>
    <row r="484" spans="3:11" x14ac:dyDescent="0.2">
      <c r="C484" s="237" t="s">
        <v>1823</v>
      </c>
      <c r="D484" s="253" t="s">
        <v>1824</v>
      </c>
      <c r="E484" s="238" t="s">
        <v>1825</v>
      </c>
      <c r="F484" s="239"/>
      <c r="H484" s="247" t="s">
        <v>367</v>
      </c>
      <c r="J484" s="190" t="s">
        <v>1826</v>
      </c>
      <c r="K484" s="9" t="s">
        <v>136</v>
      </c>
    </row>
    <row r="485" spans="3:11" x14ac:dyDescent="0.2">
      <c r="C485" s="237" t="s">
        <v>1900</v>
      </c>
      <c r="D485" s="253" t="s">
        <v>1901</v>
      </c>
      <c r="E485" s="238" t="s">
        <v>1825</v>
      </c>
      <c r="F485" s="239"/>
      <c r="H485" s="247" t="s">
        <v>47</v>
      </c>
      <c r="J485" s="190" t="s">
        <v>1826</v>
      </c>
      <c r="K485" s="9" t="s">
        <v>136</v>
      </c>
    </row>
    <row r="486" spans="3:11" x14ac:dyDescent="0.2">
      <c r="C486" s="237" t="s">
        <v>1882</v>
      </c>
      <c r="D486" s="253" t="s">
        <v>1717</v>
      </c>
      <c r="E486" s="238" t="s">
        <v>1825</v>
      </c>
      <c r="F486" s="239"/>
      <c r="H486" s="247" t="s">
        <v>367</v>
      </c>
      <c r="J486" s="190" t="s">
        <v>185</v>
      </c>
      <c r="K486" s="9" t="s">
        <v>136</v>
      </c>
    </row>
    <row r="487" spans="3:11" x14ac:dyDescent="0.2">
      <c r="C487" s="243" t="s">
        <v>1872</v>
      </c>
      <c r="D487" s="254" t="s">
        <v>1873</v>
      </c>
      <c r="E487" s="238" t="s">
        <v>1825</v>
      </c>
      <c r="F487" s="239"/>
      <c r="H487" s="247" t="s">
        <v>47</v>
      </c>
      <c r="J487" s="190" t="s">
        <v>185</v>
      </c>
      <c r="K487" s="9" t="s">
        <v>136</v>
      </c>
    </row>
    <row r="488" spans="3:11" x14ac:dyDescent="0.2">
      <c r="C488" s="237" t="s">
        <v>1876</v>
      </c>
      <c r="D488" s="253" t="s">
        <v>1718</v>
      </c>
      <c r="E488" s="238" t="s">
        <v>1825</v>
      </c>
      <c r="F488" s="239"/>
      <c r="H488" s="247" t="s">
        <v>47</v>
      </c>
      <c r="J488" s="190" t="s">
        <v>185</v>
      </c>
      <c r="K488" s="9" t="s">
        <v>136</v>
      </c>
    </row>
    <row r="489" spans="3:11" x14ac:dyDescent="0.2">
      <c r="C489" s="237" t="s">
        <v>1906</v>
      </c>
      <c r="D489" s="253" t="s">
        <v>1907</v>
      </c>
      <c r="E489" s="238" t="s">
        <v>1825</v>
      </c>
      <c r="F489" s="239"/>
      <c r="H489" s="247" t="s">
        <v>47</v>
      </c>
      <c r="J489" s="190" t="s">
        <v>1908</v>
      </c>
      <c r="K489" s="9" t="s">
        <v>136</v>
      </c>
    </row>
    <row r="490" spans="3:11" x14ac:dyDescent="0.2">
      <c r="C490" s="237" t="s">
        <v>558</v>
      </c>
      <c r="D490" s="253" t="s">
        <v>559</v>
      </c>
      <c r="E490" s="238" t="s">
        <v>1974</v>
      </c>
      <c r="F490" s="239"/>
      <c r="H490" s="247" t="s">
        <v>137</v>
      </c>
      <c r="J490" s="190" t="s">
        <v>1975</v>
      </c>
      <c r="K490" s="9" t="s">
        <v>149</v>
      </c>
    </row>
    <row r="491" spans="3:11" x14ac:dyDescent="0.2">
      <c r="C491" s="237" t="s">
        <v>2069</v>
      </c>
      <c r="D491" s="253" t="s">
        <v>2070</v>
      </c>
      <c r="E491" s="238" t="s">
        <v>2071</v>
      </c>
      <c r="F491" s="239"/>
      <c r="H491" s="247" t="s">
        <v>46</v>
      </c>
      <c r="J491" s="190" t="s">
        <v>2072</v>
      </c>
      <c r="K491" s="9" t="s">
        <v>136</v>
      </c>
    </row>
    <row r="492" spans="3:11" x14ac:dyDescent="0.2">
      <c r="C492" s="243" t="s">
        <v>247</v>
      </c>
      <c r="D492" s="254" t="s">
        <v>248</v>
      </c>
      <c r="E492" s="238" t="s">
        <v>244</v>
      </c>
      <c r="F492" s="239"/>
      <c r="G492" s="2" t="s">
        <v>134</v>
      </c>
      <c r="H492" s="247" t="s">
        <v>137</v>
      </c>
      <c r="J492" s="190" t="s">
        <v>245</v>
      </c>
      <c r="K492" s="9" t="s">
        <v>136</v>
      </c>
    </row>
    <row r="493" spans="3:11" x14ac:dyDescent="0.2">
      <c r="C493" s="243" t="s">
        <v>1670</v>
      </c>
      <c r="D493" s="254" t="s">
        <v>1671</v>
      </c>
      <c r="E493" s="238" t="s">
        <v>244</v>
      </c>
      <c r="F493" s="239"/>
      <c r="G493" s="2" t="s">
        <v>134</v>
      </c>
      <c r="H493" s="247" t="s">
        <v>46</v>
      </c>
      <c r="J493" s="190" t="s">
        <v>245</v>
      </c>
      <c r="K493" s="9" t="s">
        <v>136</v>
      </c>
    </row>
    <row r="494" spans="3:11" x14ac:dyDescent="0.2">
      <c r="C494" s="244" t="s">
        <v>242</v>
      </c>
      <c r="D494" s="254" t="s">
        <v>243</v>
      </c>
      <c r="E494" s="238" t="s">
        <v>244</v>
      </c>
      <c r="F494" s="239"/>
      <c r="G494" s="2" t="s">
        <v>134</v>
      </c>
      <c r="H494" s="247" t="s">
        <v>46</v>
      </c>
      <c r="J494" s="190" t="s">
        <v>245</v>
      </c>
      <c r="K494" s="9" t="s">
        <v>136</v>
      </c>
    </row>
    <row r="495" spans="3:11" x14ac:dyDescent="0.2">
      <c r="C495" s="237" t="s">
        <v>898</v>
      </c>
      <c r="D495" s="253" t="s">
        <v>899</v>
      </c>
      <c r="E495" s="238" t="s">
        <v>244</v>
      </c>
      <c r="F495" s="239"/>
      <c r="H495" s="247" t="s">
        <v>47</v>
      </c>
      <c r="J495" s="190" t="s">
        <v>886</v>
      </c>
      <c r="K495" s="9" t="s">
        <v>136</v>
      </c>
    </row>
    <row r="496" spans="3:11" x14ac:dyDescent="0.2">
      <c r="C496" s="237" t="s">
        <v>1582</v>
      </c>
      <c r="D496" s="253" t="s">
        <v>1583</v>
      </c>
      <c r="E496" s="238" t="s">
        <v>244</v>
      </c>
      <c r="F496" s="239"/>
      <c r="H496" s="247" t="s">
        <v>47</v>
      </c>
      <c r="J496" s="190" t="s">
        <v>884</v>
      </c>
      <c r="K496" s="9" t="s">
        <v>136</v>
      </c>
    </row>
    <row r="497" spans="3:11" x14ac:dyDescent="0.2">
      <c r="C497" s="237" t="s">
        <v>901</v>
      </c>
      <c r="D497" s="253" t="s">
        <v>882</v>
      </c>
      <c r="E497" s="238" t="s">
        <v>244</v>
      </c>
      <c r="F497" s="239"/>
      <c r="H497" s="247" t="s">
        <v>46</v>
      </c>
      <c r="J497" s="190" t="s">
        <v>884</v>
      </c>
      <c r="K497" s="9" t="s">
        <v>136</v>
      </c>
    </row>
    <row r="498" spans="3:11" x14ac:dyDescent="0.2">
      <c r="C498" s="237" t="s">
        <v>1406</v>
      </c>
      <c r="D498" s="253" t="s">
        <v>1407</v>
      </c>
      <c r="E498" s="238" t="s">
        <v>1581</v>
      </c>
      <c r="F498" s="239"/>
      <c r="H498" s="247" t="s">
        <v>46</v>
      </c>
      <c r="J498" s="190" t="s">
        <v>2291</v>
      </c>
      <c r="K498" s="190" t="s">
        <v>149</v>
      </c>
    </row>
    <row r="499" spans="3:11" x14ac:dyDescent="0.2">
      <c r="C499" s="237" t="s">
        <v>455</v>
      </c>
      <c r="D499" s="253" t="s">
        <v>456</v>
      </c>
      <c r="E499" s="238" t="s">
        <v>184</v>
      </c>
      <c r="F499" s="239"/>
      <c r="H499" s="247" t="s">
        <v>46</v>
      </c>
      <c r="J499" s="190" t="s">
        <v>185</v>
      </c>
      <c r="K499" s="190" t="s">
        <v>149</v>
      </c>
    </row>
    <row r="500" spans="3:11" x14ac:dyDescent="0.2">
      <c r="C500" s="243" t="s">
        <v>140</v>
      </c>
      <c r="D500" s="254" t="s">
        <v>186</v>
      </c>
      <c r="E500" s="238" t="s">
        <v>184</v>
      </c>
      <c r="F500" s="239"/>
      <c r="G500" s="2" t="s">
        <v>134</v>
      </c>
      <c r="H500" s="247" t="s">
        <v>46</v>
      </c>
      <c r="J500" s="190" t="s">
        <v>185</v>
      </c>
      <c r="K500" s="190" t="s">
        <v>136</v>
      </c>
    </row>
    <row r="501" spans="3:11" x14ac:dyDescent="0.2">
      <c r="C501" s="237" t="s">
        <v>909</v>
      </c>
      <c r="D501" s="253" t="s">
        <v>910</v>
      </c>
      <c r="E501" s="238" t="s">
        <v>911</v>
      </c>
      <c r="F501" s="239"/>
      <c r="H501" s="247" t="s">
        <v>359</v>
      </c>
      <c r="J501" s="190" t="s">
        <v>912</v>
      </c>
      <c r="K501" s="190" t="s">
        <v>149</v>
      </c>
    </row>
    <row r="502" spans="3:11" x14ac:dyDescent="0.2">
      <c r="C502" s="243" t="s">
        <v>913</v>
      </c>
      <c r="D502" s="254" t="s">
        <v>914</v>
      </c>
      <c r="E502" s="238" t="s">
        <v>911</v>
      </c>
      <c r="F502" s="239"/>
      <c r="H502" s="247" t="s">
        <v>359</v>
      </c>
      <c r="J502" s="190" t="s">
        <v>912</v>
      </c>
      <c r="K502" s="190" t="s">
        <v>149</v>
      </c>
    </row>
    <row r="503" spans="3:11" x14ac:dyDescent="0.2">
      <c r="C503" s="237" t="s">
        <v>915</v>
      </c>
      <c r="D503" s="253" t="s">
        <v>916</v>
      </c>
      <c r="E503" s="238" t="s">
        <v>911</v>
      </c>
      <c r="F503" s="239"/>
      <c r="H503" s="247" t="s">
        <v>351</v>
      </c>
      <c r="J503" s="190" t="s">
        <v>912</v>
      </c>
      <c r="K503" s="190" t="s">
        <v>149</v>
      </c>
    </row>
    <row r="504" spans="3:11" x14ac:dyDescent="0.2">
      <c r="C504" s="243" t="s">
        <v>917</v>
      </c>
      <c r="D504" s="254" t="s">
        <v>918</v>
      </c>
      <c r="E504" s="238" t="s">
        <v>911</v>
      </c>
      <c r="F504" s="239"/>
      <c r="H504" s="247" t="s">
        <v>351</v>
      </c>
      <c r="J504" s="190" t="s">
        <v>912</v>
      </c>
      <c r="K504" s="190" t="s">
        <v>149</v>
      </c>
    </row>
    <row r="505" spans="3:11" x14ac:dyDescent="0.2">
      <c r="C505" s="243" t="s">
        <v>917</v>
      </c>
      <c r="D505" s="254" t="s">
        <v>918</v>
      </c>
      <c r="E505" s="238" t="s">
        <v>911</v>
      </c>
      <c r="F505" s="239"/>
      <c r="H505" s="247" t="s">
        <v>359</v>
      </c>
      <c r="J505" s="190" t="s">
        <v>912</v>
      </c>
      <c r="K505" s="190" t="s">
        <v>149</v>
      </c>
    </row>
    <row r="506" spans="3:11" x14ac:dyDescent="0.2">
      <c r="C506" s="237" t="s">
        <v>2094</v>
      </c>
      <c r="D506" s="253" t="s">
        <v>655</v>
      </c>
      <c r="E506" s="238" t="s">
        <v>2091</v>
      </c>
      <c r="F506" s="239"/>
      <c r="H506" s="247" t="s">
        <v>137</v>
      </c>
      <c r="J506" s="190" t="s">
        <v>2093</v>
      </c>
      <c r="K506" s="190" t="s">
        <v>136</v>
      </c>
    </row>
    <row r="507" spans="3:11" x14ac:dyDescent="0.2">
      <c r="C507" s="237" t="s">
        <v>2095</v>
      </c>
      <c r="D507" s="253" t="s">
        <v>2112</v>
      </c>
      <c r="E507" s="238" t="s">
        <v>2091</v>
      </c>
      <c r="F507" s="239"/>
      <c r="H507" s="247" t="s">
        <v>137</v>
      </c>
      <c r="J507" s="190" t="s">
        <v>2093</v>
      </c>
      <c r="K507" s="190" t="s">
        <v>136</v>
      </c>
    </row>
    <row r="508" spans="3:11" x14ac:dyDescent="0.2">
      <c r="C508" s="237" t="s">
        <v>2096</v>
      </c>
      <c r="D508" s="253" t="s">
        <v>2097</v>
      </c>
      <c r="E508" s="238" t="s">
        <v>2091</v>
      </c>
      <c r="F508" s="239"/>
      <c r="H508" s="247" t="s">
        <v>137</v>
      </c>
      <c r="J508" s="190" t="s">
        <v>2093</v>
      </c>
      <c r="K508" s="190" t="s">
        <v>136</v>
      </c>
    </row>
    <row r="509" spans="3:11" x14ac:dyDescent="0.2">
      <c r="C509" s="237" t="s">
        <v>560</v>
      </c>
      <c r="D509" s="253" t="s">
        <v>561</v>
      </c>
      <c r="E509" s="238" t="s">
        <v>2091</v>
      </c>
      <c r="F509" s="239"/>
      <c r="H509" s="247" t="s">
        <v>137</v>
      </c>
      <c r="J509" s="190" t="s">
        <v>2098</v>
      </c>
      <c r="K509" s="190" t="s">
        <v>136</v>
      </c>
    </row>
    <row r="510" spans="3:11" x14ac:dyDescent="0.2">
      <c r="C510" s="237" t="s">
        <v>2089</v>
      </c>
      <c r="D510" s="253" t="s">
        <v>2090</v>
      </c>
      <c r="E510" s="238" t="s">
        <v>2091</v>
      </c>
      <c r="F510" s="239"/>
      <c r="H510" s="247" t="s">
        <v>2092</v>
      </c>
      <c r="J510" s="190" t="s">
        <v>2093</v>
      </c>
      <c r="K510" s="190" t="s">
        <v>136</v>
      </c>
    </row>
    <row r="511" spans="3:11" x14ac:dyDescent="0.2">
      <c r="C511" s="237" t="s">
        <v>1992</v>
      </c>
      <c r="D511" s="253" t="s">
        <v>645</v>
      </c>
      <c r="E511" s="238" t="s">
        <v>361</v>
      </c>
      <c r="F511" s="239"/>
      <c r="H511" s="247" t="s">
        <v>47</v>
      </c>
      <c r="J511" s="190" t="s">
        <v>362</v>
      </c>
      <c r="K511" s="190" t="s">
        <v>149</v>
      </c>
    </row>
    <row r="512" spans="3:11" x14ac:dyDescent="0.2">
      <c r="C512" s="237" t="s">
        <v>1991</v>
      </c>
      <c r="D512" s="253" t="s">
        <v>645</v>
      </c>
      <c r="E512" s="238" t="s">
        <v>361</v>
      </c>
      <c r="F512" s="239"/>
      <c r="H512" s="247" t="s">
        <v>47</v>
      </c>
      <c r="J512" s="190" t="s">
        <v>362</v>
      </c>
      <c r="K512" s="190" t="s">
        <v>149</v>
      </c>
    </row>
    <row r="513" spans="3:11" x14ac:dyDescent="0.2">
      <c r="C513" s="237" t="s">
        <v>360</v>
      </c>
      <c r="D513" s="253" t="s">
        <v>350</v>
      </c>
      <c r="E513" s="238" t="s">
        <v>361</v>
      </c>
      <c r="F513" s="239"/>
      <c r="H513" s="247" t="s">
        <v>47</v>
      </c>
      <c r="J513" s="190" t="s">
        <v>362</v>
      </c>
      <c r="K513" s="190" t="s">
        <v>149</v>
      </c>
    </row>
    <row r="514" spans="3:11" x14ac:dyDescent="0.2">
      <c r="C514" s="237" t="s">
        <v>363</v>
      </c>
      <c r="D514" s="253" t="s">
        <v>350</v>
      </c>
      <c r="E514" s="238" t="s">
        <v>361</v>
      </c>
      <c r="F514" s="239"/>
      <c r="H514" s="247" t="s">
        <v>47</v>
      </c>
      <c r="J514" s="190" t="s">
        <v>362</v>
      </c>
      <c r="K514" s="190" t="s">
        <v>149</v>
      </c>
    </row>
    <row r="515" spans="3:11" x14ac:dyDescent="0.2">
      <c r="C515" s="237" t="s">
        <v>364</v>
      </c>
      <c r="D515" s="253" t="s">
        <v>350</v>
      </c>
      <c r="E515" s="238" t="s">
        <v>361</v>
      </c>
      <c r="F515" s="239"/>
      <c r="H515" s="247" t="s">
        <v>353</v>
      </c>
      <c r="J515" s="190" t="s">
        <v>362</v>
      </c>
      <c r="K515" s="190" t="s">
        <v>149</v>
      </c>
    </row>
    <row r="516" spans="3:11" x14ac:dyDescent="0.2">
      <c r="C516" s="237" t="s">
        <v>360</v>
      </c>
      <c r="D516" s="253" t="s">
        <v>350</v>
      </c>
      <c r="E516" s="238" t="s">
        <v>361</v>
      </c>
      <c r="F516" s="239"/>
      <c r="H516" s="247" t="s">
        <v>46</v>
      </c>
      <c r="J516" s="190" t="s">
        <v>362</v>
      </c>
      <c r="K516" s="190" t="s">
        <v>149</v>
      </c>
    </row>
    <row r="517" spans="3:11" x14ac:dyDescent="0.2">
      <c r="C517" s="237" t="s">
        <v>1751</v>
      </c>
      <c r="D517" s="253" t="s">
        <v>350</v>
      </c>
      <c r="E517" s="238" t="s">
        <v>361</v>
      </c>
      <c r="F517" s="239"/>
      <c r="H517" s="247" t="s">
        <v>353</v>
      </c>
      <c r="J517" s="190" t="s">
        <v>362</v>
      </c>
      <c r="K517" s="190" t="s">
        <v>149</v>
      </c>
    </row>
    <row r="518" spans="3:11" x14ac:dyDescent="0.2">
      <c r="C518" s="237" t="s">
        <v>1733</v>
      </c>
      <c r="D518" s="253" t="s">
        <v>1618</v>
      </c>
      <c r="E518" s="238" t="s">
        <v>361</v>
      </c>
      <c r="F518" s="239"/>
      <c r="H518" s="247" t="s">
        <v>359</v>
      </c>
      <c r="J518" s="190" t="s">
        <v>362</v>
      </c>
      <c r="K518" s="190" t="s">
        <v>149</v>
      </c>
    </row>
    <row r="519" spans="3:11" x14ac:dyDescent="0.2">
      <c r="C519" s="237" t="s">
        <v>1780</v>
      </c>
      <c r="D519" s="253" t="s">
        <v>1618</v>
      </c>
      <c r="E519" s="238" t="s">
        <v>361</v>
      </c>
      <c r="F519" s="239"/>
      <c r="H519" s="247" t="s">
        <v>353</v>
      </c>
      <c r="J519" s="190" t="s">
        <v>362</v>
      </c>
      <c r="K519" s="190" t="s">
        <v>149</v>
      </c>
    </row>
    <row r="520" spans="3:11" x14ac:dyDescent="0.2">
      <c r="C520" s="237" t="s">
        <v>929</v>
      </c>
      <c r="D520" s="253" t="s">
        <v>930</v>
      </c>
      <c r="E520" s="238" t="s">
        <v>922</v>
      </c>
      <c r="F520" s="239" t="s">
        <v>430</v>
      </c>
      <c r="G520" s="2" t="s">
        <v>134</v>
      </c>
      <c r="H520" s="247" t="s">
        <v>45</v>
      </c>
      <c r="J520" s="190" t="s">
        <v>923</v>
      </c>
      <c r="K520" s="190" t="s">
        <v>136</v>
      </c>
    </row>
    <row r="521" spans="3:11" x14ac:dyDescent="0.2">
      <c r="C521" s="237" t="s">
        <v>1493</v>
      </c>
      <c r="D521" s="253" t="s">
        <v>1494</v>
      </c>
      <c r="E521" s="238" t="s">
        <v>922</v>
      </c>
      <c r="F521" s="239" t="s">
        <v>430</v>
      </c>
      <c r="G521" s="2" t="s">
        <v>134</v>
      </c>
      <c r="H521" s="247" t="s">
        <v>47</v>
      </c>
      <c r="J521" s="190" t="s">
        <v>923</v>
      </c>
      <c r="K521" s="190" t="s">
        <v>149</v>
      </c>
    </row>
    <row r="522" spans="3:11" x14ac:dyDescent="0.2">
      <c r="C522" s="237" t="s">
        <v>925</v>
      </c>
      <c r="D522" s="253" t="s">
        <v>926</v>
      </c>
      <c r="E522" s="238" t="s">
        <v>922</v>
      </c>
      <c r="F522" s="239"/>
      <c r="J522" s="190" t="s">
        <v>923</v>
      </c>
      <c r="K522" s="190" t="s">
        <v>149</v>
      </c>
    </row>
    <row r="523" spans="3:11" x14ac:dyDescent="0.2">
      <c r="C523" s="237" t="s">
        <v>933</v>
      </c>
      <c r="D523" s="253" t="s">
        <v>934</v>
      </c>
      <c r="E523" s="238" t="s">
        <v>922</v>
      </c>
      <c r="F523" s="239"/>
      <c r="J523" s="190" t="s">
        <v>923</v>
      </c>
      <c r="K523" s="190" t="s">
        <v>149</v>
      </c>
    </row>
    <row r="524" spans="3:11" x14ac:dyDescent="0.2">
      <c r="C524" s="237" t="s">
        <v>935</v>
      </c>
      <c r="D524" s="253" t="s">
        <v>936</v>
      </c>
      <c r="E524" s="238" t="s">
        <v>922</v>
      </c>
      <c r="F524" s="239"/>
      <c r="J524" s="190" t="s">
        <v>923</v>
      </c>
      <c r="K524" s="190" t="s">
        <v>149</v>
      </c>
    </row>
    <row r="525" spans="3:11" x14ac:dyDescent="0.2">
      <c r="C525" s="237" t="s">
        <v>920</v>
      </c>
      <c r="D525" s="253" t="s">
        <v>921</v>
      </c>
      <c r="E525" s="238" t="s">
        <v>922</v>
      </c>
      <c r="F525" s="239"/>
      <c r="H525" s="247" t="s">
        <v>46</v>
      </c>
      <c r="J525" s="190" t="s">
        <v>923</v>
      </c>
      <c r="K525" s="190" t="s">
        <v>149</v>
      </c>
    </row>
    <row r="526" spans="3:11" x14ac:dyDescent="0.2">
      <c r="C526" s="237" t="s">
        <v>937</v>
      </c>
      <c r="D526" s="253" t="s">
        <v>938</v>
      </c>
      <c r="E526" s="238" t="s">
        <v>922</v>
      </c>
      <c r="F526" s="239"/>
      <c r="J526" s="190" t="s">
        <v>923</v>
      </c>
      <c r="K526" s="190" t="s">
        <v>149</v>
      </c>
    </row>
    <row r="527" spans="3:11" x14ac:dyDescent="0.2">
      <c r="C527" s="237" t="s">
        <v>927</v>
      </c>
      <c r="D527" s="253" t="s">
        <v>928</v>
      </c>
      <c r="E527" s="238" t="s">
        <v>922</v>
      </c>
      <c r="F527" s="239"/>
      <c r="J527" s="190" t="s">
        <v>923</v>
      </c>
      <c r="K527" s="190" t="s">
        <v>149</v>
      </c>
    </row>
    <row r="528" spans="3:11" x14ac:dyDescent="0.2">
      <c r="C528" s="237" t="s">
        <v>924</v>
      </c>
      <c r="D528" s="253" t="s">
        <v>756</v>
      </c>
      <c r="E528" s="238" t="s">
        <v>922</v>
      </c>
      <c r="F528" s="239"/>
      <c r="J528" s="190" t="s">
        <v>923</v>
      </c>
      <c r="K528" s="190" t="s">
        <v>149</v>
      </c>
    </row>
    <row r="529" spans="3:11" x14ac:dyDescent="0.2">
      <c r="C529" s="237" t="s">
        <v>939</v>
      </c>
      <c r="D529" s="253" t="s">
        <v>940</v>
      </c>
      <c r="E529" s="238" t="s">
        <v>922</v>
      </c>
      <c r="F529" s="239"/>
      <c r="J529" s="190" t="s">
        <v>923</v>
      </c>
      <c r="K529" s="190" t="s">
        <v>149</v>
      </c>
    </row>
    <row r="530" spans="3:11" x14ac:dyDescent="0.2">
      <c r="C530" s="237" t="s">
        <v>931</v>
      </c>
      <c r="D530" s="253" t="s">
        <v>932</v>
      </c>
      <c r="E530" s="238" t="s">
        <v>922</v>
      </c>
      <c r="F530" s="239"/>
      <c r="J530" s="190" t="s">
        <v>923</v>
      </c>
      <c r="K530" s="190" t="s">
        <v>149</v>
      </c>
    </row>
    <row r="531" spans="3:11" x14ac:dyDescent="0.2">
      <c r="C531" s="243" t="s">
        <v>941</v>
      </c>
      <c r="D531" s="254" t="s">
        <v>942</v>
      </c>
      <c r="E531" s="238" t="s">
        <v>943</v>
      </c>
      <c r="F531" s="239"/>
      <c r="G531" s="2" t="s">
        <v>134</v>
      </c>
      <c r="H531" s="247" t="s">
        <v>45</v>
      </c>
      <c r="J531" s="190" t="s">
        <v>919</v>
      </c>
      <c r="K531" s="190" t="s">
        <v>136</v>
      </c>
    </row>
    <row r="532" spans="3:11" x14ac:dyDescent="0.2">
      <c r="C532" s="237" t="s">
        <v>1515</v>
      </c>
      <c r="D532" s="253" t="s">
        <v>1516</v>
      </c>
      <c r="E532" s="238" t="s">
        <v>2188</v>
      </c>
      <c r="F532" s="239" t="s">
        <v>324</v>
      </c>
      <c r="G532" s="2" t="s">
        <v>134</v>
      </c>
      <c r="H532" s="247" t="s">
        <v>45</v>
      </c>
      <c r="J532" s="190" t="s">
        <v>2123</v>
      </c>
      <c r="K532" s="190" t="s">
        <v>136</v>
      </c>
    </row>
    <row r="533" spans="3:11" x14ac:dyDescent="0.2">
      <c r="C533" s="237" t="s">
        <v>944</v>
      </c>
      <c r="D533" s="253" t="s">
        <v>639</v>
      </c>
      <c r="E533" s="238" t="s">
        <v>377</v>
      </c>
      <c r="F533" s="239"/>
      <c r="H533" s="247" t="s">
        <v>46</v>
      </c>
      <c r="J533" s="190" t="s">
        <v>378</v>
      </c>
      <c r="K533" s="190" t="s">
        <v>149</v>
      </c>
    </row>
    <row r="534" spans="3:11" x14ac:dyDescent="0.2">
      <c r="C534" s="237" t="s">
        <v>945</v>
      </c>
      <c r="D534" s="253" t="s">
        <v>639</v>
      </c>
      <c r="E534" s="238" t="s">
        <v>377</v>
      </c>
      <c r="F534" s="239"/>
      <c r="H534" s="247" t="s">
        <v>367</v>
      </c>
      <c r="J534" s="190" t="s">
        <v>378</v>
      </c>
      <c r="K534" s="190" t="s">
        <v>149</v>
      </c>
    </row>
    <row r="535" spans="3:11" x14ac:dyDescent="0.2">
      <c r="C535" s="237" t="s">
        <v>376</v>
      </c>
      <c r="D535" s="253" t="s">
        <v>350</v>
      </c>
      <c r="E535" s="238" t="s">
        <v>377</v>
      </c>
      <c r="F535" s="239"/>
      <c r="H535" s="247" t="s">
        <v>367</v>
      </c>
      <c r="J535" s="190" t="s">
        <v>378</v>
      </c>
      <c r="K535" s="190" t="s">
        <v>149</v>
      </c>
    </row>
    <row r="536" spans="3:11" x14ac:dyDescent="0.2">
      <c r="C536" s="243" t="s">
        <v>222</v>
      </c>
      <c r="D536" s="254" t="s">
        <v>223</v>
      </c>
      <c r="E536" s="238" t="s">
        <v>224</v>
      </c>
      <c r="F536" s="239"/>
      <c r="G536" s="2" t="s">
        <v>134</v>
      </c>
      <c r="H536" s="247" t="s">
        <v>45</v>
      </c>
      <c r="J536" s="190" t="s">
        <v>225</v>
      </c>
      <c r="K536" s="190" t="s">
        <v>136</v>
      </c>
    </row>
    <row r="537" spans="3:11" x14ac:dyDescent="0.2">
      <c r="C537" s="237" t="s">
        <v>1987</v>
      </c>
      <c r="D537" s="253" t="s">
        <v>1988</v>
      </c>
      <c r="E537" s="238" t="s">
        <v>366</v>
      </c>
      <c r="F537" s="239"/>
      <c r="G537" s="2" t="s">
        <v>134</v>
      </c>
      <c r="H537" s="247" t="s">
        <v>45</v>
      </c>
      <c r="J537" s="190" t="s">
        <v>2290</v>
      </c>
      <c r="K537" s="190" t="s">
        <v>136</v>
      </c>
    </row>
    <row r="538" spans="3:11" x14ac:dyDescent="0.2">
      <c r="C538" s="237" t="s">
        <v>2327</v>
      </c>
      <c r="D538" s="253" t="s">
        <v>956</v>
      </c>
      <c r="E538" s="238" t="s">
        <v>366</v>
      </c>
      <c r="F538" s="239"/>
      <c r="H538" s="247" t="s">
        <v>45</v>
      </c>
      <c r="J538" s="190" t="s">
        <v>1728</v>
      </c>
      <c r="K538" s="190" t="s">
        <v>136</v>
      </c>
    </row>
    <row r="539" spans="3:11" x14ac:dyDescent="0.2">
      <c r="C539" s="237" t="s">
        <v>2328</v>
      </c>
      <c r="D539" s="253" t="s">
        <v>2329</v>
      </c>
      <c r="E539" s="238" t="s">
        <v>366</v>
      </c>
      <c r="F539" s="239"/>
      <c r="H539" s="247" t="s">
        <v>47</v>
      </c>
      <c r="J539" s="190" t="s">
        <v>1728</v>
      </c>
      <c r="K539" s="190" t="s">
        <v>136</v>
      </c>
    </row>
    <row r="540" spans="3:11" x14ac:dyDescent="0.2">
      <c r="C540" s="237" t="s">
        <v>946</v>
      </c>
      <c r="D540" s="253" t="s">
        <v>947</v>
      </c>
      <c r="E540" s="238" t="s">
        <v>366</v>
      </c>
      <c r="F540" s="239"/>
      <c r="H540" s="247" t="s">
        <v>359</v>
      </c>
      <c r="J540" s="190" t="s">
        <v>948</v>
      </c>
      <c r="K540" s="190" t="s">
        <v>136</v>
      </c>
    </row>
    <row r="541" spans="3:11" x14ac:dyDescent="0.2">
      <c r="C541" s="237" t="s">
        <v>949</v>
      </c>
      <c r="D541" s="253" t="s">
        <v>950</v>
      </c>
      <c r="E541" s="238" t="s">
        <v>366</v>
      </c>
      <c r="F541" s="239"/>
      <c r="H541" s="247" t="s">
        <v>367</v>
      </c>
      <c r="J541" s="190" t="s">
        <v>1728</v>
      </c>
      <c r="K541" s="190" t="s">
        <v>136</v>
      </c>
    </row>
    <row r="542" spans="3:11" x14ac:dyDescent="0.2">
      <c r="C542" s="237" t="s">
        <v>951</v>
      </c>
      <c r="D542" s="253" t="s">
        <v>952</v>
      </c>
      <c r="E542" s="238" t="s">
        <v>366</v>
      </c>
      <c r="F542" s="239"/>
      <c r="H542" s="247" t="s">
        <v>359</v>
      </c>
      <c r="J542" s="190" t="s">
        <v>948</v>
      </c>
      <c r="K542" s="190" t="s">
        <v>136</v>
      </c>
    </row>
    <row r="543" spans="3:11" x14ac:dyDescent="0.2">
      <c r="C543" s="237" t="s">
        <v>953</v>
      </c>
      <c r="D543" s="253" t="s">
        <v>954</v>
      </c>
      <c r="E543" s="238" t="s">
        <v>366</v>
      </c>
      <c r="F543" s="239"/>
      <c r="H543" s="247" t="s">
        <v>46</v>
      </c>
      <c r="J543" s="190" t="s">
        <v>955</v>
      </c>
      <c r="K543" s="190" t="s">
        <v>136</v>
      </c>
    </row>
    <row r="544" spans="3:11" x14ac:dyDescent="0.2">
      <c r="C544" s="237" t="s">
        <v>2161</v>
      </c>
      <c r="D544" s="253" t="s">
        <v>2162</v>
      </c>
      <c r="E544" s="238" t="s">
        <v>366</v>
      </c>
      <c r="F544" s="239"/>
      <c r="H544" s="247" t="s">
        <v>47</v>
      </c>
      <c r="J544" s="190" t="s">
        <v>1728</v>
      </c>
      <c r="K544" s="190" t="s">
        <v>136</v>
      </c>
    </row>
    <row r="545" spans="1:12" x14ac:dyDescent="0.2">
      <c r="C545" s="237" t="s">
        <v>957</v>
      </c>
      <c r="D545" s="253" t="s">
        <v>958</v>
      </c>
      <c r="E545" s="238" t="s">
        <v>366</v>
      </c>
      <c r="F545" s="239" t="s">
        <v>142</v>
      </c>
      <c r="G545" s="2" t="s">
        <v>134</v>
      </c>
      <c r="H545" s="247" t="s">
        <v>47</v>
      </c>
      <c r="J545" s="190" t="s">
        <v>959</v>
      </c>
      <c r="K545" s="190" t="s">
        <v>136</v>
      </c>
    </row>
    <row r="546" spans="1:12" x14ac:dyDescent="0.2">
      <c r="C546" s="237" t="s">
        <v>1993</v>
      </c>
      <c r="D546" s="253" t="s">
        <v>1994</v>
      </c>
      <c r="E546" s="238" t="s">
        <v>366</v>
      </c>
      <c r="F546" s="239" t="s">
        <v>792</v>
      </c>
      <c r="G546" s="2" t="s">
        <v>134</v>
      </c>
      <c r="H546" s="247" t="s">
        <v>47</v>
      </c>
      <c r="J546" s="190" t="s">
        <v>959</v>
      </c>
      <c r="K546" s="190" t="s">
        <v>136</v>
      </c>
    </row>
    <row r="547" spans="1:12" x14ac:dyDescent="0.2">
      <c r="C547" s="243" t="s">
        <v>960</v>
      </c>
      <c r="D547" s="254" t="s">
        <v>961</v>
      </c>
      <c r="E547" s="238" t="s">
        <v>366</v>
      </c>
      <c r="F547" s="239"/>
      <c r="H547" s="247" t="s">
        <v>46</v>
      </c>
      <c r="J547" s="190" t="s">
        <v>221</v>
      </c>
      <c r="K547" s="190" t="s">
        <v>136</v>
      </c>
    </row>
    <row r="548" spans="1:12" x14ac:dyDescent="0.2">
      <c r="C548" s="237" t="s">
        <v>962</v>
      </c>
      <c r="D548" s="253" t="s">
        <v>963</v>
      </c>
      <c r="E548" s="238" t="s">
        <v>366</v>
      </c>
      <c r="F548" s="239"/>
      <c r="J548" s="190" t="s">
        <v>964</v>
      </c>
      <c r="K548" s="190" t="s">
        <v>136</v>
      </c>
    </row>
    <row r="549" spans="1:12" x14ac:dyDescent="0.2">
      <c r="C549" s="237" t="s">
        <v>965</v>
      </c>
      <c r="D549" s="253" t="s">
        <v>966</v>
      </c>
      <c r="E549" s="238" t="s">
        <v>366</v>
      </c>
      <c r="F549" s="239" t="s">
        <v>324</v>
      </c>
      <c r="G549" s="2" t="s">
        <v>134</v>
      </c>
      <c r="H549" s="247" t="s">
        <v>46</v>
      </c>
      <c r="J549" s="190" t="s">
        <v>959</v>
      </c>
      <c r="K549" s="190" t="s">
        <v>136</v>
      </c>
    </row>
    <row r="550" spans="1:12" x14ac:dyDescent="0.2">
      <c r="C550" s="237" t="s">
        <v>967</v>
      </c>
      <c r="D550" s="253" t="s">
        <v>968</v>
      </c>
      <c r="E550" s="238" t="s">
        <v>366</v>
      </c>
      <c r="F550" s="239"/>
      <c r="H550" s="247" t="s">
        <v>45</v>
      </c>
      <c r="J550" s="190" t="s">
        <v>955</v>
      </c>
      <c r="K550" s="190" t="s">
        <v>136</v>
      </c>
    </row>
    <row r="551" spans="1:12" x14ac:dyDescent="0.2">
      <c r="C551" s="237" t="s">
        <v>1867</v>
      </c>
      <c r="D551" s="254" t="s">
        <v>1868</v>
      </c>
      <c r="E551" s="238" t="s">
        <v>366</v>
      </c>
      <c r="F551" s="239"/>
      <c r="H551" s="247" t="s">
        <v>351</v>
      </c>
      <c r="J551" s="190" t="s">
        <v>1728</v>
      </c>
      <c r="K551" s="190" t="s">
        <v>136</v>
      </c>
    </row>
    <row r="552" spans="1:12" x14ac:dyDescent="0.2">
      <c r="C552" s="237" t="s">
        <v>973</v>
      </c>
      <c r="D552" s="253" t="s">
        <v>974</v>
      </c>
      <c r="E552" s="238" t="s">
        <v>366</v>
      </c>
      <c r="F552" s="239" t="s">
        <v>334</v>
      </c>
      <c r="G552" s="2" t="s">
        <v>134</v>
      </c>
      <c r="H552" s="247" t="s">
        <v>46</v>
      </c>
      <c r="J552" s="190" t="s">
        <v>221</v>
      </c>
      <c r="K552" s="190" t="s">
        <v>136</v>
      </c>
    </row>
    <row r="553" spans="1:12" x14ac:dyDescent="0.2">
      <c r="C553" s="243" t="s">
        <v>448</v>
      </c>
      <c r="D553" s="254" t="s">
        <v>449</v>
      </c>
      <c r="E553" s="238" t="s">
        <v>366</v>
      </c>
      <c r="F553" s="239"/>
      <c r="H553" s="247" t="s">
        <v>46</v>
      </c>
      <c r="J553" s="190" t="s">
        <v>221</v>
      </c>
      <c r="K553" s="190" t="s">
        <v>136</v>
      </c>
    </row>
    <row r="554" spans="1:12" x14ac:dyDescent="0.2">
      <c r="C554" s="244" t="s">
        <v>975</v>
      </c>
      <c r="D554" s="253" t="s">
        <v>2056</v>
      </c>
      <c r="E554" s="238" t="s">
        <v>366</v>
      </c>
      <c r="F554" s="239"/>
      <c r="H554" s="247" t="s">
        <v>46</v>
      </c>
      <c r="J554" s="190" t="s">
        <v>1392</v>
      </c>
      <c r="K554" s="190" t="s">
        <v>136</v>
      </c>
    </row>
    <row r="555" spans="1:12" x14ac:dyDescent="0.2">
      <c r="C555" s="237" t="s">
        <v>976</v>
      </c>
      <c r="D555" s="253" t="s">
        <v>977</v>
      </c>
      <c r="E555" s="238" t="s">
        <v>366</v>
      </c>
      <c r="F555" s="239"/>
      <c r="J555" s="190" t="s">
        <v>964</v>
      </c>
      <c r="K555" s="190" t="s">
        <v>136</v>
      </c>
    </row>
    <row r="556" spans="1:12" x14ac:dyDescent="0.2">
      <c r="C556" s="237" t="s">
        <v>2128</v>
      </c>
      <c r="D556" s="253" t="s">
        <v>2129</v>
      </c>
      <c r="E556" s="238" t="s">
        <v>366</v>
      </c>
      <c r="F556" s="239"/>
      <c r="H556" s="247" t="s">
        <v>359</v>
      </c>
      <c r="J556" s="190" t="s">
        <v>2125</v>
      </c>
      <c r="K556" s="190" t="s">
        <v>136</v>
      </c>
    </row>
    <row r="557" spans="1:12" x14ac:dyDescent="0.2">
      <c r="C557" s="237" t="s">
        <v>504</v>
      </c>
      <c r="D557" s="254" t="s">
        <v>505</v>
      </c>
      <c r="E557" s="238" t="s">
        <v>366</v>
      </c>
      <c r="F557" s="239"/>
      <c r="H557" s="247" t="s">
        <v>46</v>
      </c>
      <c r="J557" s="190" t="s">
        <v>1728</v>
      </c>
      <c r="K557" s="190" t="s">
        <v>136</v>
      </c>
    </row>
    <row r="558" spans="1:12" s="304" customFormat="1" x14ac:dyDescent="0.2">
      <c r="A558" s="2"/>
      <c r="B558" s="2"/>
      <c r="C558" s="237" t="s">
        <v>978</v>
      </c>
      <c r="D558" s="253" t="s">
        <v>979</v>
      </c>
      <c r="E558" s="238" t="s">
        <v>366</v>
      </c>
      <c r="F558" s="239" t="s">
        <v>461</v>
      </c>
      <c r="G558" s="2" t="s">
        <v>134</v>
      </c>
      <c r="H558" s="247" t="s">
        <v>46</v>
      </c>
      <c r="I558" s="239"/>
      <c r="J558" s="190" t="s">
        <v>221</v>
      </c>
      <c r="K558" s="190" t="s">
        <v>136</v>
      </c>
      <c r="L558" s="8"/>
    </row>
    <row r="559" spans="1:12" x14ac:dyDescent="0.2">
      <c r="C559" s="237" t="s">
        <v>1734</v>
      </c>
      <c r="D559" s="253" t="s">
        <v>1735</v>
      </c>
      <c r="E559" s="238" t="s">
        <v>366</v>
      </c>
      <c r="F559" s="239"/>
      <c r="H559" s="247" t="s">
        <v>359</v>
      </c>
      <c r="J559" s="190" t="s">
        <v>1728</v>
      </c>
      <c r="K559" s="190" t="s">
        <v>136</v>
      </c>
    </row>
    <row r="560" spans="1:12" x14ac:dyDescent="0.2">
      <c r="C560" s="237" t="s">
        <v>1797</v>
      </c>
      <c r="D560" s="253" t="s">
        <v>1798</v>
      </c>
      <c r="E560" s="238" t="s">
        <v>366</v>
      </c>
      <c r="F560" s="239"/>
      <c r="H560" s="247" t="s">
        <v>47</v>
      </c>
      <c r="J560" s="190" t="s">
        <v>1728</v>
      </c>
      <c r="K560" s="190" t="s">
        <v>136</v>
      </c>
    </row>
    <row r="561" spans="3:11" x14ac:dyDescent="0.2">
      <c r="C561" s="237" t="s">
        <v>980</v>
      </c>
      <c r="D561" s="253" t="s">
        <v>981</v>
      </c>
      <c r="E561" s="238" t="s">
        <v>366</v>
      </c>
      <c r="F561" s="239" t="s">
        <v>461</v>
      </c>
      <c r="G561" s="2" t="s">
        <v>134</v>
      </c>
      <c r="H561" s="247" t="s">
        <v>47</v>
      </c>
      <c r="J561" s="190" t="s">
        <v>964</v>
      </c>
      <c r="K561" s="190" t="s">
        <v>136</v>
      </c>
    </row>
    <row r="562" spans="3:11" x14ac:dyDescent="0.2">
      <c r="C562" s="237" t="s">
        <v>1493</v>
      </c>
      <c r="D562" s="253" t="s">
        <v>712</v>
      </c>
      <c r="E562" s="238" t="s">
        <v>366</v>
      </c>
      <c r="F562" s="239"/>
      <c r="H562" s="247" t="s">
        <v>47</v>
      </c>
      <c r="J562" s="190" t="s">
        <v>1392</v>
      </c>
      <c r="K562" s="190" t="s">
        <v>136</v>
      </c>
    </row>
    <row r="563" spans="3:11" x14ac:dyDescent="0.2">
      <c r="C563" s="237" t="s">
        <v>551</v>
      </c>
      <c r="D563" s="253" t="s">
        <v>552</v>
      </c>
      <c r="E563" s="238" t="s">
        <v>366</v>
      </c>
      <c r="F563" s="239"/>
      <c r="H563" s="247" t="s">
        <v>47</v>
      </c>
      <c r="J563" s="190" t="s">
        <v>1728</v>
      </c>
      <c r="K563" s="190" t="s">
        <v>136</v>
      </c>
    </row>
    <row r="564" spans="3:11" x14ac:dyDescent="0.2">
      <c r="C564" s="237" t="s">
        <v>1780</v>
      </c>
      <c r="D564" s="253" t="s">
        <v>993</v>
      </c>
      <c r="E564" s="238" t="s">
        <v>366</v>
      </c>
      <c r="F564" s="239" t="s">
        <v>461</v>
      </c>
      <c r="G564" s="2" t="s">
        <v>134</v>
      </c>
      <c r="H564" s="247" t="s">
        <v>46</v>
      </c>
      <c r="J564" s="190" t="s">
        <v>221</v>
      </c>
      <c r="K564" s="190" t="s">
        <v>136</v>
      </c>
    </row>
    <row r="565" spans="3:11" x14ac:dyDescent="0.2">
      <c r="C565" s="190" t="s">
        <v>982</v>
      </c>
      <c r="D565" s="242" t="s">
        <v>639</v>
      </c>
      <c r="E565" s="9" t="s">
        <v>366</v>
      </c>
      <c r="H565" s="247" t="s">
        <v>47</v>
      </c>
      <c r="J565" s="9" t="s">
        <v>368</v>
      </c>
      <c r="K565" s="9" t="s">
        <v>136</v>
      </c>
    </row>
    <row r="566" spans="3:11" x14ac:dyDescent="0.2">
      <c r="C566" s="190" t="s">
        <v>982</v>
      </c>
      <c r="D566" s="242" t="s">
        <v>639</v>
      </c>
      <c r="E566" s="9" t="s">
        <v>366</v>
      </c>
      <c r="H566" s="247" t="s">
        <v>47</v>
      </c>
      <c r="J566" s="9" t="s">
        <v>368</v>
      </c>
      <c r="K566" s="9" t="s">
        <v>136</v>
      </c>
    </row>
    <row r="567" spans="3:11" x14ac:dyDescent="0.2">
      <c r="C567" s="244" t="s">
        <v>530</v>
      </c>
      <c r="D567" s="254" t="s">
        <v>531</v>
      </c>
      <c r="E567" s="9" t="s">
        <v>366</v>
      </c>
      <c r="F567" s="239"/>
      <c r="H567" s="247" t="s">
        <v>47</v>
      </c>
      <c r="J567" s="190" t="s">
        <v>506</v>
      </c>
      <c r="K567" s="9" t="s">
        <v>136</v>
      </c>
    </row>
    <row r="568" spans="3:11" x14ac:dyDescent="0.2">
      <c r="C568" s="138" t="s">
        <v>530</v>
      </c>
      <c r="D568" s="252" t="s">
        <v>531</v>
      </c>
      <c r="E568" s="9" t="s">
        <v>366</v>
      </c>
      <c r="H568" s="247" t="s">
        <v>367</v>
      </c>
      <c r="J568" s="9" t="s">
        <v>1728</v>
      </c>
      <c r="K568" s="9" t="s">
        <v>136</v>
      </c>
    </row>
    <row r="569" spans="3:11" x14ac:dyDescent="0.2">
      <c r="C569" s="190" t="s">
        <v>2130</v>
      </c>
      <c r="D569" s="242" t="s">
        <v>2131</v>
      </c>
      <c r="E569" s="9" t="s">
        <v>366</v>
      </c>
      <c r="H569" s="247" t="s">
        <v>46</v>
      </c>
      <c r="J569" s="9" t="s">
        <v>2132</v>
      </c>
      <c r="K569" s="9" t="s">
        <v>136</v>
      </c>
    </row>
    <row r="570" spans="3:11" x14ac:dyDescent="0.2">
      <c r="C570" s="190" t="s">
        <v>983</v>
      </c>
      <c r="D570" s="242" t="s">
        <v>984</v>
      </c>
      <c r="E570" s="9" t="s">
        <v>366</v>
      </c>
      <c r="F570" s="2" t="s">
        <v>792</v>
      </c>
      <c r="G570" s="2" t="s">
        <v>134</v>
      </c>
      <c r="H570" s="247" t="s">
        <v>367</v>
      </c>
      <c r="J570" s="9" t="s">
        <v>959</v>
      </c>
      <c r="K570" s="9" t="s">
        <v>136</v>
      </c>
    </row>
    <row r="571" spans="3:11" x14ac:dyDescent="0.2">
      <c r="C571" s="190" t="s">
        <v>2126</v>
      </c>
      <c r="D571" s="242" t="s">
        <v>2127</v>
      </c>
      <c r="E571" s="9" t="s">
        <v>366</v>
      </c>
      <c r="H571" s="247" t="s">
        <v>359</v>
      </c>
      <c r="J571" s="9" t="s">
        <v>2125</v>
      </c>
      <c r="K571" s="9" t="s">
        <v>136</v>
      </c>
    </row>
    <row r="572" spans="3:11" x14ac:dyDescent="0.2">
      <c r="C572" s="190" t="s">
        <v>1982</v>
      </c>
      <c r="D572" s="242" t="s">
        <v>1983</v>
      </c>
      <c r="E572" s="9" t="s">
        <v>366</v>
      </c>
      <c r="H572" s="247" t="s">
        <v>46</v>
      </c>
      <c r="J572" s="9" t="s">
        <v>2167</v>
      </c>
      <c r="K572" s="9" t="s">
        <v>136</v>
      </c>
    </row>
    <row r="573" spans="3:11" x14ac:dyDescent="0.2">
      <c r="C573" s="190" t="s">
        <v>1727</v>
      </c>
      <c r="D573" s="242" t="s">
        <v>1346</v>
      </c>
      <c r="E573" s="9" t="s">
        <v>366</v>
      </c>
      <c r="H573" s="247" t="s">
        <v>47</v>
      </c>
      <c r="J573" s="9" t="s">
        <v>1728</v>
      </c>
      <c r="K573" s="9" t="s">
        <v>136</v>
      </c>
    </row>
    <row r="574" spans="3:11" x14ac:dyDescent="0.2">
      <c r="C574" s="137" t="s">
        <v>1593</v>
      </c>
      <c r="D574" s="252" t="s">
        <v>512</v>
      </c>
      <c r="E574" s="9" t="s">
        <v>366</v>
      </c>
      <c r="H574" s="247" t="s">
        <v>47</v>
      </c>
      <c r="J574" s="9" t="s">
        <v>221</v>
      </c>
      <c r="K574" s="9" t="s">
        <v>136</v>
      </c>
    </row>
    <row r="575" spans="3:11" x14ac:dyDescent="0.2">
      <c r="C575" s="190" t="s">
        <v>369</v>
      </c>
      <c r="D575" s="242" t="s">
        <v>350</v>
      </c>
      <c r="E575" s="9" t="s">
        <v>366</v>
      </c>
      <c r="H575" s="247" t="s">
        <v>367</v>
      </c>
      <c r="J575" s="9" t="s">
        <v>368</v>
      </c>
      <c r="K575" s="9" t="s">
        <v>136</v>
      </c>
    </row>
    <row r="576" spans="3:11" x14ac:dyDescent="0.2">
      <c r="C576" s="190" t="s">
        <v>228</v>
      </c>
      <c r="D576" s="242" t="s">
        <v>229</v>
      </c>
      <c r="E576" s="9" t="s">
        <v>366</v>
      </c>
      <c r="H576" s="247" t="s">
        <v>46</v>
      </c>
      <c r="J576" s="9" t="s">
        <v>214</v>
      </c>
      <c r="K576" s="9" t="s">
        <v>136</v>
      </c>
    </row>
    <row r="577" spans="1:12" x14ac:dyDescent="0.2">
      <c r="C577" s="137" t="s">
        <v>1984</v>
      </c>
      <c r="D577" s="252" t="s">
        <v>1985</v>
      </c>
      <c r="E577" s="9" t="s">
        <v>366</v>
      </c>
      <c r="G577" s="2" t="s">
        <v>134</v>
      </c>
      <c r="H577" s="247" t="s">
        <v>47</v>
      </c>
      <c r="J577" s="9" t="s">
        <v>221</v>
      </c>
      <c r="K577" s="9" t="s">
        <v>149</v>
      </c>
    </row>
    <row r="578" spans="1:12" x14ac:dyDescent="0.2">
      <c r="C578" s="190" t="s">
        <v>1787</v>
      </c>
      <c r="D578" s="242" t="s">
        <v>1788</v>
      </c>
      <c r="E578" s="9" t="s">
        <v>366</v>
      </c>
      <c r="H578" s="247" t="s">
        <v>353</v>
      </c>
      <c r="J578" s="9" t="s">
        <v>1728</v>
      </c>
      <c r="K578" s="9" t="s">
        <v>136</v>
      </c>
    </row>
    <row r="579" spans="1:12" x14ac:dyDescent="0.2">
      <c r="C579" s="190" t="s">
        <v>987</v>
      </c>
      <c r="D579" s="242" t="s">
        <v>161</v>
      </c>
      <c r="E579" s="9" t="s">
        <v>366</v>
      </c>
      <c r="H579" s="247" t="s">
        <v>47</v>
      </c>
      <c r="J579" s="9" t="s">
        <v>988</v>
      </c>
      <c r="K579" s="9" t="s">
        <v>136</v>
      </c>
    </row>
    <row r="580" spans="1:12" x14ac:dyDescent="0.2">
      <c r="C580" s="190" t="s">
        <v>222</v>
      </c>
      <c r="D580" s="242" t="s">
        <v>989</v>
      </c>
      <c r="E580" s="9" t="s">
        <v>366</v>
      </c>
      <c r="H580" s="247" t="s">
        <v>137</v>
      </c>
      <c r="J580" s="9" t="s">
        <v>2166</v>
      </c>
      <c r="K580" s="9" t="s">
        <v>136</v>
      </c>
    </row>
    <row r="581" spans="1:12" s="282" customFormat="1" x14ac:dyDescent="0.2">
      <c r="A581" s="2"/>
      <c r="B581" s="2"/>
      <c r="C581" s="190" t="s">
        <v>990</v>
      </c>
      <c r="D581" s="242" t="s">
        <v>991</v>
      </c>
      <c r="E581" s="9" t="s">
        <v>366</v>
      </c>
      <c r="F581" s="2"/>
      <c r="G581" s="2"/>
      <c r="H581" s="247" t="s">
        <v>47</v>
      </c>
      <c r="I581" s="239"/>
      <c r="J581" s="9" t="s">
        <v>506</v>
      </c>
      <c r="K581" s="9" t="s">
        <v>136</v>
      </c>
      <c r="L581" s="8"/>
    </row>
    <row r="582" spans="1:12" s="282" customFormat="1" x14ac:dyDescent="0.2">
      <c r="A582" s="2"/>
      <c r="B582" s="2"/>
      <c r="C582" s="190" t="s">
        <v>990</v>
      </c>
      <c r="D582" s="242" t="s">
        <v>991</v>
      </c>
      <c r="E582" s="9" t="s">
        <v>366</v>
      </c>
      <c r="F582" s="2"/>
      <c r="G582" s="2"/>
      <c r="H582" s="247" t="s">
        <v>47</v>
      </c>
      <c r="I582" s="239"/>
      <c r="J582" s="9" t="s">
        <v>1728</v>
      </c>
      <c r="K582" s="9" t="s">
        <v>136</v>
      </c>
      <c r="L582" s="8"/>
    </row>
    <row r="583" spans="1:12" s="304" customFormat="1" x14ac:dyDescent="0.2">
      <c r="A583" s="2"/>
      <c r="B583" s="2"/>
      <c r="C583" s="137" t="s">
        <v>1986</v>
      </c>
      <c r="D583" s="252" t="s">
        <v>320</v>
      </c>
      <c r="E583" s="9" t="s">
        <v>366</v>
      </c>
      <c r="F583" s="2"/>
      <c r="G583" s="2" t="s">
        <v>134</v>
      </c>
      <c r="H583" s="247" t="s">
        <v>46</v>
      </c>
      <c r="I583" s="239"/>
      <c r="J583" s="9" t="s">
        <v>234</v>
      </c>
      <c r="K583" s="9" t="s">
        <v>149</v>
      </c>
      <c r="L583" s="8"/>
    </row>
    <row r="584" spans="1:12" s="304" customFormat="1" x14ac:dyDescent="0.2">
      <c r="A584" s="2"/>
      <c r="B584" s="2"/>
      <c r="C584" s="190" t="s">
        <v>517</v>
      </c>
      <c r="D584" s="242" t="s">
        <v>1488</v>
      </c>
      <c r="E584" s="9" t="s">
        <v>366</v>
      </c>
      <c r="F584" s="2"/>
      <c r="G584" s="2"/>
      <c r="H584" s="247" t="s">
        <v>46</v>
      </c>
      <c r="I584" s="239"/>
      <c r="J584" s="9" t="s">
        <v>234</v>
      </c>
      <c r="K584" s="9" t="s">
        <v>136</v>
      </c>
      <c r="L584" s="8"/>
    </row>
    <row r="585" spans="1:12" x14ac:dyDescent="0.2">
      <c r="C585" s="190" t="s">
        <v>992</v>
      </c>
      <c r="D585" s="242" t="s">
        <v>467</v>
      </c>
      <c r="E585" s="9" t="s">
        <v>366</v>
      </c>
      <c r="H585" s="247" t="s">
        <v>46</v>
      </c>
      <c r="J585" s="9" t="s">
        <v>221</v>
      </c>
      <c r="K585" s="9" t="s">
        <v>136</v>
      </c>
    </row>
    <row r="586" spans="1:12" x14ac:dyDescent="0.2">
      <c r="C586" s="190" t="s">
        <v>365</v>
      </c>
      <c r="D586" s="242" t="s">
        <v>834</v>
      </c>
      <c r="E586" s="9" t="s">
        <v>366</v>
      </c>
      <c r="H586" s="247" t="s">
        <v>46</v>
      </c>
      <c r="J586" s="9" t="s">
        <v>368</v>
      </c>
      <c r="K586" s="9" t="s">
        <v>136</v>
      </c>
    </row>
    <row r="587" spans="1:12" x14ac:dyDescent="0.2">
      <c r="C587" s="190" t="s">
        <v>994</v>
      </c>
      <c r="D587" s="242" t="s">
        <v>995</v>
      </c>
      <c r="E587" s="9" t="s">
        <v>366</v>
      </c>
      <c r="H587" s="247" t="s">
        <v>45</v>
      </c>
      <c r="J587" s="9" t="s">
        <v>1392</v>
      </c>
      <c r="K587" s="9" t="s">
        <v>136</v>
      </c>
    </row>
    <row r="588" spans="1:12" x14ac:dyDescent="0.2">
      <c r="C588" s="137" t="s">
        <v>239</v>
      </c>
      <c r="D588" s="252" t="s">
        <v>240</v>
      </c>
      <c r="E588" s="9" t="s">
        <v>1487</v>
      </c>
      <c r="F588" s="2" t="s">
        <v>324</v>
      </c>
      <c r="G588" s="2" t="s">
        <v>134</v>
      </c>
      <c r="H588" s="247" t="s">
        <v>47</v>
      </c>
      <c r="J588" s="9" t="s">
        <v>221</v>
      </c>
      <c r="K588" s="9" t="s">
        <v>136</v>
      </c>
    </row>
    <row r="589" spans="1:12" x14ac:dyDescent="0.2">
      <c r="C589" s="137" t="s">
        <v>985</v>
      </c>
      <c r="D589" s="252" t="s">
        <v>986</v>
      </c>
      <c r="E589" s="9" t="s">
        <v>2423</v>
      </c>
      <c r="H589" s="247" t="s">
        <v>137</v>
      </c>
      <c r="J589" s="9" t="s">
        <v>1392</v>
      </c>
      <c r="K589" s="9" t="s">
        <v>136</v>
      </c>
    </row>
    <row r="590" spans="1:12" x14ac:dyDescent="0.2">
      <c r="C590" s="190" t="s">
        <v>971</v>
      </c>
      <c r="D590" s="242" t="s">
        <v>972</v>
      </c>
      <c r="E590" s="9" t="s">
        <v>338</v>
      </c>
      <c r="H590" s="247" t="s">
        <v>45</v>
      </c>
      <c r="J590" s="9" t="s">
        <v>214</v>
      </c>
      <c r="K590" s="9" t="s">
        <v>136</v>
      </c>
    </row>
    <row r="591" spans="1:12" x14ac:dyDescent="0.2">
      <c r="C591" s="190" t="s">
        <v>446</v>
      </c>
      <c r="D591" s="242" t="s">
        <v>447</v>
      </c>
      <c r="E591" s="9" t="s">
        <v>338</v>
      </c>
      <c r="H591" s="247" t="s">
        <v>46</v>
      </c>
      <c r="J591" s="9" t="s">
        <v>221</v>
      </c>
      <c r="K591" s="9" t="s">
        <v>136</v>
      </c>
    </row>
    <row r="592" spans="1:12" x14ac:dyDescent="0.2">
      <c r="C592" s="137" t="s">
        <v>2325</v>
      </c>
      <c r="D592" s="252" t="s">
        <v>2326</v>
      </c>
      <c r="E592" s="9" t="s">
        <v>213</v>
      </c>
      <c r="G592" s="2" t="s">
        <v>134</v>
      </c>
      <c r="H592" s="247" t="s">
        <v>47</v>
      </c>
      <c r="J592" s="9" t="s">
        <v>214</v>
      </c>
      <c r="K592" s="9" t="s">
        <v>149</v>
      </c>
    </row>
    <row r="593" spans="3:11" x14ac:dyDescent="0.2">
      <c r="C593" s="137" t="s">
        <v>2323</v>
      </c>
      <c r="D593" s="252" t="s">
        <v>2324</v>
      </c>
      <c r="E593" s="9" t="s">
        <v>213</v>
      </c>
      <c r="G593" s="2" t="s">
        <v>134</v>
      </c>
      <c r="H593" s="247" t="s">
        <v>47</v>
      </c>
      <c r="J593" s="9" t="s">
        <v>214</v>
      </c>
      <c r="K593" s="9" t="s">
        <v>149</v>
      </c>
    </row>
    <row r="594" spans="3:11" x14ac:dyDescent="0.2">
      <c r="C594" s="137" t="s">
        <v>217</v>
      </c>
      <c r="D594" s="252" t="s">
        <v>218</v>
      </c>
      <c r="E594" s="9" t="s">
        <v>213</v>
      </c>
      <c r="G594" s="2" t="s">
        <v>134</v>
      </c>
      <c r="H594" s="247" t="s">
        <v>47</v>
      </c>
      <c r="J594" s="9" t="s">
        <v>214</v>
      </c>
      <c r="K594" s="9" t="s">
        <v>149</v>
      </c>
    </row>
    <row r="595" spans="3:11" x14ac:dyDescent="0.2">
      <c r="C595" s="137" t="s">
        <v>230</v>
      </c>
      <c r="D595" s="252" t="s">
        <v>218</v>
      </c>
      <c r="E595" s="9" t="s">
        <v>213</v>
      </c>
      <c r="G595" s="2" t="s">
        <v>134</v>
      </c>
      <c r="H595" s="247" t="s">
        <v>47</v>
      </c>
      <c r="J595" s="9" t="s">
        <v>214</v>
      </c>
      <c r="K595" s="9" t="s">
        <v>149</v>
      </c>
    </row>
    <row r="596" spans="3:11" x14ac:dyDescent="0.2">
      <c r="C596" s="137" t="s">
        <v>148</v>
      </c>
      <c r="D596" s="252" t="s">
        <v>227</v>
      </c>
      <c r="E596" s="9" t="s">
        <v>213</v>
      </c>
      <c r="G596" s="2" t="s">
        <v>134</v>
      </c>
      <c r="H596" s="247" t="s">
        <v>137</v>
      </c>
      <c r="J596" s="9" t="s">
        <v>214</v>
      </c>
      <c r="K596" s="9" t="s">
        <v>149</v>
      </c>
    </row>
    <row r="597" spans="3:11" x14ac:dyDescent="0.2">
      <c r="C597" s="138" t="s">
        <v>235</v>
      </c>
      <c r="D597" s="252" t="s">
        <v>236</v>
      </c>
      <c r="E597" s="9" t="s">
        <v>213</v>
      </c>
      <c r="G597" s="2" t="s">
        <v>134</v>
      </c>
      <c r="H597" s="247" t="s">
        <v>46</v>
      </c>
      <c r="J597" s="9" t="s">
        <v>221</v>
      </c>
      <c r="K597" s="9" t="s">
        <v>149</v>
      </c>
    </row>
    <row r="598" spans="3:11" x14ac:dyDescent="0.2">
      <c r="C598" s="137" t="s">
        <v>1980</v>
      </c>
      <c r="D598" s="252" t="s">
        <v>1981</v>
      </c>
      <c r="E598" s="9" t="s">
        <v>213</v>
      </c>
      <c r="G598" s="2" t="s">
        <v>134</v>
      </c>
      <c r="H598" s="247" t="s">
        <v>47</v>
      </c>
      <c r="J598" s="9" t="s">
        <v>221</v>
      </c>
      <c r="K598" s="9" t="s">
        <v>149</v>
      </c>
    </row>
    <row r="599" spans="3:11" x14ac:dyDescent="0.2">
      <c r="C599" s="137" t="s">
        <v>1675</v>
      </c>
      <c r="D599" s="252" t="s">
        <v>1023</v>
      </c>
      <c r="E599" s="9" t="s">
        <v>213</v>
      </c>
      <c r="G599" s="2" t="s">
        <v>134</v>
      </c>
      <c r="H599" s="247" t="s">
        <v>47</v>
      </c>
      <c r="J599" s="9" t="s">
        <v>221</v>
      </c>
      <c r="K599" s="9" t="s">
        <v>149</v>
      </c>
    </row>
    <row r="600" spans="3:11" x14ac:dyDescent="0.2">
      <c r="C600" s="138" t="s">
        <v>237</v>
      </c>
      <c r="D600" s="252" t="s">
        <v>238</v>
      </c>
      <c r="E600" s="9" t="s">
        <v>213</v>
      </c>
      <c r="G600" s="2" t="s">
        <v>134</v>
      </c>
      <c r="H600" s="247" t="s">
        <v>47</v>
      </c>
      <c r="J600" s="9" t="s">
        <v>221</v>
      </c>
      <c r="K600" s="9" t="s">
        <v>149</v>
      </c>
    </row>
    <row r="601" spans="3:11" x14ac:dyDescent="0.2">
      <c r="C601" s="137" t="s">
        <v>219</v>
      </c>
      <c r="D601" s="252" t="s">
        <v>220</v>
      </c>
      <c r="E601" s="9" t="s">
        <v>213</v>
      </c>
      <c r="G601" s="2" t="s">
        <v>134</v>
      </c>
      <c r="H601" s="247" t="s">
        <v>46</v>
      </c>
      <c r="J601" s="9" t="s">
        <v>221</v>
      </c>
      <c r="K601" s="9" t="s">
        <v>149</v>
      </c>
    </row>
    <row r="602" spans="3:11" x14ac:dyDescent="0.2">
      <c r="C602" s="137" t="s">
        <v>211</v>
      </c>
      <c r="D602" s="252" t="s">
        <v>212</v>
      </c>
      <c r="E602" s="9" t="s">
        <v>213</v>
      </c>
      <c r="G602" s="2" t="s">
        <v>134</v>
      </c>
      <c r="H602" s="247" t="s">
        <v>46</v>
      </c>
      <c r="J602" s="9" t="s">
        <v>214</v>
      </c>
      <c r="K602" s="9" t="s">
        <v>149</v>
      </c>
    </row>
    <row r="603" spans="3:11" x14ac:dyDescent="0.2">
      <c r="C603" s="138" t="s">
        <v>232</v>
      </c>
      <c r="D603" s="252" t="s">
        <v>233</v>
      </c>
      <c r="E603" s="9" t="s">
        <v>213</v>
      </c>
      <c r="G603" s="2" t="s">
        <v>134</v>
      </c>
      <c r="H603" s="247" t="s">
        <v>137</v>
      </c>
      <c r="J603" s="9" t="s">
        <v>234</v>
      </c>
      <c r="K603" s="9" t="s">
        <v>149</v>
      </c>
    </row>
    <row r="604" spans="3:11" x14ac:dyDescent="0.2">
      <c r="C604" s="137" t="s">
        <v>208</v>
      </c>
      <c r="D604" s="252" t="s">
        <v>209</v>
      </c>
      <c r="E604" s="238" t="s">
        <v>213</v>
      </c>
      <c r="F604" s="239"/>
      <c r="G604" s="2" t="s">
        <v>134</v>
      </c>
      <c r="H604" s="247" t="s">
        <v>45</v>
      </c>
      <c r="J604" s="190" t="s">
        <v>210</v>
      </c>
      <c r="K604" s="190" t="s">
        <v>149</v>
      </c>
    </row>
    <row r="605" spans="3:11" x14ac:dyDescent="0.2">
      <c r="C605" s="137" t="s">
        <v>215</v>
      </c>
      <c r="D605" s="252" t="s">
        <v>216</v>
      </c>
      <c r="E605" s="238" t="s">
        <v>1674</v>
      </c>
      <c r="F605" s="239"/>
      <c r="G605" s="2" t="s">
        <v>134</v>
      </c>
      <c r="H605" s="247" t="s">
        <v>46</v>
      </c>
      <c r="J605" s="190" t="s">
        <v>214</v>
      </c>
      <c r="K605" s="190" t="s">
        <v>149</v>
      </c>
    </row>
    <row r="606" spans="3:11" x14ac:dyDescent="0.2">
      <c r="C606" s="190" t="s">
        <v>440</v>
      </c>
      <c r="D606" s="242" t="s">
        <v>441</v>
      </c>
      <c r="E606" s="238" t="s">
        <v>442</v>
      </c>
      <c r="F606" s="239"/>
      <c r="H606" s="247" t="s">
        <v>46</v>
      </c>
      <c r="J606" s="190" t="s">
        <v>425</v>
      </c>
      <c r="K606" s="190" t="s">
        <v>149</v>
      </c>
    </row>
    <row r="607" spans="3:11" x14ac:dyDescent="0.2">
      <c r="C607" s="190" t="s">
        <v>1000</v>
      </c>
      <c r="D607" s="242" t="s">
        <v>1001</v>
      </c>
      <c r="E607" s="238" t="s">
        <v>442</v>
      </c>
      <c r="F607" s="239"/>
      <c r="H607" s="247" t="s">
        <v>46</v>
      </c>
      <c r="J607" s="190" t="s">
        <v>425</v>
      </c>
      <c r="K607" s="190" t="s">
        <v>149</v>
      </c>
    </row>
    <row r="608" spans="3:11" x14ac:dyDescent="0.2">
      <c r="C608" s="237" t="s">
        <v>998</v>
      </c>
      <c r="D608" s="253" t="s">
        <v>999</v>
      </c>
      <c r="E608" s="238" t="s">
        <v>442</v>
      </c>
      <c r="F608" s="239"/>
      <c r="H608" s="247" t="s">
        <v>47</v>
      </c>
      <c r="J608" s="190" t="s">
        <v>425</v>
      </c>
      <c r="K608" s="190" t="s">
        <v>149</v>
      </c>
    </row>
    <row r="609" spans="3:11" x14ac:dyDescent="0.2">
      <c r="C609" s="190" t="s">
        <v>996</v>
      </c>
      <c r="D609" s="242" t="s">
        <v>997</v>
      </c>
      <c r="E609" s="238" t="s">
        <v>442</v>
      </c>
      <c r="F609" s="239"/>
      <c r="H609" s="247" t="s">
        <v>47</v>
      </c>
      <c r="J609" s="190" t="s">
        <v>425</v>
      </c>
      <c r="K609" s="190" t="s">
        <v>149</v>
      </c>
    </row>
    <row r="610" spans="3:11" x14ac:dyDescent="0.2">
      <c r="C610" s="190" t="s">
        <v>1002</v>
      </c>
      <c r="D610" s="242" t="s">
        <v>1003</v>
      </c>
      <c r="E610" s="9" t="s">
        <v>442</v>
      </c>
      <c r="H610" s="247" t="s">
        <v>367</v>
      </c>
      <c r="J610" s="9" t="s">
        <v>425</v>
      </c>
      <c r="K610" s="190" t="s">
        <v>149</v>
      </c>
    </row>
    <row r="611" spans="3:11" x14ac:dyDescent="0.2">
      <c r="C611" s="137" t="s">
        <v>1004</v>
      </c>
      <c r="D611" s="252" t="s">
        <v>1005</v>
      </c>
      <c r="E611" s="190" t="s">
        <v>1006</v>
      </c>
      <c r="F611" s="191"/>
      <c r="G611" s="191" t="s">
        <v>134</v>
      </c>
      <c r="H611" s="241" t="s">
        <v>137</v>
      </c>
      <c r="I611" s="191"/>
      <c r="J611" s="190" t="s">
        <v>919</v>
      </c>
      <c r="K611" s="190" t="s">
        <v>136</v>
      </c>
    </row>
    <row r="612" spans="3:11" x14ac:dyDescent="0.2">
      <c r="C612" s="137" t="s">
        <v>2105</v>
      </c>
      <c r="D612" s="252" t="s">
        <v>2106</v>
      </c>
      <c r="E612" s="190" t="s">
        <v>2107</v>
      </c>
      <c r="F612" s="191"/>
      <c r="G612" s="191"/>
      <c r="H612" s="241" t="s">
        <v>45</v>
      </c>
      <c r="I612" s="191"/>
      <c r="J612" s="190" t="s">
        <v>2108</v>
      </c>
      <c r="K612" s="190" t="s">
        <v>2109</v>
      </c>
    </row>
    <row r="613" spans="3:11" x14ac:dyDescent="0.2">
      <c r="C613" s="190" t="s">
        <v>1007</v>
      </c>
      <c r="D613" s="242" t="s">
        <v>1008</v>
      </c>
      <c r="E613" s="190" t="s">
        <v>1009</v>
      </c>
      <c r="F613" s="191"/>
      <c r="G613" s="191"/>
      <c r="H613" s="241" t="s">
        <v>137</v>
      </c>
      <c r="I613" s="191"/>
      <c r="J613" s="190" t="s">
        <v>1010</v>
      </c>
      <c r="K613" s="190" t="s">
        <v>136</v>
      </c>
    </row>
    <row r="614" spans="3:11" x14ac:dyDescent="0.2">
      <c r="C614" s="190" t="s">
        <v>2079</v>
      </c>
      <c r="D614" s="242" t="s">
        <v>1152</v>
      </c>
      <c r="E614" s="190" t="s">
        <v>1990</v>
      </c>
      <c r="F614" s="191"/>
      <c r="G614" s="191"/>
      <c r="H614" s="241" t="s">
        <v>351</v>
      </c>
      <c r="I614" s="191"/>
      <c r="J614" s="190" t="s">
        <v>168</v>
      </c>
      <c r="K614" s="190" t="s">
        <v>136</v>
      </c>
    </row>
    <row r="615" spans="3:11" x14ac:dyDescent="0.2">
      <c r="C615" s="190" t="s">
        <v>2344</v>
      </c>
      <c r="D615" s="242" t="s">
        <v>2345</v>
      </c>
      <c r="E615" s="190" t="s">
        <v>2333</v>
      </c>
      <c r="F615" s="191"/>
      <c r="G615" s="191" t="s">
        <v>134</v>
      </c>
      <c r="H615" s="241" t="s">
        <v>46</v>
      </c>
      <c r="I615" s="191"/>
      <c r="J615" s="190" t="s">
        <v>2334</v>
      </c>
      <c r="K615" s="190"/>
    </row>
    <row r="616" spans="3:11" x14ac:dyDescent="0.2">
      <c r="C616" s="190" t="s">
        <v>2342</v>
      </c>
      <c r="D616" s="242" t="s">
        <v>2343</v>
      </c>
      <c r="E616" s="190" t="s">
        <v>2333</v>
      </c>
      <c r="F616" s="191"/>
      <c r="G616" s="191" t="s">
        <v>134</v>
      </c>
      <c r="H616" s="241" t="s">
        <v>47</v>
      </c>
      <c r="I616" s="191"/>
      <c r="J616" s="190" t="s">
        <v>2334</v>
      </c>
      <c r="K616" s="190"/>
    </row>
    <row r="617" spans="3:11" x14ac:dyDescent="0.2">
      <c r="C617" s="190" t="s">
        <v>2340</v>
      </c>
      <c r="D617" s="242" t="s">
        <v>2341</v>
      </c>
      <c r="E617" s="190" t="s">
        <v>2333</v>
      </c>
      <c r="F617" s="191"/>
      <c r="G617" s="191" t="s">
        <v>134</v>
      </c>
      <c r="H617" s="241" t="s">
        <v>47</v>
      </c>
      <c r="I617" s="191"/>
      <c r="J617" s="190" t="s">
        <v>2334</v>
      </c>
      <c r="K617" s="190"/>
    </row>
    <row r="618" spans="3:11" x14ac:dyDescent="0.2">
      <c r="C618" s="190" t="s">
        <v>2331</v>
      </c>
      <c r="D618" s="242" t="s">
        <v>2332</v>
      </c>
      <c r="E618" s="190" t="s">
        <v>2333</v>
      </c>
      <c r="F618" s="191"/>
      <c r="G618" s="191" t="s">
        <v>134</v>
      </c>
      <c r="H618" s="241" t="s">
        <v>47</v>
      </c>
      <c r="I618" s="191"/>
      <c r="J618" s="190" t="s">
        <v>2334</v>
      </c>
      <c r="K618" s="190"/>
    </row>
    <row r="619" spans="3:11" x14ac:dyDescent="0.2">
      <c r="C619" s="190" t="s">
        <v>2336</v>
      </c>
      <c r="D619" s="242" t="s">
        <v>2337</v>
      </c>
      <c r="E619" s="190" t="s">
        <v>2333</v>
      </c>
      <c r="F619" s="191"/>
      <c r="G619" s="191" t="s">
        <v>134</v>
      </c>
      <c r="H619" s="241" t="s">
        <v>47</v>
      </c>
      <c r="I619" s="191"/>
      <c r="J619" s="190" t="s">
        <v>2334</v>
      </c>
      <c r="K619" s="190"/>
    </row>
    <row r="620" spans="3:11" x14ac:dyDescent="0.2">
      <c r="C620" s="190" t="s">
        <v>2338</v>
      </c>
      <c r="D620" s="242" t="s">
        <v>2339</v>
      </c>
      <c r="E620" s="190" t="s">
        <v>2333</v>
      </c>
      <c r="F620" s="191"/>
      <c r="G620" s="191" t="s">
        <v>134</v>
      </c>
      <c r="H620" s="241" t="s">
        <v>47</v>
      </c>
      <c r="I620" s="191"/>
      <c r="J620" s="190" t="s">
        <v>2334</v>
      </c>
      <c r="K620" s="190"/>
    </row>
    <row r="621" spans="3:11" x14ac:dyDescent="0.2">
      <c r="C621" s="190" t="s">
        <v>1394</v>
      </c>
      <c r="D621" s="242" t="s">
        <v>565</v>
      </c>
      <c r="E621" s="190" t="s">
        <v>566</v>
      </c>
      <c r="F621" s="191"/>
      <c r="G621" s="191"/>
      <c r="H621" s="241" t="s">
        <v>45</v>
      </c>
      <c r="I621" s="191"/>
      <c r="J621" s="190" t="s">
        <v>1395</v>
      </c>
      <c r="K621" s="190" t="s">
        <v>149</v>
      </c>
    </row>
    <row r="622" spans="3:11" x14ac:dyDescent="0.2">
      <c r="C622" s="137" t="s">
        <v>2136</v>
      </c>
      <c r="D622" s="251" t="s">
        <v>437</v>
      </c>
      <c r="E622" s="190" t="s">
        <v>566</v>
      </c>
      <c r="F622" s="191"/>
      <c r="G622" s="191"/>
      <c r="H622" s="241" t="s">
        <v>45</v>
      </c>
      <c r="I622" s="191"/>
      <c r="J622" s="190" t="s">
        <v>2330</v>
      </c>
      <c r="K622" s="190" t="s">
        <v>149</v>
      </c>
    </row>
    <row r="623" spans="3:11" x14ac:dyDescent="0.2">
      <c r="C623" s="190" t="s">
        <v>2202</v>
      </c>
      <c r="D623" s="242" t="s">
        <v>1478</v>
      </c>
      <c r="E623" s="9" t="s">
        <v>1614</v>
      </c>
      <c r="H623" s="247" t="s">
        <v>367</v>
      </c>
      <c r="J623" s="9" t="s">
        <v>1076</v>
      </c>
    </row>
    <row r="624" spans="3:11" x14ac:dyDescent="0.2">
      <c r="C624" s="190" t="s">
        <v>1013</v>
      </c>
      <c r="D624" s="242" t="s">
        <v>1014</v>
      </c>
      <c r="E624" s="9" t="s">
        <v>175</v>
      </c>
      <c r="H624" s="247" t="s">
        <v>137</v>
      </c>
      <c r="J624" s="9" t="s">
        <v>1015</v>
      </c>
      <c r="K624" s="9" t="s">
        <v>149</v>
      </c>
    </row>
    <row r="625" spans="1:12" x14ac:dyDescent="0.2">
      <c r="C625" s="237" t="s">
        <v>2272</v>
      </c>
      <c r="D625" s="253" t="s">
        <v>2273</v>
      </c>
      <c r="E625" s="9" t="s">
        <v>175</v>
      </c>
      <c r="F625" s="239"/>
      <c r="H625" s="247" t="s">
        <v>47</v>
      </c>
      <c r="J625" s="190" t="s">
        <v>1018</v>
      </c>
      <c r="K625" s="190" t="s">
        <v>149</v>
      </c>
    </row>
    <row r="626" spans="1:12" x14ac:dyDescent="0.2">
      <c r="C626" s="243" t="s">
        <v>343</v>
      </c>
      <c r="D626" s="254" t="s">
        <v>344</v>
      </c>
      <c r="E626" s="9" t="s">
        <v>175</v>
      </c>
      <c r="F626" s="239"/>
      <c r="H626" s="247" t="s">
        <v>45</v>
      </c>
      <c r="J626" s="190" t="s">
        <v>313</v>
      </c>
      <c r="K626" s="190" t="s">
        <v>149</v>
      </c>
    </row>
    <row r="627" spans="1:12" x14ac:dyDescent="0.2">
      <c r="C627" s="237" t="s">
        <v>392</v>
      </c>
      <c r="D627" s="253" t="s">
        <v>393</v>
      </c>
      <c r="E627" s="9" t="s">
        <v>175</v>
      </c>
      <c r="F627" s="239"/>
      <c r="H627" s="247" t="s">
        <v>45</v>
      </c>
      <c r="J627" s="190" t="s">
        <v>394</v>
      </c>
      <c r="K627" s="190" t="s">
        <v>149</v>
      </c>
    </row>
    <row r="628" spans="1:12" x14ac:dyDescent="0.2">
      <c r="C628" s="243" t="s">
        <v>1500</v>
      </c>
      <c r="D628" s="254" t="s">
        <v>1572</v>
      </c>
      <c r="E628" s="9" t="s">
        <v>175</v>
      </c>
      <c r="F628" s="239"/>
      <c r="H628" s="247" t="s">
        <v>47</v>
      </c>
      <c r="J628" s="190" t="s">
        <v>511</v>
      </c>
      <c r="K628" s="190" t="s">
        <v>149</v>
      </c>
    </row>
    <row r="629" spans="1:12" x14ac:dyDescent="0.2">
      <c r="C629" s="237" t="s">
        <v>1865</v>
      </c>
      <c r="D629" s="253" t="s">
        <v>1866</v>
      </c>
      <c r="E629" s="9" t="s">
        <v>175</v>
      </c>
      <c r="F629" s="239"/>
      <c r="H629" s="247" t="s">
        <v>359</v>
      </c>
      <c r="J629" s="190" t="s">
        <v>1058</v>
      </c>
      <c r="K629" s="190" t="s">
        <v>149</v>
      </c>
    </row>
    <row r="630" spans="1:12" x14ac:dyDescent="0.2">
      <c r="C630" s="237" t="s">
        <v>1019</v>
      </c>
      <c r="D630" s="253" t="s">
        <v>1020</v>
      </c>
      <c r="E630" s="9" t="s">
        <v>175</v>
      </c>
      <c r="F630" s="239"/>
      <c r="G630" s="2" t="s">
        <v>134</v>
      </c>
      <c r="H630" s="247" t="s">
        <v>45</v>
      </c>
      <c r="J630" s="190" t="s">
        <v>313</v>
      </c>
      <c r="K630" s="190" t="s">
        <v>149</v>
      </c>
    </row>
    <row r="631" spans="1:12" x14ac:dyDescent="0.2">
      <c r="C631" s="243" t="s">
        <v>1021</v>
      </c>
      <c r="D631" s="254" t="s">
        <v>1022</v>
      </c>
      <c r="E631" s="9" t="s">
        <v>175</v>
      </c>
      <c r="F631" s="239"/>
      <c r="H631" s="247" t="s">
        <v>353</v>
      </c>
      <c r="J631" s="190" t="s">
        <v>511</v>
      </c>
      <c r="K631" s="190" t="s">
        <v>149</v>
      </c>
    </row>
    <row r="632" spans="1:12" x14ac:dyDescent="0.2">
      <c r="C632" s="243" t="s">
        <v>147</v>
      </c>
      <c r="D632" s="254" t="s">
        <v>1023</v>
      </c>
      <c r="E632" s="9" t="s">
        <v>175</v>
      </c>
      <c r="F632" s="239"/>
      <c r="G632" s="2" t="s">
        <v>134</v>
      </c>
      <c r="H632" s="247" t="s">
        <v>137</v>
      </c>
      <c r="J632" s="190" t="s">
        <v>1024</v>
      </c>
      <c r="K632" s="190" t="s">
        <v>149</v>
      </c>
    </row>
    <row r="633" spans="1:12" x14ac:dyDescent="0.2">
      <c r="C633" s="237" t="s">
        <v>532</v>
      </c>
      <c r="D633" s="253" t="s">
        <v>533</v>
      </c>
      <c r="E633" s="9" t="s">
        <v>175</v>
      </c>
      <c r="F633" s="239"/>
      <c r="H633" s="247" t="s">
        <v>46</v>
      </c>
      <c r="J633" s="190" t="s">
        <v>313</v>
      </c>
      <c r="K633" s="190" t="s">
        <v>149</v>
      </c>
    </row>
    <row r="634" spans="1:12" x14ac:dyDescent="0.2">
      <c r="C634" s="243" t="s">
        <v>1026</v>
      </c>
      <c r="D634" s="254" t="s">
        <v>1474</v>
      </c>
      <c r="E634" s="9" t="s">
        <v>175</v>
      </c>
      <c r="F634" s="239"/>
      <c r="H634" s="247" t="s">
        <v>367</v>
      </c>
      <c r="J634" s="190" t="s">
        <v>1127</v>
      </c>
      <c r="K634" s="190" t="s">
        <v>149</v>
      </c>
    </row>
    <row r="635" spans="1:12" s="304" customFormat="1" x14ac:dyDescent="0.2">
      <c r="A635" s="2"/>
      <c r="B635" s="2"/>
      <c r="C635" s="243" t="s">
        <v>1482</v>
      </c>
      <c r="D635" s="254" t="s">
        <v>1483</v>
      </c>
      <c r="E635" s="9" t="s">
        <v>175</v>
      </c>
      <c r="F635" s="239"/>
      <c r="G635" s="2" t="s">
        <v>134</v>
      </c>
      <c r="H635" s="247" t="s">
        <v>47</v>
      </c>
      <c r="I635" s="239"/>
      <c r="J635" s="190" t="s">
        <v>139</v>
      </c>
      <c r="K635" s="190" t="s">
        <v>149</v>
      </c>
      <c r="L635" s="8"/>
    </row>
    <row r="636" spans="1:12" s="304" customFormat="1" x14ac:dyDescent="0.2">
      <c r="A636" s="2"/>
      <c r="B636" s="2"/>
      <c r="C636" s="237" t="s">
        <v>1027</v>
      </c>
      <c r="D636" s="253" t="s">
        <v>1028</v>
      </c>
      <c r="E636" s="9" t="s">
        <v>175</v>
      </c>
      <c r="F636" s="239"/>
      <c r="G636" s="2"/>
      <c r="H636" s="247" t="s">
        <v>45</v>
      </c>
      <c r="I636" s="239"/>
      <c r="J636" s="190" t="s">
        <v>1015</v>
      </c>
      <c r="K636" s="190" t="s">
        <v>149</v>
      </c>
      <c r="L636" s="8"/>
    </row>
    <row r="637" spans="1:12" s="304" customFormat="1" x14ac:dyDescent="0.2">
      <c r="A637" s="2"/>
      <c r="B637" s="2"/>
      <c r="C637" s="243" t="s">
        <v>154</v>
      </c>
      <c r="D637" s="254" t="s">
        <v>1029</v>
      </c>
      <c r="E637" s="9" t="s">
        <v>175</v>
      </c>
      <c r="F637" s="239"/>
      <c r="G637" s="2" t="s">
        <v>134</v>
      </c>
      <c r="H637" s="247" t="s">
        <v>136</v>
      </c>
      <c r="I637" s="239"/>
      <c r="J637" s="190" t="s">
        <v>1024</v>
      </c>
      <c r="K637" s="190" t="s">
        <v>149</v>
      </c>
      <c r="L637" s="8"/>
    </row>
    <row r="638" spans="1:12" s="304" customFormat="1" x14ac:dyDescent="0.2">
      <c r="A638" s="2"/>
      <c r="B638" s="2"/>
      <c r="C638" s="243" t="s">
        <v>1030</v>
      </c>
      <c r="D638" s="254" t="s">
        <v>1031</v>
      </c>
      <c r="E638" s="9" t="s">
        <v>175</v>
      </c>
      <c r="F638" s="239"/>
      <c r="G638" s="2"/>
      <c r="H638" s="247" t="s">
        <v>367</v>
      </c>
      <c r="I638" s="239"/>
      <c r="J638" s="190" t="s">
        <v>1024</v>
      </c>
      <c r="K638" s="190" t="s">
        <v>149</v>
      </c>
      <c r="L638" s="8"/>
    </row>
    <row r="639" spans="1:12" s="304" customFormat="1" x14ac:dyDescent="0.2">
      <c r="A639" s="2"/>
      <c r="B639" s="2"/>
      <c r="C639" s="237" t="s">
        <v>1032</v>
      </c>
      <c r="D639" s="253" t="s">
        <v>1033</v>
      </c>
      <c r="E639" s="9" t="s">
        <v>175</v>
      </c>
      <c r="F639" s="239"/>
      <c r="G639" s="2" t="s">
        <v>134</v>
      </c>
      <c r="H639" s="247" t="s">
        <v>46</v>
      </c>
      <c r="I639" s="239"/>
      <c r="J639" s="190" t="s">
        <v>151</v>
      </c>
      <c r="K639" s="190" t="s">
        <v>149</v>
      </c>
      <c r="L639" s="8"/>
    </row>
    <row r="640" spans="1:12" x14ac:dyDescent="0.2">
      <c r="C640" s="237" t="s">
        <v>1034</v>
      </c>
      <c r="D640" s="253" t="s">
        <v>1035</v>
      </c>
      <c r="E640" s="9" t="s">
        <v>175</v>
      </c>
      <c r="F640" s="239"/>
      <c r="G640" s="2" t="s">
        <v>134</v>
      </c>
      <c r="H640" s="247" t="s">
        <v>47</v>
      </c>
      <c r="J640" s="190" t="s">
        <v>1036</v>
      </c>
      <c r="K640" s="190" t="s">
        <v>149</v>
      </c>
    </row>
    <row r="641" spans="1:12" x14ac:dyDescent="0.2">
      <c r="C641" s="243" t="s">
        <v>1037</v>
      </c>
      <c r="D641" s="254" t="s">
        <v>1038</v>
      </c>
      <c r="E641" s="9" t="s">
        <v>175</v>
      </c>
      <c r="F641" s="239"/>
      <c r="H641" s="247" t="s">
        <v>359</v>
      </c>
      <c r="J641" s="190" t="s">
        <v>511</v>
      </c>
      <c r="K641" s="190" t="s">
        <v>149</v>
      </c>
    </row>
    <row r="642" spans="1:12" x14ac:dyDescent="0.2">
      <c r="C642" s="237" t="s">
        <v>1039</v>
      </c>
      <c r="D642" s="253" t="s">
        <v>1040</v>
      </c>
      <c r="E642" s="9" t="s">
        <v>175</v>
      </c>
      <c r="F642" s="239"/>
      <c r="H642" s="247" t="s">
        <v>47</v>
      </c>
      <c r="J642" s="190" t="s">
        <v>1041</v>
      </c>
      <c r="K642" s="190" t="s">
        <v>149</v>
      </c>
    </row>
    <row r="643" spans="1:12" x14ac:dyDescent="0.2">
      <c r="C643" s="237" t="s">
        <v>2232</v>
      </c>
      <c r="D643" s="253" t="s">
        <v>2233</v>
      </c>
      <c r="E643" s="9" t="s">
        <v>175</v>
      </c>
      <c r="F643" s="239"/>
      <c r="G643" s="2" t="s">
        <v>134</v>
      </c>
      <c r="H643" s="247" t="s">
        <v>47</v>
      </c>
      <c r="J643" s="190" t="s">
        <v>1046</v>
      </c>
      <c r="K643" s="190" t="s">
        <v>149</v>
      </c>
    </row>
    <row r="644" spans="1:12" x14ac:dyDescent="0.2">
      <c r="C644" s="243" t="s">
        <v>1042</v>
      </c>
      <c r="D644" s="254" t="s">
        <v>1043</v>
      </c>
      <c r="E644" s="9" t="s">
        <v>175</v>
      </c>
      <c r="F644" s="239"/>
      <c r="G644" s="2" t="s">
        <v>134</v>
      </c>
      <c r="H644" s="247" t="s">
        <v>46</v>
      </c>
      <c r="J644" s="190" t="s">
        <v>139</v>
      </c>
      <c r="K644" s="190" t="s">
        <v>149</v>
      </c>
    </row>
    <row r="645" spans="1:12" x14ac:dyDescent="0.2">
      <c r="C645" s="237" t="s">
        <v>1044</v>
      </c>
      <c r="D645" s="253" t="s">
        <v>1045</v>
      </c>
      <c r="E645" s="9" t="s">
        <v>175</v>
      </c>
      <c r="F645" s="239"/>
      <c r="H645" s="247" t="s">
        <v>45</v>
      </c>
      <c r="J645" s="190" t="s">
        <v>151</v>
      </c>
      <c r="K645" s="190" t="s">
        <v>149</v>
      </c>
    </row>
    <row r="646" spans="1:12" x14ac:dyDescent="0.2">
      <c r="C646" s="243" t="s">
        <v>1503</v>
      </c>
      <c r="D646" s="254" t="s">
        <v>1152</v>
      </c>
      <c r="E646" s="9" t="s">
        <v>175</v>
      </c>
      <c r="F646" s="239"/>
      <c r="H646" s="247" t="s">
        <v>367</v>
      </c>
      <c r="J646" s="190" t="s">
        <v>1058</v>
      </c>
      <c r="K646" s="190" t="s">
        <v>149</v>
      </c>
    </row>
    <row r="647" spans="1:12" x14ac:dyDescent="0.2">
      <c r="C647" s="243" t="s">
        <v>146</v>
      </c>
      <c r="D647" s="254" t="s">
        <v>1047</v>
      </c>
      <c r="E647" s="9" t="s">
        <v>175</v>
      </c>
      <c r="F647" s="239"/>
      <c r="G647" s="2" t="s">
        <v>134</v>
      </c>
      <c r="H647" s="247" t="s">
        <v>137</v>
      </c>
      <c r="J647" s="190" t="s">
        <v>1024</v>
      </c>
      <c r="K647" s="190" t="s">
        <v>149</v>
      </c>
    </row>
    <row r="648" spans="1:12" x14ac:dyDescent="0.2">
      <c r="C648" s="237" t="s">
        <v>1048</v>
      </c>
      <c r="D648" s="253" t="s">
        <v>1049</v>
      </c>
      <c r="E648" s="9" t="s">
        <v>175</v>
      </c>
      <c r="F648" s="239"/>
      <c r="G648" s="2" t="s">
        <v>134</v>
      </c>
      <c r="H648" s="247" t="s">
        <v>137</v>
      </c>
      <c r="J648" s="190" t="s">
        <v>562</v>
      </c>
      <c r="K648" s="190" t="s">
        <v>149</v>
      </c>
    </row>
    <row r="649" spans="1:12" x14ac:dyDescent="0.2">
      <c r="C649" s="237" t="s">
        <v>479</v>
      </c>
      <c r="D649" s="253" t="s">
        <v>480</v>
      </c>
      <c r="E649" s="9" t="s">
        <v>175</v>
      </c>
      <c r="F649" s="239"/>
      <c r="H649" s="247" t="s">
        <v>46</v>
      </c>
      <c r="J649" s="190" t="s">
        <v>313</v>
      </c>
      <c r="K649" s="190" t="s">
        <v>149</v>
      </c>
    </row>
    <row r="650" spans="1:12" x14ac:dyDescent="0.2">
      <c r="C650" s="190" t="s">
        <v>1578</v>
      </c>
      <c r="D650" s="242" t="s">
        <v>523</v>
      </c>
      <c r="E650" s="9" t="s">
        <v>175</v>
      </c>
      <c r="H650" s="247" t="s">
        <v>46</v>
      </c>
      <c r="J650" s="9" t="s">
        <v>1507</v>
      </c>
      <c r="K650" s="9" t="s">
        <v>149</v>
      </c>
    </row>
    <row r="651" spans="1:12" x14ac:dyDescent="0.2">
      <c r="C651" s="190" t="s">
        <v>1795</v>
      </c>
      <c r="D651" s="242" t="s">
        <v>1796</v>
      </c>
      <c r="E651" s="9" t="s">
        <v>175</v>
      </c>
      <c r="H651" s="247" t="s">
        <v>351</v>
      </c>
      <c r="J651" s="9" t="s">
        <v>1791</v>
      </c>
      <c r="K651" s="9" t="s">
        <v>149</v>
      </c>
    </row>
    <row r="652" spans="1:12" x14ac:dyDescent="0.2">
      <c r="A652" s="283"/>
      <c r="B652" s="283"/>
      <c r="C652" s="303" t="s">
        <v>2260</v>
      </c>
      <c r="D652" s="316" t="s">
        <v>2261</v>
      </c>
      <c r="E652" s="307" t="s">
        <v>175</v>
      </c>
      <c r="F652" s="283"/>
      <c r="G652" s="283"/>
      <c r="H652" s="302" t="s">
        <v>47</v>
      </c>
      <c r="I652" s="301"/>
      <c r="J652" s="9" t="s">
        <v>2256</v>
      </c>
      <c r="K652" s="307" t="s">
        <v>149</v>
      </c>
      <c r="L652" s="304"/>
    </row>
    <row r="653" spans="1:12" x14ac:dyDescent="0.2">
      <c r="C653" s="190" t="s">
        <v>1909</v>
      </c>
      <c r="D653" s="242" t="s">
        <v>350</v>
      </c>
      <c r="E653" s="9" t="s">
        <v>175</v>
      </c>
      <c r="H653" s="247" t="s">
        <v>351</v>
      </c>
      <c r="J653" s="9" t="s">
        <v>1904</v>
      </c>
      <c r="K653" s="9" t="s">
        <v>149</v>
      </c>
    </row>
    <row r="654" spans="1:12" x14ac:dyDescent="0.2">
      <c r="C654" s="190" t="s">
        <v>1051</v>
      </c>
      <c r="D654" s="252" t="s">
        <v>1052</v>
      </c>
      <c r="E654" s="9" t="s">
        <v>175</v>
      </c>
      <c r="G654" s="2" t="s">
        <v>134</v>
      </c>
      <c r="H654" s="247" t="s">
        <v>47</v>
      </c>
      <c r="J654" s="9" t="s">
        <v>1024</v>
      </c>
      <c r="K654" s="9" t="s">
        <v>149</v>
      </c>
    </row>
    <row r="655" spans="1:12" x14ac:dyDescent="0.2">
      <c r="C655" s="190" t="s">
        <v>1053</v>
      </c>
      <c r="D655" s="242" t="s">
        <v>1054</v>
      </c>
      <c r="E655" s="9" t="s">
        <v>175</v>
      </c>
      <c r="G655" s="2" t="s">
        <v>134</v>
      </c>
      <c r="H655" s="247" t="s">
        <v>367</v>
      </c>
      <c r="J655" s="9" t="s">
        <v>1127</v>
      </c>
      <c r="K655" s="9" t="s">
        <v>149</v>
      </c>
    </row>
    <row r="656" spans="1:12" x14ac:dyDescent="0.2">
      <c r="C656" s="190" t="s">
        <v>1055</v>
      </c>
      <c r="D656" s="242" t="s">
        <v>995</v>
      </c>
      <c r="E656" s="9" t="s">
        <v>175</v>
      </c>
      <c r="H656" s="247" t="s">
        <v>47</v>
      </c>
      <c r="J656" s="9" t="s">
        <v>511</v>
      </c>
      <c r="K656" s="9" t="s">
        <v>149</v>
      </c>
    </row>
    <row r="657" spans="1:12" s="304" customFormat="1" x14ac:dyDescent="0.2">
      <c r="A657" s="2"/>
      <c r="B657" s="2"/>
      <c r="C657" s="137" t="s">
        <v>1056</v>
      </c>
      <c r="D657" s="252" t="s">
        <v>1057</v>
      </c>
      <c r="E657" s="9" t="s">
        <v>175</v>
      </c>
      <c r="F657" s="2"/>
      <c r="G657" s="2"/>
      <c r="H657" s="247" t="s">
        <v>367</v>
      </c>
      <c r="I657" s="239"/>
      <c r="J657" s="9" t="s">
        <v>1058</v>
      </c>
      <c r="K657" s="9" t="s">
        <v>149</v>
      </c>
      <c r="L657" s="8"/>
    </row>
    <row r="658" spans="1:12" x14ac:dyDescent="0.2">
      <c r="C658" s="190" t="s">
        <v>2051</v>
      </c>
      <c r="D658" s="242" t="s">
        <v>1152</v>
      </c>
      <c r="E658" s="9" t="s">
        <v>175</v>
      </c>
      <c r="H658" s="247" t="s">
        <v>367</v>
      </c>
      <c r="J658" s="9" t="s">
        <v>1076</v>
      </c>
      <c r="K658" s="9" t="s">
        <v>149</v>
      </c>
    </row>
    <row r="659" spans="1:12" x14ac:dyDescent="0.2">
      <c r="C659" s="237" t="s">
        <v>438</v>
      </c>
      <c r="D659" s="253" t="s">
        <v>439</v>
      </c>
      <c r="E659" s="9" t="s">
        <v>175</v>
      </c>
      <c r="H659" s="247" t="s">
        <v>46</v>
      </c>
      <c r="J659" s="9" t="s">
        <v>151</v>
      </c>
      <c r="K659" s="9" t="s">
        <v>149</v>
      </c>
    </row>
    <row r="660" spans="1:12" x14ac:dyDescent="0.2">
      <c r="C660" s="237" t="s">
        <v>1060</v>
      </c>
      <c r="D660" s="253" t="s">
        <v>1049</v>
      </c>
      <c r="E660" s="9" t="s">
        <v>175</v>
      </c>
      <c r="G660" s="2" t="s">
        <v>134</v>
      </c>
      <c r="H660" s="247" t="s">
        <v>1061</v>
      </c>
      <c r="J660" s="9" t="s">
        <v>391</v>
      </c>
      <c r="K660" s="9" t="s">
        <v>149</v>
      </c>
    </row>
    <row r="661" spans="1:12" x14ac:dyDescent="0.2">
      <c r="C661" s="190" t="s">
        <v>1063</v>
      </c>
      <c r="D661" s="242" t="s">
        <v>1064</v>
      </c>
      <c r="E661" s="9" t="s">
        <v>175</v>
      </c>
      <c r="H661" s="247" t="s">
        <v>353</v>
      </c>
      <c r="J661" s="9" t="s">
        <v>1058</v>
      </c>
      <c r="K661" s="9" t="s">
        <v>149</v>
      </c>
    </row>
    <row r="662" spans="1:12" x14ac:dyDescent="0.2">
      <c r="C662" s="190" t="s">
        <v>389</v>
      </c>
      <c r="D662" s="242" t="s">
        <v>390</v>
      </c>
      <c r="E662" s="9" t="s">
        <v>175</v>
      </c>
      <c r="H662" s="247" t="s">
        <v>45</v>
      </c>
      <c r="J662" s="9" t="s">
        <v>1058</v>
      </c>
      <c r="K662" s="9" t="s">
        <v>149</v>
      </c>
    </row>
    <row r="663" spans="1:12" x14ac:dyDescent="0.2">
      <c r="C663" s="190" t="s">
        <v>2008</v>
      </c>
      <c r="D663" s="242" t="s">
        <v>639</v>
      </c>
      <c r="E663" s="9" t="s">
        <v>175</v>
      </c>
      <c r="H663" s="247" t="s">
        <v>367</v>
      </c>
      <c r="J663" s="9" t="s">
        <v>511</v>
      </c>
      <c r="K663" s="9" t="s">
        <v>149</v>
      </c>
    </row>
    <row r="664" spans="1:12" x14ac:dyDescent="0.2">
      <c r="C664" s="190" t="s">
        <v>1065</v>
      </c>
      <c r="D664" s="242" t="s">
        <v>1066</v>
      </c>
      <c r="E664" s="9" t="s">
        <v>175</v>
      </c>
      <c r="G664" s="2" t="s">
        <v>134</v>
      </c>
      <c r="H664" s="247" t="s">
        <v>46</v>
      </c>
      <c r="J664" s="9" t="s">
        <v>1058</v>
      </c>
      <c r="K664" s="9" t="s">
        <v>149</v>
      </c>
    </row>
    <row r="665" spans="1:12" x14ac:dyDescent="0.2">
      <c r="C665" s="190" t="s">
        <v>1067</v>
      </c>
      <c r="D665" s="242" t="s">
        <v>1068</v>
      </c>
      <c r="E665" s="9" t="s">
        <v>175</v>
      </c>
      <c r="G665" s="2" t="s">
        <v>134</v>
      </c>
      <c r="H665" s="247" t="s">
        <v>47</v>
      </c>
      <c r="J665" s="9" t="s">
        <v>1058</v>
      </c>
      <c r="K665" s="9" t="s">
        <v>149</v>
      </c>
    </row>
    <row r="666" spans="1:12" x14ac:dyDescent="0.2">
      <c r="C666" s="190" t="s">
        <v>1069</v>
      </c>
      <c r="D666" s="242" t="s">
        <v>1070</v>
      </c>
      <c r="E666" s="9" t="s">
        <v>175</v>
      </c>
      <c r="G666" s="2" t="s">
        <v>134</v>
      </c>
      <c r="H666" s="247" t="s">
        <v>46</v>
      </c>
      <c r="J666" s="9" t="s">
        <v>151</v>
      </c>
      <c r="K666" s="9" t="s">
        <v>149</v>
      </c>
    </row>
    <row r="667" spans="1:12" s="282" customFormat="1" x14ac:dyDescent="0.2">
      <c r="A667" s="2"/>
      <c r="B667" s="2"/>
      <c r="C667" s="138" t="s">
        <v>509</v>
      </c>
      <c r="D667" s="252" t="s">
        <v>510</v>
      </c>
      <c r="E667" s="9" t="s">
        <v>175</v>
      </c>
      <c r="F667" s="2"/>
      <c r="G667" s="2"/>
      <c r="H667" s="247" t="s">
        <v>47</v>
      </c>
      <c r="I667" s="239"/>
      <c r="J667" s="9" t="s">
        <v>2006</v>
      </c>
      <c r="K667" s="9" t="s">
        <v>149</v>
      </c>
      <c r="L667" s="8"/>
    </row>
    <row r="668" spans="1:12" x14ac:dyDescent="0.2">
      <c r="C668" s="190" t="s">
        <v>1071</v>
      </c>
      <c r="D668" s="242" t="s">
        <v>1072</v>
      </c>
      <c r="E668" s="9" t="s">
        <v>175</v>
      </c>
      <c r="H668" s="247" t="s">
        <v>45</v>
      </c>
      <c r="J668" s="9" t="s">
        <v>2267</v>
      </c>
      <c r="K668" s="9" t="s">
        <v>149</v>
      </c>
    </row>
    <row r="669" spans="1:12" x14ac:dyDescent="0.2">
      <c r="C669" s="190" t="s">
        <v>1073</v>
      </c>
      <c r="D669" s="242" t="s">
        <v>1074</v>
      </c>
      <c r="E669" s="9" t="s">
        <v>175</v>
      </c>
      <c r="H669" s="247" t="s">
        <v>47</v>
      </c>
      <c r="J669" s="9" t="s">
        <v>391</v>
      </c>
      <c r="K669" s="9" t="s">
        <v>149</v>
      </c>
    </row>
    <row r="670" spans="1:12" x14ac:dyDescent="0.2">
      <c r="C670" s="190" t="s">
        <v>1468</v>
      </c>
      <c r="D670" s="242" t="s">
        <v>1469</v>
      </c>
      <c r="E670" s="9" t="s">
        <v>175</v>
      </c>
      <c r="G670" s="2" t="s">
        <v>134</v>
      </c>
      <c r="H670" s="247" t="s">
        <v>47</v>
      </c>
      <c r="J670" s="9" t="s">
        <v>151</v>
      </c>
      <c r="K670" s="9" t="s">
        <v>149</v>
      </c>
    </row>
    <row r="671" spans="1:12" x14ac:dyDescent="0.2">
      <c r="C671" s="138" t="s">
        <v>2470</v>
      </c>
      <c r="D671" s="252" t="s">
        <v>2271</v>
      </c>
      <c r="E671" s="9" t="s">
        <v>175</v>
      </c>
      <c r="H671" s="247" t="s">
        <v>47</v>
      </c>
      <c r="J671" s="9" t="s">
        <v>139</v>
      </c>
      <c r="K671" s="9" t="s">
        <v>149</v>
      </c>
    </row>
    <row r="672" spans="1:12" x14ac:dyDescent="0.2">
      <c r="C672" s="190" t="s">
        <v>486</v>
      </c>
      <c r="D672" s="242" t="s">
        <v>487</v>
      </c>
      <c r="E672" s="9" t="s">
        <v>175</v>
      </c>
      <c r="H672" s="247" t="s">
        <v>137</v>
      </c>
      <c r="J672" s="9" t="s">
        <v>2287</v>
      </c>
      <c r="K672" s="9" t="s">
        <v>149</v>
      </c>
    </row>
    <row r="673" spans="1:12" x14ac:dyDescent="0.2">
      <c r="A673" s="283"/>
      <c r="B673" s="283"/>
      <c r="C673" s="305" t="s">
        <v>2139</v>
      </c>
      <c r="D673" s="306" t="s">
        <v>2140</v>
      </c>
      <c r="E673" s="307" t="s">
        <v>175</v>
      </c>
      <c r="F673" s="283"/>
      <c r="G673" s="283"/>
      <c r="H673" s="302" t="s">
        <v>47</v>
      </c>
      <c r="I673" s="301"/>
      <c r="J673" s="307" t="s">
        <v>511</v>
      </c>
      <c r="K673" s="307" t="s">
        <v>149</v>
      </c>
      <c r="L673" s="304"/>
    </row>
    <row r="674" spans="1:12" x14ac:dyDescent="0.2">
      <c r="C674" s="138" t="s">
        <v>1075</v>
      </c>
      <c r="D674" s="252" t="s">
        <v>178</v>
      </c>
      <c r="E674" s="9" t="s">
        <v>175</v>
      </c>
      <c r="H674" s="247" t="s">
        <v>46</v>
      </c>
      <c r="J674" s="9" t="s">
        <v>1076</v>
      </c>
      <c r="K674" s="9" t="s">
        <v>149</v>
      </c>
    </row>
    <row r="675" spans="1:12" x14ac:dyDescent="0.2">
      <c r="C675" s="137" t="s">
        <v>1504</v>
      </c>
      <c r="D675" s="252" t="s">
        <v>1152</v>
      </c>
      <c r="E675" s="9" t="s">
        <v>175</v>
      </c>
      <c r="H675" s="247" t="s">
        <v>367</v>
      </c>
      <c r="J675" s="9" t="s">
        <v>1058</v>
      </c>
      <c r="K675" s="9" t="s">
        <v>149</v>
      </c>
    </row>
    <row r="676" spans="1:12" x14ac:dyDescent="0.2">
      <c r="C676" s="190" t="s">
        <v>1504</v>
      </c>
      <c r="D676" s="242" t="s">
        <v>1003</v>
      </c>
      <c r="E676" s="9" t="s">
        <v>175</v>
      </c>
      <c r="H676" s="247" t="s">
        <v>367</v>
      </c>
      <c r="J676" s="9" t="s">
        <v>1058</v>
      </c>
      <c r="K676" s="9" t="s">
        <v>149</v>
      </c>
    </row>
    <row r="677" spans="1:12" x14ac:dyDescent="0.2">
      <c r="C677" s="138" t="s">
        <v>2004</v>
      </c>
      <c r="D677" s="252" t="s">
        <v>2005</v>
      </c>
      <c r="E677" s="9" t="s">
        <v>175</v>
      </c>
      <c r="H677" s="247" t="s">
        <v>367</v>
      </c>
      <c r="J677" s="9" t="s">
        <v>1127</v>
      </c>
      <c r="K677" s="9" t="s">
        <v>149</v>
      </c>
    </row>
    <row r="678" spans="1:12" x14ac:dyDescent="0.2">
      <c r="C678" s="190" t="s">
        <v>143</v>
      </c>
      <c r="D678" s="242" t="s">
        <v>555</v>
      </c>
      <c r="E678" s="9" t="s">
        <v>175</v>
      </c>
      <c r="G678" s="2" t="s">
        <v>134</v>
      </c>
      <c r="H678" s="247" t="s">
        <v>137</v>
      </c>
      <c r="J678" s="9" t="s">
        <v>313</v>
      </c>
      <c r="K678" s="9" t="s">
        <v>149</v>
      </c>
    </row>
    <row r="679" spans="1:12" x14ac:dyDescent="0.2">
      <c r="C679" s="190" t="s">
        <v>1079</v>
      </c>
      <c r="D679" s="242" t="s">
        <v>1080</v>
      </c>
      <c r="E679" s="9" t="s">
        <v>175</v>
      </c>
      <c r="H679" s="247" t="s">
        <v>367</v>
      </c>
      <c r="J679" s="9" t="s">
        <v>1041</v>
      </c>
      <c r="K679" s="9" t="s">
        <v>149</v>
      </c>
    </row>
    <row r="680" spans="1:12" x14ac:dyDescent="0.2">
      <c r="C680" s="190" t="s">
        <v>1470</v>
      </c>
      <c r="D680" s="242" t="s">
        <v>1471</v>
      </c>
      <c r="E680" s="9" t="s">
        <v>175</v>
      </c>
      <c r="G680" s="2" t="s">
        <v>134</v>
      </c>
      <c r="H680" s="247" t="s">
        <v>367</v>
      </c>
      <c r="J680" s="9" t="s">
        <v>1127</v>
      </c>
      <c r="K680" s="9" t="s">
        <v>149</v>
      </c>
    </row>
    <row r="681" spans="1:12" x14ac:dyDescent="0.2">
      <c r="C681" s="137" t="s">
        <v>2001</v>
      </c>
      <c r="D681" s="252" t="s">
        <v>2002</v>
      </c>
      <c r="E681" s="9" t="s">
        <v>175</v>
      </c>
      <c r="G681" s="2" t="s">
        <v>134</v>
      </c>
      <c r="H681" s="247" t="s">
        <v>367</v>
      </c>
      <c r="J681" s="9" t="s">
        <v>139</v>
      </c>
      <c r="K681" s="9" t="s">
        <v>149</v>
      </c>
    </row>
    <row r="682" spans="1:12" x14ac:dyDescent="0.2">
      <c r="C682" s="137" t="s">
        <v>172</v>
      </c>
      <c r="D682" s="322" t="s">
        <v>173</v>
      </c>
      <c r="E682" s="9" t="s">
        <v>175</v>
      </c>
      <c r="G682" s="2" t="s">
        <v>134</v>
      </c>
      <c r="H682" s="247" t="s">
        <v>137</v>
      </c>
      <c r="J682" s="9" t="s">
        <v>174</v>
      </c>
      <c r="K682" s="9" t="s">
        <v>149</v>
      </c>
    </row>
    <row r="683" spans="1:12" x14ac:dyDescent="0.2">
      <c r="C683" s="137" t="s">
        <v>1081</v>
      </c>
      <c r="D683" s="252" t="s">
        <v>161</v>
      </c>
      <c r="E683" s="9" t="s">
        <v>175</v>
      </c>
      <c r="G683" s="2" t="s">
        <v>134</v>
      </c>
      <c r="H683" s="247" t="s">
        <v>137</v>
      </c>
      <c r="J683" s="9" t="s">
        <v>1082</v>
      </c>
      <c r="K683" s="9" t="s">
        <v>149</v>
      </c>
    </row>
    <row r="684" spans="1:12" x14ac:dyDescent="0.2">
      <c r="C684" s="190" t="s">
        <v>1083</v>
      </c>
      <c r="D684" s="242" t="s">
        <v>1084</v>
      </c>
      <c r="E684" s="9" t="s">
        <v>175</v>
      </c>
      <c r="H684" s="247" t="s">
        <v>367</v>
      </c>
      <c r="J684" s="9" t="s">
        <v>1058</v>
      </c>
      <c r="K684" s="9" t="s">
        <v>149</v>
      </c>
    </row>
    <row r="685" spans="1:12" x14ac:dyDescent="0.2">
      <c r="C685" s="137" t="s">
        <v>1506</v>
      </c>
      <c r="D685" s="252" t="s">
        <v>1577</v>
      </c>
      <c r="E685" s="9" t="s">
        <v>175</v>
      </c>
      <c r="H685" s="247" t="s">
        <v>367</v>
      </c>
      <c r="J685" s="9" t="s">
        <v>1058</v>
      </c>
      <c r="K685" s="9" t="s">
        <v>149</v>
      </c>
    </row>
    <row r="686" spans="1:12" x14ac:dyDescent="0.2">
      <c r="C686" s="190" t="s">
        <v>311</v>
      </c>
      <c r="D686" s="242" t="s">
        <v>312</v>
      </c>
      <c r="E686" s="9" t="s">
        <v>175</v>
      </c>
      <c r="H686" s="247" t="s">
        <v>45</v>
      </c>
      <c r="J686" s="9" t="s">
        <v>2231</v>
      </c>
      <c r="K686" s="9" t="s">
        <v>149</v>
      </c>
    </row>
    <row r="687" spans="1:12" x14ac:dyDescent="0.2">
      <c r="C687" s="137" t="s">
        <v>1085</v>
      </c>
      <c r="D687" s="252" t="s">
        <v>1086</v>
      </c>
      <c r="E687" s="9" t="s">
        <v>175</v>
      </c>
      <c r="H687" s="247" t="s">
        <v>137</v>
      </c>
      <c r="J687" s="9" t="s">
        <v>1015</v>
      </c>
      <c r="K687" s="9" t="s">
        <v>149</v>
      </c>
    </row>
    <row r="688" spans="1:12" x14ac:dyDescent="0.2">
      <c r="C688" s="137" t="s">
        <v>1573</v>
      </c>
      <c r="D688" s="252" t="s">
        <v>1574</v>
      </c>
      <c r="E688" s="9" t="s">
        <v>175</v>
      </c>
      <c r="H688" s="247" t="s">
        <v>367</v>
      </c>
      <c r="J688" s="9" t="s">
        <v>1127</v>
      </c>
      <c r="K688" s="9" t="s">
        <v>149</v>
      </c>
    </row>
    <row r="689" spans="3:11" x14ac:dyDescent="0.2">
      <c r="C689" s="138" t="s">
        <v>1477</v>
      </c>
      <c r="D689" s="252" t="s">
        <v>1478</v>
      </c>
      <c r="E689" s="9" t="s">
        <v>175</v>
      </c>
      <c r="J689" s="9" t="s">
        <v>1076</v>
      </c>
      <c r="K689" s="9" t="s">
        <v>149</v>
      </c>
    </row>
    <row r="690" spans="3:11" x14ac:dyDescent="0.2">
      <c r="C690" s="190" t="s">
        <v>1087</v>
      </c>
      <c r="D690" s="242" t="s">
        <v>806</v>
      </c>
      <c r="E690" s="9" t="s">
        <v>175</v>
      </c>
      <c r="H690" s="247" t="s">
        <v>367</v>
      </c>
      <c r="J690" s="9" t="s">
        <v>1015</v>
      </c>
      <c r="K690" s="9" t="s">
        <v>149</v>
      </c>
    </row>
    <row r="691" spans="3:11" x14ac:dyDescent="0.2">
      <c r="C691" s="190" t="s">
        <v>2274</v>
      </c>
      <c r="D691" s="242" t="s">
        <v>2275</v>
      </c>
      <c r="E691" s="9" t="s">
        <v>175</v>
      </c>
      <c r="G691" s="2" t="s">
        <v>134</v>
      </c>
      <c r="H691" s="247" t="s">
        <v>47</v>
      </c>
      <c r="J691" s="9" t="s">
        <v>139</v>
      </c>
      <c r="K691" s="9" t="s">
        <v>149</v>
      </c>
    </row>
    <row r="692" spans="3:11" x14ac:dyDescent="0.2">
      <c r="C692" s="190" t="s">
        <v>1088</v>
      </c>
      <c r="D692" s="242" t="s">
        <v>1089</v>
      </c>
      <c r="E692" s="9" t="s">
        <v>175</v>
      </c>
      <c r="H692" s="247" t="s">
        <v>46</v>
      </c>
      <c r="J692" s="9" t="s">
        <v>1058</v>
      </c>
      <c r="K692" s="9" t="s">
        <v>149</v>
      </c>
    </row>
    <row r="693" spans="3:11" x14ac:dyDescent="0.2">
      <c r="C693" s="190" t="s">
        <v>1090</v>
      </c>
      <c r="D693" s="242" t="s">
        <v>1091</v>
      </c>
      <c r="E693" s="9" t="s">
        <v>175</v>
      </c>
      <c r="G693" s="2" t="s">
        <v>134</v>
      </c>
      <c r="H693" s="247" t="s">
        <v>47</v>
      </c>
      <c r="J693" s="9" t="s">
        <v>151</v>
      </c>
      <c r="K693" s="9" t="s">
        <v>149</v>
      </c>
    </row>
    <row r="694" spans="3:11" x14ac:dyDescent="0.2">
      <c r="C694" s="190" t="s">
        <v>395</v>
      </c>
      <c r="D694" s="242" t="s">
        <v>396</v>
      </c>
      <c r="E694" s="9" t="s">
        <v>175</v>
      </c>
      <c r="H694" s="247" t="s">
        <v>45</v>
      </c>
      <c r="J694" s="9" t="s">
        <v>313</v>
      </c>
      <c r="K694" s="9" t="s">
        <v>149</v>
      </c>
    </row>
    <row r="695" spans="3:11" x14ac:dyDescent="0.2">
      <c r="C695" s="137" t="s">
        <v>1094</v>
      </c>
      <c r="D695" s="252" t="s">
        <v>940</v>
      </c>
      <c r="E695" s="9" t="s">
        <v>175</v>
      </c>
      <c r="H695" s="247" t="s">
        <v>359</v>
      </c>
      <c r="J695" s="9" t="s">
        <v>1015</v>
      </c>
      <c r="K695" s="9" t="s">
        <v>149</v>
      </c>
    </row>
    <row r="696" spans="3:11" x14ac:dyDescent="0.2">
      <c r="C696" s="190" t="s">
        <v>1095</v>
      </c>
      <c r="D696" s="242" t="s">
        <v>1096</v>
      </c>
      <c r="E696" s="9" t="s">
        <v>175</v>
      </c>
      <c r="H696" s="247" t="s">
        <v>47</v>
      </c>
      <c r="J696" s="9" t="s">
        <v>139</v>
      </c>
      <c r="K696" s="9" t="s">
        <v>149</v>
      </c>
    </row>
    <row r="697" spans="3:11" x14ac:dyDescent="0.2">
      <c r="C697" s="190" t="s">
        <v>1097</v>
      </c>
      <c r="D697" s="242" t="s">
        <v>1098</v>
      </c>
      <c r="E697" s="9" t="s">
        <v>175</v>
      </c>
      <c r="G697" s="2" t="s">
        <v>134</v>
      </c>
      <c r="H697" s="247" t="s">
        <v>47</v>
      </c>
      <c r="J697" s="9" t="s">
        <v>151</v>
      </c>
      <c r="K697" s="9" t="s">
        <v>149</v>
      </c>
    </row>
    <row r="698" spans="3:11" x14ac:dyDescent="0.2">
      <c r="C698" s="190" t="s">
        <v>1099</v>
      </c>
      <c r="D698" s="242" t="s">
        <v>1100</v>
      </c>
      <c r="E698" s="9" t="s">
        <v>175</v>
      </c>
      <c r="H698" s="247" t="s">
        <v>45</v>
      </c>
      <c r="J698" s="9" t="s">
        <v>1015</v>
      </c>
      <c r="K698" s="9" t="s">
        <v>149</v>
      </c>
    </row>
    <row r="699" spans="3:11" x14ac:dyDescent="0.2">
      <c r="C699" s="190" t="s">
        <v>1433</v>
      </c>
      <c r="D699" s="242" t="s">
        <v>1434</v>
      </c>
      <c r="E699" s="9" t="s">
        <v>175</v>
      </c>
      <c r="F699" s="2" t="s">
        <v>334</v>
      </c>
      <c r="G699" s="2" t="s">
        <v>134</v>
      </c>
      <c r="H699" s="247" t="s">
        <v>367</v>
      </c>
      <c r="J699" s="9" t="s">
        <v>151</v>
      </c>
      <c r="K699" s="9" t="s">
        <v>149</v>
      </c>
    </row>
    <row r="700" spans="3:11" x14ac:dyDescent="0.2">
      <c r="C700" s="190" t="s">
        <v>1101</v>
      </c>
      <c r="D700" s="242" t="s">
        <v>1102</v>
      </c>
      <c r="E700" s="9" t="s">
        <v>175</v>
      </c>
      <c r="H700" s="247" t="s">
        <v>367</v>
      </c>
      <c r="J700" s="9" t="s">
        <v>1507</v>
      </c>
      <c r="K700" s="9" t="s">
        <v>149</v>
      </c>
    </row>
    <row r="701" spans="3:11" x14ac:dyDescent="0.2">
      <c r="C701" s="190" t="s">
        <v>1103</v>
      </c>
      <c r="D701" s="242" t="s">
        <v>1104</v>
      </c>
      <c r="E701" s="9" t="s">
        <v>175</v>
      </c>
      <c r="H701" s="247" t="s">
        <v>45</v>
      </c>
      <c r="J701" s="9" t="s">
        <v>1015</v>
      </c>
      <c r="K701" s="9" t="s">
        <v>149</v>
      </c>
    </row>
    <row r="702" spans="3:11" x14ac:dyDescent="0.2">
      <c r="C702" s="190" t="s">
        <v>1571</v>
      </c>
      <c r="D702" s="242" t="s">
        <v>452</v>
      </c>
      <c r="E702" s="9" t="s">
        <v>175</v>
      </c>
      <c r="H702" s="247" t="s">
        <v>46</v>
      </c>
      <c r="J702" s="9" t="s">
        <v>313</v>
      </c>
      <c r="K702" s="9" t="s">
        <v>149</v>
      </c>
    </row>
    <row r="703" spans="3:11" x14ac:dyDescent="0.2">
      <c r="C703" s="190" t="s">
        <v>473</v>
      </c>
      <c r="D703" s="242" t="s">
        <v>474</v>
      </c>
      <c r="E703" s="9" t="s">
        <v>175</v>
      </c>
      <c r="H703" s="247" t="s">
        <v>46</v>
      </c>
      <c r="J703" s="9" t="s">
        <v>1058</v>
      </c>
      <c r="K703" s="9" t="s">
        <v>149</v>
      </c>
    </row>
    <row r="704" spans="3:11" x14ac:dyDescent="0.2">
      <c r="C704" s="190" t="s">
        <v>1105</v>
      </c>
      <c r="D704" s="242" t="s">
        <v>396</v>
      </c>
      <c r="E704" s="9" t="s">
        <v>175</v>
      </c>
      <c r="H704" s="247" t="s">
        <v>46</v>
      </c>
      <c r="J704" s="9" t="s">
        <v>1058</v>
      </c>
      <c r="K704" s="9" t="s">
        <v>149</v>
      </c>
    </row>
    <row r="705" spans="1:12" x14ac:dyDescent="0.2">
      <c r="C705" s="190" t="s">
        <v>1106</v>
      </c>
      <c r="D705" s="242" t="s">
        <v>1107</v>
      </c>
      <c r="E705" s="9" t="s">
        <v>175</v>
      </c>
      <c r="H705" s="247" t="s">
        <v>47</v>
      </c>
      <c r="J705" s="9" t="s">
        <v>1058</v>
      </c>
      <c r="K705" s="9" t="s">
        <v>149</v>
      </c>
    </row>
    <row r="706" spans="1:12" x14ac:dyDescent="0.2">
      <c r="C706" s="190" t="s">
        <v>1484</v>
      </c>
      <c r="D706" s="242" t="s">
        <v>1485</v>
      </c>
      <c r="E706" s="9" t="s">
        <v>175</v>
      </c>
      <c r="G706" s="2" t="s">
        <v>134</v>
      </c>
      <c r="H706" s="247" t="s">
        <v>359</v>
      </c>
      <c r="J706" s="9" t="s">
        <v>139</v>
      </c>
      <c r="K706" s="9" t="s">
        <v>149</v>
      </c>
    </row>
    <row r="707" spans="1:12" x14ac:dyDescent="0.2">
      <c r="A707" s="283"/>
      <c r="B707" s="283"/>
      <c r="C707" s="303" t="s">
        <v>2263</v>
      </c>
      <c r="D707" s="316" t="s">
        <v>2264</v>
      </c>
      <c r="E707" s="307" t="s">
        <v>175</v>
      </c>
      <c r="F707" s="283"/>
      <c r="G707" s="283"/>
      <c r="H707" s="302" t="s">
        <v>47</v>
      </c>
      <c r="I707" s="301"/>
      <c r="J707" s="9" t="s">
        <v>2256</v>
      </c>
      <c r="K707" s="307" t="s">
        <v>149</v>
      </c>
      <c r="L707" s="304"/>
    </row>
    <row r="708" spans="1:12" x14ac:dyDescent="0.2">
      <c r="C708" s="190" t="s">
        <v>1943</v>
      </c>
      <c r="D708" s="242" t="s">
        <v>1941</v>
      </c>
      <c r="E708" s="9" t="s">
        <v>175</v>
      </c>
      <c r="G708" s="2" t="s">
        <v>134</v>
      </c>
      <c r="H708" s="247" t="s">
        <v>47</v>
      </c>
      <c r="J708" s="9" t="s">
        <v>139</v>
      </c>
      <c r="K708" s="9" t="s">
        <v>149</v>
      </c>
    </row>
    <row r="709" spans="1:12" x14ac:dyDescent="0.2">
      <c r="C709" s="190" t="s">
        <v>1766</v>
      </c>
      <c r="D709" s="242" t="s">
        <v>350</v>
      </c>
      <c r="E709" s="9" t="s">
        <v>175</v>
      </c>
      <c r="H709" s="247" t="s">
        <v>353</v>
      </c>
      <c r="J709" s="9" t="s">
        <v>511</v>
      </c>
      <c r="K709" s="9" t="s">
        <v>149</v>
      </c>
    </row>
    <row r="710" spans="1:12" x14ac:dyDescent="0.2">
      <c r="C710" s="190" t="s">
        <v>1110</v>
      </c>
      <c r="D710" s="242" t="s">
        <v>1111</v>
      </c>
      <c r="E710" s="9" t="s">
        <v>175</v>
      </c>
      <c r="H710" s="247" t="s">
        <v>367</v>
      </c>
      <c r="J710" s="9" t="s">
        <v>511</v>
      </c>
      <c r="K710" s="9" t="s">
        <v>149</v>
      </c>
    </row>
    <row r="711" spans="1:12" x14ac:dyDescent="0.2">
      <c r="C711" s="190" t="s">
        <v>1110</v>
      </c>
      <c r="D711" s="242" t="s">
        <v>1111</v>
      </c>
      <c r="E711" s="9" t="s">
        <v>175</v>
      </c>
      <c r="H711" s="247" t="s">
        <v>359</v>
      </c>
      <c r="J711" s="9" t="s">
        <v>511</v>
      </c>
      <c r="K711" s="9" t="s">
        <v>149</v>
      </c>
    </row>
    <row r="712" spans="1:12" x14ac:dyDescent="0.2">
      <c r="C712" s="190" t="s">
        <v>1496</v>
      </c>
      <c r="D712" s="242" t="s">
        <v>1167</v>
      </c>
      <c r="E712" s="9" t="s">
        <v>175</v>
      </c>
      <c r="H712" s="247" t="s">
        <v>47</v>
      </c>
      <c r="J712" s="9" t="s">
        <v>511</v>
      </c>
      <c r="K712" s="9" t="s">
        <v>149</v>
      </c>
    </row>
    <row r="713" spans="1:12" x14ac:dyDescent="0.2">
      <c r="C713" s="190" t="s">
        <v>1112</v>
      </c>
      <c r="D713" s="242" t="s">
        <v>1113</v>
      </c>
      <c r="E713" s="9" t="s">
        <v>175</v>
      </c>
      <c r="G713" s="2" t="s">
        <v>134</v>
      </c>
      <c r="H713" s="247" t="s">
        <v>46</v>
      </c>
      <c r="J713" s="9" t="s">
        <v>151</v>
      </c>
      <c r="K713" s="9" t="s">
        <v>149</v>
      </c>
    </row>
    <row r="714" spans="1:12" x14ac:dyDescent="0.2">
      <c r="C714" s="190" t="s">
        <v>1114</v>
      </c>
      <c r="D714" s="242" t="s">
        <v>531</v>
      </c>
      <c r="E714" s="9" t="s">
        <v>175</v>
      </c>
      <c r="H714" s="247" t="s">
        <v>353</v>
      </c>
      <c r="J714" s="9" t="s">
        <v>313</v>
      </c>
      <c r="K714" s="9" t="s">
        <v>149</v>
      </c>
    </row>
    <row r="715" spans="1:12" x14ac:dyDescent="0.2">
      <c r="A715" s="283"/>
      <c r="B715" s="283"/>
      <c r="C715" s="303" t="s">
        <v>1883</v>
      </c>
      <c r="D715" s="316" t="s">
        <v>1884</v>
      </c>
      <c r="E715" s="307" t="s">
        <v>175</v>
      </c>
      <c r="F715" s="283"/>
      <c r="G715" s="283"/>
      <c r="H715" s="302" t="s">
        <v>46</v>
      </c>
      <c r="I715" s="301"/>
      <c r="J715" s="307" t="s">
        <v>511</v>
      </c>
      <c r="K715" s="307" t="s">
        <v>149</v>
      </c>
      <c r="L715" s="304"/>
    </row>
    <row r="716" spans="1:12" x14ac:dyDescent="0.2">
      <c r="C716" s="190" t="s">
        <v>1473</v>
      </c>
      <c r="D716" s="242" t="s">
        <v>1182</v>
      </c>
      <c r="E716" s="9" t="s">
        <v>175</v>
      </c>
      <c r="G716" s="2" t="s">
        <v>134</v>
      </c>
      <c r="H716" s="247" t="s">
        <v>46</v>
      </c>
      <c r="J716" s="9" t="s">
        <v>2050</v>
      </c>
      <c r="K716" s="9" t="s">
        <v>149</v>
      </c>
    </row>
    <row r="717" spans="1:12" x14ac:dyDescent="0.2">
      <c r="C717" s="138" t="s">
        <v>524</v>
      </c>
      <c r="D717" s="252" t="s">
        <v>525</v>
      </c>
      <c r="E717" s="9" t="s">
        <v>175</v>
      </c>
      <c r="H717" s="247" t="s">
        <v>47</v>
      </c>
      <c r="J717" s="9" t="s">
        <v>526</v>
      </c>
      <c r="K717" s="9" t="s">
        <v>149</v>
      </c>
    </row>
    <row r="718" spans="1:12" x14ac:dyDescent="0.2">
      <c r="C718" s="190" t="s">
        <v>1115</v>
      </c>
      <c r="D718" s="242" t="s">
        <v>1116</v>
      </c>
      <c r="E718" s="9" t="s">
        <v>175</v>
      </c>
      <c r="G718" s="2" t="s">
        <v>134</v>
      </c>
      <c r="H718" s="247" t="s">
        <v>46</v>
      </c>
      <c r="J718" s="9" t="s">
        <v>391</v>
      </c>
      <c r="K718" s="9" t="s">
        <v>149</v>
      </c>
    </row>
    <row r="719" spans="1:12" x14ac:dyDescent="0.2">
      <c r="C719" s="190" t="s">
        <v>1117</v>
      </c>
      <c r="D719" s="242" t="s">
        <v>1118</v>
      </c>
      <c r="E719" s="9" t="s">
        <v>175</v>
      </c>
      <c r="H719" s="247" t="s">
        <v>47</v>
      </c>
      <c r="J719" s="9" t="s">
        <v>526</v>
      </c>
      <c r="K719" s="9" t="s">
        <v>149</v>
      </c>
    </row>
    <row r="720" spans="1:12" x14ac:dyDescent="0.2">
      <c r="C720" s="138" t="s">
        <v>1575</v>
      </c>
      <c r="D720" s="252" t="s">
        <v>1167</v>
      </c>
      <c r="E720" s="9" t="s">
        <v>175</v>
      </c>
      <c r="H720" s="247" t="s">
        <v>367</v>
      </c>
      <c r="J720" s="9" t="s">
        <v>1076</v>
      </c>
      <c r="K720" s="9" t="s">
        <v>149</v>
      </c>
    </row>
    <row r="721" spans="3:11" x14ac:dyDescent="0.2">
      <c r="C721" s="138" t="s">
        <v>1575</v>
      </c>
      <c r="D721" s="252" t="s">
        <v>1576</v>
      </c>
      <c r="E721" s="9" t="s">
        <v>175</v>
      </c>
      <c r="H721" s="247" t="s">
        <v>46</v>
      </c>
      <c r="J721" s="9" t="s">
        <v>1076</v>
      </c>
      <c r="K721" s="9" t="s">
        <v>149</v>
      </c>
    </row>
    <row r="722" spans="3:11" x14ac:dyDescent="0.2">
      <c r="C722" s="190" t="s">
        <v>1119</v>
      </c>
      <c r="D722" s="242" t="s">
        <v>1120</v>
      </c>
      <c r="E722" s="9" t="s">
        <v>175</v>
      </c>
      <c r="H722" s="247" t="s">
        <v>46</v>
      </c>
      <c r="J722" s="9" t="s">
        <v>313</v>
      </c>
      <c r="K722" s="9" t="s">
        <v>149</v>
      </c>
    </row>
    <row r="723" spans="3:11" x14ac:dyDescent="0.2">
      <c r="C723" s="190" t="s">
        <v>435</v>
      </c>
      <c r="D723" s="242" t="s">
        <v>436</v>
      </c>
      <c r="E723" s="9" t="s">
        <v>175</v>
      </c>
      <c r="H723" s="247" t="s">
        <v>46</v>
      </c>
      <c r="J723" s="9" t="s">
        <v>313</v>
      </c>
      <c r="K723" s="9" t="s">
        <v>149</v>
      </c>
    </row>
    <row r="724" spans="3:11" x14ac:dyDescent="0.2">
      <c r="C724" s="190" t="s">
        <v>1123</v>
      </c>
      <c r="D724" s="252" t="s">
        <v>1124</v>
      </c>
      <c r="E724" s="9" t="s">
        <v>175</v>
      </c>
      <c r="G724" s="2" t="s">
        <v>134</v>
      </c>
      <c r="H724" s="247" t="s">
        <v>47</v>
      </c>
      <c r="J724" s="9" t="s">
        <v>1024</v>
      </c>
      <c r="K724" s="9" t="s">
        <v>149</v>
      </c>
    </row>
    <row r="725" spans="3:11" x14ac:dyDescent="0.2">
      <c r="C725" s="190" t="s">
        <v>2048</v>
      </c>
      <c r="D725" s="242" t="s">
        <v>2049</v>
      </c>
      <c r="E725" s="9" t="s">
        <v>175</v>
      </c>
      <c r="G725" s="2" t="s">
        <v>134</v>
      </c>
      <c r="H725" s="247" t="s">
        <v>367</v>
      </c>
      <c r="J725" s="9" t="s">
        <v>151</v>
      </c>
      <c r="K725" s="9" t="s">
        <v>149</v>
      </c>
    </row>
    <row r="726" spans="3:11" x14ac:dyDescent="0.2">
      <c r="C726" s="138" t="s">
        <v>1125</v>
      </c>
      <c r="D726" s="252" t="s">
        <v>1126</v>
      </c>
      <c r="E726" s="9" t="s">
        <v>175</v>
      </c>
      <c r="H726" s="247" t="s">
        <v>47</v>
      </c>
      <c r="J726" s="9" t="s">
        <v>1127</v>
      </c>
      <c r="K726" s="9" t="s">
        <v>149</v>
      </c>
    </row>
    <row r="727" spans="3:11" x14ac:dyDescent="0.2">
      <c r="C727" s="190" t="s">
        <v>453</v>
      </c>
      <c r="D727" s="242" t="s">
        <v>454</v>
      </c>
      <c r="E727" s="9" t="s">
        <v>175</v>
      </c>
      <c r="G727" s="2" t="s">
        <v>134</v>
      </c>
      <c r="H727" s="247" t="s">
        <v>46</v>
      </c>
      <c r="J727" s="9" t="s">
        <v>139</v>
      </c>
      <c r="K727" s="9" t="s">
        <v>149</v>
      </c>
    </row>
    <row r="728" spans="3:11" x14ac:dyDescent="0.2">
      <c r="C728" s="190" t="s">
        <v>1128</v>
      </c>
      <c r="D728" s="242" t="s">
        <v>142</v>
      </c>
      <c r="E728" s="9" t="s">
        <v>175</v>
      </c>
      <c r="G728" s="2" t="s">
        <v>134</v>
      </c>
      <c r="H728" s="247" t="s">
        <v>47</v>
      </c>
      <c r="J728" s="9" t="s">
        <v>1036</v>
      </c>
      <c r="K728" s="9" t="s">
        <v>149</v>
      </c>
    </row>
    <row r="729" spans="3:11" x14ac:dyDescent="0.2">
      <c r="C729" s="190" t="s">
        <v>1129</v>
      </c>
      <c r="D729" s="242" t="s">
        <v>580</v>
      </c>
      <c r="E729" s="9" t="s">
        <v>175</v>
      </c>
      <c r="H729" s="247" t="s">
        <v>47</v>
      </c>
      <c r="J729" s="9" t="s">
        <v>1015</v>
      </c>
      <c r="K729" s="9" t="s">
        <v>149</v>
      </c>
    </row>
    <row r="730" spans="3:11" x14ac:dyDescent="0.2">
      <c r="C730" s="190" t="s">
        <v>153</v>
      </c>
      <c r="D730" s="242" t="s">
        <v>1130</v>
      </c>
      <c r="E730" s="9" t="s">
        <v>175</v>
      </c>
      <c r="G730" s="2" t="s">
        <v>134</v>
      </c>
      <c r="H730" s="247" t="s">
        <v>137</v>
      </c>
      <c r="J730" s="9" t="s">
        <v>1024</v>
      </c>
      <c r="K730" s="9" t="s">
        <v>149</v>
      </c>
    </row>
    <row r="731" spans="3:11" x14ac:dyDescent="0.2">
      <c r="C731" s="190" t="s">
        <v>420</v>
      </c>
      <c r="D731" s="242" t="s">
        <v>421</v>
      </c>
      <c r="E731" s="9" t="s">
        <v>175</v>
      </c>
      <c r="H731" s="247" t="s">
        <v>137</v>
      </c>
      <c r="J731" s="9" t="s">
        <v>2278</v>
      </c>
      <c r="K731" s="9" t="s">
        <v>149</v>
      </c>
    </row>
    <row r="732" spans="3:11" x14ac:dyDescent="0.2">
      <c r="C732" s="190" t="s">
        <v>1472</v>
      </c>
      <c r="D732" s="242" t="s">
        <v>1962</v>
      </c>
      <c r="E732" s="9" t="s">
        <v>175</v>
      </c>
      <c r="G732" s="2" t="s">
        <v>134</v>
      </c>
      <c r="H732" s="247" t="s">
        <v>367</v>
      </c>
      <c r="J732" s="9" t="s">
        <v>1127</v>
      </c>
      <c r="K732" s="9" t="s">
        <v>149</v>
      </c>
    </row>
    <row r="733" spans="3:11" x14ac:dyDescent="0.2">
      <c r="C733" s="137" t="s">
        <v>1131</v>
      </c>
      <c r="D733" s="252" t="s">
        <v>1132</v>
      </c>
      <c r="E733" s="9" t="s">
        <v>175</v>
      </c>
      <c r="H733" s="247" t="s">
        <v>46</v>
      </c>
      <c r="J733" s="9" t="s">
        <v>1050</v>
      </c>
      <c r="K733" s="9" t="s">
        <v>149</v>
      </c>
    </row>
    <row r="734" spans="3:11" x14ac:dyDescent="0.2">
      <c r="C734" s="137" t="s">
        <v>1133</v>
      </c>
      <c r="D734" s="252" t="s">
        <v>1134</v>
      </c>
      <c r="E734" s="9" t="s">
        <v>175</v>
      </c>
      <c r="G734" s="2" t="s">
        <v>1135</v>
      </c>
      <c r="H734" s="247" t="s">
        <v>47</v>
      </c>
      <c r="J734" s="9" t="s">
        <v>1036</v>
      </c>
      <c r="K734" s="9" t="s">
        <v>149</v>
      </c>
    </row>
    <row r="735" spans="3:11" x14ac:dyDescent="0.2">
      <c r="C735" s="190" t="s">
        <v>1475</v>
      </c>
      <c r="D735" s="242" t="s">
        <v>1476</v>
      </c>
      <c r="E735" s="9" t="s">
        <v>175</v>
      </c>
      <c r="G735" s="2" t="s">
        <v>134</v>
      </c>
      <c r="H735" s="247" t="s">
        <v>367</v>
      </c>
      <c r="J735" s="9" t="s">
        <v>1127</v>
      </c>
      <c r="K735" s="9" t="s">
        <v>149</v>
      </c>
    </row>
    <row r="736" spans="3:11" x14ac:dyDescent="0.2">
      <c r="C736" s="137" t="s">
        <v>1136</v>
      </c>
      <c r="D736" s="252" t="s">
        <v>1066</v>
      </c>
      <c r="E736" s="9" t="s">
        <v>175</v>
      </c>
      <c r="H736" s="247" t="s">
        <v>46</v>
      </c>
      <c r="J736" s="9" t="s">
        <v>1137</v>
      </c>
      <c r="K736" s="9" t="s">
        <v>149</v>
      </c>
    </row>
    <row r="737" spans="3:11" x14ac:dyDescent="0.2">
      <c r="C737" s="190" t="s">
        <v>1138</v>
      </c>
      <c r="D737" s="242" t="s">
        <v>1139</v>
      </c>
      <c r="E737" s="9" t="s">
        <v>175</v>
      </c>
      <c r="H737" s="247" t="s">
        <v>351</v>
      </c>
      <c r="J737" s="9" t="s">
        <v>1015</v>
      </c>
      <c r="K737" s="9" t="s">
        <v>149</v>
      </c>
    </row>
    <row r="738" spans="3:11" x14ac:dyDescent="0.2">
      <c r="C738" s="190" t="s">
        <v>2003</v>
      </c>
      <c r="D738" s="242" t="s">
        <v>2226</v>
      </c>
      <c r="E738" s="9" t="s">
        <v>175</v>
      </c>
      <c r="G738" s="2" t="s">
        <v>134</v>
      </c>
      <c r="H738" s="247" t="s">
        <v>46</v>
      </c>
      <c r="J738" s="9" t="s">
        <v>511</v>
      </c>
      <c r="K738" s="9" t="s">
        <v>149</v>
      </c>
    </row>
    <row r="739" spans="3:11" x14ac:dyDescent="0.2">
      <c r="C739" s="137" t="s">
        <v>1905</v>
      </c>
      <c r="D739" s="252" t="s">
        <v>350</v>
      </c>
      <c r="E739" s="9" t="s">
        <v>175</v>
      </c>
      <c r="H739" s="247" t="s">
        <v>351</v>
      </c>
      <c r="J739" s="9" t="s">
        <v>1902</v>
      </c>
      <c r="K739" s="9" t="s">
        <v>149</v>
      </c>
    </row>
    <row r="740" spans="3:11" x14ac:dyDescent="0.2">
      <c r="C740" s="190" t="s">
        <v>2147</v>
      </c>
      <c r="D740" s="242" t="s">
        <v>2148</v>
      </c>
      <c r="E740" s="9" t="s">
        <v>175</v>
      </c>
      <c r="H740" s="247" t="s">
        <v>47</v>
      </c>
      <c r="J740" s="9" t="s">
        <v>1015</v>
      </c>
      <c r="K740" s="9" t="s">
        <v>149</v>
      </c>
    </row>
    <row r="741" spans="3:11" x14ac:dyDescent="0.2">
      <c r="C741" s="190" t="s">
        <v>339</v>
      </c>
      <c r="D741" s="242" t="s">
        <v>340</v>
      </c>
      <c r="E741" s="9" t="s">
        <v>175</v>
      </c>
      <c r="H741" s="247" t="s">
        <v>45</v>
      </c>
      <c r="J741" s="9" t="s">
        <v>313</v>
      </c>
      <c r="K741" s="9" t="s">
        <v>149</v>
      </c>
    </row>
    <row r="742" spans="3:11" x14ac:dyDescent="0.2">
      <c r="C742" s="137" t="s">
        <v>1140</v>
      </c>
      <c r="D742" s="252" t="s">
        <v>1141</v>
      </c>
      <c r="E742" s="9" t="s">
        <v>175</v>
      </c>
      <c r="H742" s="247" t="s">
        <v>367</v>
      </c>
      <c r="J742" s="9" t="s">
        <v>151</v>
      </c>
      <c r="K742" s="9" t="s">
        <v>149</v>
      </c>
    </row>
    <row r="743" spans="3:11" x14ac:dyDescent="0.2">
      <c r="C743" s="190" t="s">
        <v>2007</v>
      </c>
      <c r="D743" s="242" t="s">
        <v>639</v>
      </c>
      <c r="E743" s="9" t="s">
        <v>175</v>
      </c>
      <c r="H743" s="247" t="s">
        <v>367</v>
      </c>
      <c r="J743" s="9" t="s">
        <v>511</v>
      </c>
      <c r="K743" s="9" t="s">
        <v>149</v>
      </c>
    </row>
    <row r="744" spans="3:11" x14ac:dyDescent="0.2">
      <c r="C744" s="190" t="s">
        <v>529</v>
      </c>
      <c r="D744" s="242" t="s">
        <v>528</v>
      </c>
      <c r="E744" s="9" t="s">
        <v>175</v>
      </c>
      <c r="H744" s="247" t="s">
        <v>47</v>
      </c>
      <c r="J744" s="9" t="s">
        <v>511</v>
      </c>
      <c r="K744" s="9" t="s">
        <v>149</v>
      </c>
    </row>
    <row r="745" spans="3:11" x14ac:dyDescent="0.2">
      <c r="C745" s="190" t="s">
        <v>527</v>
      </c>
      <c r="D745" s="242" t="s">
        <v>528</v>
      </c>
      <c r="E745" s="9" t="s">
        <v>175</v>
      </c>
      <c r="H745" s="247" t="s">
        <v>47</v>
      </c>
      <c r="J745" s="9" t="s">
        <v>511</v>
      </c>
      <c r="K745" s="9" t="s">
        <v>149</v>
      </c>
    </row>
    <row r="746" spans="3:11" x14ac:dyDescent="0.2">
      <c r="C746" s="190" t="s">
        <v>1142</v>
      </c>
      <c r="D746" s="242" t="s">
        <v>1143</v>
      </c>
      <c r="E746" s="9" t="s">
        <v>175</v>
      </c>
      <c r="H746" s="247" t="s">
        <v>367</v>
      </c>
      <c r="J746" s="9" t="s">
        <v>391</v>
      </c>
      <c r="K746" s="9" t="s">
        <v>149</v>
      </c>
    </row>
    <row r="747" spans="3:11" x14ac:dyDescent="0.2">
      <c r="C747" s="190" t="s">
        <v>1144</v>
      </c>
      <c r="D747" s="242" t="s">
        <v>1145</v>
      </c>
      <c r="E747" s="9" t="s">
        <v>175</v>
      </c>
      <c r="H747" s="247" t="s">
        <v>46</v>
      </c>
      <c r="J747" s="9" t="s">
        <v>139</v>
      </c>
      <c r="K747" s="9" t="s">
        <v>149</v>
      </c>
    </row>
    <row r="748" spans="3:11" x14ac:dyDescent="0.2">
      <c r="C748" s="190" t="s">
        <v>1498</v>
      </c>
      <c r="D748" s="242" t="s">
        <v>1167</v>
      </c>
      <c r="E748" s="9" t="s">
        <v>175</v>
      </c>
      <c r="H748" s="247" t="s">
        <v>47</v>
      </c>
      <c r="J748" s="9" t="s">
        <v>511</v>
      </c>
      <c r="K748" s="9" t="s">
        <v>149</v>
      </c>
    </row>
    <row r="749" spans="3:11" x14ac:dyDescent="0.2">
      <c r="C749" s="138" t="s">
        <v>1146</v>
      </c>
      <c r="D749" s="252" t="s">
        <v>1147</v>
      </c>
      <c r="E749" s="9" t="s">
        <v>175</v>
      </c>
      <c r="H749" s="247" t="s">
        <v>46</v>
      </c>
      <c r="J749" s="9" t="s">
        <v>151</v>
      </c>
      <c r="K749" s="9" t="s">
        <v>149</v>
      </c>
    </row>
    <row r="750" spans="3:11" x14ac:dyDescent="0.2">
      <c r="C750" s="190" t="s">
        <v>336</v>
      </c>
      <c r="D750" s="242" t="s">
        <v>337</v>
      </c>
      <c r="E750" s="9" t="s">
        <v>175</v>
      </c>
      <c r="H750" s="247" t="s">
        <v>45</v>
      </c>
      <c r="J750" s="9" t="s">
        <v>313</v>
      </c>
      <c r="K750" s="9" t="s">
        <v>149</v>
      </c>
    </row>
    <row r="751" spans="3:11" x14ac:dyDescent="0.2">
      <c r="C751" s="138" t="s">
        <v>1479</v>
      </c>
      <c r="D751" s="252" t="s">
        <v>1478</v>
      </c>
      <c r="E751" s="9" t="s">
        <v>175</v>
      </c>
      <c r="J751" s="9" t="s">
        <v>1076</v>
      </c>
      <c r="K751" s="9" t="s">
        <v>149</v>
      </c>
    </row>
    <row r="752" spans="3:11" x14ac:dyDescent="0.2">
      <c r="C752" s="190" t="s">
        <v>1912</v>
      </c>
      <c r="D752" s="242" t="s">
        <v>1913</v>
      </c>
      <c r="E752" s="9" t="s">
        <v>175</v>
      </c>
      <c r="H752" s="247" t="s">
        <v>359</v>
      </c>
      <c r="J752" s="9" t="s">
        <v>313</v>
      </c>
      <c r="K752" s="9" t="s">
        <v>149</v>
      </c>
    </row>
    <row r="753" spans="3:11" x14ac:dyDescent="0.2">
      <c r="C753" s="190" t="s">
        <v>1148</v>
      </c>
      <c r="D753" s="242" t="s">
        <v>1149</v>
      </c>
      <c r="E753" s="9" t="s">
        <v>175</v>
      </c>
      <c r="H753" s="247" t="s">
        <v>45</v>
      </c>
      <c r="J753" s="9" t="s">
        <v>313</v>
      </c>
      <c r="K753" s="9" t="s">
        <v>149</v>
      </c>
    </row>
    <row r="754" spans="3:11" x14ac:dyDescent="0.2">
      <c r="C754" s="137" t="s">
        <v>1505</v>
      </c>
      <c r="D754" s="252" t="s">
        <v>1152</v>
      </c>
      <c r="E754" s="9" t="s">
        <v>175</v>
      </c>
      <c r="H754" s="247" t="s">
        <v>367</v>
      </c>
      <c r="J754" s="9" t="s">
        <v>1058</v>
      </c>
      <c r="K754" s="9" t="s">
        <v>149</v>
      </c>
    </row>
    <row r="755" spans="3:11" x14ac:dyDescent="0.2">
      <c r="C755" s="190" t="s">
        <v>1150</v>
      </c>
      <c r="D755" s="242" t="s">
        <v>1151</v>
      </c>
      <c r="E755" s="9" t="s">
        <v>175</v>
      </c>
      <c r="H755" s="247" t="s">
        <v>47</v>
      </c>
      <c r="J755" s="9" t="s">
        <v>511</v>
      </c>
      <c r="K755" s="9" t="s">
        <v>149</v>
      </c>
    </row>
    <row r="756" spans="3:11" x14ac:dyDescent="0.2">
      <c r="C756" s="190" t="s">
        <v>413</v>
      </c>
      <c r="D756" s="242" t="s">
        <v>414</v>
      </c>
      <c r="E756" s="9" t="s">
        <v>175</v>
      </c>
      <c r="H756" s="247" t="s">
        <v>45</v>
      </c>
      <c r="J756" s="9" t="s">
        <v>313</v>
      </c>
      <c r="K756" s="9" t="s">
        <v>149</v>
      </c>
    </row>
    <row r="757" spans="3:11" x14ac:dyDescent="0.2">
      <c r="C757" s="190" t="s">
        <v>1789</v>
      </c>
      <c r="D757" s="242" t="s">
        <v>1790</v>
      </c>
      <c r="E757" s="9" t="s">
        <v>175</v>
      </c>
      <c r="H757" s="247" t="s">
        <v>351</v>
      </c>
      <c r="J757" s="9" t="s">
        <v>1791</v>
      </c>
      <c r="K757" s="9" t="s">
        <v>149</v>
      </c>
    </row>
    <row r="758" spans="3:11" x14ac:dyDescent="0.2">
      <c r="C758" s="190" t="s">
        <v>1890</v>
      </c>
      <c r="D758" s="242" t="s">
        <v>1891</v>
      </c>
      <c r="E758" s="9" t="s">
        <v>175</v>
      </c>
      <c r="H758" s="247" t="s">
        <v>367</v>
      </c>
      <c r="J758" s="9" t="s">
        <v>1058</v>
      </c>
      <c r="K758" s="9" t="s">
        <v>149</v>
      </c>
    </row>
    <row r="759" spans="3:11" x14ac:dyDescent="0.2">
      <c r="C759" s="138" t="s">
        <v>1480</v>
      </c>
      <c r="D759" s="252" t="s">
        <v>1665</v>
      </c>
      <c r="E759" s="9" t="s">
        <v>175</v>
      </c>
      <c r="H759" s="247" t="s">
        <v>47</v>
      </c>
      <c r="J759" s="9" t="s">
        <v>1076</v>
      </c>
      <c r="K759" s="9" t="s">
        <v>149</v>
      </c>
    </row>
    <row r="760" spans="3:11" x14ac:dyDescent="0.2">
      <c r="C760" s="137" t="s">
        <v>1401</v>
      </c>
      <c r="D760" s="252" t="s">
        <v>1402</v>
      </c>
      <c r="E760" s="9" t="s">
        <v>1397</v>
      </c>
      <c r="H760" s="247" t="s">
        <v>47</v>
      </c>
      <c r="J760" s="9" t="s">
        <v>1158</v>
      </c>
      <c r="K760" s="9" t="s">
        <v>136</v>
      </c>
    </row>
    <row r="761" spans="3:11" x14ac:dyDescent="0.2">
      <c r="C761" s="137" t="s">
        <v>1399</v>
      </c>
      <c r="D761" s="251" t="s">
        <v>1400</v>
      </c>
      <c r="E761" s="9" t="s">
        <v>1397</v>
      </c>
      <c r="H761" s="247" t="s">
        <v>47</v>
      </c>
      <c r="J761" s="9" t="s">
        <v>1158</v>
      </c>
      <c r="K761" s="9" t="s">
        <v>136</v>
      </c>
    </row>
    <row r="762" spans="3:11" x14ac:dyDescent="0.2">
      <c r="C762" s="137" t="s">
        <v>1403</v>
      </c>
      <c r="D762" s="251" t="s">
        <v>1404</v>
      </c>
      <c r="E762" s="9" t="s">
        <v>1397</v>
      </c>
      <c r="H762" s="247" t="s">
        <v>47</v>
      </c>
      <c r="J762" s="9" t="s">
        <v>1158</v>
      </c>
      <c r="K762" s="9" t="s">
        <v>136</v>
      </c>
    </row>
    <row r="763" spans="3:11" x14ac:dyDescent="0.2">
      <c r="C763" s="137" t="s">
        <v>1401</v>
      </c>
      <c r="D763" s="251" t="s">
        <v>1402</v>
      </c>
      <c r="E763" s="9" t="s">
        <v>1397</v>
      </c>
      <c r="H763" s="247" t="s">
        <v>47</v>
      </c>
      <c r="J763" s="9" t="s">
        <v>1158</v>
      </c>
      <c r="K763" s="9" t="s">
        <v>136</v>
      </c>
    </row>
    <row r="764" spans="3:11" x14ac:dyDescent="0.2">
      <c r="C764" s="137" t="s">
        <v>1159</v>
      </c>
      <c r="D764" s="251" t="s">
        <v>1703</v>
      </c>
      <c r="E764" s="9" t="s">
        <v>1397</v>
      </c>
      <c r="H764" s="247" t="s">
        <v>45</v>
      </c>
      <c r="J764" s="9" t="s">
        <v>1158</v>
      </c>
      <c r="K764" s="9" t="s">
        <v>136</v>
      </c>
    </row>
    <row r="765" spans="3:11" x14ac:dyDescent="0.2">
      <c r="C765" s="190" t="s">
        <v>254</v>
      </c>
      <c r="D765" s="242" t="s">
        <v>403</v>
      </c>
      <c r="E765" s="9" t="s">
        <v>404</v>
      </c>
      <c r="H765" s="247" t="s">
        <v>45</v>
      </c>
      <c r="J765" s="9" t="s">
        <v>1391</v>
      </c>
      <c r="K765" s="9" t="s">
        <v>149</v>
      </c>
    </row>
    <row r="766" spans="3:11" x14ac:dyDescent="0.2">
      <c r="C766" s="190" t="s">
        <v>1153</v>
      </c>
      <c r="D766" s="242" t="s">
        <v>1011</v>
      </c>
      <c r="E766" s="9" t="s">
        <v>253</v>
      </c>
      <c r="J766" s="9" t="s">
        <v>576</v>
      </c>
      <c r="K766" s="9" t="s">
        <v>149</v>
      </c>
    </row>
    <row r="767" spans="3:11" x14ac:dyDescent="0.2">
      <c r="C767" s="190" t="s">
        <v>1154</v>
      </c>
      <c r="D767" s="242" t="s">
        <v>1012</v>
      </c>
      <c r="E767" s="9" t="s">
        <v>253</v>
      </c>
      <c r="J767" s="9" t="s">
        <v>576</v>
      </c>
      <c r="K767" s="9" t="s">
        <v>149</v>
      </c>
    </row>
    <row r="768" spans="3:11" x14ac:dyDescent="0.2">
      <c r="C768" s="190" t="s">
        <v>141</v>
      </c>
      <c r="D768" s="242" t="s">
        <v>1011</v>
      </c>
      <c r="E768" s="9" t="s">
        <v>1155</v>
      </c>
      <c r="H768" s="247" t="s">
        <v>45</v>
      </c>
      <c r="J768" s="9" t="s">
        <v>1036</v>
      </c>
      <c r="K768" s="9" t="s">
        <v>149</v>
      </c>
    </row>
    <row r="769" spans="3:11" x14ac:dyDescent="0.2">
      <c r="C769" s="137" t="s">
        <v>2074</v>
      </c>
      <c r="D769" s="252" t="s">
        <v>2104</v>
      </c>
      <c r="E769" s="9" t="s">
        <v>2299</v>
      </c>
      <c r="H769" s="247" t="s">
        <v>45</v>
      </c>
      <c r="J769" s="9" t="s">
        <v>2075</v>
      </c>
      <c r="K769" s="9" t="s">
        <v>136</v>
      </c>
    </row>
    <row r="770" spans="3:11" x14ac:dyDescent="0.2">
      <c r="C770" s="137" t="s">
        <v>1159</v>
      </c>
      <c r="D770" s="252" t="s">
        <v>1548</v>
      </c>
      <c r="E770" s="9" t="s">
        <v>1157</v>
      </c>
      <c r="G770" s="2" t="s">
        <v>134</v>
      </c>
      <c r="H770" s="247" t="s">
        <v>45</v>
      </c>
      <c r="J770" s="9" t="s">
        <v>1158</v>
      </c>
      <c r="K770" s="9" t="s">
        <v>136</v>
      </c>
    </row>
    <row r="771" spans="3:11" x14ac:dyDescent="0.2">
      <c r="C771" s="138" t="s">
        <v>1156</v>
      </c>
      <c r="D771" s="252"/>
      <c r="E771" s="9" t="s">
        <v>1157</v>
      </c>
      <c r="G771" s="2" t="s">
        <v>134</v>
      </c>
      <c r="H771" s="247" t="s">
        <v>45</v>
      </c>
      <c r="J771" s="9" t="s">
        <v>1158</v>
      </c>
      <c r="K771" s="9" t="s">
        <v>136</v>
      </c>
    </row>
    <row r="772" spans="3:11" x14ac:dyDescent="0.2">
      <c r="C772" s="138" t="s">
        <v>2387</v>
      </c>
      <c r="D772" s="252" t="s">
        <v>2388</v>
      </c>
      <c r="E772" s="9" t="s">
        <v>2382</v>
      </c>
      <c r="H772" s="247" t="s">
        <v>46</v>
      </c>
      <c r="J772" s="9" t="s">
        <v>391</v>
      </c>
      <c r="K772" s="9" t="s">
        <v>149</v>
      </c>
    </row>
    <row r="773" spans="3:11" x14ac:dyDescent="0.2">
      <c r="C773" s="190" t="s">
        <v>1189</v>
      </c>
      <c r="D773" s="242" t="s">
        <v>1190</v>
      </c>
      <c r="E773" s="9" t="s">
        <v>2114</v>
      </c>
      <c r="H773" s="247" t="s">
        <v>45</v>
      </c>
      <c r="J773" s="9" t="s">
        <v>371</v>
      </c>
      <c r="K773" s="9" t="s">
        <v>372</v>
      </c>
    </row>
    <row r="774" spans="3:11" x14ac:dyDescent="0.2">
      <c r="C774" s="190" t="s">
        <v>1771</v>
      </c>
      <c r="D774" s="242" t="s">
        <v>1772</v>
      </c>
      <c r="E774" s="9" t="s">
        <v>2114</v>
      </c>
      <c r="H774" s="247" t="s">
        <v>46</v>
      </c>
      <c r="J774" s="9" t="s">
        <v>1195</v>
      </c>
      <c r="K774" s="9" t="s">
        <v>372</v>
      </c>
    </row>
    <row r="775" spans="3:11" x14ac:dyDescent="0.2">
      <c r="C775" s="190" t="s">
        <v>2085</v>
      </c>
      <c r="D775" s="242" t="s">
        <v>2086</v>
      </c>
      <c r="E775" s="9" t="s">
        <v>2114</v>
      </c>
      <c r="H775" s="247" t="s">
        <v>46</v>
      </c>
      <c r="J775" s="9" t="s">
        <v>1195</v>
      </c>
      <c r="K775" s="9" t="s">
        <v>372</v>
      </c>
    </row>
    <row r="776" spans="3:11" x14ac:dyDescent="0.2">
      <c r="C776" s="190" t="s">
        <v>2191</v>
      </c>
      <c r="D776" s="242" t="s">
        <v>2192</v>
      </c>
      <c r="E776" s="9" t="s">
        <v>2114</v>
      </c>
      <c r="H776" s="247" t="s">
        <v>46</v>
      </c>
      <c r="J776" s="9" t="s">
        <v>1195</v>
      </c>
      <c r="K776" s="9" t="s">
        <v>372</v>
      </c>
    </row>
    <row r="777" spans="3:11" x14ac:dyDescent="0.2">
      <c r="C777" s="299" t="s">
        <v>2301</v>
      </c>
      <c r="D777" s="242" t="s">
        <v>2302</v>
      </c>
      <c r="E777" s="9" t="s">
        <v>2114</v>
      </c>
      <c r="F777" s="191"/>
      <c r="G777" s="191"/>
      <c r="H777" s="241" t="s">
        <v>46</v>
      </c>
      <c r="I777" s="191"/>
      <c r="J777" s="190" t="s">
        <v>1195</v>
      </c>
      <c r="K777" s="9" t="s">
        <v>372</v>
      </c>
    </row>
    <row r="778" spans="3:11" x14ac:dyDescent="0.2">
      <c r="C778" s="190" t="s">
        <v>1431</v>
      </c>
      <c r="D778" s="242" t="s">
        <v>1432</v>
      </c>
      <c r="E778" s="9" t="s">
        <v>2114</v>
      </c>
      <c r="F778" s="191"/>
      <c r="G778" s="191"/>
      <c r="H778" s="241" t="s">
        <v>46</v>
      </c>
      <c r="I778" s="191"/>
      <c r="J778" s="190" t="s">
        <v>1195</v>
      </c>
      <c r="K778" s="9" t="s">
        <v>372</v>
      </c>
    </row>
    <row r="779" spans="3:11" x14ac:dyDescent="0.2">
      <c r="C779" s="190" t="s">
        <v>1200</v>
      </c>
      <c r="D779" s="242" t="s">
        <v>1201</v>
      </c>
      <c r="E779" s="9" t="s">
        <v>2114</v>
      </c>
      <c r="H779" s="247" t="s">
        <v>46</v>
      </c>
      <c r="J779" s="9" t="s">
        <v>371</v>
      </c>
      <c r="K779" s="9" t="s">
        <v>372</v>
      </c>
    </row>
    <row r="780" spans="3:11" x14ac:dyDescent="0.2">
      <c r="C780" s="190" t="s">
        <v>2193</v>
      </c>
      <c r="D780" s="242" t="s">
        <v>2194</v>
      </c>
      <c r="E780" s="9" t="s">
        <v>2114</v>
      </c>
      <c r="F780" s="2" t="s">
        <v>430</v>
      </c>
      <c r="G780" s="2" t="s">
        <v>134</v>
      </c>
      <c r="H780" s="247" t="s">
        <v>46</v>
      </c>
      <c r="J780" s="9" t="s">
        <v>412</v>
      </c>
      <c r="K780" s="9" t="s">
        <v>372</v>
      </c>
    </row>
    <row r="781" spans="3:11" x14ac:dyDescent="0.2">
      <c r="C781" s="190" t="s">
        <v>428</v>
      </c>
      <c r="D781" s="242" t="s">
        <v>429</v>
      </c>
      <c r="E781" s="9" t="s">
        <v>2114</v>
      </c>
      <c r="F781" s="2" t="s">
        <v>430</v>
      </c>
      <c r="G781" s="2" t="s">
        <v>134</v>
      </c>
      <c r="H781" s="247" t="s">
        <v>46</v>
      </c>
      <c r="J781" s="9" t="s">
        <v>412</v>
      </c>
      <c r="K781" s="9" t="s">
        <v>372</v>
      </c>
    </row>
    <row r="782" spans="3:11" x14ac:dyDescent="0.2">
      <c r="C782" s="190" t="s">
        <v>2303</v>
      </c>
      <c r="D782" s="242" t="s">
        <v>789</v>
      </c>
      <c r="E782" s="9" t="s">
        <v>2114</v>
      </c>
      <c r="H782" s="247" t="s">
        <v>47</v>
      </c>
      <c r="J782" s="9" t="s">
        <v>1195</v>
      </c>
      <c r="K782" s="9" t="s">
        <v>372</v>
      </c>
    </row>
    <row r="783" spans="3:11" x14ac:dyDescent="0.2">
      <c r="C783" s="190" t="s">
        <v>2304</v>
      </c>
      <c r="D783" s="242" t="s">
        <v>2305</v>
      </c>
      <c r="E783" s="9" t="s">
        <v>2114</v>
      </c>
      <c r="H783" s="247" t="s">
        <v>47</v>
      </c>
      <c r="J783" s="9" t="s">
        <v>1195</v>
      </c>
      <c r="K783" s="9" t="s">
        <v>372</v>
      </c>
    </row>
    <row r="784" spans="3:11" x14ac:dyDescent="0.2">
      <c r="C784" s="190" t="s">
        <v>1680</v>
      </c>
      <c r="D784" s="242" t="s">
        <v>1681</v>
      </c>
      <c r="E784" s="9" t="s">
        <v>2114</v>
      </c>
      <c r="H784" s="247" t="s">
        <v>47</v>
      </c>
      <c r="J784" s="9" t="s">
        <v>1195</v>
      </c>
      <c r="K784" s="9" t="s">
        <v>372</v>
      </c>
    </row>
    <row r="785" spans="2:11" x14ac:dyDescent="0.2">
      <c r="C785" s="190" t="s">
        <v>2317</v>
      </c>
      <c r="D785" s="242" t="s">
        <v>2318</v>
      </c>
      <c r="E785" s="9" t="s">
        <v>2114</v>
      </c>
      <c r="H785" s="247" t="s">
        <v>47</v>
      </c>
      <c r="J785" s="9" t="s">
        <v>412</v>
      </c>
      <c r="K785" s="9" t="s">
        <v>372</v>
      </c>
    </row>
    <row r="786" spans="2:11" x14ac:dyDescent="0.2">
      <c r="C786" s="190" t="s">
        <v>2321</v>
      </c>
      <c r="D786" s="242" t="s">
        <v>2322</v>
      </c>
      <c r="E786" s="9" t="s">
        <v>2114</v>
      </c>
      <c r="F786" s="2" t="s">
        <v>430</v>
      </c>
      <c r="G786" s="2" t="s">
        <v>134</v>
      </c>
      <c r="H786" s="247" t="s">
        <v>47</v>
      </c>
      <c r="J786" s="9" t="s">
        <v>412</v>
      </c>
      <c r="K786" s="9" t="s">
        <v>372</v>
      </c>
    </row>
    <row r="787" spans="2:11" x14ac:dyDescent="0.2">
      <c r="C787" s="190" t="s">
        <v>1429</v>
      </c>
      <c r="D787" s="242" t="s">
        <v>1346</v>
      </c>
      <c r="E787" s="9" t="s">
        <v>2114</v>
      </c>
      <c r="F787" s="2" t="s">
        <v>334</v>
      </c>
      <c r="G787" s="2" t="s">
        <v>134</v>
      </c>
      <c r="H787" s="247" t="s">
        <v>137</v>
      </c>
      <c r="J787" s="9" t="s">
        <v>1195</v>
      </c>
      <c r="K787" s="9" t="s">
        <v>372</v>
      </c>
    </row>
    <row r="788" spans="2:11" x14ac:dyDescent="0.2">
      <c r="C788" s="190" t="s">
        <v>1218</v>
      </c>
      <c r="D788" s="242" t="s">
        <v>1219</v>
      </c>
      <c r="E788" s="9" t="s">
        <v>2114</v>
      </c>
      <c r="H788" s="247" t="s">
        <v>137</v>
      </c>
      <c r="J788" s="9" t="s">
        <v>1195</v>
      </c>
      <c r="K788" s="9" t="s">
        <v>372</v>
      </c>
    </row>
    <row r="789" spans="2:11" x14ac:dyDescent="0.2">
      <c r="C789" s="190" t="s">
        <v>1814</v>
      </c>
      <c r="D789" s="242" t="s">
        <v>1815</v>
      </c>
      <c r="E789" s="9" t="s">
        <v>2114</v>
      </c>
      <c r="H789" s="247" t="s">
        <v>367</v>
      </c>
      <c r="J789" s="9" t="s">
        <v>371</v>
      </c>
      <c r="K789" s="9" t="s">
        <v>372</v>
      </c>
    </row>
    <row r="790" spans="2:11" x14ac:dyDescent="0.2">
      <c r="C790" s="190" t="s">
        <v>1191</v>
      </c>
      <c r="D790" s="242" t="s">
        <v>1192</v>
      </c>
      <c r="E790" s="9" t="s">
        <v>2114</v>
      </c>
      <c r="H790" s="247" t="s">
        <v>45</v>
      </c>
      <c r="J790" s="9" t="s">
        <v>1188</v>
      </c>
      <c r="K790" s="9" t="s">
        <v>372</v>
      </c>
    </row>
    <row r="791" spans="2:11" x14ac:dyDescent="0.2">
      <c r="C791" s="190" t="s">
        <v>1193</v>
      </c>
      <c r="D791" s="242" t="s">
        <v>1194</v>
      </c>
      <c r="E791" s="9" t="s">
        <v>2114</v>
      </c>
      <c r="F791" s="2" t="s">
        <v>334</v>
      </c>
      <c r="G791" s="2" t="s">
        <v>134</v>
      </c>
      <c r="H791" s="247" t="s">
        <v>46</v>
      </c>
      <c r="J791" s="9" t="s">
        <v>1195</v>
      </c>
      <c r="K791" s="9" t="s">
        <v>372</v>
      </c>
    </row>
    <row r="792" spans="2:11" x14ac:dyDescent="0.2">
      <c r="C792" s="190" t="s">
        <v>471</v>
      </c>
      <c r="D792" s="242" t="s">
        <v>472</v>
      </c>
      <c r="E792" s="9" t="s">
        <v>2114</v>
      </c>
      <c r="H792" s="247" t="s">
        <v>46</v>
      </c>
      <c r="J792" s="9" t="s">
        <v>412</v>
      </c>
      <c r="K792" s="9" t="s">
        <v>372</v>
      </c>
    </row>
    <row r="793" spans="2:11" x14ac:dyDescent="0.2">
      <c r="C793" s="190" t="s">
        <v>1196</v>
      </c>
      <c r="D793" s="242" t="s">
        <v>533</v>
      </c>
      <c r="E793" s="9" t="s">
        <v>2114</v>
      </c>
      <c r="H793" s="247" t="s">
        <v>367</v>
      </c>
      <c r="J793" s="9" t="s">
        <v>371</v>
      </c>
      <c r="K793" s="9" t="s">
        <v>372</v>
      </c>
    </row>
    <row r="794" spans="2:11" x14ac:dyDescent="0.2">
      <c r="C794" s="190" t="s">
        <v>1197</v>
      </c>
      <c r="D794" s="242" t="s">
        <v>1198</v>
      </c>
      <c r="E794" s="9" t="s">
        <v>2114</v>
      </c>
      <c r="H794" s="247" t="s">
        <v>46</v>
      </c>
      <c r="J794" s="9" t="s">
        <v>1195</v>
      </c>
      <c r="K794" s="9" t="s">
        <v>372</v>
      </c>
    </row>
    <row r="795" spans="2:11" x14ac:dyDescent="0.2">
      <c r="C795" s="190" t="s">
        <v>1199</v>
      </c>
      <c r="D795" s="242" t="s">
        <v>714</v>
      </c>
      <c r="E795" s="9" t="s">
        <v>2114</v>
      </c>
      <c r="F795" s="2" t="s">
        <v>461</v>
      </c>
      <c r="G795" s="2" t="s">
        <v>134</v>
      </c>
      <c r="H795" s="247" t="s">
        <v>367</v>
      </c>
      <c r="J795" s="9" t="s">
        <v>412</v>
      </c>
      <c r="K795" s="9" t="s">
        <v>372</v>
      </c>
    </row>
    <row r="796" spans="2:11" x14ac:dyDescent="0.2">
      <c r="B796" s="240"/>
      <c r="C796" s="237" t="s">
        <v>370</v>
      </c>
      <c r="D796" s="2" t="s">
        <v>350</v>
      </c>
      <c r="E796" s="238" t="s">
        <v>2114</v>
      </c>
      <c r="F796" s="239"/>
      <c r="H796" s="240" t="s">
        <v>351</v>
      </c>
      <c r="I796" s="2"/>
      <c r="J796" s="190" t="s">
        <v>371</v>
      </c>
      <c r="K796" s="9" t="s">
        <v>372</v>
      </c>
    </row>
    <row r="797" spans="2:11" x14ac:dyDescent="0.2">
      <c r="B797" s="240"/>
      <c r="C797" s="237" t="s">
        <v>546</v>
      </c>
      <c r="D797" s="2" t="s">
        <v>547</v>
      </c>
      <c r="E797" s="238" t="s">
        <v>2114</v>
      </c>
      <c r="F797" s="239"/>
      <c r="H797" s="240" t="s">
        <v>47</v>
      </c>
      <c r="I797" s="2"/>
      <c r="J797" s="190" t="s">
        <v>371</v>
      </c>
      <c r="K797" s="9" t="s">
        <v>372</v>
      </c>
    </row>
    <row r="798" spans="2:11" x14ac:dyDescent="0.2">
      <c r="B798" s="240"/>
      <c r="C798" s="237" t="s">
        <v>1202</v>
      </c>
      <c r="D798" s="2" t="s">
        <v>1899</v>
      </c>
      <c r="E798" s="238" t="s">
        <v>2114</v>
      </c>
      <c r="F798" s="239"/>
      <c r="H798" s="240" t="s">
        <v>47</v>
      </c>
      <c r="I798" s="2"/>
      <c r="J798" s="190" t="s">
        <v>371</v>
      </c>
      <c r="K798" s="9" t="s">
        <v>372</v>
      </c>
    </row>
    <row r="799" spans="2:11" x14ac:dyDescent="0.2">
      <c r="B799" s="240"/>
      <c r="C799" s="237" t="s">
        <v>1203</v>
      </c>
      <c r="D799" s="2" t="s">
        <v>1204</v>
      </c>
      <c r="E799" s="238" t="s">
        <v>2114</v>
      </c>
      <c r="F799" s="239" t="s">
        <v>334</v>
      </c>
      <c r="G799" s="2" t="s">
        <v>134</v>
      </c>
      <c r="H799" s="240" t="s">
        <v>47</v>
      </c>
      <c r="I799" s="2"/>
      <c r="J799" s="190" t="s">
        <v>1195</v>
      </c>
      <c r="K799" s="9" t="s">
        <v>372</v>
      </c>
    </row>
    <row r="800" spans="2:11" x14ac:dyDescent="0.2">
      <c r="B800" s="240"/>
      <c r="C800" s="237" t="s">
        <v>1205</v>
      </c>
      <c r="D800" s="2" t="s">
        <v>1206</v>
      </c>
      <c r="E800" s="238" t="s">
        <v>2114</v>
      </c>
      <c r="F800" s="239"/>
      <c r="H800" s="240" t="s">
        <v>46</v>
      </c>
      <c r="I800" s="2"/>
      <c r="J800" s="190" t="s">
        <v>1195</v>
      </c>
      <c r="K800" s="9" t="s">
        <v>372</v>
      </c>
    </row>
    <row r="801" spans="2:11" x14ac:dyDescent="0.2">
      <c r="B801" s="240"/>
      <c r="C801" s="237" t="s">
        <v>1207</v>
      </c>
      <c r="D801" s="2" t="s">
        <v>1208</v>
      </c>
      <c r="E801" s="238" t="s">
        <v>2114</v>
      </c>
      <c r="F801" s="239"/>
      <c r="H801" s="240" t="s">
        <v>353</v>
      </c>
      <c r="I801" s="2"/>
      <c r="J801" s="190" t="s">
        <v>371</v>
      </c>
      <c r="K801" s="9" t="s">
        <v>372</v>
      </c>
    </row>
    <row r="802" spans="2:11" x14ac:dyDescent="0.2">
      <c r="B802" s="240"/>
      <c r="C802" s="237" t="s">
        <v>410</v>
      </c>
      <c r="D802" s="2" t="s">
        <v>411</v>
      </c>
      <c r="E802" s="238" t="s">
        <v>2114</v>
      </c>
      <c r="F802" s="239"/>
      <c r="H802" s="240" t="s">
        <v>46</v>
      </c>
      <c r="I802" s="2"/>
      <c r="J802" s="190" t="s">
        <v>412</v>
      </c>
      <c r="K802" s="9" t="s">
        <v>372</v>
      </c>
    </row>
    <row r="803" spans="2:11" x14ac:dyDescent="0.2">
      <c r="B803" s="240"/>
      <c r="C803" s="237" t="s">
        <v>1211</v>
      </c>
      <c r="D803" s="2" t="s">
        <v>1212</v>
      </c>
      <c r="E803" s="238" t="s">
        <v>2114</v>
      </c>
      <c r="F803" s="239"/>
      <c r="H803" s="240" t="s">
        <v>46</v>
      </c>
      <c r="I803" s="2"/>
      <c r="J803" s="190" t="s">
        <v>1195</v>
      </c>
      <c r="K803" s="9" t="s">
        <v>372</v>
      </c>
    </row>
    <row r="804" spans="2:11" x14ac:dyDescent="0.2">
      <c r="B804" s="240"/>
      <c r="C804" s="237" t="s">
        <v>1835</v>
      </c>
      <c r="D804" s="2" t="s">
        <v>1836</v>
      </c>
      <c r="E804" s="238" t="s">
        <v>2114</v>
      </c>
      <c r="F804" s="239"/>
      <c r="H804" s="240" t="s">
        <v>359</v>
      </c>
      <c r="I804" s="2"/>
      <c r="J804" s="190" t="s">
        <v>371</v>
      </c>
      <c r="K804" s="9" t="s">
        <v>372</v>
      </c>
    </row>
    <row r="805" spans="2:11" x14ac:dyDescent="0.2">
      <c r="B805" s="240"/>
      <c r="C805" s="237" t="s">
        <v>1213</v>
      </c>
      <c r="D805" s="2" t="s">
        <v>1214</v>
      </c>
      <c r="E805" s="238" t="s">
        <v>2114</v>
      </c>
      <c r="F805" s="239"/>
      <c r="H805" s="240" t="s">
        <v>351</v>
      </c>
      <c r="I805" s="2"/>
      <c r="J805" s="190" t="s">
        <v>371</v>
      </c>
      <c r="K805" s="9" t="s">
        <v>372</v>
      </c>
    </row>
    <row r="806" spans="2:11" x14ac:dyDescent="0.2">
      <c r="B806" s="240"/>
      <c r="C806" s="237" t="s">
        <v>1923</v>
      </c>
      <c r="D806" s="2" t="s">
        <v>1924</v>
      </c>
      <c r="E806" s="238" t="s">
        <v>2114</v>
      </c>
      <c r="F806" s="239"/>
      <c r="H806" s="240" t="s">
        <v>359</v>
      </c>
      <c r="I806" s="2"/>
      <c r="J806" s="190" t="s">
        <v>1195</v>
      </c>
      <c r="K806" s="9" t="s">
        <v>372</v>
      </c>
    </row>
    <row r="807" spans="2:11" x14ac:dyDescent="0.2">
      <c r="B807" s="240"/>
      <c r="C807" s="237" t="s">
        <v>1885</v>
      </c>
      <c r="D807" s="2" t="s">
        <v>1886</v>
      </c>
      <c r="E807" s="238" t="s">
        <v>2114</v>
      </c>
      <c r="F807" s="239"/>
      <c r="H807" s="240" t="s">
        <v>359</v>
      </c>
      <c r="I807" s="2"/>
      <c r="J807" s="190" t="s">
        <v>371</v>
      </c>
      <c r="K807" s="9" t="s">
        <v>372</v>
      </c>
    </row>
    <row r="808" spans="2:11" x14ac:dyDescent="0.2">
      <c r="B808" s="240"/>
      <c r="C808" s="237" t="s">
        <v>518</v>
      </c>
      <c r="D808" s="2" t="s">
        <v>519</v>
      </c>
      <c r="E808" s="238" t="s">
        <v>2114</v>
      </c>
      <c r="F808" s="239"/>
      <c r="H808" s="240" t="s">
        <v>46</v>
      </c>
      <c r="I808" s="2"/>
      <c r="J808" s="190" t="s">
        <v>520</v>
      </c>
      <c r="K808" s="9" t="s">
        <v>372</v>
      </c>
    </row>
    <row r="809" spans="2:11" x14ac:dyDescent="0.2">
      <c r="B809" s="240"/>
      <c r="C809" s="237" t="s">
        <v>1215</v>
      </c>
      <c r="D809" s="2" t="s">
        <v>1216</v>
      </c>
      <c r="E809" s="238" t="s">
        <v>2114</v>
      </c>
      <c r="F809" s="239"/>
      <c r="H809" s="240" t="s">
        <v>46</v>
      </c>
      <c r="I809" s="2"/>
      <c r="J809" s="190" t="s">
        <v>1195</v>
      </c>
      <c r="K809" s="9" t="s">
        <v>372</v>
      </c>
    </row>
    <row r="810" spans="2:11" x14ac:dyDescent="0.2">
      <c r="B810" s="240"/>
      <c r="C810" s="237" t="s">
        <v>1605</v>
      </c>
      <c r="D810" s="2" t="s">
        <v>1606</v>
      </c>
      <c r="E810" s="238" t="s">
        <v>2114</v>
      </c>
      <c r="F810" s="239"/>
      <c r="H810" s="240" t="s">
        <v>46</v>
      </c>
      <c r="I810" s="2"/>
      <c r="J810" s="190" t="s">
        <v>520</v>
      </c>
      <c r="K810" s="9" t="s">
        <v>372</v>
      </c>
    </row>
    <row r="811" spans="2:11" x14ac:dyDescent="0.2">
      <c r="B811" s="240"/>
      <c r="C811" s="237" t="s">
        <v>544</v>
      </c>
      <c r="D811" s="2" t="s">
        <v>545</v>
      </c>
      <c r="E811" s="238" t="s">
        <v>2114</v>
      </c>
      <c r="F811" s="239"/>
      <c r="H811" s="240" t="s">
        <v>46</v>
      </c>
      <c r="I811" s="2"/>
      <c r="J811" s="190" t="s">
        <v>520</v>
      </c>
      <c r="K811" s="9" t="s">
        <v>372</v>
      </c>
    </row>
    <row r="812" spans="2:11" x14ac:dyDescent="0.2">
      <c r="B812" s="240"/>
      <c r="C812" s="237" t="s">
        <v>1217</v>
      </c>
      <c r="D812" s="2" t="s">
        <v>1086</v>
      </c>
      <c r="E812" s="238" t="s">
        <v>2114</v>
      </c>
      <c r="F812" s="239"/>
      <c r="H812" s="240" t="s">
        <v>367</v>
      </c>
      <c r="I812" s="2"/>
      <c r="J812" s="190" t="s">
        <v>371</v>
      </c>
      <c r="K812" s="9" t="s">
        <v>372</v>
      </c>
    </row>
    <row r="813" spans="2:11" x14ac:dyDescent="0.2">
      <c r="B813" s="240"/>
      <c r="C813" s="237" t="s">
        <v>379</v>
      </c>
      <c r="D813" s="2" t="s">
        <v>1754</v>
      </c>
      <c r="E813" s="238" t="s">
        <v>2114</v>
      </c>
      <c r="F813" s="239"/>
      <c r="H813" s="240" t="s">
        <v>47</v>
      </c>
      <c r="I813" s="2"/>
      <c r="J813" s="190" t="s">
        <v>371</v>
      </c>
      <c r="K813" s="9" t="s">
        <v>372</v>
      </c>
    </row>
    <row r="814" spans="2:11" x14ac:dyDescent="0.2">
      <c r="B814" s="240"/>
      <c r="C814" s="237" t="s">
        <v>1220</v>
      </c>
      <c r="D814" s="2" t="s">
        <v>1221</v>
      </c>
      <c r="E814" s="238" t="s">
        <v>2114</v>
      </c>
      <c r="F814" s="239" t="s">
        <v>334</v>
      </c>
      <c r="G814" s="2" t="s">
        <v>134</v>
      </c>
      <c r="H814" s="240" t="s">
        <v>47</v>
      </c>
      <c r="I814" s="2"/>
      <c r="J814" s="190" t="s">
        <v>1195</v>
      </c>
      <c r="K814" s="9" t="s">
        <v>372</v>
      </c>
    </row>
    <row r="815" spans="2:11" x14ac:dyDescent="0.2">
      <c r="B815" s="240"/>
      <c r="C815" s="243" t="s">
        <v>1222</v>
      </c>
      <c r="D815" s="281" t="s">
        <v>1608</v>
      </c>
      <c r="E815" s="238" t="s">
        <v>2114</v>
      </c>
      <c r="F815" s="239"/>
      <c r="H815" s="240" t="s">
        <v>46</v>
      </c>
      <c r="I815" s="2"/>
      <c r="J815" s="190" t="s">
        <v>412</v>
      </c>
      <c r="K815" s="9" t="s">
        <v>372</v>
      </c>
    </row>
    <row r="816" spans="2:11" x14ac:dyDescent="0.2">
      <c r="B816" s="240"/>
      <c r="C816" s="237" t="s">
        <v>1945</v>
      </c>
      <c r="D816" s="2" t="s">
        <v>1946</v>
      </c>
      <c r="E816" s="238" t="s">
        <v>2114</v>
      </c>
      <c r="F816" s="239"/>
      <c r="H816" s="240" t="s">
        <v>367</v>
      </c>
      <c r="I816" s="2"/>
      <c r="J816" s="190" t="s">
        <v>371</v>
      </c>
      <c r="K816" s="9" t="s">
        <v>372</v>
      </c>
    </row>
    <row r="817" spans="2:11" x14ac:dyDescent="0.2">
      <c r="B817" s="240"/>
      <c r="C817" s="237" t="s">
        <v>1921</v>
      </c>
      <c r="D817" s="2" t="s">
        <v>1922</v>
      </c>
      <c r="E817" s="238" t="s">
        <v>2306</v>
      </c>
      <c r="F817" s="239"/>
      <c r="H817" s="240" t="s">
        <v>46</v>
      </c>
      <c r="I817" s="2"/>
      <c r="J817" s="190" t="s">
        <v>391</v>
      </c>
      <c r="K817" s="9" t="s">
        <v>136</v>
      </c>
    </row>
    <row r="818" spans="2:11" x14ac:dyDescent="0.2">
      <c r="B818" s="240"/>
      <c r="C818" s="237" t="s">
        <v>1932</v>
      </c>
      <c r="D818" s="2" t="s">
        <v>2149</v>
      </c>
      <c r="E818" s="238" t="s">
        <v>2306</v>
      </c>
      <c r="F818" s="239"/>
      <c r="H818" s="240" t="s">
        <v>46</v>
      </c>
      <c r="I818" s="2"/>
      <c r="J818" s="190" t="s">
        <v>1015</v>
      </c>
      <c r="K818" s="9" t="s">
        <v>149</v>
      </c>
    </row>
    <row r="819" spans="2:11" x14ac:dyDescent="0.2">
      <c r="B819" s="240"/>
      <c r="C819" s="237" t="s">
        <v>1903</v>
      </c>
      <c r="D819" s="2" t="s">
        <v>1772</v>
      </c>
      <c r="E819" s="238" t="s">
        <v>2306</v>
      </c>
      <c r="F819" s="239"/>
      <c r="H819" s="240" t="s">
        <v>46</v>
      </c>
      <c r="I819" s="2"/>
      <c r="J819" s="190" t="s">
        <v>2150</v>
      </c>
      <c r="K819" s="9" t="s">
        <v>149</v>
      </c>
    </row>
    <row r="820" spans="2:11" x14ac:dyDescent="0.2">
      <c r="B820" s="240"/>
      <c r="C820" s="237" t="s">
        <v>1108</v>
      </c>
      <c r="D820" s="2" t="s">
        <v>1109</v>
      </c>
      <c r="E820" s="238" t="s">
        <v>2306</v>
      </c>
      <c r="F820" s="239"/>
      <c r="H820" s="240" t="s">
        <v>47</v>
      </c>
      <c r="I820" s="2"/>
      <c r="J820" s="190" t="s">
        <v>391</v>
      </c>
      <c r="K820" s="9" t="s">
        <v>136</v>
      </c>
    </row>
    <row r="821" spans="2:11" x14ac:dyDescent="0.2">
      <c r="B821" s="240"/>
      <c r="C821" s="237" t="s">
        <v>1818</v>
      </c>
      <c r="D821" s="2" t="s">
        <v>1819</v>
      </c>
      <c r="E821" s="238" t="s">
        <v>2306</v>
      </c>
      <c r="F821" s="239"/>
      <c r="H821" s="240" t="s">
        <v>47</v>
      </c>
      <c r="I821" s="2"/>
      <c r="J821" s="190" t="s">
        <v>2465</v>
      </c>
      <c r="K821" s="9" t="s">
        <v>149</v>
      </c>
    </row>
    <row r="822" spans="2:11" x14ac:dyDescent="0.2">
      <c r="B822" s="240"/>
      <c r="C822" s="244" t="s">
        <v>2307</v>
      </c>
      <c r="D822" s="281" t="s">
        <v>1920</v>
      </c>
      <c r="E822" s="238" t="s">
        <v>2306</v>
      </c>
      <c r="F822" s="239"/>
      <c r="H822" s="240" t="s">
        <v>47</v>
      </c>
      <c r="I822" s="2"/>
      <c r="J822" s="190" t="s">
        <v>1015</v>
      </c>
      <c r="K822" s="9" t="s">
        <v>136</v>
      </c>
    </row>
    <row r="823" spans="2:11" x14ac:dyDescent="0.2">
      <c r="B823" s="240"/>
      <c r="C823" s="244" t="s">
        <v>1612</v>
      </c>
      <c r="D823" s="281" t="s">
        <v>1613</v>
      </c>
      <c r="E823" s="238" t="s">
        <v>2306</v>
      </c>
      <c r="F823" s="239"/>
      <c r="H823" s="240" t="s">
        <v>137</v>
      </c>
      <c r="I823" s="2"/>
      <c r="J823" s="190" t="s">
        <v>1015</v>
      </c>
      <c r="K823" s="9" t="s">
        <v>136</v>
      </c>
    </row>
    <row r="824" spans="2:11" x14ac:dyDescent="0.2">
      <c r="C824" s="190" t="s">
        <v>2034</v>
      </c>
      <c r="D824" s="242" t="s">
        <v>1066</v>
      </c>
      <c r="E824" s="9" t="s">
        <v>257</v>
      </c>
      <c r="H824" s="247" t="s">
        <v>45</v>
      </c>
      <c r="J824" s="9" t="s">
        <v>2035</v>
      </c>
      <c r="K824" s="9" t="s">
        <v>136</v>
      </c>
    </row>
    <row r="825" spans="2:11" x14ac:dyDescent="0.2">
      <c r="C825" s="137" t="s">
        <v>1169</v>
      </c>
      <c r="D825" s="252" t="s">
        <v>1730</v>
      </c>
      <c r="E825" s="9" t="s">
        <v>257</v>
      </c>
      <c r="H825" s="247" t="s">
        <v>46</v>
      </c>
      <c r="J825" s="9" t="s">
        <v>399</v>
      </c>
      <c r="K825" s="9" t="s">
        <v>136</v>
      </c>
    </row>
    <row r="826" spans="2:11" x14ac:dyDescent="0.2">
      <c r="C826" s="190" t="s">
        <v>2347</v>
      </c>
      <c r="D826" s="242" t="s">
        <v>2348</v>
      </c>
      <c r="E826" s="9" t="s">
        <v>257</v>
      </c>
      <c r="H826" s="247" t="s">
        <v>46</v>
      </c>
      <c r="J826" s="9" t="s">
        <v>399</v>
      </c>
      <c r="K826" s="9" t="s">
        <v>136</v>
      </c>
    </row>
    <row r="827" spans="2:11" x14ac:dyDescent="0.2">
      <c r="C827" s="137" t="s">
        <v>2349</v>
      </c>
      <c r="D827" s="252" t="s">
        <v>751</v>
      </c>
      <c r="E827" s="9" t="s">
        <v>257</v>
      </c>
      <c r="H827" s="247" t="s">
        <v>46</v>
      </c>
      <c r="J827" s="9" t="s">
        <v>399</v>
      </c>
      <c r="K827" s="9" t="s">
        <v>136</v>
      </c>
    </row>
    <row r="828" spans="2:11" x14ac:dyDescent="0.2">
      <c r="C828" s="190" t="s">
        <v>1165</v>
      </c>
      <c r="D828" s="242" t="s">
        <v>406</v>
      </c>
      <c r="E828" s="9" t="s">
        <v>257</v>
      </c>
      <c r="H828" s="247" t="s">
        <v>46</v>
      </c>
      <c r="J828" s="9" t="s">
        <v>399</v>
      </c>
      <c r="K828" s="9" t="s">
        <v>136</v>
      </c>
    </row>
    <row r="829" spans="2:11" x14ac:dyDescent="0.2">
      <c r="C829" s="138" t="s">
        <v>1440</v>
      </c>
      <c r="D829" s="252" t="s">
        <v>1441</v>
      </c>
      <c r="E829" s="9" t="s">
        <v>257</v>
      </c>
      <c r="H829" s="247" t="s">
        <v>46</v>
      </c>
      <c r="J829" s="9" t="s">
        <v>1442</v>
      </c>
      <c r="K829" s="9" t="s">
        <v>136</v>
      </c>
    </row>
    <row r="830" spans="2:11" x14ac:dyDescent="0.2">
      <c r="C830" s="190" t="s">
        <v>1172</v>
      </c>
      <c r="D830" s="242" t="s">
        <v>1173</v>
      </c>
      <c r="E830" s="9" t="s">
        <v>257</v>
      </c>
      <c r="H830" s="247" t="s">
        <v>46</v>
      </c>
      <c r="J830" s="9" t="s">
        <v>1174</v>
      </c>
      <c r="K830" s="9" t="s">
        <v>136</v>
      </c>
    </row>
    <row r="831" spans="2:11" x14ac:dyDescent="0.2">
      <c r="C831" s="190" t="s">
        <v>2079</v>
      </c>
      <c r="D831" s="242" t="s">
        <v>2159</v>
      </c>
      <c r="E831" s="9" t="s">
        <v>257</v>
      </c>
      <c r="H831" s="247" t="s">
        <v>47</v>
      </c>
      <c r="J831" s="9" t="s">
        <v>2405</v>
      </c>
      <c r="K831" s="9" t="s">
        <v>136</v>
      </c>
    </row>
    <row r="832" spans="2:11" x14ac:dyDescent="0.2">
      <c r="C832" s="137" t="s">
        <v>1604</v>
      </c>
      <c r="D832" s="252" t="s">
        <v>491</v>
      </c>
      <c r="E832" s="9" t="s">
        <v>257</v>
      </c>
      <c r="H832" s="247" t="s">
        <v>137</v>
      </c>
      <c r="J832" s="9" t="s">
        <v>2413</v>
      </c>
      <c r="K832" s="9" t="s">
        <v>136</v>
      </c>
    </row>
    <row r="833" spans="1:11" x14ac:dyDescent="0.2">
      <c r="A833" s="283"/>
      <c r="B833" s="318"/>
      <c r="C833" s="190" t="s">
        <v>386</v>
      </c>
      <c r="D833" s="242" t="s">
        <v>387</v>
      </c>
      <c r="E833" s="9" t="s">
        <v>257</v>
      </c>
      <c r="H833" s="247" t="s">
        <v>137</v>
      </c>
      <c r="J833" s="9" t="s">
        <v>388</v>
      </c>
      <c r="K833" s="9" t="s">
        <v>136</v>
      </c>
    </row>
    <row r="834" spans="1:11" x14ac:dyDescent="0.2">
      <c r="C834" s="190" t="s">
        <v>1166</v>
      </c>
      <c r="D834" s="242" t="s">
        <v>1565</v>
      </c>
      <c r="E834" s="9" t="s">
        <v>257</v>
      </c>
      <c r="H834" s="247" t="s">
        <v>137</v>
      </c>
      <c r="J834" s="9" t="s">
        <v>399</v>
      </c>
      <c r="K834" s="9" t="s">
        <v>136</v>
      </c>
    </row>
    <row r="835" spans="1:11" x14ac:dyDescent="0.2">
      <c r="C835" s="190" t="s">
        <v>1181</v>
      </c>
      <c r="D835" s="242" t="s">
        <v>1182</v>
      </c>
      <c r="E835" s="9" t="s">
        <v>257</v>
      </c>
      <c r="H835" s="247" t="s">
        <v>137</v>
      </c>
      <c r="J835" s="9" t="s">
        <v>399</v>
      </c>
      <c r="K835" s="9" t="s">
        <v>136</v>
      </c>
    </row>
    <row r="836" spans="1:11" x14ac:dyDescent="0.2">
      <c r="C836" s="190" t="s">
        <v>450</v>
      </c>
      <c r="D836" s="242" t="s">
        <v>451</v>
      </c>
      <c r="E836" s="9" t="s">
        <v>257</v>
      </c>
      <c r="H836" s="247" t="s">
        <v>137</v>
      </c>
      <c r="J836" s="9" t="s">
        <v>399</v>
      </c>
      <c r="K836" s="9" t="s">
        <v>136</v>
      </c>
    </row>
    <row r="837" spans="1:11" x14ac:dyDescent="0.2">
      <c r="C837" s="138" t="s">
        <v>1168</v>
      </c>
      <c r="D837" s="242" t="s">
        <v>1566</v>
      </c>
      <c r="E837" s="9" t="s">
        <v>257</v>
      </c>
      <c r="H837" s="247" t="s">
        <v>137</v>
      </c>
      <c r="J837" s="9" t="s">
        <v>399</v>
      </c>
      <c r="K837" s="9" t="s">
        <v>136</v>
      </c>
    </row>
    <row r="838" spans="1:11" x14ac:dyDescent="0.2">
      <c r="C838" s="137" t="s">
        <v>2414</v>
      </c>
      <c r="D838" s="252" t="s">
        <v>2351</v>
      </c>
      <c r="E838" s="9" t="s">
        <v>257</v>
      </c>
      <c r="J838" s="9" t="s">
        <v>2431</v>
      </c>
      <c r="K838" s="9" t="s">
        <v>136</v>
      </c>
    </row>
    <row r="839" spans="1:11" x14ac:dyDescent="0.2">
      <c r="C839" s="190" t="s">
        <v>1736</v>
      </c>
      <c r="D839" s="242" t="s">
        <v>1171</v>
      </c>
      <c r="E839" s="9" t="s">
        <v>257</v>
      </c>
      <c r="H839" s="247" t="s">
        <v>47</v>
      </c>
      <c r="J839" s="9" t="s">
        <v>328</v>
      </c>
      <c r="K839" s="9" t="s">
        <v>136</v>
      </c>
    </row>
    <row r="840" spans="1:11" x14ac:dyDescent="0.2">
      <c r="C840" s="137" t="s">
        <v>499</v>
      </c>
      <c r="D840" s="252" t="s">
        <v>500</v>
      </c>
      <c r="E840" s="9" t="s">
        <v>257</v>
      </c>
      <c r="H840" s="247" t="s">
        <v>46</v>
      </c>
      <c r="J840" s="9" t="s">
        <v>328</v>
      </c>
      <c r="K840" s="9" t="s">
        <v>136</v>
      </c>
    </row>
    <row r="841" spans="1:11" x14ac:dyDescent="0.2">
      <c r="C841" s="190" t="s">
        <v>326</v>
      </c>
      <c r="D841" s="242" t="s">
        <v>327</v>
      </c>
      <c r="E841" s="9" t="s">
        <v>257</v>
      </c>
      <c r="H841" s="247" t="s">
        <v>45</v>
      </c>
      <c r="J841" s="9" t="s">
        <v>1174</v>
      </c>
      <c r="K841" s="9" t="s">
        <v>136</v>
      </c>
    </row>
    <row r="842" spans="1:11" x14ac:dyDescent="0.2">
      <c r="C842" s="190" t="s">
        <v>1172</v>
      </c>
      <c r="D842" s="242" t="s">
        <v>1173</v>
      </c>
      <c r="E842" s="9" t="s">
        <v>257</v>
      </c>
      <c r="F842" s="2" t="s">
        <v>334</v>
      </c>
      <c r="G842" s="2" t="s">
        <v>134</v>
      </c>
      <c r="H842" s="247" t="s">
        <v>46</v>
      </c>
      <c r="J842" s="9" t="s">
        <v>335</v>
      </c>
      <c r="K842" s="9" t="s">
        <v>136</v>
      </c>
    </row>
    <row r="843" spans="1:11" x14ac:dyDescent="0.2">
      <c r="C843" s="190" t="s">
        <v>2471</v>
      </c>
      <c r="D843" s="242" t="s">
        <v>2472</v>
      </c>
      <c r="E843" s="9" t="s">
        <v>257</v>
      </c>
      <c r="F843" s="2" t="s">
        <v>334</v>
      </c>
      <c r="G843" s="2" t="s">
        <v>134</v>
      </c>
      <c r="H843" s="247" t="s">
        <v>46</v>
      </c>
      <c r="J843" s="9" t="s">
        <v>335</v>
      </c>
      <c r="K843" s="9" t="s">
        <v>136</v>
      </c>
    </row>
    <row r="844" spans="1:11" x14ac:dyDescent="0.2">
      <c r="C844" s="190" t="s">
        <v>144</v>
      </c>
      <c r="D844" s="242" t="s">
        <v>563</v>
      </c>
      <c r="E844" s="9" t="s">
        <v>257</v>
      </c>
      <c r="H844" s="247" t="s">
        <v>137</v>
      </c>
      <c r="J844" s="9" t="s">
        <v>155</v>
      </c>
      <c r="K844" s="9" t="s">
        <v>136</v>
      </c>
    </row>
    <row r="845" spans="1:11" x14ac:dyDescent="0.2">
      <c r="C845" s="190" t="s">
        <v>553</v>
      </c>
      <c r="D845" s="242" t="s">
        <v>554</v>
      </c>
      <c r="E845" s="9" t="s">
        <v>257</v>
      </c>
      <c r="H845" s="247" t="s">
        <v>47</v>
      </c>
      <c r="J845" s="9" t="s">
        <v>168</v>
      </c>
      <c r="K845" s="9" t="s">
        <v>136</v>
      </c>
    </row>
    <row r="846" spans="1:11" x14ac:dyDescent="0.2">
      <c r="C846" s="190" t="s">
        <v>1163</v>
      </c>
      <c r="D846" s="242" t="s">
        <v>1164</v>
      </c>
      <c r="E846" s="9" t="s">
        <v>257</v>
      </c>
      <c r="H846" s="247" t="s">
        <v>46</v>
      </c>
      <c r="J846" s="9" t="s">
        <v>399</v>
      </c>
      <c r="K846" s="9" t="s">
        <v>136</v>
      </c>
    </row>
    <row r="847" spans="1:11" x14ac:dyDescent="0.2">
      <c r="C847" s="190" t="s">
        <v>400</v>
      </c>
      <c r="D847" s="242" t="s">
        <v>401</v>
      </c>
      <c r="E847" s="9" t="s">
        <v>257</v>
      </c>
      <c r="F847" s="2" t="s">
        <v>324</v>
      </c>
      <c r="G847" s="2" t="s">
        <v>134</v>
      </c>
      <c r="H847" s="247" t="s">
        <v>45</v>
      </c>
      <c r="J847" s="9" t="s">
        <v>399</v>
      </c>
      <c r="K847" s="9" t="s">
        <v>136</v>
      </c>
    </row>
    <row r="848" spans="1:11" x14ac:dyDescent="0.2">
      <c r="C848" s="243" t="s">
        <v>763</v>
      </c>
      <c r="D848" s="254" t="s">
        <v>261</v>
      </c>
      <c r="E848" s="238" t="s">
        <v>257</v>
      </c>
      <c r="F848" s="239"/>
      <c r="G848" s="240" t="s">
        <v>134</v>
      </c>
      <c r="H848" s="247" t="s">
        <v>46</v>
      </c>
      <c r="J848" s="190" t="s">
        <v>155</v>
      </c>
      <c r="K848" s="9" t="s">
        <v>136</v>
      </c>
    </row>
    <row r="849" spans="2:11" x14ac:dyDescent="0.2">
      <c r="C849" s="243" t="s">
        <v>152</v>
      </c>
      <c r="D849" s="254" t="s">
        <v>1161</v>
      </c>
      <c r="E849" s="238" t="s">
        <v>257</v>
      </c>
      <c r="F849" s="239"/>
      <c r="G849" s="240"/>
      <c r="H849" s="247" t="s">
        <v>137</v>
      </c>
      <c r="J849" s="190" t="s">
        <v>335</v>
      </c>
      <c r="K849" s="9" t="s">
        <v>136</v>
      </c>
    </row>
    <row r="850" spans="2:11" x14ac:dyDescent="0.2">
      <c r="C850" s="237" t="s">
        <v>332</v>
      </c>
      <c r="D850" s="253" t="s">
        <v>333</v>
      </c>
      <c r="E850" s="238" t="s">
        <v>257</v>
      </c>
      <c r="F850" s="239" t="s">
        <v>334</v>
      </c>
      <c r="G850" s="240" t="s">
        <v>134</v>
      </c>
      <c r="H850" s="247" t="s">
        <v>45</v>
      </c>
      <c r="J850" s="190" t="s">
        <v>335</v>
      </c>
      <c r="K850" s="9" t="s">
        <v>136</v>
      </c>
    </row>
    <row r="851" spans="2:11" x14ac:dyDescent="0.2">
      <c r="C851" s="237" t="s">
        <v>1897</v>
      </c>
      <c r="D851" s="253" t="s">
        <v>1898</v>
      </c>
      <c r="E851" s="238" t="s">
        <v>257</v>
      </c>
      <c r="F851" s="239"/>
      <c r="H851" s="247" t="s">
        <v>367</v>
      </c>
      <c r="J851" s="190" t="s">
        <v>399</v>
      </c>
      <c r="K851" s="9" t="s">
        <v>136</v>
      </c>
    </row>
    <row r="852" spans="2:11" x14ac:dyDescent="0.2">
      <c r="C852" s="237" t="s">
        <v>341</v>
      </c>
      <c r="D852" s="253" t="s">
        <v>342</v>
      </c>
      <c r="E852" s="238" t="s">
        <v>257</v>
      </c>
      <c r="F852" s="239" t="s">
        <v>334</v>
      </c>
      <c r="G852" s="2" t="s">
        <v>134</v>
      </c>
      <c r="H852" s="247" t="s">
        <v>45</v>
      </c>
      <c r="J852" s="190" t="s">
        <v>335</v>
      </c>
      <c r="K852" s="9" t="s">
        <v>136</v>
      </c>
    </row>
    <row r="853" spans="2:11" x14ac:dyDescent="0.2">
      <c r="C853" s="243" t="s">
        <v>1750</v>
      </c>
      <c r="D853" s="254" t="s">
        <v>1963</v>
      </c>
      <c r="E853" s="238" t="s">
        <v>257</v>
      </c>
      <c r="F853" s="239"/>
      <c r="H853" s="247" t="s">
        <v>367</v>
      </c>
      <c r="J853" s="190" t="s">
        <v>328</v>
      </c>
      <c r="K853" s="9" t="s">
        <v>136</v>
      </c>
    </row>
    <row r="854" spans="2:11" x14ac:dyDescent="0.2">
      <c r="C854" s="237" t="s">
        <v>1536</v>
      </c>
      <c r="D854" s="253" t="s">
        <v>1167</v>
      </c>
      <c r="E854" s="238" t="s">
        <v>257</v>
      </c>
      <c r="F854" s="239"/>
      <c r="H854" s="247" t="s">
        <v>47</v>
      </c>
      <c r="J854" s="190" t="s">
        <v>335</v>
      </c>
      <c r="K854" s="9" t="s">
        <v>136</v>
      </c>
    </row>
    <row r="855" spans="2:11" x14ac:dyDescent="0.2">
      <c r="C855" s="237" t="s">
        <v>1170</v>
      </c>
      <c r="D855" s="253" t="s">
        <v>1171</v>
      </c>
      <c r="E855" s="238" t="s">
        <v>257</v>
      </c>
      <c r="F855" s="239"/>
      <c r="H855" s="247" t="s">
        <v>367</v>
      </c>
      <c r="J855" s="190" t="s">
        <v>328</v>
      </c>
      <c r="K855" s="9" t="s">
        <v>136</v>
      </c>
    </row>
    <row r="856" spans="2:11" x14ac:dyDescent="0.2">
      <c r="C856" s="237" t="s">
        <v>1209</v>
      </c>
      <c r="D856" s="253" t="s">
        <v>1210</v>
      </c>
      <c r="E856" s="238" t="s">
        <v>257</v>
      </c>
      <c r="F856" s="239"/>
      <c r="H856" s="247" t="s">
        <v>46</v>
      </c>
      <c r="J856" s="190" t="s">
        <v>2036</v>
      </c>
      <c r="K856" s="9" t="s">
        <v>136</v>
      </c>
    </row>
    <row r="857" spans="2:11" x14ac:dyDescent="0.2">
      <c r="B857" s="240"/>
      <c r="C857" s="243" t="s">
        <v>1567</v>
      </c>
      <c r="D857" s="281" t="s">
        <v>1311</v>
      </c>
      <c r="E857" s="238" t="s">
        <v>257</v>
      </c>
      <c r="F857" s="239"/>
      <c r="H857" s="240" t="s">
        <v>47</v>
      </c>
      <c r="I857" s="2"/>
      <c r="J857" s="190" t="s">
        <v>328</v>
      </c>
      <c r="K857" s="9" t="s">
        <v>136</v>
      </c>
    </row>
    <row r="858" spans="2:11" x14ac:dyDescent="0.2">
      <c r="B858" s="240"/>
      <c r="C858" s="237" t="s">
        <v>2103</v>
      </c>
      <c r="D858" s="2" t="s">
        <v>1568</v>
      </c>
      <c r="E858" s="238" t="s">
        <v>257</v>
      </c>
      <c r="F858" s="239"/>
      <c r="H858" s="240" t="s">
        <v>47</v>
      </c>
      <c r="I858" s="2"/>
      <c r="J858" s="190" t="s">
        <v>1174</v>
      </c>
    </row>
    <row r="859" spans="2:11" x14ac:dyDescent="0.2">
      <c r="B859" s="240"/>
      <c r="C859" s="237" t="s">
        <v>1737</v>
      </c>
      <c r="D859" s="2" t="s">
        <v>1738</v>
      </c>
      <c r="E859" s="238" t="s">
        <v>257</v>
      </c>
      <c r="F859" s="239"/>
      <c r="H859" s="240" t="s">
        <v>367</v>
      </c>
      <c r="I859" s="2"/>
      <c r="J859" s="190" t="s">
        <v>328</v>
      </c>
      <c r="K859" s="9" t="s">
        <v>136</v>
      </c>
    </row>
    <row r="860" spans="2:11" x14ac:dyDescent="0.2">
      <c r="B860" s="240"/>
      <c r="C860" s="237" t="s">
        <v>1685</v>
      </c>
      <c r="D860" s="2" t="s">
        <v>1686</v>
      </c>
      <c r="E860" s="238" t="s">
        <v>257</v>
      </c>
      <c r="F860" s="239" t="s">
        <v>334</v>
      </c>
      <c r="G860" s="2" t="s">
        <v>134</v>
      </c>
      <c r="H860" s="240" t="s">
        <v>47</v>
      </c>
      <c r="I860" s="2"/>
      <c r="J860" s="190" t="s">
        <v>335</v>
      </c>
      <c r="K860" s="9" t="s">
        <v>136</v>
      </c>
    </row>
    <row r="861" spans="2:11" x14ac:dyDescent="0.2">
      <c r="B861" s="240"/>
      <c r="C861" s="237" t="s">
        <v>1175</v>
      </c>
      <c r="D861" s="2" t="s">
        <v>1176</v>
      </c>
      <c r="E861" s="238" t="s">
        <v>257</v>
      </c>
      <c r="F861" s="239" t="s">
        <v>334</v>
      </c>
      <c r="G861" s="2" t="s">
        <v>134</v>
      </c>
      <c r="H861" s="240" t="s">
        <v>46</v>
      </c>
      <c r="I861" s="2"/>
      <c r="J861" s="190" t="s">
        <v>335</v>
      </c>
      <c r="K861" s="9" t="s">
        <v>136</v>
      </c>
    </row>
    <row r="862" spans="2:11" x14ac:dyDescent="0.2">
      <c r="B862" s="240"/>
      <c r="C862" s="244" t="s">
        <v>1177</v>
      </c>
      <c r="D862" s="281" t="s">
        <v>1178</v>
      </c>
      <c r="E862" s="238" t="s">
        <v>257</v>
      </c>
      <c r="F862" s="239"/>
      <c r="H862" s="240" t="s">
        <v>47</v>
      </c>
      <c r="I862" s="2"/>
      <c r="J862" s="190" t="s">
        <v>399</v>
      </c>
      <c r="K862" s="9" t="s">
        <v>136</v>
      </c>
    </row>
    <row r="863" spans="2:11" x14ac:dyDescent="0.2">
      <c r="B863" s="240"/>
      <c r="C863" s="244" t="s">
        <v>1863</v>
      </c>
      <c r="D863" s="281" t="s">
        <v>1864</v>
      </c>
      <c r="E863" s="238" t="s">
        <v>257</v>
      </c>
      <c r="F863" s="239"/>
      <c r="H863" s="240" t="s">
        <v>367</v>
      </c>
      <c r="I863" s="2"/>
      <c r="J863" s="190" t="s">
        <v>399</v>
      </c>
      <c r="K863" s="9" t="s">
        <v>136</v>
      </c>
    </row>
    <row r="864" spans="2:11" x14ac:dyDescent="0.2">
      <c r="C864" s="190" t="s">
        <v>1179</v>
      </c>
      <c r="D864" s="242" t="s">
        <v>1180</v>
      </c>
      <c r="E864" s="9" t="s">
        <v>257</v>
      </c>
      <c r="H864" s="247" t="s">
        <v>46</v>
      </c>
      <c r="J864" s="9" t="s">
        <v>1174</v>
      </c>
      <c r="K864" s="9" t="s">
        <v>136</v>
      </c>
    </row>
    <row r="865" spans="3:11" x14ac:dyDescent="0.2">
      <c r="C865" s="190" t="s">
        <v>1829</v>
      </c>
      <c r="D865" s="242" t="s">
        <v>1830</v>
      </c>
      <c r="E865" s="9" t="s">
        <v>257</v>
      </c>
      <c r="H865" s="247" t="s">
        <v>367</v>
      </c>
      <c r="J865" s="9" t="s">
        <v>399</v>
      </c>
      <c r="K865" s="9" t="s">
        <v>136</v>
      </c>
    </row>
    <row r="866" spans="3:11" x14ac:dyDescent="0.2">
      <c r="C866" s="190" t="s">
        <v>1569</v>
      </c>
      <c r="D866" s="242" t="s">
        <v>1570</v>
      </c>
      <c r="E866" s="9" t="s">
        <v>257</v>
      </c>
      <c r="H866" s="247" t="s">
        <v>46</v>
      </c>
      <c r="J866" s="9" t="s">
        <v>1174</v>
      </c>
      <c r="K866" s="9" t="s">
        <v>136</v>
      </c>
    </row>
    <row r="867" spans="3:11" x14ac:dyDescent="0.2">
      <c r="C867" s="190" t="s">
        <v>521</v>
      </c>
      <c r="D867" s="242" t="s">
        <v>522</v>
      </c>
      <c r="E867" s="9" t="s">
        <v>257</v>
      </c>
      <c r="H867" s="247" t="s">
        <v>47</v>
      </c>
      <c r="J867" s="9" t="s">
        <v>155</v>
      </c>
      <c r="K867" s="9" t="s">
        <v>136</v>
      </c>
    </row>
    <row r="868" spans="3:11" x14ac:dyDescent="0.2">
      <c r="C868" s="190" t="s">
        <v>426</v>
      </c>
      <c r="D868" s="242" t="s">
        <v>427</v>
      </c>
      <c r="E868" s="9" t="s">
        <v>257</v>
      </c>
      <c r="H868" s="247" t="s">
        <v>46</v>
      </c>
      <c r="J868" s="9" t="s">
        <v>328</v>
      </c>
      <c r="K868" s="9" t="s">
        <v>136</v>
      </c>
    </row>
    <row r="869" spans="3:11" x14ac:dyDescent="0.2">
      <c r="C869" s="190" t="s">
        <v>433</v>
      </c>
      <c r="D869" s="242" t="s">
        <v>434</v>
      </c>
      <c r="E869" s="9" t="s">
        <v>257</v>
      </c>
      <c r="H869" s="247" t="s">
        <v>46</v>
      </c>
      <c r="J869" s="9" t="s">
        <v>328</v>
      </c>
      <c r="K869" s="9" t="s">
        <v>136</v>
      </c>
    </row>
    <row r="870" spans="3:11" x14ac:dyDescent="0.2">
      <c r="C870" s="190" t="s">
        <v>397</v>
      </c>
      <c r="D870" s="242" t="s">
        <v>398</v>
      </c>
      <c r="E870" s="9" t="s">
        <v>257</v>
      </c>
      <c r="H870" s="247" t="s">
        <v>45</v>
      </c>
      <c r="J870" s="9" t="s">
        <v>399</v>
      </c>
      <c r="K870" s="9" t="s">
        <v>136</v>
      </c>
    </row>
    <row r="871" spans="3:11" x14ac:dyDescent="0.2">
      <c r="C871" s="190" t="s">
        <v>2009</v>
      </c>
      <c r="D871" s="242" t="s">
        <v>2010</v>
      </c>
      <c r="E871" s="9" t="s">
        <v>257</v>
      </c>
      <c r="H871" s="247" t="s">
        <v>45</v>
      </c>
      <c r="J871" s="9" t="s">
        <v>1230</v>
      </c>
      <c r="K871" s="9" t="s">
        <v>136</v>
      </c>
    </row>
    <row r="872" spans="3:11" x14ac:dyDescent="0.2">
      <c r="C872" s="190" t="s">
        <v>260</v>
      </c>
      <c r="D872" s="242" t="s">
        <v>1160</v>
      </c>
      <c r="E872" s="9" t="s">
        <v>257</v>
      </c>
      <c r="H872" s="247" t="s">
        <v>45</v>
      </c>
      <c r="J872" s="9" t="s">
        <v>155</v>
      </c>
      <c r="K872" s="9" t="s">
        <v>136</v>
      </c>
    </row>
    <row r="873" spans="3:11" x14ac:dyDescent="0.2">
      <c r="C873" s="190" t="s">
        <v>408</v>
      </c>
      <c r="D873" s="242" t="s">
        <v>409</v>
      </c>
      <c r="E873" s="9" t="s">
        <v>257</v>
      </c>
      <c r="H873" s="247" t="s">
        <v>46</v>
      </c>
      <c r="J873" s="9" t="s">
        <v>155</v>
      </c>
      <c r="K873" s="9" t="s">
        <v>136</v>
      </c>
    </row>
    <row r="874" spans="3:11" x14ac:dyDescent="0.2">
      <c r="C874" s="138" t="s">
        <v>1842</v>
      </c>
      <c r="D874" s="252" t="s">
        <v>1843</v>
      </c>
      <c r="E874" s="9" t="s">
        <v>257</v>
      </c>
      <c r="H874" s="247" t="s">
        <v>359</v>
      </c>
      <c r="J874" s="9" t="s">
        <v>399</v>
      </c>
      <c r="K874" s="9" t="s">
        <v>136</v>
      </c>
    </row>
    <row r="875" spans="3:11" x14ac:dyDescent="0.2">
      <c r="C875" s="190" t="s">
        <v>502</v>
      </c>
      <c r="D875" s="242" t="s">
        <v>503</v>
      </c>
      <c r="E875" s="9" t="s">
        <v>257</v>
      </c>
      <c r="F875" s="2" t="s">
        <v>461</v>
      </c>
      <c r="G875" s="2" t="s">
        <v>134</v>
      </c>
      <c r="H875" s="247" t="s">
        <v>47</v>
      </c>
      <c r="J875" s="9" t="s">
        <v>335</v>
      </c>
      <c r="K875" s="9" t="s">
        <v>136</v>
      </c>
    </row>
    <row r="876" spans="3:11" x14ac:dyDescent="0.2">
      <c r="C876" s="190" t="s">
        <v>1183</v>
      </c>
      <c r="D876" s="242" t="s">
        <v>1184</v>
      </c>
      <c r="E876" s="9" t="s">
        <v>257</v>
      </c>
      <c r="F876" s="2" t="s">
        <v>461</v>
      </c>
      <c r="G876" s="2" t="s">
        <v>134</v>
      </c>
      <c r="H876" s="247" t="s">
        <v>46</v>
      </c>
      <c r="J876" s="9" t="s">
        <v>335</v>
      </c>
      <c r="K876" s="9" t="s">
        <v>136</v>
      </c>
    </row>
    <row r="877" spans="3:11" x14ac:dyDescent="0.2">
      <c r="C877" s="190" t="s">
        <v>444</v>
      </c>
      <c r="D877" s="242" t="s">
        <v>445</v>
      </c>
      <c r="E877" s="9" t="s">
        <v>257</v>
      </c>
      <c r="H877" s="247" t="s">
        <v>46</v>
      </c>
      <c r="J877" s="9" t="s">
        <v>443</v>
      </c>
      <c r="K877" s="9" t="s">
        <v>136</v>
      </c>
    </row>
    <row r="878" spans="3:11" x14ac:dyDescent="0.2">
      <c r="C878" s="190" t="s">
        <v>1437</v>
      </c>
      <c r="D878" s="242" t="s">
        <v>1438</v>
      </c>
      <c r="E878" s="9" t="s">
        <v>257</v>
      </c>
      <c r="F878" s="2" t="s">
        <v>324</v>
      </c>
      <c r="G878" s="2" t="s">
        <v>134</v>
      </c>
      <c r="H878" s="247" t="s">
        <v>46</v>
      </c>
      <c r="J878" s="9" t="s">
        <v>1439</v>
      </c>
      <c r="K878" s="9" t="s">
        <v>136</v>
      </c>
    </row>
    <row r="879" spans="3:11" x14ac:dyDescent="0.2">
      <c r="C879" s="190" t="s">
        <v>1185</v>
      </c>
      <c r="D879" s="242" t="s">
        <v>1186</v>
      </c>
      <c r="E879" s="9" t="s">
        <v>257</v>
      </c>
      <c r="H879" s="247" t="s">
        <v>46</v>
      </c>
      <c r="J879" s="9" t="s">
        <v>328</v>
      </c>
      <c r="K879" s="9" t="s">
        <v>136</v>
      </c>
    </row>
    <row r="880" spans="3:11" x14ac:dyDescent="0.2">
      <c r="C880" s="190" t="s">
        <v>1187</v>
      </c>
      <c r="D880" s="242" t="s">
        <v>665</v>
      </c>
      <c r="E880" s="9" t="s">
        <v>257</v>
      </c>
      <c r="H880" s="247" t="s">
        <v>46</v>
      </c>
      <c r="J880" s="9" t="s">
        <v>1174</v>
      </c>
      <c r="K880" s="9" t="s">
        <v>136</v>
      </c>
    </row>
    <row r="881" spans="3:11" x14ac:dyDescent="0.2">
      <c r="C881" s="190" t="s">
        <v>1223</v>
      </c>
      <c r="D881" s="242" t="s">
        <v>639</v>
      </c>
      <c r="E881" s="9" t="s">
        <v>1224</v>
      </c>
      <c r="H881" s="247" t="s">
        <v>47</v>
      </c>
      <c r="J881" s="9" t="s">
        <v>399</v>
      </c>
      <c r="K881" s="9" t="s">
        <v>136</v>
      </c>
    </row>
    <row r="882" spans="3:11" x14ac:dyDescent="0.2">
      <c r="C882" s="137" t="s">
        <v>1238</v>
      </c>
      <c r="D882" s="251" t="s">
        <v>1396</v>
      </c>
      <c r="E882" s="9" t="s">
        <v>2013</v>
      </c>
      <c r="H882" s="247" t="s">
        <v>137</v>
      </c>
      <c r="J882" s="9" t="s">
        <v>1398</v>
      </c>
      <c r="K882" s="9" t="s">
        <v>136</v>
      </c>
    </row>
    <row r="883" spans="3:11" x14ac:dyDescent="0.2">
      <c r="C883" s="137" t="s">
        <v>677</v>
      </c>
      <c r="D883" s="252" t="s">
        <v>678</v>
      </c>
      <c r="E883" s="9" t="s">
        <v>2013</v>
      </c>
      <c r="H883" s="247" t="s">
        <v>156</v>
      </c>
      <c r="J883" s="9" t="s">
        <v>2014</v>
      </c>
      <c r="K883" s="9" t="s">
        <v>136</v>
      </c>
    </row>
    <row r="884" spans="3:11" x14ac:dyDescent="0.2">
      <c r="C884" s="190" t="s">
        <v>1225</v>
      </c>
      <c r="D884" s="242" t="s">
        <v>1226</v>
      </c>
      <c r="E884" s="9" t="s">
        <v>1227</v>
      </c>
      <c r="H884" s="247" t="s">
        <v>156</v>
      </c>
      <c r="J884" s="9" t="s">
        <v>1973</v>
      </c>
      <c r="K884" s="9" t="s">
        <v>136</v>
      </c>
    </row>
    <row r="885" spans="3:11" x14ac:dyDescent="0.2">
      <c r="C885" s="138" t="s">
        <v>2384</v>
      </c>
      <c r="D885" s="252" t="s">
        <v>2385</v>
      </c>
      <c r="E885" s="9" t="s">
        <v>2466</v>
      </c>
      <c r="H885" s="247" t="s">
        <v>46</v>
      </c>
      <c r="J885" s="9" t="s">
        <v>391</v>
      </c>
      <c r="K885" s="9" t="s">
        <v>149</v>
      </c>
    </row>
    <row r="886" spans="3:11" x14ac:dyDescent="0.2">
      <c r="C886" s="190" t="s">
        <v>252</v>
      </c>
      <c r="D886" s="242" t="s">
        <v>460</v>
      </c>
      <c r="E886" s="9" t="s">
        <v>255</v>
      </c>
      <c r="F886" s="2" t="s">
        <v>461</v>
      </c>
      <c r="G886" s="2" t="s">
        <v>134</v>
      </c>
      <c r="H886" s="247" t="s">
        <v>45</v>
      </c>
      <c r="J886" s="9" t="s">
        <v>138</v>
      </c>
      <c r="K886" s="9" t="s">
        <v>149</v>
      </c>
    </row>
    <row r="887" spans="3:11" x14ac:dyDescent="0.2">
      <c r="C887" s="190" t="s">
        <v>145</v>
      </c>
      <c r="D887" s="242" t="s">
        <v>564</v>
      </c>
      <c r="E887" s="9" t="s">
        <v>255</v>
      </c>
      <c r="H887" s="247" t="s">
        <v>137</v>
      </c>
      <c r="J887" s="9" t="s">
        <v>256</v>
      </c>
      <c r="K887" s="9" t="s">
        <v>136</v>
      </c>
    </row>
    <row r="888" spans="3:11" x14ac:dyDescent="0.2">
      <c r="C888" s="137" t="s">
        <v>1926</v>
      </c>
      <c r="D888" s="252" t="s">
        <v>1927</v>
      </c>
      <c r="E888" s="9" t="s">
        <v>1928</v>
      </c>
      <c r="H888" s="247" t="s">
        <v>351</v>
      </c>
      <c r="J888" s="9" t="s">
        <v>490</v>
      </c>
      <c r="K888" s="9" t="s">
        <v>149</v>
      </c>
    </row>
    <row r="889" spans="3:11" x14ac:dyDescent="0.2">
      <c r="C889" s="190" t="s">
        <v>1557</v>
      </c>
      <c r="D889" s="242" t="s">
        <v>1239</v>
      </c>
      <c r="E889" s="9" t="s">
        <v>1558</v>
      </c>
      <c r="H889" s="247" t="s">
        <v>46</v>
      </c>
      <c r="J889" s="9" t="s">
        <v>490</v>
      </c>
      <c r="K889" s="9" t="s">
        <v>149</v>
      </c>
    </row>
    <row r="890" spans="3:11" x14ac:dyDescent="0.2">
      <c r="C890" s="190" t="s">
        <v>1232</v>
      </c>
      <c r="D890" s="242" t="s">
        <v>523</v>
      </c>
      <c r="E890" s="9" t="s">
        <v>489</v>
      </c>
      <c r="J890" s="9" t="s">
        <v>490</v>
      </c>
      <c r="K890" s="9" t="s">
        <v>149</v>
      </c>
    </row>
    <row r="891" spans="3:11" x14ac:dyDescent="0.2">
      <c r="C891" s="190" t="s">
        <v>1233</v>
      </c>
      <c r="D891" s="242" t="s">
        <v>1234</v>
      </c>
      <c r="E891" s="9" t="s">
        <v>489</v>
      </c>
      <c r="J891" s="9" t="s">
        <v>490</v>
      </c>
      <c r="K891" s="9" t="s">
        <v>149</v>
      </c>
    </row>
    <row r="892" spans="3:11" x14ac:dyDescent="0.2">
      <c r="C892" s="190" t="s">
        <v>1235</v>
      </c>
      <c r="D892" s="242" t="s">
        <v>627</v>
      </c>
      <c r="E892" s="9" t="s">
        <v>489</v>
      </c>
      <c r="J892" s="9" t="s">
        <v>490</v>
      </c>
      <c r="K892" s="9" t="s">
        <v>149</v>
      </c>
    </row>
    <row r="893" spans="3:11" x14ac:dyDescent="0.2">
      <c r="C893" s="137" t="s">
        <v>1236</v>
      </c>
      <c r="D893" s="252" t="s">
        <v>1237</v>
      </c>
      <c r="E893" s="9" t="s">
        <v>2366</v>
      </c>
      <c r="H893" s="247" t="s">
        <v>47</v>
      </c>
      <c r="J893" s="9" t="s">
        <v>2367</v>
      </c>
      <c r="K893" s="9" t="s">
        <v>149</v>
      </c>
    </row>
    <row r="894" spans="3:11" x14ac:dyDescent="0.2">
      <c r="C894" s="190" t="s">
        <v>1802</v>
      </c>
      <c r="D894" s="242" t="s">
        <v>350</v>
      </c>
      <c r="E894" s="9" t="s">
        <v>1756</v>
      </c>
      <c r="H894" s="247" t="s">
        <v>359</v>
      </c>
      <c r="J894" s="9" t="s">
        <v>516</v>
      </c>
      <c r="K894" s="9" t="s">
        <v>149</v>
      </c>
    </row>
    <row r="895" spans="3:11" x14ac:dyDescent="0.2">
      <c r="C895" s="190" t="s">
        <v>1810</v>
      </c>
      <c r="D895" s="242" t="s">
        <v>350</v>
      </c>
      <c r="E895" s="9" t="s">
        <v>1756</v>
      </c>
      <c r="H895" s="247" t="s">
        <v>359</v>
      </c>
      <c r="J895" s="9" t="s">
        <v>516</v>
      </c>
      <c r="K895" s="9" t="s">
        <v>149</v>
      </c>
    </row>
    <row r="896" spans="3:11" x14ac:dyDescent="0.2">
      <c r="C896" s="190" t="s">
        <v>1889</v>
      </c>
      <c r="D896" s="242" t="s">
        <v>350</v>
      </c>
      <c r="E896" s="9" t="s">
        <v>1756</v>
      </c>
      <c r="H896" s="247" t="s">
        <v>359</v>
      </c>
      <c r="J896" s="9" t="s">
        <v>516</v>
      </c>
      <c r="K896" s="9" t="s">
        <v>149</v>
      </c>
    </row>
    <row r="897" spans="3:11" x14ac:dyDescent="0.2">
      <c r="C897" s="137" t="s">
        <v>1755</v>
      </c>
      <c r="D897" s="252" t="s">
        <v>1618</v>
      </c>
      <c r="E897" s="9" t="s">
        <v>1756</v>
      </c>
      <c r="H897" s="247" t="s">
        <v>367</v>
      </c>
      <c r="J897" s="9" t="s">
        <v>516</v>
      </c>
      <c r="K897" s="9" t="s">
        <v>149</v>
      </c>
    </row>
    <row r="898" spans="3:11" x14ac:dyDescent="0.2">
      <c r="C898" s="190" t="s">
        <v>1784</v>
      </c>
      <c r="D898" s="242" t="s">
        <v>1618</v>
      </c>
      <c r="E898" s="9" t="s">
        <v>1756</v>
      </c>
      <c r="H898" s="247" t="s">
        <v>367</v>
      </c>
      <c r="J898" s="9" t="s">
        <v>516</v>
      </c>
      <c r="K898" s="9" t="s">
        <v>149</v>
      </c>
    </row>
    <row r="899" spans="3:11" x14ac:dyDescent="0.2">
      <c r="C899" s="190" t="s">
        <v>1857</v>
      </c>
      <c r="D899" s="242" t="s">
        <v>1618</v>
      </c>
      <c r="E899" s="9" t="s">
        <v>1756</v>
      </c>
      <c r="H899" s="247" t="s">
        <v>353</v>
      </c>
      <c r="J899" s="9" t="s">
        <v>516</v>
      </c>
      <c r="K899" s="9" t="s">
        <v>149</v>
      </c>
    </row>
    <row r="900" spans="3:11" x14ac:dyDescent="0.2">
      <c r="C900" s="190" t="s">
        <v>1854</v>
      </c>
      <c r="D900" s="242" t="s">
        <v>1618</v>
      </c>
      <c r="E900" s="9" t="s">
        <v>1756</v>
      </c>
      <c r="H900" s="247" t="s">
        <v>351</v>
      </c>
      <c r="J900" s="9" t="s">
        <v>516</v>
      </c>
      <c r="K900" s="9" t="s">
        <v>149</v>
      </c>
    </row>
    <row r="901" spans="3:11" x14ac:dyDescent="0.2">
      <c r="C901" s="190" t="s">
        <v>2394</v>
      </c>
      <c r="D901" s="242" t="s">
        <v>2395</v>
      </c>
      <c r="E901" s="9" t="s">
        <v>515</v>
      </c>
      <c r="H901" s="247" t="s">
        <v>47</v>
      </c>
      <c r="J901" s="9" t="s">
        <v>516</v>
      </c>
      <c r="K901" s="9" t="s">
        <v>136</v>
      </c>
    </row>
    <row r="902" spans="3:11" x14ac:dyDescent="0.2">
      <c r="C902" s="190" t="s">
        <v>2396</v>
      </c>
      <c r="D902" s="242" t="s">
        <v>2397</v>
      </c>
      <c r="E902" s="9" t="s">
        <v>515</v>
      </c>
      <c r="H902" s="247" t="s">
        <v>47</v>
      </c>
      <c r="J902" s="9" t="s">
        <v>516</v>
      </c>
      <c r="K902" s="9" t="s">
        <v>136</v>
      </c>
    </row>
    <row r="903" spans="3:11" x14ac:dyDescent="0.2">
      <c r="C903" s="190" t="s">
        <v>2178</v>
      </c>
      <c r="D903" s="242" t="s">
        <v>834</v>
      </c>
      <c r="E903" s="9" t="s">
        <v>515</v>
      </c>
      <c r="H903" s="247" t="s">
        <v>367</v>
      </c>
      <c r="J903" s="9" t="s">
        <v>516</v>
      </c>
      <c r="K903" s="9" t="s">
        <v>136</v>
      </c>
    </row>
    <row r="904" spans="3:11" x14ac:dyDescent="0.2">
      <c r="C904" s="137" t="s">
        <v>1722</v>
      </c>
      <c r="D904" s="252" t="s">
        <v>1723</v>
      </c>
      <c r="E904" s="9" t="s">
        <v>1724</v>
      </c>
      <c r="H904" s="247" t="s">
        <v>359</v>
      </c>
      <c r="J904" s="9" t="s">
        <v>477</v>
      </c>
      <c r="K904" s="9" t="s">
        <v>149</v>
      </c>
    </row>
    <row r="905" spans="3:11" x14ac:dyDescent="0.2">
      <c r="C905" s="190" t="s">
        <v>2370</v>
      </c>
      <c r="D905" s="242" t="s">
        <v>2371</v>
      </c>
      <c r="E905" s="9" t="s">
        <v>2372</v>
      </c>
      <c r="G905" s="2" t="s">
        <v>134</v>
      </c>
      <c r="H905" s="247" t="s">
        <v>47</v>
      </c>
      <c r="J905" s="9" t="s">
        <v>1249</v>
      </c>
      <c r="K905" s="9" t="s">
        <v>136</v>
      </c>
    </row>
    <row r="906" spans="3:11" x14ac:dyDescent="0.2">
      <c r="C906" s="190" t="s">
        <v>2379</v>
      </c>
      <c r="D906" s="242" t="s">
        <v>2380</v>
      </c>
      <c r="E906" s="9" t="s">
        <v>2372</v>
      </c>
      <c r="G906" s="2" t="s">
        <v>134</v>
      </c>
      <c r="H906" s="247" t="s">
        <v>47</v>
      </c>
      <c r="J906" s="9" t="s">
        <v>1249</v>
      </c>
      <c r="K906" s="9" t="s">
        <v>136</v>
      </c>
    </row>
    <row r="907" spans="3:11" x14ac:dyDescent="0.2">
      <c r="C907" s="190" t="s">
        <v>2374</v>
      </c>
      <c r="D907" s="242" t="s">
        <v>2375</v>
      </c>
      <c r="E907" s="9" t="s">
        <v>2372</v>
      </c>
      <c r="G907" s="2" t="s">
        <v>134</v>
      </c>
      <c r="H907" s="247" t="s">
        <v>47</v>
      </c>
      <c r="J907" s="9" t="s">
        <v>1249</v>
      </c>
      <c r="K907" s="9" t="s">
        <v>136</v>
      </c>
    </row>
    <row r="908" spans="3:11" x14ac:dyDescent="0.2">
      <c r="C908" s="137" t="s">
        <v>1617</v>
      </c>
      <c r="D908" s="252" t="s">
        <v>1618</v>
      </c>
      <c r="E908" s="9" t="s">
        <v>1616</v>
      </c>
      <c r="H908" s="247" t="s">
        <v>47</v>
      </c>
      <c r="J908" s="9" t="s">
        <v>1260</v>
      </c>
      <c r="K908" s="9" t="s">
        <v>136</v>
      </c>
    </row>
    <row r="909" spans="3:11" x14ac:dyDescent="0.2">
      <c r="C909" s="190" t="s">
        <v>1286</v>
      </c>
      <c r="D909" s="242" t="s">
        <v>510</v>
      </c>
      <c r="E909" s="9" t="s">
        <v>1240</v>
      </c>
      <c r="H909" s="247" t="s">
        <v>45</v>
      </c>
      <c r="J909" s="9" t="s">
        <v>1260</v>
      </c>
      <c r="K909" s="9" t="s">
        <v>136</v>
      </c>
    </row>
    <row r="910" spans="3:11" x14ac:dyDescent="0.2">
      <c r="C910" s="190" t="s">
        <v>1277</v>
      </c>
      <c r="D910" s="242" t="s">
        <v>1792</v>
      </c>
      <c r="E910" s="9" t="s">
        <v>1240</v>
      </c>
      <c r="H910" s="247" t="s">
        <v>46</v>
      </c>
      <c r="J910" s="9" t="s">
        <v>1793</v>
      </c>
      <c r="K910" s="9" t="s">
        <v>136</v>
      </c>
    </row>
    <row r="911" spans="3:11" x14ac:dyDescent="0.2">
      <c r="C911" s="137" t="s">
        <v>1559</v>
      </c>
      <c r="D911" s="252" t="s">
        <v>1673</v>
      </c>
      <c r="E911" s="9" t="s">
        <v>1240</v>
      </c>
      <c r="G911" s="2" t="s">
        <v>134</v>
      </c>
      <c r="H911" s="247" t="s">
        <v>46</v>
      </c>
      <c r="J911" s="9" t="s">
        <v>1793</v>
      </c>
      <c r="K911" s="9" t="s">
        <v>136</v>
      </c>
    </row>
    <row r="912" spans="3:11" x14ac:dyDescent="0.2">
      <c r="C912" s="137" t="s">
        <v>1855</v>
      </c>
      <c r="D912" s="252" t="s">
        <v>1856</v>
      </c>
      <c r="E912" s="9" t="s">
        <v>1240</v>
      </c>
      <c r="H912" s="247" t="s">
        <v>46</v>
      </c>
      <c r="J912" s="9" t="s">
        <v>1793</v>
      </c>
      <c r="K912" s="9" t="s">
        <v>136</v>
      </c>
    </row>
    <row r="913" spans="3:11" x14ac:dyDescent="0.2">
      <c r="C913" s="137" t="s">
        <v>2400</v>
      </c>
      <c r="D913" s="252" t="s">
        <v>2401</v>
      </c>
      <c r="E913" s="9" t="s">
        <v>1240</v>
      </c>
      <c r="G913" s="2" t="s">
        <v>134</v>
      </c>
      <c r="H913" s="247" t="s">
        <v>47</v>
      </c>
      <c r="J913" s="9" t="s">
        <v>1793</v>
      </c>
      <c r="K913" s="9" t="s">
        <v>136</v>
      </c>
    </row>
    <row r="914" spans="3:11" x14ac:dyDescent="0.2">
      <c r="C914" s="190" t="s">
        <v>2398</v>
      </c>
      <c r="D914" s="242" t="s">
        <v>2399</v>
      </c>
      <c r="E914" s="9" t="s">
        <v>1240</v>
      </c>
      <c r="H914" s="247" t="s">
        <v>47</v>
      </c>
      <c r="J914" s="9" t="s">
        <v>1793</v>
      </c>
      <c r="K914" s="9" t="s">
        <v>136</v>
      </c>
    </row>
    <row r="915" spans="3:11" x14ac:dyDescent="0.2">
      <c r="C915" s="137" t="s">
        <v>2459</v>
      </c>
      <c r="D915" s="252" t="s">
        <v>2460</v>
      </c>
      <c r="E915" s="9" t="s">
        <v>1240</v>
      </c>
      <c r="G915" s="2" t="s">
        <v>134</v>
      </c>
      <c r="H915" s="247" t="s">
        <v>47</v>
      </c>
      <c r="J915" s="9" t="s">
        <v>1793</v>
      </c>
      <c r="K915" s="9" t="s">
        <v>136</v>
      </c>
    </row>
    <row r="916" spans="3:11" x14ac:dyDescent="0.2">
      <c r="C916" s="190" t="s">
        <v>1773</v>
      </c>
      <c r="D916" s="242" t="s">
        <v>1774</v>
      </c>
      <c r="E916" s="9" t="s">
        <v>1240</v>
      </c>
      <c r="H916" s="247" t="s">
        <v>47</v>
      </c>
      <c r="J916" s="9" t="s">
        <v>1793</v>
      </c>
      <c r="K916" s="9" t="s">
        <v>136</v>
      </c>
    </row>
    <row r="917" spans="3:11" x14ac:dyDescent="0.2">
      <c r="C917" s="137" t="s">
        <v>1287</v>
      </c>
      <c r="D917" s="252" t="s">
        <v>1879</v>
      </c>
      <c r="E917" s="9" t="s">
        <v>1240</v>
      </c>
      <c r="H917" s="247" t="s">
        <v>47</v>
      </c>
      <c r="J917" s="9" t="s">
        <v>1793</v>
      </c>
      <c r="K917" s="9" t="s">
        <v>136</v>
      </c>
    </row>
    <row r="918" spans="3:11" x14ac:dyDescent="0.2">
      <c r="C918" s="137" t="s">
        <v>2137</v>
      </c>
      <c r="D918" s="252" t="s">
        <v>2467</v>
      </c>
      <c r="E918" s="9" t="s">
        <v>1240</v>
      </c>
      <c r="H918" s="247" t="s">
        <v>47</v>
      </c>
      <c r="J918" s="9" t="s">
        <v>1260</v>
      </c>
      <c r="K918" s="9" t="s">
        <v>136</v>
      </c>
    </row>
    <row r="919" spans="3:11" x14ac:dyDescent="0.2">
      <c r="C919" s="190" t="s">
        <v>2158</v>
      </c>
      <c r="D919" s="242" t="s">
        <v>2159</v>
      </c>
      <c r="E919" s="9" t="s">
        <v>1240</v>
      </c>
      <c r="H919" s="247" t="s">
        <v>46</v>
      </c>
      <c r="J919" s="9" t="s">
        <v>477</v>
      </c>
      <c r="K919" s="9" t="s">
        <v>136</v>
      </c>
    </row>
    <row r="920" spans="3:11" x14ac:dyDescent="0.2">
      <c r="C920" s="190" t="s">
        <v>475</v>
      </c>
      <c r="D920" s="242" t="s">
        <v>476</v>
      </c>
      <c r="E920" s="9" t="s">
        <v>1240</v>
      </c>
      <c r="H920" s="247" t="s">
        <v>46</v>
      </c>
      <c r="J920" s="9" t="s">
        <v>477</v>
      </c>
      <c r="K920" s="9" t="s">
        <v>136</v>
      </c>
    </row>
    <row r="921" spans="3:11" x14ac:dyDescent="0.2">
      <c r="C921" s="190" t="s">
        <v>1243</v>
      </c>
      <c r="D921" s="242" t="s">
        <v>1244</v>
      </c>
      <c r="E921" s="9" t="s">
        <v>1240</v>
      </c>
      <c r="H921" s="247" t="s">
        <v>46</v>
      </c>
      <c r="J921" s="9" t="s">
        <v>477</v>
      </c>
      <c r="K921" s="9" t="s">
        <v>136</v>
      </c>
    </row>
    <row r="922" spans="3:11" x14ac:dyDescent="0.2">
      <c r="C922" s="137" t="s">
        <v>1245</v>
      </c>
      <c r="D922" s="252" t="s">
        <v>1246</v>
      </c>
      <c r="E922" s="9" t="s">
        <v>1240</v>
      </c>
      <c r="H922" s="247" t="s">
        <v>47</v>
      </c>
      <c r="J922" s="9" t="s">
        <v>477</v>
      </c>
      <c r="K922" s="9" t="s">
        <v>136</v>
      </c>
    </row>
    <row r="923" spans="3:11" x14ac:dyDescent="0.2">
      <c r="C923" s="190" t="s">
        <v>1247</v>
      </c>
      <c r="D923" s="242" t="s">
        <v>1248</v>
      </c>
      <c r="E923" s="9" t="s">
        <v>1240</v>
      </c>
      <c r="H923" s="247" t="s">
        <v>46</v>
      </c>
      <c r="J923" s="9" t="s">
        <v>477</v>
      </c>
      <c r="K923" s="9" t="s">
        <v>136</v>
      </c>
    </row>
    <row r="924" spans="3:11" x14ac:dyDescent="0.2">
      <c r="C924" s="190" t="s">
        <v>1250</v>
      </c>
      <c r="D924" s="242" t="s">
        <v>1251</v>
      </c>
      <c r="E924" s="9" t="s">
        <v>1240</v>
      </c>
      <c r="F924" s="2" t="s">
        <v>685</v>
      </c>
      <c r="G924" s="2" t="s">
        <v>134</v>
      </c>
      <c r="H924" s="247" t="s">
        <v>47</v>
      </c>
      <c r="J924" s="9" t="s">
        <v>308</v>
      </c>
      <c r="K924" s="9" t="s">
        <v>136</v>
      </c>
    </row>
    <row r="925" spans="3:11" x14ac:dyDescent="0.2">
      <c r="C925" s="190" t="s">
        <v>1252</v>
      </c>
      <c r="D925" s="242" t="s">
        <v>1253</v>
      </c>
      <c r="E925" s="9" t="s">
        <v>1240</v>
      </c>
      <c r="H925" s="247" t="s">
        <v>46</v>
      </c>
      <c r="J925" s="9" t="s">
        <v>477</v>
      </c>
      <c r="K925" s="9" t="s">
        <v>136</v>
      </c>
    </row>
    <row r="926" spans="3:11" x14ac:dyDescent="0.2">
      <c r="C926" s="190" t="s">
        <v>1254</v>
      </c>
      <c r="D926" s="242" t="s">
        <v>1255</v>
      </c>
      <c r="E926" s="9" t="s">
        <v>1240</v>
      </c>
      <c r="F926" s="2" t="s">
        <v>1256</v>
      </c>
      <c r="G926" s="2" t="s">
        <v>134</v>
      </c>
      <c r="H926" s="247" t="s">
        <v>47</v>
      </c>
      <c r="J926" s="9" t="s">
        <v>308</v>
      </c>
      <c r="K926" s="9" t="s">
        <v>136</v>
      </c>
    </row>
    <row r="927" spans="3:11" x14ac:dyDescent="0.2">
      <c r="C927" s="137" t="s">
        <v>1257</v>
      </c>
      <c r="D927" s="252" t="s">
        <v>1258</v>
      </c>
      <c r="E927" s="9" t="s">
        <v>1240</v>
      </c>
      <c r="H927" s="247" t="s">
        <v>47</v>
      </c>
      <c r="J927" s="9" t="s">
        <v>477</v>
      </c>
      <c r="K927" s="9" t="s">
        <v>136</v>
      </c>
    </row>
    <row r="928" spans="3:11" x14ac:dyDescent="0.2">
      <c r="C928" s="190" t="s">
        <v>1259</v>
      </c>
      <c r="D928" s="242" t="s">
        <v>342</v>
      </c>
      <c r="E928" s="9" t="s">
        <v>1240</v>
      </c>
      <c r="H928" s="247" t="s">
        <v>45</v>
      </c>
      <c r="J928" s="9" t="s">
        <v>1260</v>
      </c>
      <c r="K928" s="9" t="s">
        <v>136</v>
      </c>
    </row>
    <row r="929" spans="2:11" x14ac:dyDescent="0.2">
      <c r="C929" s="190" t="s">
        <v>1261</v>
      </c>
      <c r="D929" s="242" t="s">
        <v>1262</v>
      </c>
      <c r="E929" s="9" t="s">
        <v>1240</v>
      </c>
      <c r="G929" s="2" t="s">
        <v>134</v>
      </c>
      <c r="H929" s="247" t="s">
        <v>47</v>
      </c>
      <c r="J929" s="9" t="s">
        <v>1241</v>
      </c>
      <c r="K929" s="9" t="s">
        <v>136</v>
      </c>
    </row>
    <row r="930" spans="2:11" x14ac:dyDescent="0.2">
      <c r="C930" s="190" t="s">
        <v>1263</v>
      </c>
      <c r="D930" s="242" t="s">
        <v>1264</v>
      </c>
      <c r="E930" s="9" t="s">
        <v>1240</v>
      </c>
      <c r="H930" s="247" t="s">
        <v>47</v>
      </c>
      <c r="J930" s="9" t="s">
        <v>477</v>
      </c>
      <c r="K930" s="9" t="s">
        <v>136</v>
      </c>
    </row>
    <row r="931" spans="2:11" x14ac:dyDescent="0.2">
      <c r="C931" s="237" t="s">
        <v>1265</v>
      </c>
      <c r="D931" s="253" t="s">
        <v>1266</v>
      </c>
      <c r="E931" s="238" t="s">
        <v>1240</v>
      </c>
      <c r="F931" s="239"/>
      <c r="G931" s="2" t="s">
        <v>134</v>
      </c>
      <c r="H931" s="247" t="s">
        <v>47</v>
      </c>
      <c r="J931" s="190" t="s">
        <v>1267</v>
      </c>
      <c r="K931" s="9" t="s">
        <v>136</v>
      </c>
    </row>
    <row r="932" spans="2:11" x14ac:dyDescent="0.2">
      <c r="C932" s="237" t="s">
        <v>1561</v>
      </c>
      <c r="D932" s="253" t="s">
        <v>1562</v>
      </c>
      <c r="E932" s="238" t="s">
        <v>1240</v>
      </c>
      <c r="F932" s="239"/>
      <c r="G932" s="2" t="s">
        <v>134</v>
      </c>
      <c r="H932" s="247" t="s">
        <v>46</v>
      </c>
      <c r="J932" s="190" t="s">
        <v>1242</v>
      </c>
      <c r="K932" s="9" t="s">
        <v>136</v>
      </c>
    </row>
    <row r="933" spans="2:11" x14ac:dyDescent="0.2">
      <c r="C933" s="190" t="s">
        <v>1274</v>
      </c>
      <c r="D933" s="242" t="s">
        <v>928</v>
      </c>
      <c r="E933" s="9" t="s">
        <v>1240</v>
      </c>
      <c r="H933" s="247" t="s">
        <v>46</v>
      </c>
      <c r="J933" s="9" t="s">
        <v>477</v>
      </c>
      <c r="K933" s="9" t="s">
        <v>136</v>
      </c>
    </row>
    <row r="934" spans="2:11" x14ac:dyDescent="0.2">
      <c r="B934" s="240"/>
      <c r="C934" s="237" t="s">
        <v>1274</v>
      </c>
      <c r="D934" s="2" t="s">
        <v>1275</v>
      </c>
      <c r="E934" s="238" t="s">
        <v>1240</v>
      </c>
      <c r="F934" s="239"/>
      <c r="H934" s="240" t="s">
        <v>47</v>
      </c>
      <c r="I934" s="2"/>
      <c r="J934" s="190" t="s">
        <v>477</v>
      </c>
      <c r="K934" s="9" t="s">
        <v>136</v>
      </c>
    </row>
    <row r="935" spans="2:11" x14ac:dyDescent="0.2">
      <c r="B935" s="240"/>
      <c r="C935" s="243" t="s">
        <v>1869</v>
      </c>
      <c r="D935" s="281" t="s">
        <v>1275</v>
      </c>
      <c r="E935" s="238" t="s">
        <v>1240</v>
      </c>
      <c r="F935" s="239"/>
      <c r="H935" s="240" t="s">
        <v>47</v>
      </c>
      <c r="I935" s="2"/>
      <c r="J935" s="190" t="s">
        <v>477</v>
      </c>
      <c r="K935" s="9" t="s">
        <v>136</v>
      </c>
    </row>
    <row r="936" spans="2:11" x14ac:dyDescent="0.2">
      <c r="B936" s="240"/>
      <c r="C936" s="237" t="s">
        <v>1760</v>
      </c>
      <c r="D936" s="2" t="s">
        <v>1761</v>
      </c>
      <c r="E936" s="238" t="s">
        <v>1240</v>
      </c>
      <c r="F936" s="239"/>
      <c r="H936" s="240" t="s">
        <v>353</v>
      </c>
      <c r="I936" s="2"/>
      <c r="J936" s="190" t="s">
        <v>1279</v>
      </c>
      <c r="K936" s="9" t="s">
        <v>136</v>
      </c>
    </row>
    <row r="937" spans="2:11" x14ac:dyDescent="0.2">
      <c r="B937" s="240"/>
      <c r="C937" s="243" t="s">
        <v>1778</v>
      </c>
      <c r="D937" s="281" t="s">
        <v>1779</v>
      </c>
      <c r="E937" s="238" t="s">
        <v>1240</v>
      </c>
      <c r="F937" s="239"/>
      <c r="H937" s="240" t="s">
        <v>353</v>
      </c>
      <c r="I937" s="2"/>
      <c r="J937" s="190" t="s">
        <v>1279</v>
      </c>
      <c r="K937" s="9" t="s">
        <v>136</v>
      </c>
    </row>
    <row r="938" spans="2:11" x14ac:dyDescent="0.2">
      <c r="B938" s="240"/>
      <c r="C938" s="237" t="s">
        <v>1277</v>
      </c>
      <c r="D938" s="2" t="s">
        <v>1278</v>
      </c>
      <c r="E938" s="238" t="s">
        <v>1240</v>
      </c>
      <c r="F938" s="239"/>
      <c r="H938" s="240" t="s">
        <v>353</v>
      </c>
      <c r="I938" s="2"/>
      <c r="J938" s="190" t="s">
        <v>1279</v>
      </c>
      <c r="K938" s="9" t="s">
        <v>136</v>
      </c>
    </row>
    <row r="939" spans="2:11" x14ac:dyDescent="0.2">
      <c r="B939" s="240"/>
      <c r="C939" s="237" t="s">
        <v>1280</v>
      </c>
      <c r="D939" s="2" t="s">
        <v>1281</v>
      </c>
      <c r="E939" s="238" t="s">
        <v>1240</v>
      </c>
      <c r="F939" s="239"/>
      <c r="H939" s="240" t="s">
        <v>46</v>
      </c>
      <c r="I939" s="2"/>
      <c r="J939" s="190" t="s">
        <v>477</v>
      </c>
      <c r="K939" s="9" t="s">
        <v>136</v>
      </c>
    </row>
    <row r="940" spans="2:11" x14ac:dyDescent="0.2">
      <c r="B940" s="240"/>
      <c r="C940" s="244" t="s">
        <v>1282</v>
      </c>
      <c r="D940" s="281" t="s">
        <v>1283</v>
      </c>
      <c r="E940" s="238" t="s">
        <v>1240</v>
      </c>
      <c r="F940" s="239"/>
      <c r="H940" s="240" t="s">
        <v>47</v>
      </c>
      <c r="I940" s="2"/>
      <c r="J940" s="190" t="s">
        <v>1279</v>
      </c>
      <c r="K940" s="9" t="s">
        <v>136</v>
      </c>
    </row>
    <row r="941" spans="2:11" x14ac:dyDescent="0.2">
      <c r="B941" s="240"/>
      <c r="C941" s="237" t="s">
        <v>1284</v>
      </c>
      <c r="D941" s="2" t="s">
        <v>1285</v>
      </c>
      <c r="E941" s="238" t="s">
        <v>1240</v>
      </c>
      <c r="F941" s="239"/>
      <c r="G941" s="2" t="s">
        <v>134</v>
      </c>
      <c r="H941" s="240" t="s">
        <v>46</v>
      </c>
      <c r="I941" s="2"/>
      <c r="J941" s="190" t="s">
        <v>1242</v>
      </c>
      <c r="K941" s="9" t="s">
        <v>136</v>
      </c>
    </row>
    <row r="942" spans="2:11" x14ac:dyDescent="0.2">
      <c r="B942" s="240"/>
      <c r="C942" s="237" t="s">
        <v>1290</v>
      </c>
      <c r="D942" s="2" t="s">
        <v>1271</v>
      </c>
      <c r="E942" s="238" t="s">
        <v>1240</v>
      </c>
      <c r="F942" s="239"/>
      <c r="H942" s="240" t="s">
        <v>367</v>
      </c>
      <c r="I942" s="2"/>
      <c r="J942" s="190" t="s">
        <v>477</v>
      </c>
      <c r="K942" s="9" t="s">
        <v>136</v>
      </c>
    </row>
    <row r="943" spans="2:11" x14ac:dyDescent="0.2">
      <c r="B943" s="240"/>
      <c r="C943" s="237" t="s">
        <v>1291</v>
      </c>
      <c r="D943" s="2" t="s">
        <v>1292</v>
      </c>
      <c r="E943" s="238" t="s">
        <v>1240</v>
      </c>
      <c r="F943" s="239"/>
      <c r="H943" s="240" t="s">
        <v>351</v>
      </c>
      <c r="I943" s="2"/>
      <c r="J943" s="190" t="s">
        <v>1279</v>
      </c>
      <c r="K943" s="9" t="s">
        <v>136</v>
      </c>
    </row>
    <row r="944" spans="2:11" x14ac:dyDescent="0.2">
      <c r="B944" s="240"/>
      <c r="C944" s="237" t="s">
        <v>1293</v>
      </c>
      <c r="D944" s="2" t="s">
        <v>1294</v>
      </c>
      <c r="E944" s="238" t="s">
        <v>1240</v>
      </c>
      <c r="F944" s="239"/>
      <c r="H944" s="240" t="s">
        <v>47</v>
      </c>
      <c r="I944" s="2"/>
      <c r="J944" s="190" t="s">
        <v>1279</v>
      </c>
      <c r="K944" s="9" t="s">
        <v>136</v>
      </c>
    </row>
    <row r="945" spans="2:11" x14ac:dyDescent="0.2">
      <c r="B945" s="240"/>
      <c r="C945" s="243" t="s">
        <v>1293</v>
      </c>
      <c r="D945" s="281" t="s">
        <v>1816</v>
      </c>
      <c r="E945" s="238" t="s">
        <v>1240</v>
      </c>
      <c r="F945" s="239"/>
      <c r="H945" s="240" t="s">
        <v>367</v>
      </c>
      <c r="I945" s="2"/>
      <c r="J945" s="190" t="s">
        <v>1793</v>
      </c>
      <c r="K945" s="9" t="s">
        <v>136</v>
      </c>
    </row>
    <row r="946" spans="2:11" x14ac:dyDescent="0.2">
      <c r="B946" s="240"/>
      <c r="C946" s="237" t="s">
        <v>1268</v>
      </c>
      <c r="D946" s="2" t="s">
        <v>1269</v>
      </c>
      <c r="E946" s="238" t="s">
        <v>1276</v>
      </c>
      <c r="F946" s="239"/>
      <c r="H946" s="240" t="s">
        <v>45</v>
      </c>
      <c r="I946" s="2"/>
      <c r="J946" s="190" t="s">
        <v>1414</v>
      </c>
      <c r="K946" s="9" t="s">
        <v>136</v>
      </c>
    </row>
    <row r="947" spans="2:11" x14ac:dyDescent="0.2">
      <c r="B947" s="240"/>
      <c r="C947" s="237" t="s">
        <v>1295</v>
      </c>
      <c r="D947" s="2" t="s">
        <v>1296</v>
      </c>
      <c r="E947" s="238" t="s">
        <v>1297</v>
      </c>
      <c r="F947" s="239"/>
      <c r="H947" s="240" t="s">
        <v>47</v>
      </c>
      <c r="I947" s="2"/>
      <c r="J947" s="190" t="s">
        <v>1298</v>
      </c>
      <c r="K947" s="9" t="s">
        <v>149</v>
      </c>
    </row>
    <row r="948" spans="2:11" x14ac:dyDescent="0.2">
      <c r="B948" s="240"/>
      <c r="C948" s="237" t="s">
        <v>1299</v>
      </c>
      <c r="D948" s="2" t="s">
        <v>452</v>
      </c>
      <c r="E948" s="238" t="s">
        <v>1297</v>
      </c>
      <c r="F948" s="239"/>
      <c r="H948" s="240" t="s">
        <v>367</v>
      </c>
      <c r="I948" s="2"/>
      <c r="J948" s="190" t="s">
        <v>1298</v>
      </c>
      <c r="K948" s="9" t="s">
        <v>149</v>
      </c>
    </row>
    <row r="949" spans="2:11" x14ac:dyDescent="0.2">
      <c r="B949" s="240"/>
      <c r="C949" s="243" t="s">
        <v>1300</v>
      </c>
      <c r="D949" s="281" t="s">
        <v>1301</v>
      </c>
      <c r="E949" s="238" t="s">
        <v>1297</v>
      </c>
      <c r="F949" s="239"/>
      <c r="H949" s="240" t="s">
        <v>353</v>
      </c>
      <c r="I949" s="2"/>
      <c r="J949" s="190" t="s">
        <v>1302</v>
      </c>
      <c r="K949" s="9" t="s">
        <v>149</v>
      </c>
    </row>
    <row r="950" spans="2:11" x14ac:dyDescent="0.2">
      <c r="B950" s="240"/>
      <c r="C950" s="243" t="s">
        <v>1303</v>
      </c>
      <c r="D950" s="281" t="s">
        <v>1304</v>
      </c>
      <c r="E950" s="238" t="s">
        <v>1297</v>
      </c>
      <c r="F950" s="239"/>
      <c r="H950" s="240" t="s">
        <v>351</v>
      </c>
      <c r="I950" s="2"/>
      <c r="J950" s="190" t="s">
        <v>1298</v>
      </c>
      <c r="K950" s="9" t="s">
        <v>149</v>
      </c>
    </row>
    <row r="951" spans="2:11" x14ac:dyDescent="0.2">
      <c r="B951" s="240"/>
      <c r="C951" s="237" t="s">
        <v>1305</v>
      </c>
      <c r="D951" s="2" t="s">
        <v>1306</v>
      </c>
      <c r="E951" s="238" t="s">
        <v>1297</v>
      </c>
      <c r="F951" s="239"/>
      <c r="H951" s="240" t="s">
        <v>359</v>
      </c>
      <c r="I951" s="2"/>
      <c r="J951" s="190" t="s">
        <v>1302</v>
      </c>
      <c r="K951" s="9" t="s">
        <v>149</v>
      </c>
    </row>
    <row r="952" spans="2:11" x14ac:dyDescent="0.2">
      <c r="B952" s="240"/>
      <c r="C952" s="237" t="s">
        <v>1307</v>
      </c>
      <c r="D952" s="2" t="s">
        <v>1201</v>
      </c>
      <c r="E952" s="238" t="s">
        <v>1297</v>
      </c>
      <c r="F952" s="239"/>
      <c r="H952" s="240" t="s">
        <v>351</v>
      </c>
      <c r="I952" s="2"/>
      <c r="J952" s="190" t="s">
        <v>1302</v>
      </c>
      <c r="K952" s="9" t="s">
        <v>149</v>
      </c>
    </row>
    <row r="953" spans="2:11" x14ac:dyDescent="0.2">
      <c r="B953" s="240"/>
      <c r="C953" s="237" t="s">
        <v>1895</v>
      </c>
      <c r="D953" s="2" t="s">
        <v>881</v>
      </c>
      <c r="E953" s="238" t="s">
        <v>1297</v>
      </c>
      <c r="F953" s="239"/>
      <c r="H953" s="240" t="s">
        <v>351</v>
      </c>
      <c r="I953" s="2"/>
      <c r="J953" s="190" t="s">
        <v>1896</v>
      </c>
      <c r="K953" s="9" t="s">
        <v>149</v>
      </c>
    </row>
    <row r="954" spans="2:11" x14ac:dyDescent="0.2">
      <c r="B954" s="240"/>
      <c r="C954" s="237" t="s">
        <v>1308</v>
      </c>
      <c r="D954" s="2" t="s">
        <v>1309</v>
      </c>
      <c r="E954" s="238" t="s">
        <v>1297</v>
      </c>
      <c r="F954" s="239"/>
      <c r="H954" s="240" t="s">
        <v>47</v>
      </c>
      <c r="I954" s="2"/>
      <c r="J954" s="190" t="s">
        <v>1310</v>
      </c>
      <c r="K954" s="9" t="s">
        <v>149</v>
      </c>
    </row>
    <row r="955" spans="2:11" x14ac:dyDescent="0.2">
      <c r="B955" s="240"/>
      <c r="C955" s="237" t="s">
        <v>1308</v>
      </c>
      <c r="D955" s="2" t="s">
        <v>1309</v>
      </c>
      <c r="E955" s="238" t="s">
        <v>1297</v>
      </c>
      <c r="F955" s="239"/>
      <c r="H955" s="240" t="s">
        <v>47</v>
      </c>
      <c r="I955" s="2"/>
      <c r="J955" s="190" t="s">
        <v>1310</v>
      </c>
      <c r="K955" s="9" t="s">
        <v>149</v>
      </c>
    </row>
    <row r="956" spans="2:11" x14ac:dyDescent="0.2">
      <c r="B956" s="240"/>
      <c r="C956" s="237" t="s">
        <v>1892</v>
      </c>
      <c r="D956" s="2" t="s">
        <v>1723</v>
      </c>
      <c r="E956" s="238" t="s">
        <v>1297</v>
      </c>
      <c r="F956" s="239"/>
      <c r="H956" s="240" t="s">
        <v>351</v>
      </c>
      <c r="I956" s="2"/>
      <c r="J956" s="190" t="s">
        <v>1310</v>
      </c>
      <c r="K956" s="9" t="s">
        <v>149</v>
      </c>
    </row>
    <row r="957" spans="2:11" x14ac:dyDescent="0.2">
      <c r="B957" s="240"/>
      <c r="C957" s="243" t="s">
        <v>2054</v>
      </c>
      <c r="D957" s="281" t="s">
        <v>1321</v>
      </c>
      <c r="E957" s="238" t="s">
        <v>197</v>
      </c>
      <c r="F957" s="239"/>
      <c r="H957" s="240" t="s">
        <v>46</v>
      </c>
      <c r="I957" s="2"/>
      <c r="J957" s="190" t="s">
        <v>1316</v>
      </c>
      <c r="K957" s="9" t="s">
        <v>149</v>
      </c>
    </row>
    <row r="958" spans="2:11" x14ac:dyDescent="0.2">
      <c r="B958" s="240"/>
      <c r="C958" s="237" t="s">
        <v>200</v>
      </c>
      <c r="D958" s="2" t="s">
        <v>201</v>
      </c>
      <c r="E958" s="238" t="s">
        <v>197</v>
      </c>
      <c r="F958" s="239"/>
      <c r="H958" s="240" t="s">
        <v>46</v>
      </c>
      <c r="I958" s="2"/>
      <c r="J958" s="190" t="s">
        <v>1972</v>
      </c>
      <c r="K958" s="9" t="s">
        <v>136</v>
      </c>
    </row>
    <row r="959" spans="2:11" x14ac:dyDescent="0.2">
      <c r="B959" s="240"/>
      <c r="C959" s="237" t="s">
        <v>2053</v>
      </c>
      <c r="D959" s="2" t="s">
        <v>1152</v>
      </c>
      <c r="E959" s="238" t="s">
        <v>197</v>
      </c>
      <c r="F959" s="239"/>
      <c r="H959" s="240" t="s">
        <v>46</v>
      </c>
      <c r="I959" s="2"/>
      <c r="J959" s="190" t="s">
        <v>1972</v>
      </c>
      <c r="K959" s="9" t="s">
        <v>136</v>
      </c>
    </row>
    <row r="960" spans="2:11" x14ac:dyDescent="0.2">
      <c r="B960" s="240"/>
      <c r="C960" s="243" t="s">
        <v>2055</v>
      </c>
      <c r="D960" s="281" t="s">
        <v>1853</v>
      </c>
      <c r="E960" s="238" t="s">
        <v>197</v>
      </c>
      <c r="F960" s="239"/>
      <c r="H960" s="240" t="s">
        <v>47</v>
      </c>
      <c r="I960" s="2"/>
      <c r="J960" s="190" t="s">
        <v>1316</v>
      </c>
      <c r="K960" s="9" t="s">
        <v>149</v>
      </c>
    </row>
    <row r="961" spans="2:11" x14ac:dyDescent="0.2">
      <c r="B961" s="240"/>
      <c r="C961" s="237" t="s">
        <v>319</v>
      </c>
      <c r="D961" s="2" t="s">
        <v>320</v>
      </c>
      <c r="E961" s="238" t="s">
        <v>197</v>
      </c>
      <c r="F961" s="239"/>
      <c r="H961" s="240" t="s">
        <v>45</v>
      </c>
      <c r="I961" s="2"/>
      <c r="J961" s="190" t="s">
        <v>321</v>
      </c>
      <c r="K961" s="9" t="s">
        <v>149</v>
      </c>
    </row>
    <row r="962" spans="2:11" x14ac:dyDescent="0.2">
      <c r="B962" s="240"/>
      <c r="C962" s="244" t="s">
        <v>195</v>
      </c>
      <c r="D962" s="281" t="s">
        <v>196</v>
      </c>
      <c r="E962" s="238" t="s">
        <v>197</v>
      </c>
      <c r="F962" s="239"/>
      <c r="G962" s="2" t="s">
        <v>134</v>
      </c>
      <c r="H962" s="240" t="s">
        <v>46</v>
      </c>
      <c r="I962" s="2"/>
      <c r="J962" s="190" t="s">
        <v>198</v>
      </c>
      <c r="K962" s="9" t="s">
        <v>136</v>
      </c>
    </row>
    <row r="963" spans="2:11" x14ac:dyDescent="0.2">
      <c r="B963" s="240"/>
      <c r="C963" s="237" t="s">
        <v>1317</v>
      </c>
      <c r="D963" s="2" t="s">
        <v>1318</v>
      </c>
      <c r="E963" s="238" t="s">
        <v>197</v>
      </c>
      <c r="F963" s="239"/>
      <c r="H963" s="240" t="s">
        <v>359</v>
      </c>
      <c r="I963" s="2"/>
      <c r="J963" s="190" t="s">
        <v>402</v>
      </c>
      <c r="K963" s="9" t="s">
        <v>149</v>
      </c>
    </row>
    <row r="964" spans="2:11" x14ac:dyDescent="0.2">
      <c r="B964" s="240"/>
      <c r="C964" s="237" t="s">
        <v>1312</v>
      </c>
      <c r="D964" s="2" t="s">
        <v>1313</v>
      </c>
      <c r="E964" s="238" t="s">
        <v>197</v>
      </c>
      <c r="F964" s="239"/>
      <c r="H964" s="240" t="s">
        <v>46</v>
      </c>
      <c r="I964" s="2"/>
      <c r="J964" s="190" t="s">
        <v>481</v>
      </c>
      <c r="K964" s="9" t="s">
        <v>136</v>
      </c>
    </row>
    <row r="965" spans="2:11" x14ac:dyDescent="0.2">
      <c r="B965" s="240"/>
      <c r="C965" s="237" t="s">
        <v>1324</v>
      </c>
      <c r="D965" s="2" t="s">
        <v>1325</v>
      </c>
      <c r="E965" s="238" t="s">
        <v>197</v>
      </c>
      <c r="F965" s="239"/>
      <c r="H965" s="240" t="s">
        <v>359</v>
      </c>
      <c r="I965" s="2"/>
      <c r="J965" s="190" t="s">
        <v>1316</v>
      </c>
      <c r="K965" s="9" t="s">
        <v>149</v>
      </c>
    </row>
    <row r="966" spans="2:11" x14ac:dyDescent="0.2">
      <c r="B966" s="240"/>
      <c r="C966" s="237" t="s">
        <v>1326</v>
      </c>
      <c r="D966" s="2" t="s">
        <v>1327</v>
      </c>
      <c r="E966" s="238" t="s">
        <v>197</v>
      </c>
      <c r="F966" s="239"/>
      <c r="H966" s="240" t="s">
        <v>359</v>
      </c>
      <c r="I966" s="2"/>
      <c r="J966" s="190" t="s">
        <v>402</v>
      </c>
      <c r="K966" s="9" t="s">
        <v>149</v>
      </c>
    </row>
    <row r="967" spans="2:11" x14ac:dyDescent="0.2">
      <c r="B967" s="240"/>
      <c r="C967" s="237" t="s">
        <v>534</v>
      </c>
      <c r="D967" s="2" t="s">
        <v>535</v>
      </c>
      <c r="E967" s="238" t="s">
        <v>197</v>
      </c>
      <c r="F967" s="239"/>
      <c r="H967" s="240" t="s">
        <v>46</v>
      </c>
      <c r="I967" s="2"/>
      <c r="J967" s="190" t="s">
        <v>536</v>
      </c>
      <c r="K967" s="9" t="s">
        <v>149</v>
      </c>
    </row>
    <row r="968" spans="2:11" x14ac:dyDescent="0.2">
      <c r="B968" s="240"/>
      <c r="C968" s="237" t="s">
        <v>1328</v>
      </c>
      <c r="D968" s="2" t="s">
        <v>1329</v>
      </c>
      <c r="E968" s="238" t="s">
        <v>197</v>
      </c>
      <c r="F968" s="239"/>
      <c r="H968" s="240" t="s">
        <v>359</v>
      </c>
      <c r="I968" s="2"/>
      <c r="J968" s="190" t="s">
        <v>1316</v>
      </c>
      <c r="K968" s="9" t="s">
        <v>149</v>
      </c>
    </row>
    <row r="969" spans="2:11" x14ac:dyDescent="0.2">
      <c r="B969" s="240"/>
      <c r="C969" s="237" t="s">
        <v>1330</v>
      </c>
      <c r="D969" s="2" t="s">
        <v>1331</v>
      </c>
      <c r="E969" s="238" t="s">
        <v>197</v>
      </c>
      <c r="F969" s="239"/>
      <c r="H969" s="240" t="s">
        <v>47</v>
      </c>
      <c r="I969" s="2"/>
      <c r="J969" s="190" t="s">
        <v>1314</v>
      </c>
      <c r="K969" s="9" t="s">
        <v>149</v>
      </c>
    </row>
    <row r="970" spans="2:11" x14ac:dyDescent="0.2">
      <c r="B970" s="240"/>
      <c r="C970" s="237" t="s">
        <v>1332</v>
      </c>
      <c r="D970" s="2" t="s">
        <v>547</v>
      </c>
      <c r="E970" s="238" t="s">
        <v>197</v>
      </c>
      <c r="F970" s="239"/>
      <c r="H970" s="240" t="s">
        <v>47</v>
      </c>
      <c r="I970" s="2"/>
      <c r="J970" s="190" t="s">
        <v>1316</v>
      </c>
      <c r="K970" s="9" t="s">
        <v>149</v>
      </c>
    </row>
    <row r="971" spans="2:11" x14ac:dyDescent="0.2">
      <c r="B971" s="240"/>
      <c r="C971" s="237" t="s">
        <v>1333</v>
      </c>
      <c r="D971" s="2" t="s">
        <v>538</v>
      </c>
      <c r="E971" s="238" t="s">
        <v>197</v>
      </c>
      <c r="F971" s="239"/>
      <c r="H971" s="240" t="s">
        <v>47</v>
      </c>
      <c r="I971" s="2"/>
      <c r="J971" s="190" t="s">
        <v>1314</v>
      </c>
      <c r="K971" s="9" t="s">
        <v>149</v>
      </c>
    </row>
    <row r="972" spans="2:11" x14ac:dyDescent="0.2">
      <c r="B972" s="240"/>
      <c r="C972" s="237" t="s">
        <v>1334</v>
      </c>
      <c r="D972" s="2" t="s">
        <v>1335</v>
      </c>
      <c r="E972" s="238" t="s">
        <v>197</v>
      </c>
      <c r="F972" s="239"/>
      <c r="H972" s="240" t="s">
        <v>46</v>
      </c>
      <c r="I972" s="2"/>
      <c r="J972" s="190" t="s">
        <v>1336</v>
      </c>
      <c r="K972" s="9" t="s">
        <v>149</v>
      </c>
    </row>
    <row r="973" spans="2:11" x14ac:dyDescent="0.2">
      <c r="B973" s="240"/>
      <c r="C973" s="237" t="s">
        <v>1337</v>
      </c>
      <c r="D973" s="2" t="s">
        <v>1338</v>
      </c>
      <c r="E973" s="238" t="s">
        <v>197</v>
      </c>
      <c r="F973" s="239"/>
      <c r="H973" s="240" t="s">
        <v>47</v>
      </c>
      <c r="I973" s="2"/>
      <c r="J973" s="190" t="s">
        <v>321</v>
      </c>
      <c r="K973" s="9" t="s">
        <v>149</v>
      </c>
    </row>
    <row r="974" spans="2:11" x14ac:dyDescent="0.2">
      <c r="B974" s="240"/>
      <c r="C974" s="243" t="s">
        <v>1339</v>
      </c>
      <c r="D974" s="281" t="s">
        <v>1340</v>
      </c>
      <c r="E974" s="238" t="s">
        <v>197</v>
      </c>
      <c r="F974" s="239"/>
      <c r="H974" s="240" t="s">
        <v>47</v>
      </c>
      <c r="I974" s="2"/>
      <c r="J974" s="190" t="s">
        <v>1316</v>
      </c>
      <c r="K974" s="9" t="s">
        <v>149</v>
      </c>
    </row>
    <row r="975" spans="2:11" x14ac:dyDescent="0.2">
      <c r="B975" s="240"/>
      <c r="C975" s="237" t="s">
        <v>1341</v>
      </c>
      <c r="D975" s="2" t="s">
        <v>1342</v>
      </c>
      <c r="E975" s="238" t="s">
        <v>197</v>
      </c>
      <c r="F975" s="239"/>
      <c r="H975" s="240" t="s">
        <v>367</v>
      </c>
      <c r="I975" s="2"/>
      <c r="J975" s="190" t="s">
        <v>1316</v>
      </c>
      <c r="K975" s="9" t="s">
        <v>149</v>
      </c>
    </row>
    <row r="976" spans="2:11" x14ac:dyDescent="0.2">
      <c r="B976" s="240"/>
      <c r="C976" s="237" t="s">
        <v>1322</v>
      </c>
      <c r="D976" s="2" t="s">
        <v>1323</v>
      </c>
      <c r="E976" s="238" t="s">
        <v>197</v>
      </c>
      <c r="F976" s="239"/>
      <c r="H976" s="240" t="s">
        <v>47</v>
      </c>
      <c r="I976" s="2"/>
      <c r="J976" s="190" t="s">
        <v>402</v>
      </c>
      <c r="K976" s="9" t="s">
        <v>149</v>
      </c>
    </row>
    <row r="977" spans="2:11" x14ac:dyDescent="0.2">
      <c r="B977" s="240"/>
      <c r="C977" s="237" t="s">
        <v>1749</v>
      </c>
      <c r="D977" s="2" t="s">
        <v>970</v>
      </c>
      <c r="E977" s="238" t="s">
        <v>197</v>
      </c>
      <c r="F977" s="239"/>
      <c r="H977" s="240" t="s">
        <v>47</v>
      </c>
      <c r="I977" s="2"/>
      <c r="J977" s="190" t="s">
        <v>1316</v>
      </c>
      <c r="K977" s="9" t="s">
        <v>136</v>
      </c>
    </row>
    <row r="978" spans="2:11" x14ac:dyDescent="0.2">
      <c r="B978" s="240"/>
      <c r="C978" s="243" t="s">
        <v>1745</v>
      </c>
      <c r="D978" s="281" t="s">
        <v>1746</v>
      </c>
      <c r="E978" s="238" t="s">
        <v>197</v>
      </c>
      <c r="F978" s="239"/>
      <c r="H978" s="240" t="s">
        <v>359</v>
      </c>
      <c r="I978" s="2"/>
      <c r="J978" s="190" t="s">
        <v>1316</v>
      </c>
      <c r="K978" s="9" t="s">
        <v>136</v>
      </c>
    </row>
    <row r="979" spans="2:11" x14ac:dyDescent="0.2">
      <c r="B979" s="240"/>
      <c r="C979" s="237" t="s">
        <v>1919</v>
      </c>
      <c r="D979" s="2" t="s">
        <v>1920</v>
      </c>
      <c r="E979" s="238" t="s">
        <v>197</v>
      </c>
      <c r="F979" s="239"/>
      <c r="H979" s="240" t="s">
        <v>47</v>
      </c>
      <c r="I979" s="2"/>
      <c r="J979" s="190" t="s">
        <v>202</v>
      </c>
      <c r="K979" s="9" t="s">
        <v>136</v>
      </c>
    </row>
    <row r="980" spans="2:11" x14ac:dyDescent="0.2">
      <c r="B980" s="240"/>
      <c r="C980" s="237" t="s">
        <v>1725</v>
      </c>
      <c r="D980" s="2" t="s">
        <v>1726</v>
      </c>
      <c r="E980" s="238" t="s">
        <v>197</v>
      </c>
      <c r="F980" s="239"/>
      <c r="H980" s="240" t="s">
        <v>46</v>
      </c>
      <c r="I980" s="2"/>
      <c r="J980" s="190" t="s">
        <v>1316</v>
      </c>
      <c r="K980" s="9" t="s">
        <v>136</v>
      </c>
    </row>
    <row r="981" spans="2:11" x14ac:dyDescent="0.2">
      <c r="B981" s="240"/>
      <c r="C981" s="237" t="s">
        <v>658</v>
      </c>
      <c r="D981" s="2" t="s">
        <v>2377</v>
      </c>
      <c r="E981" s="238" t="s">
        <v>206</v>
      </c>
      <c r="F981" s="239"/>
      <c r="H981" s="240" t="s">
        <v>45</v>
      </c>
      <c r="I981" s="2"/>
      <c r="J981" s="190" t="s">
        <v>207</v>
      </c>
      <c r="K981" s="9" t="s">
        <v>149</v>
      </c>
    </row>
    <row r="982" spans="2:11" x14ac:dyDescent="0.2">
      <c r="B982" s="240"/>
      <c r="C982" s="237" t="s">
        <v>375</v>
      </c>
      <c r="D982" s="2" t="s">
        <v>2376</v>
      </c>
      <c r="E982" s="238" t="s">
        <v>206</v>
      </c>
      <c r="F982" s="239"/>
      <c r="H982" s="240" t="s">
        <v>45</v>
      </c>
      <c r="I982" s="2"/>
      <c r="J982" s="190" t="s">
        <v>207</v>
      </c>
      <c r="K982" s="9" t="s">
        <v>149</v>
      </c>
    </row>
    <row r="983" spans="2:11" x14ac:dyDescent="0.2">
      <c r="B983" s="240"/>
      <c r="C983" s="237" t="s">
        <v>345</v>
      </c>
      <c r="D983" s="2" t="s">
        <v>1542</v>
      </c>
      <c r="E983" s="238" t="s">
        <v>206</v>
      </c>
      <c r="F983" s="239"/>
      <c r="H983" s="240" t="s">
        <v>45</v>
      </c>
      <c r="I983" s="2"/>
      <c r="J983" s="190" t="s">
        <v>1490</v>
      </c>
      <c r="K983" s="9" t="s">
        <v>136</v>
      </c>
    </row>
    <row r="984" spans="2:11" x14ac:dyDescent="0.2">
      <c r="B984" s="240"/>
      <c r="C984" s="237" t="s">
        <v>346</v>
      </c>
      <c r="D984" s="2" t="s">
        <v>1541</v>
      </c>
      <c r="E984" s="238" t="s">
        <v>206</v>
      </c>
      <c r="F984" s="239"/>
      <c r="H984" s="240" t="s">
        <v>45</v>
      </c>
      <c r="I984" s="2"/>
      <c r="J984" s="190" t="s">
        <v>1490</v>
      </c>
      <c r="K984" s="9" t="s">
        <v>136</v>
      </c>
    </row>
    <row r="985" spans="2:11" x14ac:dyDescent="0.2">
      <c r="B985" s="240"/>
      <c r="C985" s="237" t="s">
        <v>1343</v>
      </c>
      <c r="D985" s="2" t="s">
        <v>1344</v>
      </c>
      <c r="E985" s="238" t="s">
        <v>206</v>
      </c>
      <c r="F985" s="239"/>
      <c r="H985" s="240" t="s">
        <v>351</v>
      </c>
      <c r="I985" s="2"/>
      <c r="J985" s="190" t="s">
        <v>207</v>
      </c>
      <c r="K985" s="9" t="s">
        <v>136</v>
      </c>
    </row>
    <row r="986" spans="2:11" x14ac:dyDescent="0.2">
      <c r="B986" s="240"/>
      <c r="C986" s="244" t="s">
        <v>1359</v>
      </c>
      <c r="D986" s="2" t="s">
        <v>639</v>
      </c>
      <c r="E986" s="238" t="s">
        <v>206</v>
      </c>
      <c r="F986" s="239"/>
      <c r="H986" s="240" t="s">
        <v>353</v>
      </c>
      <c r="I986" s="2"/>
      <c r="J986" s="190" t="s">
        <v>373</v>
      </c>
      <c r="K986" s="9" t="s">
        <v>136</v>
      </c>
    </row>
    <row r="987" spans="2:11" x14ac:dyDescent="0.2">
      <c r="B987" s="240"/>
      <c r="C987" s="243" t="s">
        <v>205</v>
      </c>
      <c r="D987" s="281" t="s">
        <v>1960</v>
      </c>
      <c r="E987" s="238" t="s">
        <v>206</v>
      </c>
      <c r="F987" s="239"/>
      <c r="G987" s="2" t="s">
        <v>134</v>
      </c>
      <c r="H987" s="240" t="s">
        <v>46</v>
      </c>
      <c r="I987" s="2"/>
      <c r="J987" s="190" t="s">
        <v>1490</v>
      </c>
      <c r="K987" s="9" t="s">
        <v>136</v>
      </c>
    </row>
    <row r="988" spans="2:11" x14ac:dyDescent="0.2">
      <c r="B988" s="240"/>
      <c r="C988" s="237" t="s">
        <v>380</v>
      </c>
      <c r="D988" s="2" t="s">
        <v>350</v>
      </c>
      <c r="E988" s="238" t="s">
        <v>206</v>
      </c>
      <c r="F988" s="239"/>
      <c r="H988" s="240" t="s">
        <v>367</v>
      </c>
      <c r="I988" s="2"/>
      <c r="J988" s="190" t="s">
        <v>381</v>
      </c>
      <c r="K988" s="9" t="s">
        <v>136</v>
      </c>
    </row>
    <row r="989" spans="2:11" x14ac:dyDescent="0.2">
      <c r="B989" s="240"/>
      <c r="C989" s="237" t="s">
        <v>1345</v>
      </c>
      <c r="D989" s="2" t="s">
        <v>1346</v>
      </c>
      <c r="E989" s="238" t="s">
        <v>206</v>
      </c>
      <c r="F989" s="239"/>
      <c r="H989" s="240" t="s">
        <v>47</v>
      </c>
      <c r="I989" s="2"/>
      <c r="J989" s="190" t="s">
        <v>381</v>
      </c>
      <c r="K989" s="9" t="s">
        <v>136</v>
      </c>
    </row>
    <row r="990" spans="2:11" x14ac:dyDescent="0.2">
      <c r="B990" s="240"/>
      <c r="C990" s="237" t="s">
        <v>1347</v>
      </c>
      <c r="D990" s="2" t="s">
        <v>1348</v>
      </c>
      <c r="E990" s="238" t="s">
        <v>206</v>
      </c>
      <c r="F990" s="239"/>
      <c r="H990" s="240" t="s">
        <v>47</v>
      </c>
      <c r="I990" s="2"/>
      <c r="J990" s="190" t="s">
        <v>381</v>
      </c>
      <c r="K990" s="9" t="s">
        <v>136</v>
      </c>
    </row>
    <row r="991" spans="2:11" x14ac:dyDescent="0.2">
      <c r="B991" s="240"/>
      <c r="C991" s="237" t="s">
        <v>1349</v>
      </c>
      <c r="D991" s="2" t="s">
        <v>1350</v>
      </c>
      <c r="E991" s="238" t="s">
        <v>206</v>
      </c>
      <c r="F991" s="239"/>
      <c r="H991" s="240" t="s">
        <v>47</v>
      </c>
      <c r="I991" s="2"/>
      <c r="J991" s="190" t="s">
        <v>381</v>
      </c>
      <c r="K991" s="9" t="s">
        <v>136</v>
      </c>
    </row>
    <row r="992" spans="2:11" x14ac:dyDescent="0.2">
      <c r="B992" s="240"/>
      <c r="C992" s="237" t="s">
        <v>1351</v>
      </c>
      <c r="D992" s="2" t="s">
        <v>1352</v>
      </c>
      <c r="E992" s="238" t="s">
        <v>206</v>
      </c>
      <c r="F992" s="239"/>
      <c r="H992" s="240" t="s">
        <v>353</v>
      </c>
      <c r="I992" s="2"/>
      <c r="J992" s="190" t="s">
        <v>381</v>
      </c>
      <c r="K992" s="9" t="s">
        <v>136</v>
      </c>
    </row>
    <row r="993" spans="2:11" x14ac:dyDescent="0.2">
      <c r="B993" s="240"/>
      <c r="C993" s="237" t="s">
        <v>1353</v>
      </c>
      <c r="D993" s="2" t="s">
        <v>1354</v>
      </c>
      <c r="E993" s="238" t="s">
        <v>206</v>
      </c>
      <c r="F993" s="239"/>
      <c r="H993" s="240" t="s">
        <v>47</v>
      </c>
      <c r="I993" s="2"/>
      <c r="J993" s="190" t="s">
        <v>381</v>
      </c>
      <c r="K993" s="9" t="s">
        <v>136</v>
      </c>
    </row>
    <row r="994" spans="2:11" x14ac:dyDescent="0.2">
      <c r="B994" s="240"/>
      <c r="C994" s="237" t="s">
        <v>1355</v>
      </c>
      <c r="D994" s="2" t="s">
        <v>1356</v>
      </c>
      <c r="E994" s="238" t="s">
        <v>206</v>
      </c>
      <c r="F994" s="239"/>
      <c r="H994" s="240" t="s">
        <v>351</v>
      </c>
      <c r="I994" s="2"/>
      <c r="J994" s="190" t="s">
        <v>207</v>
      </c>
      <c r="K994" s="9" t="s">
        <v>136</v>
      </c>
    </row>
    <row r="995" spans="2:11" x14ac:dyDescent="0.2">
      <c r="B995" s="240"/>
      <c r="C995" s="237" t="s">
        <v>1357</v>
      </c>
      <c r="D995" s="2" t="s">
        <v>1358</v>
      </c>
      <c r="E995" s="238" t="s">
        <v>206</v>
      </c>
      <c r="F995" s="239"/>
      <c r="H995" s="240" t="s">
        <v>367</v>
      </c>
      <c r="I995" s="2"/>
      <c r="J995" s="190" t="s">
        <v>381</v>
      </c>
      <c r="K995" s="9" t="s">
        <v>136</v>
      </c>
    </row>
    <row r="996" spans="2:11" x14ac:dyDescent="0.2">
      <c r="B996" s="240"/>
      <c r="C996" s="244" t="s">
        <v>1376</v>
      </c>
      <c r="D996" s="281" t="s">
        <v>1377</v>
      </c>
      <c r="E996" s="238" t="s">
        <v>189</v>
      </c>
      <c r="F996" s="239"/>
      <c r="H996" s="240" t="s">
        <v>45</v>
      </c>
      <c r="I996" s="2"/>
      <c r="J996" s="190" t="s">
        <v>2168</v>
      </c>
      <c r="K996" s="9" t="s">
        <v>136</v>
      </c>
    </row>
    <row r="997" spans="2:11" x14ac:dyDescent="0.2">
      <c r="B997" s="240"/>
      <c r="C997" s="243" t="s">
        <v>1806</v>
      </c>
      <c r="D997" s="281" t="s">
        <v>1807</v>
      </c>
      <c r="E997" s="238" t="s">
        <v>189</v>
      </c>
      <c r="F997" s="239"/>
      <c r="H997" s="240" t="s">
        <v>46</v>
      </c>
      <c r="I997" s="2"/>
      <c r="J997" s="190" t="s">
        <v>2189</v>
      </c>
      <c r="K997" s="9" t="s">
        <v>136</v>
      </c>
    </row>
    <row r="998" spans="2:11" x14ac:dyDescent="0.2">
      <c r="B998" s="240"/>
      <c r="C998" s="237" t="s">
        <v>2368</v>
      </c>
      <c r="D998" s="2" t="s">
        <v>2369</v>
      </c>
      <c r="E998" s="238" t="s">
        <v>189</v>
      </c>
      <c r="F998" s="239"/>
      <c r="H998" s="240" t="s">
        <v>46</v>
      </c>
      <c r="I998" s="2"/>
      <c r="J998" s="190" t="s">
        <v>2189</v>
      </c>
      <c r="K998" s="9" t="s">
        <v>136</v>
      </c>
    </row>
    <row r="999" spans="2:11" x14ac:dyDescent="0.2">
      <c r="B999" s="240"/>
      <c r="C999" s="237" t="s">
        <v>2356</v>
      </c>
      <c r="D999" s="2" t="s">
        <v>2357</v>
      </c>
      <c r="E999" s="238" t="s">
        <v>189</v>
      </c>
      <c r="F999" s="239"/>
      <c r="H999" s="240" t="s">
        <v>46</v>
      </c>
      <c r="I999" s="2"/>
      <c r="J999" s="190" t="s">
        <v>2358</v>
      </c>
      <c r="K999" s="9" t="s">
        <v>136</v>
      </c>
    </row>
    <row r="1000" spans="2:11" x14ac:dyDescent="0.2">
      <c r="B1000" s="240"/>
      <c r="C1000" s="237" t="s">
        <v>2355</v>
      </c>
      <c r="D1000" s="2" t="s">
        <v>1239</v>
      </c>
      <c r="E1000" s="238" t="s">
        <v>189</v>
      </c>
      <c r="F1000" s="239"/>
      <c r="H1000" s="240" t="s">
        <v>47</v>
      </c>
      <c r="I1000" s="2"/>
      <c r="J1000" s="190" t="s">
        <v>202</v>
      </c>
      <c r="K1000" s="9" t="s">
        <v>136</v>
      </c>
    </row>
    <row r="1001" spans="2:11" x14ac:dyDescent="0.2">
      <c r="B1001" s="240"/>
      <c r="C1001" s="237" t="s">
        <v>1315</v>
      </c>
      <c r="D1001" s="2" t="s">
        <v>2351</v>
      </c>
      <c r="E1001" s="238" t="s">
        <v>189</v>
      </c>
      <c r="F1001" s="239"/>
      <c r="H1001" s="240" t="s">
        <v>47</v>
      </c>
      <c r="I1001" s="2"/>
      <c r="J1001" s="190" t="s">
        <v>202</v>
      </c>
      <c r="K1001" s="9" t="s">
        <v>136</v>
      </c>
    </row>
    <row r="1002" spans="2:11" x14ac:dyDescent="0.2">
      <c r="B1002" s="240"/>
      <c r="C1002" s="237" t="s">
        <v>1319</v>
      </c>
      <c r="D1002" s="2" t="s">
        <v>1320</v>
      </c>
      <c r="E1002" s="238" t="s">
        <v>189</v>
      </c>
      <c r="F1002" s="239"/>
      <c r="H1002" s="240" t="s">
        <v>47</v>
      </c>
      <c r="I1002" s="2"/>
      <c r="J1002" s="190" t="s">
        <v>202</v>
      </c>
      <c r="K1002" s="9" t="s">
        <v>136</v>
      </c>
    </row>
    <row r="1003" spans="2:11" x14ac:dyDescent="0.2">
      <c r="B1003" s="240"/>
      <c r="C1003" s="243" t="s">
        <v>1360</v>
      </c>
      <c r="D1003" s="281" t="s">
        <v>1361</v>
      </c>
      <c r="E1003" s="238" t="s">
        <v>189</v>
      </c>
      <c r="F1003" s="239"/>
      <c r="H1003" s="240" t="s">
        <v>47</v>
      </c>
      <c r="I1003" s="2"/>
      <c r="J1003" s="190" t="s">
        <v>2189</v>
      </c>
      <c r="K1003" s="9" t="s">
        <v>136</v>
      </c>
    </row>
    <row r="1004" spans="2:11" x14ac:dyDescent="0.2">
      <c r="B1004" s="240"/>
      <c r="C1004" s="243" t="s">
        <v>358</v>
      </c>
      <c r="D1004" s="281" t="s">
        <v>1762</v>
      </c>
      <c r="E1004" s="238" t="s">
        <v>189</v>
      </c>
      <c r="F1004" s="239"/>
      <c r="H1004" s="240" t="s">
        <v>47</v>
      </c>
      <c r="I1004" s="2"/>
      <c r="J1004" s="190" t="s">
        <v>2168</v>
      </c>
      <c r="K1004" s="9" t="s">
        <v>136</v>
      </c>
    </row>
    <row r="1005" spans="2:11" x14ac:dyDescent="0.2">
      <c r="B1005" s="240"/>
      <c r="C1005" s="237" t="s">
        <v>556</v>
      </c>
      <c r="D1005" s="2" t="s">
        <v>557</v>
      </c>
      <c r="E1005" s="238" t="s">
        <v>189</v>
      </c>
      <c r="F1005" s="239"/>
      <c r="H1005" s="240" t="s">
        <v>137</v>
      </c>
      <c r="I1005" s="2"/>
      <c r="J1005" s="190" t="s">
        <v>2359</v>
      </c>
      <c r="K1005" s="9" t="s">
        <v>136</v>
      </c>
    </row>
    <row r="1006" spans="2:11" x14ac:dyDescent="0.2">
      <c r="B1006" s="240"/>
      <c r="C1006" s="237" t="s">
        <v>1999</v>
      </c>
      <c r="D1006" s="2" t="s">
        <v>2000</v>
      </c>
      <c r="E1006" s="238" t="s">
        <v>189</v>
      </c>
      <c r="F1006" s="239"/>
      <c r="H1006" s="240" t="s">
        <v>47</v>
      </c>
      <c r="I1006" s="2"/>
      <c r="J1006" s="190" t="s">
        <v>194</v>
      </c>
      <c r="K1006" s="9" t="s">
        <v>136</v>
      </c>
    </row>
    <row r="1007" spans="2:11" x14ac:dyDescent="0.2">
      <c r="B1007" s="240"/>
      <c r="C1007" s="243" t="s">
        <v>1916</v>
      </c>
      <c r="D1007" s="281" t="s">
        <v>1917</v>
      </c>
      <c r="E1007" s="238" t="s">
        <v>189</v>
      </c>
      <c r="F1007" s="239"/>
      <c r="H1007" s="240" t="s">
        <v>47</v>
      </c>
      <c r="I1007" s="2"/>
      <c r="J1007" s="190" t="s">
        <v>1366</v>
      </c>
      <c r="K1007" s="9" t="s">
        <v>136</v>
      </c>
    </row>
    <row r="1008" spans="2:11" x14ac:dyDescent="0.2">
      <c r="B1008" s="240"/>
      <c r="C1008" s="237" t="s">
        <v>374</v>
      </c>
      <c r="D1008" s="2" t="s">
        <v>1931</v>
      </c>
      <c r="E1008" s="238" t="s">
        <v>189</v>
      </c>
      <c r="F1008" s="239"/>
      <c r="H1008" s="240" t="s">
        <v>46</v>
      </c>
      <c r="I1008" s="2"/>
      <c r="J1008" s="190" t="s">
        <v>2189</v>
      </c>
      <c r="K1008" s="9" t="s">
        <v>136</v>
      </c>
    </row>
    <row r="1009" spans="1:11" x14ac:dyDescent="0.2">
      <c r="B1009" s="240"/>
      <c r="C1009" s="243" t="s">
        <v>1362</v>
      </c>
      <c r="D1009" s="281" t="s">
        <v>1363</v>
      </c>
      <c r="E1009" s="238" t="s">
        <v>189</v>
      </c>
      <c r="F1009" s="239"/>
      <c r="H1009" s="240" t="s">
        <v>47</v>
      </c>
      <c r="I1009" s="2"/>
      <c r="J1009" s="190" t="s">
        <v>2189</v>
      </c>
      <c r="K1009" s="9" t="s">
        <v>136</v>
      </c>
    </row>
    <row r="1010" spans="1:11" x14ac:dyDescent="0.2">
      <c r="C1010" s="243" t="s">
        <v>1362</v>
      </c>
      <c r="D1010" s="254" t="s">
        <v>1363</v>
      </c>
      <c r="E1010" s="9" t="s">
        <v>189</v>
      </c>
      <c r="H1010" s="247" t="s">
        <v>46</v>
      </c>
      <c r="J1010" s="9" t="s">
        <v>2189</v>
      </c>
      <c r="K1010" s="9" t="s">
        <v>136</v>
      </c>
    </row>
    <row r="1011" spans="1:11" x14ac:dyDescent="0.2">
      <c r="A1011" s="191"/>
      <c r="B1011" s="191"/>
      <c r="C1011" s="190" t="s">
        <v>462</v>
      </c>
      <c r="D1011" s="191" t="s">
        <v>463</v>
      </c>
      <c r="E1011" s="190" t="s">
        <v>189</v>
      </c>
      <c r="H1011" s="247" t="s">
        <v>46</v>
      </c>
      <c r="J1011" s="9" t="s">
        <v>194</v>
      </c>
      <c r="K1011" s="9" t="s">
        <v>136</v>
      </c>
    </row>
    <row r="1012" spans="1:11" x14ac:dyDescent="0.2">
      <c r="A1012" s="191"/>
      <c r="B1012" s="191"/>
      <c r="C1012" s="190" t="s">
        <v>1364</v>
      </c>
      <c r="D1012" s="191" t="s">
        <v>1365</v>
      </c>
      <c r="E1012" s="190" t="s">
        <v>189</v>
      </c>
      <c r="H1012" s="247" t="s">
        <v>46</v>
      </c>
      <c r="J1012" s="9" t="s">
        <v>1366</v>
      </c>
      <c r="K1012" s="9" t="s">
        <v>136</v>
      </c>
    </row>
    <row r="1013" spans="1:11" x14ac:dyDescent="0.2">
      <c r="A1013" s="191"/>
      <c r="B1013" s="191"/>
      <c r="C1013" s="137" t="s">
        <v>1367</v>
      </c>
      <c r="D1013" s="90" t="s">
        <v>1368</v>
      </c>
      <c r="E1013" s="190" t="s">
        <v>189</v>
      </c>
      <c r="H1013" s="247" t="s">
        <v>47</v>
      </c>
      <c r="J1013" s="9" t="s">
        <v>1366</v>
      </c>
      <c r="K1013" s="9" t="s">
        <v>136</v>
      </c>
    </row>
    <row r="1014" spans="1:11" x14ac:dyDescent="0.2">
      <c r="A1014" s="191"/>
      <c r="B1014" s="191"/>
      <c r="C1014" s="190" t="s">
        <v>1369</v>
      </c>
      <c r="D1014" s="191" t="s">
        <v>729</v>
      </c>
      <c r="E1014" s="190" t="s">
        <v>189</v>
      </c>
      <c r="H1014" s="247" t="s">
        <v>367</v>
      </c>
      <c r="J1014" s="9" t="s">
        <v>1366</v>
      </c>
      <c r="K1014" s="9" t="s">
        <v>136</v>
      </c>
    </row>
    <row r="1015" spans="1:11" x14ac:dyDescent="0.2">
      <c r="A1015" s="191"/>
      <c r="B1015" s="191"/>
      <c r="C1015" s="190" t="s">
        <v>193</v>
      </c>
      <c r="D1015" s="191" t="s">
        <v>1370</v>
      </c>
      <c r="E1015" s="190" t="s">
        <v>189</v>
      </c>
      <c r="H1015" s="247" t="s">
        <v>46</v>
      </c>
      <c r="J1015" s="9" t="s">
        <v>194</v>
      </c>
      <c r="K1015" s="9" t="s">
        <v>136</v>
      </c>
    </row>
    <row r="1016" spans="1:11" x14ac:dyDescent="0.2">
      <c r="A1016" s="191"/>
      <c r="B1016" s="191"/>
      <c r="C1016" s="190" t="s">
        <v>330</v>
      </c>
      <c r="D1016" s="191" t="s">
        <v>331</v>
      </c>
      <c r="E1016" s="190" t="s">
        <v>189</v>
      </c>
      <c r="H1016" s="247" t="s">
        <v>45</v>
      </c>
      <c r="J1016" s="9" t="s">
        <v>329</v>
      </c>
      <c r="K1016" s="9" t="s">
        <v>136</v>
      </c>
    </row>
    <row r="1017" spans="1:11" x14ac:dyDescent="0.2">
      <c r="A1017" s="191"/>
      <c r="B1017" s="191"/>
      <c r="C1017" s="190" t="s">
        <v>1371</v>
      </c>
      <c r="D1017" s="191" t="s">
        <v>1372</v>
      </c>
      <c r="E1017" s="190" t="s">
        <v>189</v>
      </c>
      <c r="H1017" s="247" t="s">
        <v>137</v>
      </c>
      <c r="J1017" s="9" t="s">
        <v>194</v>
      </c>
      <c r="K1017" s="9" t="s">
        <v>136</v>
      </c>
    </row>
    <row r="1018" spans="1:11" x14ac:dyDescent="0.2">
      <c r="A1018" s="191"/>
      <c r="B1018" s="191"/>
      <c r="C1018" s="137" t="s">
        <v>191</v>
      </c>
      <c r="D1018" s="90" t="s">
        <v>192</v>
      </c>
      <c r="E1018" s="190" t="s">
        <v>189</v>
      </c>
      <c r="G1018" s="2" t="s">
        <v>134</v>
      </c>
      <c r="H1018" s="247" t="s">
        <v>45</v>
      </c>
      <c r="J1018" s="9" t="s">
        <v>190</v>
      </c>
      <c r="K1018" s="9" t="s">
        <v>136</v>
      </c>
    </row>
    <row r="1019" spans="1:11" x14ac:dyDescent="0.2">
      <c r="A1019" s="191"/>
      <c r="B1019" s="191"/>
      <c r="C1019" s="190" t="s">
        <v>418</v>
      </c>
      <c r="D1019" s="191" t="s">
        <v>419</v>
      </c>
      <c r="E1019" s="190" t="s">
        <v>189</v>
      </c>
      <c r="H1019" s="247" t="s">
        <v>45</v>
      </c>
      <c r="J1019" s="9" t="s">
        <v>190</v>
      </c>
      <c r="K1019" s="9" t="s">
        <v>136</v>
      </c>
    </row>
    <row r="1020" spans="1:11" x14ac:dyDescent="0.2">
      <c r="A1020" s="191"/>
      <c r="B1020" s="191"/>
      <c r="C1020" s="190" t="s">
        <v>422</v>
      </c>
      <c r="D1020" s="191" t="s">
        <v>423</v>
      </c>
      <c r="E1020" s="190" t="s">
        <v>189</v>
      </c>
      <c r="H1020" s="247" t="s">
        <v>45</v>
      </c>
      <c r="J1020" s="9" t="s">
        <v>424</v>
      </c>
      <c r="K1020" s="9" t="s">
        <v>136</v>
      </c>
    </row>
    <row r="1021" spans="1:11" x14ac:dyDescent="0.2">
      <c r="A1021" s="191"/>
      <c r="B1021" s="191"/>
      <c r="C1021" s="190" t="s">
        <v>1586</v>
      </c>
      <c r="D1021" s="191" t="s">
        <v>1587</v>
      </c>
      <c r="E1021" s="190" t="s">
        <v>189</v>
      </c>
      <c r="H1021" s="247" t="s">
        <v>47</v>
      </c>
      <c r="J1021" s="9" t="s">
        <v>194</v>
      </c>
      <c r="K1021" s="9" t="s">
        <v>136</v>
      </c>
    </row>
    <row r="1022" spans="1:11" x14ac:dyDescent="0.2">
      <c r="A1022" s="191"/>
      <c r="B1022" s="191"/>
      <c r="C1022" s="190" t="s">
        <v>1373</v>
      </c>
      <c r="D1022" s="191" t="s">
        <v>856</v>
      </c>
      <c r="E1022" s="190" t="s">
        <v>189</v>
      </c>
      <c r="H1022" s="247" t="s">
        <v>46</v>
      </c>
      <c r="J1022" s="9" t="s">
        <v>194</v>
      </c>
      <c r="K1022" s="9" t="s">
        <v>136</v>
      </c>
    </row>
    <row r="1023" spans="1:11" x14ac:dyDescent="0.2">
      <c r="A1023" s="191"/>
      <c r="B1023" s="191"/>
      <c r="C1023" s="190" t="s">
        <v>1588</v>
      </c>
      <c r="D1023" s="191" t="s">
        <v>1589</v>
      </c>
      <c r="E1023" s="190" t="s">
        <v>189</v>
      </c>
      <c r="H1023" s="247" t="s">
        <v>46</v>
      </c>
      <c r="J1023" s="9" t="s">
        <v>2189</v>
      </c>
      <c r="K1023" s="9" t="s">
        <v>136</v>
      </c>
    </row>
    <row r="1024" spans="1:11" x14ac:dyDescent="0.2">
      <c r="A1024" s="191"/>
      <c r="B1024" s="191"/>
      <c r="C1024" s="190" t="s">
        <v>1386</v>
      </c>
      <c r="D1024" s="191" t="s">
        <v>1387</v>
      </c>
      <c r="E1024" s="190" t="s">
        <v>1380</v>
      </c>
      <c r="H1024" s="247" t="s">
        <v>45</v>
      </c>
      <c r="J1024" s="9" t="s">
        <v>221</v>
      </c>
      <c r="K1024" s="9" t="s">
        <v>149</v>
      </c>
    </row>
    <row r="1025" spans="1:11" x14ac:dyDescent="0.2">
      <c r="A1025" s="191"/>
      <c r="B1025" s="191"/>
      <c r="C1025" s="190" t="s">
        <v>1378</v>
      </c>
      <c r="D1025" s="191" t="s">
        <v>1379</v>
      </c>
      <c r="E1025" s="190" t="s">
        <v>1380</v>
      </c>
      <c r="H1025" s="247" t="s">
        <v>45</v>
      </c>
      <c r="J1025" s="9" t="s">
        <v>221</v>
      </c>
      <c r="K1025" s="9" t="s">
        <v>149</v>
      </c>
    </row>
    <row r="1026" spans="1:11" x14ac:dyDescent="0.2">
      <c r="A1026" s="191"/>
      <c r="B1026" s="191"/>
      <c r="C1026" s="190" t="s">
        <v>1381</v>
      </c>
      <c r="D1026" s="191" t="s">
        <v>1382</v>
      </c>
      <c r="E1026" s="190" t="s">
        <v>1380</v>
      </c>
      <c r="H1026" s="247" t="s">
        <v>46</v>
      </c>
      <c r="J1026" s="9" t="s">
        <v>214</v>
      </c>
      <c r="K1026" s="9" t="s">
        <v>149</v>
      </c>
    </row>
    <row r="1027" spans="1:11" x14ac:dyDescent="0.2">
      <c r="A1027" s="191"/>
      <c r="B1027" s="191"/>
      <c r="C1027" s="190" t="s">
        <v>228</v>
      </c>
      <c r="D1027" s="191" t="s">
        <v>1385</v>
      </c>
      <c r="E1027" s="190" t="s">
        <v>1380</v>
      </c>
      <c r="H1027" s="247" t="s">
        <v>47</v>
      </c>
      <c r="J1027" s="9" t="s">
        <v>221</v>
      </c>
      <c r="K1027" s="9" t="s">
        <v>149</v>
      </c>
    </row>
    <row r="1028" spans="1:11" x14ac:dyDescent="0.2">
      <c r="A1028" s="191"/>
      <c r="B1028" s="191"/>
      <c r="C1028" s="190" t="s">
        <v>1383</v>
      </c>
      <c r="D1028" s="191" t="s">
        <v>1384</v>
      </c>
      <c r="E1028" s="190" t="s">
        <v>1380</v>
      </c>
      <c r="H1028" s="247" t="s">
        <v>47</v>
      </c>
      <c r="J1028" s="9" t="s">
        <v>214</v>
      </c>
      <c r="K1028" s="9" t="s">
        <v>149</v>
      </c>
    </row>
    <row r="1029" spans="1:11" x14ac:dyDescent="0.2">
      <c r="A1029" s="191"/>
      <c r="B1029" s="191"/>
      <c r="C1029" s="190" t="s">
        <v>1228</v>
      </c>
      <c r="D1029" s="191" t="s">
        <v>1229</v>
      </c>
      <c r="E1029" s="190" t="s">
        <v>1390</v>
      </c>
      <c r="H1029" s="247" t="s">
        <v>137</v>
      </c>
      <c r="J1029" s="9" t="s">
        <v>138</v>
      </c>
      <c r="K1029" s="9" t="s">
        <v>149</v>
      </c>
    </row>
    <row r="1030" spans="1:11" x14ac:dyDescent="0.2">
      <c r="A1030" s="191"/>
      <c r="B1030" s="191"/>
      <c r="C1030" s="190" t="s">
        <v>1388</v>
      </c>
      <c r="D1030" s="191" t="s">
        <v>1389</v>
      </c>
      <c r="E1030" s="190" t="s">
        <v>1390</v>
      </c>
      <c r="H1030" s="247" t="s">
        <v>45</v>
      </c>
      <c r="J1030" s="9" t="s">
        <v>138</v>
      </c>
      <c r="K1030" s="9" t="s">
        <v>149</v>
      </c>
    </row>
    <row r="1031" spans="1:11" x14ac:dyDescent="0.2">
      <c r="A1031" s="191"/>
      <c r="B1031" s="191"/>
      <c r="C1031" s="190"/>
      <c r="D1031" s="191"/>
      <c r="E1031" s="190"/>
    </row>
  </sheetData>
  <sortState ref="A2:L1027">
    <sortCondition ref="A2:A1027"/>
  </sortState>
  <customSheetViews>
    <customSheetView guid="{B28A55F2-F506-44F5-8B45-C06C81F4E83D}" scale="87" showRuler="0" topLeftCell="A490">
      <selection activeCell="C478" sqref="C478"/>
      <pageMargins left="0.75" right="0.75" top="1" bottom="1" header="0.5" footer="0.5"/>
      <pageSetup paperSize="9" orientation="portrait" horizontalDpi="300" verticalDpi="300" r:id="rId1"/>
      <headerFooter alignWithMargins="0"/>
    </customSheetView>
  </customSheetViews>
  <phoneticPr fontId="1" type="noConversion"/>
  <pageMargins left="0.19685039370078741" right="5.9055118110236227E-2" top="0" bottom="0" header="0.51181102362204722" footer="0.51181102362204722"/>
  <pageSetup paperSize="9" orientation="portrait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indexed="34"/>
  </sheetPr>
  <dimension ref="A1:M77"/>
  <sheetViews>
    <sheetView workbookViewId="0">
      <selection activeCell="A76" sqref="A76:XFD76"/>
    </sheetView>
  </sheetViews>
  <sheetFormatPr defaultColWidth="9.140625" defaultRowHeight="12.75" x14ac:dyDescent="0.2"/>
  <cols>
    <col min="1" max="1" width="4" style="17" customWidth="1"/>
    <col min="2" max="2" width="23.140625" style="17" customWidth="1"/>
    <col min="3" max="3" width="11.140625" style="17" customWidth="1"/>
    <col min="4" max="4" width="27.5703125" style="17" customWidth="1"/>
    <col min="5" max="5" width="7.7109375" style="17" customWidth="1"/>
    <col min="6" max="6" width="6.85546875" style="17" customWidth="1"/>
    <col min="7" max="7" width="33.7109375" style="17" customWidth="1"/>
    <col min="8" max="8" width="6.85546875" style="17" customWidth="1"/>
    <col min="9" max="9" width="8.28515625" style="17" customWidth="1"/>
    <col min="10" max="10" width="6" style="17" customWidth="1"/>
    <col min="11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</row>
    <row r="2" spans="1:13" hidden="1" x14ac:dyDescent="0.2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 ht="13.15" customHeight="1" x14ac:dyDescent="0.2">
      <c r="A3" s="422" t="s">
        <v>106</v>
      </c>
      <c r="B3" s="422"/>
      <c r="C3" s="422"/>
      <c r="D3" s="422"/>
      <c r="E3" s="422"/>
      <c r="F3" s="422"/>
      <c r="G3" s="422"/>
      <c r="H3" s="422"/>
      <c r="I3" s="422"/>
      <c r="J3" s="92"/>
      <c r="K3" s="91"/>
      <c r="L3" s="91"/>
      <c r="M3" s="91"/>
    </row>
    <row r="4" spans="1:13" ht="26.25" customHeight="1" x14ac:dyDescent="0.2">
      <c r="A4" s="424" t="str">
        <f>Name_4</f>
        <v>ОТКРЫТЫЙ ЛЕТНИЙ ЧЕМПИОНАТ ГОРОДА РОСТОВА-НА-ДОНУ</v>
      </c>
      <c r="B4" s="424"/>
      <c r="C4" s="424"/>
      <c r="D4" s="424"/>
      <c r="E4" s="424"/>
      <c r="F4" s="424"/>
      <c r="G4" s="424"/>
      <c r="H4" s="424"/>
      <c r="I4" s="424"/>
      <c r="J4" s="92"/>
      <c r="K4" s="91"/>
      <c r="L4" s="91"/>
      <c r="M4" s="91"/>
    </row>
    <row r="5" spans="1:13" ht="14.25" x14ac:dyDescent="0.2">
      <c r="A5" s="423"/>
      <c r="B5" s="423"/>
      <c r="C5" s="14"/>
      <c r="D5" s="4"/>
      <c r="E5" s="267" t="s">
        <v>4</v>
      </c>
      <c r="F5" s="267"/>
      <c r="G5" s="267"/>
      <c r="H5" s="267"/>
      <c r="I5" s="267"/>
      <c r="J5" s="267"/>
    </row>
    <row r="6" spans="1:13" x14ac:dyDescent="0.2">
      <c r="A6" s="423" t="s">
        <v>79</v>
      </c>
      <c r="B6" s="423"/>
      <c r="C6" s="14"/>
      <c r="D6" s="4"/>
      <c r="H6" s="88" t="str">
        <f>d_2</f>
        <v>18 сентября 2022 г</v>
      </c>
      <c r="I6" s="18"/>
      <c r="J6" s="14"/>
    </row>
    <row r="7" spans="1:13" ht="12.75" customHeight="1" x14ac:dyDescent="0.2">
      <c r="A7" s="88" t="str">
        <f>d_4</f>
        <v>ЖЕНЩИНЫ</v>
      </c>
      <c r="C7" s="14"/>
      <c r="D7" s="4"/>
      <c r="E7" s="129"/>
      <c r="F7" s="148" t="str">
        <f>d_5</f>
        <v>г.Ростов н/Д стадион Арсенал</v>
      </c>
      <c r="G7" s="129"/>
      <c r="H7" s="129"/>
      <c r="I7" s="200" t="s">
        <v>2660</v>
      </c>
      <c r="J7" s="14"/>
    </row>
    <row r="8" spans="1:13" ht="18" x14ac:dyDescent="0.2">
      <c r="A8" s="114" t="s">
        <v>74</v>
      </c>
      <c r="B8" s="114" t="s">
        <v>75</v>
      </c>
      <c r="C8" s="114" t="s">
        <v>72</v>
      </c>
      <c r="D8" s="114" t="s">
        <v>107</v>
      </c>
      <c r="E8" s="127" t="s">
        <v>42</v>
      </c>
      <c r="F8" s="127" t="s">
        <v>114</v>
      </c>
      <c r="G8" s="127" t="s">
        <v>22</v>
      </c>
      <c r="H8" s="127" t="s">
        <v>57</v>
      </c>
      <c r="I8" s="114" t="s">
        <v>77</v>
      </c>
    </row>
    <row r="9" spans="1:13" x14ac:dyDescent="0.2">
      <c r="A9" s="115"/>
      <c r="B9" s="121" t="s">
        <v>52</v>
      </c>
      <c r="C9" s="116"/>
      <c r="D9" s="116"/>
      <c r="E9" s="116"/>
      <c r="F9" s="116"/>
      <c r="G9" s="116"/>
      <c r="H9" s="116"/>
      <c r="I9" s="117"/>
    </row>
    <row r="10" spans="1:13" ht="24.95" customHeight="1" x14ac:dyDescent="0.2">
      <c r="A10" s="20" t="s">
        <v>45</v>
      </c>
      <c r="B10" s="15" t="str">
        <f>VLOOKUP($E10,УЧАСТНИКИ!$A$2:$L$1060,3,FALSE)</f>
        <v>КРЕТОВА АРИНА</v>
      </c>
      <c r="C10" s="139" t="str">
        <f>VLOOKUP($E10,УЧАСТНИКИ!$A$2:$L$1060,4,FALSE)</f>
        <v>28.02.2006</v>
      </c>
      <c r="D10" s="32" t="str">
        <f>VLOOKUP($E10,УЧАСТНИКИ!$A$2:$L$1060,5,FALSE)</f>
        <v>РОСТОВ СШОР (К) СКА</v>
      </c>
      <c r="E10" s="20" t="s">
        <v>101</v>
      </c>
      <c r="F10" s="20"/>
      <c r="G10" s="20"/>
      <c r="H10" s="20"/>
      <c r="I10" s="16"/>
    </row>
    <row r="11" spans="1:13" ht="24.95" customHeight="1" x14ac:dyDescent="0.2">
      <c r="A11" s="20" t="s">
        <v>46</v>
      </c>
      <c r="B11" s="15" t="str">
        <f>VLOOKUP($E11,УЧАСТНИКИ!$A$2:$L$1060,3,FALSE)</f>
        <v>СЕМИЗОРОВА ВЕРОНИКА</v>
      </c>
      <c r="C11" s="139" t="str">
        <f>VLOOKUP($E11,УЧАСТНИКИ!$A$2:$L$1060,4,FALSE)</f>
        <v>26.12.2009</v>
      </c>
      <c r="D11" s="32" t="str">
        <f>VLOOKUP($E11,УЧАСТНИКИ!$A$2:$L$1060,5,FALSE)</f>
        <v>РОСТОВ СШОР (К) СКА</v>
      </c>
      <c r="E11" s="20" t="s">
        <v>1499</v>
      </c>
      <c r="F11" s="20"/>
      <c r="G11" s="20"/>
      <c r="H11" s="20"/>
      <c r="I11" s="16"/>
    </row>
    <row r="12" spans="1:13" ht="24.95" customHeight="1" x14ac:dyDescent="0.2">
      <c r="A12" s="20" t="s">
        <v>47</v>
      </c>
      <c r="B12" s="15" t="str">
        <f>VLOOKUP($E12,УЧАСТНИКИ!$A$2:$L$1060,3,FALSE)</f>
        <v>АНОХИНА ДИАНА</v>
      </c>
      <c r="C12" s="139" t="str">
        <f>VLOOKUP($E12,УЧАСТНИКИ!$A$2:$L$1060,4,FALSE)</f>
        <v>29.11.2008</v>
      </c>
      <c r="D12" s="32" t="str">
        <f>VLOOKUP($E12,УЧАСТНИКИ!$A$2:$L$1060,5,FALSE)</f>
        <v>РОСТОВ СШОР (К) СКА</v>
      </c>
      <c r="E12" s="20" t="s">
        <v>1519</v>
      </c>
      <c r="F12" s="20"/>
      <c r="G12" s="20"/>
      <c r="H12" s="20"/>
      <c r="I12" s="16"/>
    </row>
    <row r="13" spans="1:13" ht="24.95" customHeight="1" x14ac:dyDescent="0.2">
      <c r="A13" s="20" t="s">
        <v>48</v>
      </c>
      <c r="B13" s="15" t="str">
        <f>VLOOKUP($E13,УЧАСТНИКИ!$A$2:$L$1060,3,FALSE)</f>
        <v>ТАЩИЯН ЕВА</v>
      </c>
      <c r="C13" s="139" t="str">
        <f>VLOOKUP($E13,УЧАСТНИКИ!$A$2:$L$1060,4,FALSE)</f>
        <v>31.07.2010</v>
      </c>
      <c r="D13" s="32" t="str">
        <f>VLOOKUP($E13,УЧАСТНИКИ!$A$2:$L$1060,5,FALSE)</f>
        <v>РОСТОВ СШОР (К) СКА</v>
      </c>
      <c r="E13" s="20" t="s">
        <v>50</v>
      </c>
      <c r="F13" s="20"/>
      <c r="G13" s="20"/>
      <c r="H13" s="20"/>
      <c r="I13" s="16"/>
      <c r="K13" s="4"/>
    </row>
    <row r="14" spans="1:13" ht="24.95" customHeight="1" x14ac:dyDescent="0.2">
      <c r="A14" s="20" t="s">
        <v>49</v>
      </c>
      <c r="B14" s="15" t="str">
        <f>VLOOKUP($E14,УЧАСТНИКИ!$A$2:$L$1060,3,FALSE)</f>
        <v>ЛУКИЕНКО АРИНА</v>
      </c>
      <c r="C14" s="139" t="str">
        <f>VLOOKUP($E14,УЧАСТНИКИ!$A$2:$L$1060,4,FALSE)</f>
        <v>22.05.2008</v>
      </c>
      <c r="D14" s="32" t="str">
        <f>VLOOKUP($E14,УЧАСТНИКИ!$A$2:$L$1060,5,FALSE)</f>
        <v>ТАГАНРОГ СШОР-13</v>
      </c>
      <c r="E14" s="20" t="s">
        <v>99</v>
      </c>
      <c r="F14" s="20"/>
      <c r="G14" s="20"/>
      <c r="H14" s="20"/>
      <c r="I14" s="16"/>
    </row>
    <row r="15" spans="1:13" ht="24.95" customHeight="1" x14ac:dyDescent="0.2">
      <c r="A15" s="20" t="s">
        <v>50</v>
      </c>
      <c r="B15" s="15" t="str">
        <f>VLOOKUP($E15,УЧАСТНИКИ!$A$2:$L$1060,3,FALSE)</f>
        <v>МАЛХОСЬЯНЦ ВЕРОНИКА</v>
      </c>
      <c r="C15" s="139" t="str">
        <f>VLOOKUP($E15,УЧАСТНИКИ!$A$2:$L$1060,4,FALSE)</f>
        <v>04.10.2006</v>
      </c>
      <c r="D15" s="32" t="str">
        <f>VLOOKUP($E15,УЧАСТНИКИ!$A$2:$L$1060,5,FALSE)</f>
        <v>РОСТОВ СШОР (К) СКА</v>
      </c>
      <c r="E15" s="20" t="s">
        <v>264</v>
      </c>
      <c r="F15" s="20"/>
      <c r="G15" s="20"/>
      <c r="H15" s="20"/>
      <c r="I15" s="16"/>
    </row>
    <row r="16" spans="1:13" ht="24.95" customHeight="1" x14ac:dyDescent="0.2">
      <c r="A16" s="20" t="s">
        <v>51</v>
      </c>
      <c r="B16" s="15" t="str">
        <f>VLOOKUP($E16,УЧАСТНИКИ!$A$2:$L$1060,3,FALSE)</f>
        <v>КВИТКИНА МАРИЯ</v>
      </c>
      <c r="C16" s="139" t="str">
        <f>VLOOKUP($E16,УЧАСТНИКИ!$A$2:$L$1060,4,FALSE)</f>
        <v>26.08.2012</v>
      </c>
      <c r="D16" s="32" t="str">
        <f>VLOOKUP($E16,УЧАСТНИКИ!$A$2:$L$1060,5,FALSE)</f>
        <v>РОСТОВ СШ-12</v>
      </c>
      <c r="E16" s="20" t="s">
        <v>171</v>
      </c>
      <c r="F16" s="20"/>
      <c r="G16" s="20"/>
      <c r="H16" s="20"/>
      <c r="I16" s="16"/>
    </row>
    <row r="17" spans="1:9" ht="24.95" customHeight="1" x14ac:dyDescent="0.2">
      <c r="A17" s="20" t="s">
        <v>88</v>
      </c>
      <c r="B17" s="206" t="e">
        <f>VLOOKUP($E17,УЧАСТНИКИ!$A$2:$L$1060,3,FALSE)</f>
        <v>#N/A</v>
      </c>
      <c r="C17" s="210" t="e">
        <f>VLOOKUP($E17,УЧАСТНИКИ!$A$2:$L$1060,4,FALSE)</f>
        <v>#N/A</v>
      </c>
      <c r="D17" s="211" t="e">
        <f>VLOOKUP($E17,УЧАСТНИКИ!$A$2:$L$1060,5,FALSE)</f>
        <v>#N/A</v>
      </c>
      <c r="E17" s="20"/>
      <c r="F17" s="20"/>
      <c r="G17" s="20"/>
      <c r="H17" s="20"/>
      <c r="I17" s="16"/>
    </row>
    <row r="18" spans="1:9" ht="20.100000000000001" hidden="1" customHeight="1" x14ac:dyDescent="0.2">
      <c r="A18" s="20" t="s">
        <v>95</v>
      </c>
      <c r="B18" s="15" t="e">
        <f>VLOOKUP($E18,УЧАСТНИКИ!$A$2:$L$1060,3,FALSE)</f>
        <v>#N/A</v>
      </c>
      <c r="C18" s="139" t="e">
        <f>VLOOKUP($E18,УЧАСТНИКИ!$A$2:$L$1060,4,FALSE)</f>
        <v>#N/A</v>
      </c>
      <c r="D18" s="32" t="e">
        <f>VLOOKUP($E18,УЧАСТНИКИ!$A$2:$L$1060,5,FALSE)</f>
        <v>#N/A</v>
      </c>
      <c r="E18" s="20"/>
      <c r="F18" s="20"/>
      <c r="G18" s="20"/>
      <c r="H18" s="20"/>
      <c r="I18" s="16"/>
    </row>
    <row r="19" spans="1:9" ht="20.100000000000001" hidden="1" customHeight="1" x14ac:dyDescent="0.2">
      <c r="A19" s="20" t="s">
        <v>94</v>
      </c>
      <c r="B19" s="15" t="e">
        <f>VLOOKUP($E19,УЧАСТНИКИ!$A$2:$L$1060,3,FALSE)</f>
        <v>#N/A</v>
      </c>
      <c r="C19" s="139" t="e">
        <f>VLOOKUP($E19,УЧАСТНИКИ!$A$2:$L$1060,4,FALSE)</f>
        <v>#N/A</v>
      </c>
      <c r="D19" s="32" t="e">
        <f>VLOOKUP($E19,УЧАСТНИКИ!$A$2:$L$1060,5,FALSE)</f>
        <v>#N/A</v>
      </c>
      <c r="E19" s="20"/>
      <c r="F19" s="20"/>
      <c r="G19" s="20"/>
      <c r="H19" s="20"/>
      <c r="I19" s="16"/>
    </row>
    <row r="20" spans="1:9" ht="24.95" hidden="1" customHeight="1" x14ac:dyDescent="0.2">
      <c r="A20" s="20" t="s">
        <v>93</v>
      </c>
      <c r="B20" s="15" t="e">
        <f>VLOOKUP($E20,УЧАСТНИКИ!$A$2:$L$1060,3,FALSE)</f>
        <v>#N/A</v>
      </c>
      <c r="C20" s="139" t="e">
        <f>VLOOKUP($E20,УЧАСТНИКИ!$A$2:$L$1060,4,FALSE)</f>
        <v>#N/A</v>
      </c>
      <c r="D20" s="32" t="e">
        <f>VLOOKUP($E20,УЧАСТНИКИ!$A$2:$L$1060,5,FALSE)</f>
        <v>#N/A</v>
      </c>
      <c r="E20" s="20"/>
      <c r="F20" s="20"/>
      <c r="G20" s="20"/>
      <c r="H20" s="20"/>
      <c r="I20" s="16"/>
    </row>
    <row r="21" spans="1:9" ht="20.100000000000001" hidden="1" customHeight="1" x14ac:dyDescent="0.2">
      <c r="A21" s="20" t="s">
        <v>2076</v>
      </c>
      <c r="B21" s="15" t="e">
        <f>VLOOKUP($E21,УЧАСТНИКИ!$A$2:$L$1060,3,FALSE)</f>
        <v>#N/A</v>
      </c>
      <c r="C21" s="139" t="e">
        <f>VLOOKUP($E21,УЧАСТНИКИ!$A$2:$L$1060,4,FALSE)</f>
        <v>#N/A</v>
      </c>
      <c r="D21" s="32" t="e">
        <f>VLOOKUP($E21,УЧАСТНИКИ!$A$2:$L$1060,5,FALSE)</f>
        <v>#N/A</v>
      </c>
      <c r="E21" s="20"/>
      <c r="F21" s="20"/>
      <c r="G21" s="20"/>
      <c r="H21" s="20"/>
      <c r="I21" s="16"/>
    </row>
    <row r="22" spans="1:9" ht="20.100000000000001" hidden="1" customHeight="1" x14ac:dyDescent="0.2">
      <c r="A22" s="20" t="s">
        <v>94</v>
      </c>
      <c r="B22" s="15" t="e">
        <f>VLOOKUP($E22,УЧАСТНИКИ!$A$2:$L$1060,3,FALSE)</f>
        <v>#N/A</v>
      </c>
      <c r="C22" s="139" t="e">
        <f>VLOOKUP($E22,УЧАСТНИКИ!$A$2:$L$1060,4,FALSE)</f>
        <v>#N/A</v>
      </c>
      <c r="D22" s="32" t="e">
        <f>VLOOKUP($E22,УЧАСТНИКИ!$A$2:$L$1060,5,FALSE)</f>
        <v>#N/A</v>
      </c>
      <c r="E22" s="20"/>
      <c r="F22" s="20"/>
      <c r="G22" s="20"/>
      <c r="H22" s="20"/>
      <c r="I22" s="16"/>
    </row>
    <row r="23" spans="1:9" x14ac:dyDescent="0.2">
      <c r="A23" s="115"/>
      <c r="B23" s="121" t="s">
        <v>53</v>
      </c>
      <c r="C23" s="116"/>
      <c r="D23" s="116"/>
      <c r="E23" s="116"/>
      <c r="F23" s="116"/>
      <c r="G23" s="116"/>
      <c r="H23" s="116"/>
      <c r="I23" s="117"/>
    </row>
    <row r="24" spans="1:9" ht="24.95" customHeight="1" x14ac:dyDescent="0.2">
      <c r="A24" s="20" t="s">
        <v>45</v>
      </c>
      <c r="B24" s="15" t="str">
        <f>VLOOKUP($E24,УЧАСТНИКИ!$A$2:$L$1060,3,FALSE)</f>
        <v>НЕГОДАЕВА АННА</v>
      </c>
      <c r="C24" s="139" t="str">
        <f>VLOOKUP($E24,УЧАСТНИКИ!$A$2:$L$1060,4,FALSE)</f>
        <v>02.09.1998</v>
      </c>
      <c r="D24" s="32" t="str">
        <f>VLOOKUP($E24,УЧАСТНИКИ!$A$2:$L$1060,5,FALSE)</f>
        <v>Бегом по Жизни</v>
      </c>
      <c r="E24" s="20" t="s">
        <v>2637</v>
      </c>
      <c r="F24" s="20"/>
      <c r="G24" s="20"/>
      <c r="H24" s="20"/>
      <c r="I24" s="207">
        <f>VLOOKUP($E24,УЧАСТНИКИ!$A$2:$L$1060,9,FALSE)</f>
        <v>0</v>
      </c>
    </row>
    <row r="25" spans="1:9" ht="24.95" customHeight="1" x14ac:dyDescent="0.2">
      <c r="A25" s="20" t="s">
        <v>46</v>
      </c>
      <c r="B25" s="15" t="str">
        <f>VLOOKUP($E25,УЧАСТНИКИ!$A$2:$L$1060,3,FALSE)</f>
        <v>ЛОМАКОВА МИЛАНА</v>
      </c>
      <c r="C25" s="139" t="str">
        <f>VLOOKUP($E25,УЧАСТНИКИ!$A$2:$L$1060,4,FALSE)</f>
        <v>30.08.2006</v>
      </c>
      <c r="D25" s="32" t="str">
        <f>VLOOKUP($E25,УЧАСТНИКИ!$A$2:$L$1060,5,FALSE)</f>
        <v>РОСТОВ ДЮСШ-1</v>
      </c>
      <c r="E25" s="20" t="s">
        <v>2156</v>
      </c>
      <c r="F25" s="20"/>
      <c r="G25" s="20"/>
      <c r="H25" s="20"/>
      <c r="I25" s="207">
        <f>VLOOKUP($E25,УЧАСТНИКИ!$A$2:$L$1060,9,FALSE)</f>
        <v>0</v>
      </c>
    </row>
    <row r="26" spans="1:9" ht="24.95" customHeight="1" x14ac:dyDescent="0.2">
      <c r="A26" s="20" t="s">
        <v>47</v>
      </c>
      <c r="B26" s="15" t="str">
        <f>VLOOKUP($E26,УЧАСТНИКИ!$A$2:$L$1060,3,FALSE)</f>
        <v>ИВАНОВА ЭЛИНА</v>
      </c>
      <c r="C26" s="139" t="str">
        <f>VLOOKUP($E26,УЧАСТНИКИ!$A$2:$L$1060,4,FALSE)</f>
        <v>28.02.2001</v>
      </c>
      <c r="D26" s="32" t="str">
        <f>VLOOKUP($E26,УЧАСТНИКИ!$A$2:$L$1060,5,FALSE)</f>
        <v>РОСТОВ ДЮСШ-1</v>
      </c>
      <c r="E26" s="20" t="s">
        <v>2430</v>
      </c>
      <c r="F26" s="20"/>
      <c r="G26" s="20"/>
      <c r="H26" s="20"/>
      <c r="I26" s="207">
        <f>VLOOKUP($E26,УЧАСТНИКИ!$A$2:$L$1060,9,FALSE)</f>
        <v>0</v>
      </c>
    </row>
    <row r="27" spans="1:9" ht="24.95" customHeight="1" x14ac:dyDescent="0.2">
      <c r="A27" s="20" t="s">
        <v>48</v>
      </c>
      <c r="B27" s="15" t="str">
        <f>VLOOKUP($E27,УЧАСТНИКИ!$A$2:$L$1060,3,FALSE)</f>
        <v>САЛИХОВА ВАСИЛИСА</v>
      </c>
      <c r="C27" s="139" t="str">
        <f>VLOOKUP($E27,УЧАСТНИКИ!$A$2:$L$1060,4,FALSE)</f>
        <v>20.04.1994</v>
      </c>
      <c r="D27" s="32" t="str">
        <f>VLOOKUP($E27,УЧАСТНИКИ!$A$2:$L$1060,5,FALSE)</f>
        <v>РОСТОВ</v>
      </c>
      <c r="E27" s="20" t="s">
        <v>2077</v>
      </c>
      <c r="F27" s="20"/>
      <c r="G27" s="20"/>
      <c r="H27" s="20"/>
      <c r="I27" s="207">
        <f>VLOOKUP($E27,УЧАСТНИКИ!$A$2:$L$1060,9,FALSE)</f>
        <v>0</v>
      </c>
    </row>
    <row r="28" spans="1:9" ht="24.95" customHeight="1" x14ac:dyDescent="0.2">
      <c r="A28" s="20" t="s">
        <v>49</v>
      </c>
      <c r="B28" s="15" t="str">
        <f>VLOOKUP($E28,УЧАСТНИКИ!$A$2:$L$1060,3,FALSE)</f>
        <v>ПОЛЯКОВА ПОЛИНА</v>
      </c>
      <c r="C28" s="139" t="str">
        <f>VLOOKUP($E28,УЧАСТНИКИ!$A$2:$L$1060,4,FALSE)</f>
        <v>30.01.2007</v>
      </c>
      <c r="D28" s="32" t="str">
        <f>VLOOKUP($E28,УЧАСТНИКИ!$A$2:$L$1060,5,FALSE)</f>
        <v>ЗЕРНОГРАД СШОР</v>
      </c>
      <c r="E28" s="20" t="s">
        <v>103</v>
      </c>
      <c r="F28" s="20"/>
      <c r="G28" s="20"/>
      <c r="H28" s="20"/>
      <c r="I28" s="207">
        <f>VLOOKUP($E28,УЧАСТНИКИ!$A$2:$L$1060,9,FALSE)</f>
        <v>0</v>
      </c>
    </row>
    <row r="29" spans="1:9" ht="24.95" customHeight="1" x14ac:dyDescent="0.2">
      <c r="A29" s="20" t="s">
        <v>50</v>
      </c>
      <c r="B29" s="15" t="str">
        <f>VLOOKUP($E29,УЧАСТНИКИ!$A$2:$L$1060,3,FALSE)</f>
        <v>ЛОМАКОВА АННА</v>
      </c>
      <c r="C29" s="139" t="str">
        <f>VLOOKUP($E29,УЧАСТНИКИ!$A$2:$L$1060,4,FALSE)</f>
        <v>19.12.1982</v>
      </c>
      <c r="D29" s="32" t="str">
        <f>VLOOKUP($E29,УЧАСТНИКИ!$A$2:$L$1060,5,FALSE)</f>
        <v>РОСТОВ ДЮСШ-1</v>
      </c>
      <c r="E29" s="20" t="s">
        <v>98</v>
      </c>
      <c r="F29" s="20"/>
      <c r="G29" s="20"/>
      <c r="H29" s="20"/>
      <c r="I29" s="207">
        <f>VLOOKUP($E29,УЧАСТНИКИ!$A$2:$L$1060,9,FALSE)</f>
        <v>0</v>
      </c>
    </row>
    <row r="30" spans="1:9" ht="18" customHeight="1" x14ac:dyDescent="0.2">
      <c r="A30" s="20" t="s">
        <v>51</v>
      </c>
      <c r="B30" s="206" t="e">
        <f>VLOOKUP($E30,УЧАСТНИКИ!$A$2:$L$1060,3,FALSE)</f>
        <v>#N/A</v>
      </c>
      <c r="C30" s="210" t="e">
        <f>VLOOKUP($E30,УЧАСТНИКИ!$A$2:$L$1060,4,FALSE)</f>
        <v>#N/A</v>
      </c>
      <c r="D30" s="211" t="e">
        <f>VLOOKUP($E30,УЧАСТНИКИ!$A$2:$L$1060,5,FALSE)</f>
        <v>#N/A</v>
      </c>
      <c r="E30" s="20"/>
      <c r="F30" s="208"/>
      <c r="G30" s="208"/>
      <c r="H30" s="208"/>
      <c r="I30" s="207" t="e">
        <f>VLOOKUP($E30,УЧАСТНИКИ!$A$2:$L$1060,9,FALSE)</f>
        <v>#N/A</v>
      </c>
    </row>
    <row r="31" spans="1:9" ht="20.25" customHeight="1" x14ac:dyDescent="0.2">
      <c r="A31" s="20">
        <v>8</v>
      </c>
      <c r="B31" s="206" t="e">
        <f>VLOOKUP($E31,УЧАСТНИКИ!$A$2:$L$1060,3,FALSE)</f>
        <v>#N/A</v>
      </c>
      <c r="C31" s="210" t="e">
        <f>VLOOKUP($E31,УЧАСТНИКИ!$A$2:$L$1060,4,FALSE)</f>
        <v>#N/A</v>
      </c>
      <c r="D31" s="211" t="e">
        <f>VLOOKUP($E31,УЧАСТНИКИ!$A$2:$L$1060,5,FALSE)</f>
        <v>#N/A</v>
      </c>
      <c r="E31" s="20"/>
      <c r="F31" s="208"/>
      <c r="G31" s="208"/>
      <c r="H31" s="208"/>
      <c r="I31" s="207" t="e">
        <f>VLOOKUP($E31,УЧАСТНИКИ!$A$2:$L$1060,9,FALSE)</f>
        <v>#N/A</v>
      </c>
    </row>
    <row r="32" spans="1:9" hidden="1" x14ac:dyDescent="0.2">
      <c r="A32" s="20" t="s">
        <v>95</v>
      </c>
      <c r="B32" s="15" t="e">
        <f>VLOOKUP($E32,УЧАСТНИКИ!$A$2:$L$1060,3,FALSE)</f>
        <v>#N/A</v>
      </c>
      <c r="C32" s="139" t="e">
        <f>VLOOKUP($E32,УЧАСТНИКИ!$A$2:$L$1060,4,FALSE)</f>
        <v>#N/A</v>
      </c>
      <c r="D32" s="32" t="e">
        <f>VLOOKUP($E32,УЧАСТНИКИ!$A$2:$L$1060,5,FALSE)</f>
        <v>#N/A</v>
      </c>
      <c r="E32" s="20"/>
      <c r="F32" s="20"/>
      <c r="G32" s="20"/>
      <c r="H32" s="20"/>
      <c r="I32" s="207" t="e">
        <f>VLOOKUP($E32,УЧАСТНИКИ!$A$2:$L$1060,9,FALSE)</f>
        <v>#N/A</v>
      </c>
    </row>
    <row r="33" spans="1:11" hidden="1" x14ac:dyDescent="0.2">
      <c r="A33" s="20" t="s">
        <v>94</v>
      </c>
      <c r="B33" s="206" t="e">
        <f>VLOOKUP($E33,УЧАСТНИКИ!$A$2:$L$1060,3,FALSE)</f>
        <v>#N/A</v>
      </c>
      <c r="C33" s="210" t="e">
        <f>VLOOKUP($E33,УЧАСТНИКИ!$A$2:$L$1060,4,FALSE)</f>
        <v>#N/A</v>
      </c>
      <c r="D33" s="211" t="e">
        <f>VLOOKUP($E33,УЧАСТНИКИ!$A$2:$L$1060,5,FALSE)</f>
        <v>#N/A</v>
      </c>
      <c r="E33" s="20"/>
      <c r="F33" s="20"/>
      <c r="G33" s="20"/>
      <c r="H33" s="20"/>
      <c r="I33" s="207" t="e">
        <f>VLOOKUP($E33,УЧАСТНИКИ!$A$2:$L$1060,9,FALSE)</f>
        <v>#N/A</v>
      </c>
    </row>
    <row r="34" spans="1:11" hidden="1" x14ac:dyDescent="0.2">
      <c r="A34" s="20" t="s">
        <v>93</v>
      </c>
      <c r="B34" s="206" t="e">
        <f>VLOOKUP($E34,УЧАСТНИКИ!$A$2:$L$1060,3,FALSE)</f>
        <v>#N/A</v>
      </c>
      <c r="C34" s="210" t="e">
        <f>VLOOKUP($E34,УЧАСТНИКИ!$A$2:$L$1060,4,FALSE)</f>
        <v>#N/A</v>
      </c>
      <c r="D34" s="211" t="e">
        <f>VLOOKUP($E34,УЧАСТНИКИ!$A$2:$L$1060,5,FALSE)</f>
        <v>#N/A</v>
      </c>
      <c r="E34" s="20"/>
      <c r="F34" s="20"/>
      <c r="G34" s="20"/>
      <c r="H34" s="20"/>
      <c r="I34" s="207" t="e">
        <f>VLOOKUP($E34,УЧАСТНИКИ!$A$2:$L$1060,9,FALSE)</f>
        <v>#N/A</v>
      </c>
    </row>
    <row r="35" spans="1:11" hidden="1" x14ac:dyDescent="0.2">
      <c r="A35" s="115"/>
      <c r="B35" s="121" t="s">
        <v>54</v>
      </c>
      <c r="C35" s="116"/>
      <c r="D35" s="116"/>
      <c r="E35" s="116"/>
      <c r="F35" s="116"/>
      <c r="G35" s="116"/>
      <c r="H35" s="116"/>
      <c r="I35" s="117"/>
    </row>
    <row r="36" spans="1:11" hidden="1" x14ac:dyDescent="0.2">
      <c r="A36" s="20" t="s">
        <v>45</v>
      </c>
      <c r="B36" s="15" t="e">
        <f>VLOOKUP($E36,УЧАСТНИКИ!$A$2:$L$1060,3,FALSE)</f>
        <v>#N/A</v>
      </c>
      <c r="C36" s="139" t="e">
        <f>VLOOKUP($E36,УЧАСТНИКИ!$A$2:$L$1060,4,FALSE)</f>
        <v>#N/A</v>
      </c>
      <c r="D36" s="32" t="e">
        <f>VLOOKUP($E36,УЧАСТНИКИ!$A$2:$L$1060,5,FALSE)</f>
        <v>#N/A</v>
      </c>
      <c r="E36" s="20"/>
      <c r="F36" s="20"/>
      <c r="G36" s="20"/>
      <c r="H36" s="20"/>
      <c r="I36" s="207" t="e">
        <f>VLOOKUP($E36,УЧАСТНИКИ!$A$2:$L$1060,9,FALSE)</f>
        <v>#N/A</v>
      </c>
    </row>
    <row r="37" spans="1:11" hidden="1" x14ac:dyDescent="0.2">
      <c r="A37" s="20" t="s">
        <v>46</v>
      </c>
      <c r="B37" s="15" t="e">
        <f>VLOOKUP($E37,УЧАСТНИКИ!$A$2:$L$1060,3,FALSE)</f>
        <v>#N/A</v>
      </c>
      <c r="C37" s="139" t="e">
        <f>VLOOKUP($E37,УЧАСТНИКИ!$A$2:$L$1060,4,FALSE)</f>
        <v>#N/A</v>
      </c>
      <c r="D37" s="32" t="e">
        <f>VLOOKUP($E37,УЧАСТНИКИ!$A$2:$L$1060,5,FALSE)</f>
        <v>#N/A</v>
      </c>
      <c r="E37" s="20"/>
      <c r="F37" s="20"/>
      <c r="G37" s="20"/>
      <c r="H37" s="20"/>
      <c r="I37" s="207" t="e">
        <f>VLOOKUP($E37,УЧАСТНИКИ!$A$2:$L$1060,9,FALSE)</f>
        <v>#N/A</v>
      </c>
    </row>
    <row r="38" spans="1:11" hidden="1" x14ac:dyDescent="0.2">
      <c r="A38" s="20" t="s">
        <v>47</v>
      </c>
      <c r="B38" s="15" t="e">
        <f>VLOOKUP($E38,УЧАСТНИКИ!$A$2:$L$1060,3,FALSE)</f>
        <v>#N/A</v>
      </c>
      <c r="C38" s="139" t="e">
        <f>VLOOKUP($E38,УЧАСТНИКИ!$A$2:$L$1060,4,FALSE)</f>
        <v>#N/A</v>
      </c>
      <c r="D38" s="32" t="e">
        <f>VLOOKUP($E38,УЧАСТНИКИ!$A$2:$L$1060,5,FALSE)</f>
        <v>#N/A</v>
      </c>
      <c r="E38" s="20"/>
      <c r="F38" s="20"/>
      <c r="G38" s="20"/>
      <c r="H38" s="20"/>
      <c r="I38" s="207" t="e">
        <f>VLOOKUP($E38,УЧАСТНИКИ!$A$2:$L$1060,9,FALSE)</f>
        <v>#N/A</v>
      </c>
    </row>
    <row r="39" spans="1:11" hidden="1" x14ac:dyDescent="0.2">
      <c r="A39" s="20" t="s">
        <v>48</v>
      </c>
      <c r="B39" s="206" t="e">
        <f>VLOOKUP($E39,УЧАСТНИКИ!$A$2:$L$1060,3,FALSE)</f>
        <v>#N/A</v>
      </c>
      <c r="C39" s="210" t="e">
        <f>VLOOKUP($E39,УЧАСТНИКИ!$A$2:$L$1060,4,FALSE)</f>
        <v>#N/A</v>
      </c>
      <c r="D39" s="211" t="e">
        <f>VLOOKUP($E39,УЧАСТНИКИ!$A$2:$L$1060,5,FALSE)</f>
        <v>#N/A</v>
      </c>
      <c r="E39" s="20"/>
      <c r="F39" s="20"/>
      <c r="G39" s="20"/>
      <c r="H39" s="20"/>
      <c r="I39" s="207" t="e">
        <f>VLOOKUP($E39,УЧАСТНИКИ!$A$2:$L$1060,9,FALSE)</f>
        <v>#N/A</v>
      </c>
    </row>
    <row r="40" spans="1:11" hidden="1" x14ac:dyDescent="0.2">
      <c r="A40" s="20" t="s">
        <v>49</v>
      </c>
      <c r="B40" s="206" t="e">
        <f>VLOOKUP($E40,УЧАСТНИКИ!$A$2:$L$1060,3,FALSE)</f>
        <v>#N/A</v>
      </c>
      <c r="C40" s="210" t="e">
        <f>VLOOKUP($E40,УЧАСТНИКИ!$A$2:$L$1060,4,FALSE)</f>
        <v>#N/A</v>
      </c>
      <c r="D40" s="211" t="e">
        <f>VLOOKUP($E40,УЧАСТНИКИ!$A$2:$L$1060,5,FALSE)</f>
        <v>#N/A</v>
      </c>
      <c r="E40" s="20"/>
      <c r="F40" s="20"/>
      <c r="G40" s="20"/>
      <c r="H40" s="20"/>
      <c r="I40" s="207" t="e">
        <f>VLOOKUP($E40,УЧАСТНИКИ!$A$2:$L$1060,9,FALSE)</f>
        <v>#N/A</v>
      </c>
    </row>
    <row r="41" spans="1:11" hidden="1" x14ac:dyDescent="0.2">
      <c r="A41" s="20" t="s">
        <v>50</v>
      </c>
      <c r="B41" s="15" t="e">
        <f>VLOOKUP($E41,УЧАСТНИКИ!$A$2:$L$1060,3,FALSE)</f>
        <v>#N/A</v>
      </c>
      <c r="C41" s="139" t="e">
        <f>VLOOKUP($E41,УЧАСТНИКИ!$A$2:$L$1060,4,FALSE)</f>
        <v>#N/A</v>
      </c>
      <c r="D41" s="32" t="e">
        <f>VLOOKUP($E41,УЧАСТНИКИ!$A$2:$L$1060,5,FALSE)</f>
        <v>#N/A</v>
      </c>
      <c r="E41" s="20"/>
      <c r="F41" s="20"/>
      <c r="G41" s="20"/>
      <c r="H41" s="20"/>
      <c r="I41" s="16" t="e">
        <f>VLOOKUP($E41,УЧАСТНИКИ!$A$2:$L$1060,9,FALSE)</f>
        <v>#N/A</v>
      </c>
    </row>
    <row r="42" spans="1:11" hidden="1" x14ac:dyDescent="0.2">
      <c r="A42" s="20" t="s">
        <v>51</v>
      </c>
      <c r="B42" s="15" t="e">
        <f>VLOOKUP($E42,УЧАСТНИКИ!$A$2:$L$1060,3,FALSE)</f>
        <v>#N/A</v>
      </c>
      <c r="C42" s="139" t="e">
        <f>VLOOKUP($E42,УЧАСТНИКИ!$A$2:$L$1060,4,FALSE)</f>
        <v>#N/A</v>
      </c>
      <c r="D42" s="32" t="e">
        <f>VLOOKUP($E42,УЧАСТНИКИ!$A$2:$L$1060,5,FALSE)</f>
        <v>#N/A</v>
      </c>
      <c r="E42" s="20"/>
      <c r="F42" s="20"/>
      <c r="G42" s="20"/>
      <c r="H42" s="20"/>
      <c r="I42" s="16" t="e">
        <f>VLOOKUP($E42,УЧАСТНИКИ!$A$2:$L$1060,9,FALSE)</f>
        <v>#N/A</v>
      </c>
    </row>
    <row r="43" spans="1:11" hidden="1" x14ac:dyDescent="0.2">
      <c r="A43" s="20">
        <v>8</v>
      </c>
      <c r="B43" s="15" t="e">
        <f>VLOOKUP($E43,УЧАСТНИКИ!$A$2:$L$1060,3,FALSE)</f>
        <v>#N/A</v>
      </c>
      <c r="C43" s="139" t="e">
        <f>VLOOKUP($E43,УЧАСТНИКИ!$A$2:$L$1060,4,FALSE)</f>
        <v>#N/A</v>
      </c>
      <c r="D43" s="32" t="e">
        <f>VLOOKUP($E43,УЧАСТНИКИ!$A$2:$L$1060,5,FALSE)</f>
        <v>#N/A</v>
      </c>
      <c r="E43" s="20"/>
      <c r="F43" s="20"/>
      <c r="G43" s="20"/>
      <c r="H43" s="20"/>
      <c r="I43" s="16" t="e">
        <f>VLOOKUP($E43,УЧАСТНИКИ!$A$2:$L$1060,9,FALSE)</f>
        <v>#N/A</v>
      </c>
    </row>
    <row r="44" spans="1:11" hidden="1" x14ac:dyDescent="0.2">
      <c r="A44" s="115"/>
      <c r="B44" s="121" t="s">
        <v>55</v>
      </c>
      <c r="C44" s="116"/>
      <c r="D44" s="116"/>
      <c r="E44" s="116"/>
      <c r="F44" s="116"/>
      <c r="G44" s="116"/>
      <c r="H44" s="116"/>
      <c r="I44" s="117"/>
    </row>
    <row r="45" spans="1:11" hidden="1" x14ac:dyDescent="0.2">
      <c r="A45" s="20" t="s">
        <v>45</v>
      </c>
      <c r="B45" s="15" t="e">
        <f>VLOOKUP($E45,УЧАСТНИКИ!$A$2:$L$1060,3,FALSE)</f>
        <v>#N/A</v>
      </c>
      <c r="C45" s="139" t="e">
        <f>VLOOKUP($E45,УЧАСТНИКИ!$A$2:$L$1060,4,FALSE)</f>
        <v>#N/A</v>
      </c>
      <c r="D45" s="32" t="e">
        <f>VLOOKUP($E45,УЧАСТНИКИ!$A$2:$L$1060,5,FALSE)</f>
        <v>#N/A</v>
      </c>
      <c r="E45" s="20"/>
      <c r="F45" s="20"/>
      <c r="G45" s="20"/>
      <c r="H45" s="20"/>
      <c r="I45" s="16" t="e">
        <f>VLOOKUP($E45,УЧАСТНИКИ!$A$2:$L$1060,9,FALSE)</f>
        <v>#N/A</v>
      </c>
    </row>
    <row r="46" spans="1:11" hidden="1" x14ac:dyDescent="0.2">
      <c r="A46" s="20" t="s">
        <v>46</v>
      </c>
      <c r="B46" s="15" t="e">
        <f>VLOOKUP($E46,УЧАСТНИКИ!$A$2:$L$1060,3,FALSE)</f>
        <v>#N/A</v>
      </c>
      <c r="C46" s="139" t="e">
        <f>VLOOKUP($E46,УЧАСТНИКИ!$A$2:$L$1060,4,FALSE)</f>
        <v>#N/A</v>
      </c>
      <c r="D46" s="32" t="e">
        <f>VLOOKUP($E46,УЧАСТНИКИ!$A$2:$L$1060,5,FALSE)</f>
        <v>#N/A</v>
      </c>
      <c r="E46" s="20"/>
      <c r="F46" s="20"/>
      <c r="G46" s="20"/>
      <c r="H46" s="20"/>
      <c r="I46" s="16" t="e">
        <f>VLOOKUP($E46,УЧАСТНИКИ!$A$2:$L$1060,9,FALSE)</f>
        <v>#N/A</v>
      </c>
    </row>
    <row r="47" spans="1:11" hidden="1" x14ac:dyDescent="0.2">
      <c r="A47" s="20" t="s">
        <v>47</v>
      </c>
      <c r="B47" s="15" t="e">
        <f>VLOOKUP($E47,УЧАСТНИКИ!$A$2:$L$1060,3,FALSE)</f>
        <v>#N/A</v>
      </c>
      <c r="C47" s="139" t="e">
        <f>VLOOKUP($E47,УЧАСТНИКИ!$A$2:$L$1060,4,FALSE)</f>
        <v>#N/A</v>
      </c>
      <c r="D47" s="32" t="e">
        <f>VLOOKUP($E47,УЧАСТНИКИ!$A$2:$L$1060,5,FALSE)</f>
        <v>#N/A</v>
      </c>
      <c r="E47" s="20"/>
      <c r="F47" s="20"/>
      <c r="G47" s="20"/>
      <c r="H47" s="20"/>
      <c r="I47" s="16" t="e">
        <f>VLOOKUP($E47,УЧАСТНИКИ!$A$2:$L$1060,9,FALSE)</f>
        <v>#N/A</v>
      </c>
    </row>
    <row r="48" spans="1:11" hidden="1" x14ac:dyDescent="0.2">
      <c r="A48" s="20" t="s">
        <v>48</v>
      </c>
      <c r="B48" s="15" t="e">
        <f>VLOOKUP($E48,УЧАСТНИКИ!$A$2:$L$1060,3,FALSE)</f>
        <v>#N/A</v>
      </c>
      <c r="C48" s="139" t="e">
        <f>VLOOKUP($E48,УЧАСТНИКИ!$A$2:$L$1060,4,FALSE)</f>
        <v>#N/A</v>
      </c>
      <c r="D48" s="32" t="e">
        <f>VLOOKUP($E48,УЧАСТНИКИ!$A$2:$L$1060,5,FALSE)</f>
        <v>#N/A</v>
      </c>
      <c r="E48" s="20"/>
      <c r="F48" s="20"/>
      <c r="G48" s="20"/>
      <c r="H48" s="20"/>
      <c r="I48" s="16" t="e">
        <f>VLOOKUP($E48,УЧАСТНИКИ!$A$2:$L$1060,9,FALSE)</f>
        <v>#N/A</v>
      </c>
      <c r="K48" s="4"/>
    </row>
    <row r="49" spans="1:9" hidden="1" x14ac:dyDescent="0.2">
      <c r="A49" s="20" t="s">
        <v>49</v>
      </c>
      <c r="B49" s="15" t="e">
        <f>VLOOKUP($E49,УЧАСТНИКИ!$A$2:$L$1060,3,FALSE)</f>
        <v>#N/A</v>
      </c>
      <c r="C49" s="139" t="e">
        <f>VLOOKUP($E49,УЧАСТНИКИ!$A$2:$L$1060,4,FALSE)</f>
        <v>#N/A</v>
      </c>
      <c r="D49" s="32" t="e">
        <f>VLOOKUP($E49,УЧАСТНИКИ!$A$2:$L$1060,5,FALSE)</f>
        <v>#N/A</v>
      </c>
      <c r="E49" s="20"/>
      <c r="F49" s="20"/>
      <c r="G49" s="20"/>
      <c r="H49" s="20"/>
      <c r="I49" s="16" t="e">
        <f>VLOOKUP($E49,УЧАСТНИКИ!$A$2:$L$1060,9,FALSE)</f>
        <v>#N/A</v>
      </c>
    </row>
    <row r="50" spans="1:9" hidden="1" x14ac:dyDescent="0.2">
      <c r="A50" s="20" t="s">
        <v>50</v>
      </c>
      <c r="B50" s="15" t="e">
        <f>VLOOKUP($E50,УЧАСТНИКИ!$A$2:$L$1060,3,FALSE)</f>
        <v>#N/A</v>
      </c>
      <c r="C50" s="139" t="e">
        <f>VLOOKUP($E50,УЧАСТНИКИ!$A$2:$L$1060,4,FALSE)</f>
        <v>#N/A</v>
      </c>
      <c r="D50" s="32" t="e">
        <f>VLOOKUP($E50,УЧАСТНИКИ!$A$2:$L$1060,5,FALSE)</f>
        <v>#N/A</v>
      </c>
      <c r="E50" s="20"/>
      <c r="F50" s="20"/>
      <c r="G50" s="20"/>
      <c r="H50" s="20"/>
      <c r="I50" s="16" t="e">
        <f>VLOOKUP($E50,УЧАСТНИКИ!$A$2:$L$1060,9,FALSE)</f>
        <v>#N/A</v>
      </c>
    </row>
    <row r="51" spans="1:9" hidden="1" x14ac:dyDescent="0.2">
      <c r="A51" s="20" t="s">
        <v>51</v>
      </c>
      <c r="B51" s="15" t="e">
        <f>VLOOKUP($E51,УЧАСТНИКИ!$A$2:$L$1060,3,FALSE)</f>
        <v>#N/A</v>
      </c>
      <c r="C51" s="139" t="e">
        <f>VLOOKUP($E51,УЧАСТНИКИ!$A$2:$L$1060,4,FALSE)</f>
        <v>#N/A</v>
      </c>
      <c r="D51" s="32" t="e">
        <f>VLOOKUP($E51,УЧАСТНИКИ!$A$2:$L$1060,5,FALSE)</f>
        <v>#N/A</v>
      </c>
      <c r="E51" s="20"/>
      <c r="F51" s="20"/>
      <c r="G51" s="20"/>
      <c r="H51" s="20"/>
      <c r="I51" s="16" t="e">
        <f>VLOOKUP($E51,УЧАСТНИКИ!$A$2:$L$1060,9,FALSE)</f>
        <v>#N/A</v>
      </c>
    </row>
    <row r="52" spans="1:9" hidden="1" x14ac:dyDescent="0.2">
      <c r="A52" s="20" t="s">
        <v>88</v>
      </c>
      <c r="B52" s="15" t="e">
        <f>VLOOKUP($E52,УЧАСТНИКИ!$A$2:$L$1060,3,FALSE)</f>
        <v>#N/A</v>
      </c>
      <c r="C52" s="139" t="e">
        <f>VLOOKUP($E52,УЧАСТНИКИ!$A$2:$L$1060,4,FALSE)</f>
        <v>#N/A</v>
      </c>
      <c r="D52" s="32" t="e">
        <f>VLOOKUP($E52,УЧАСТНИКИ!$A$2:$L$1060,5,FALSE)</f>
        <v>#N/A</v>
      </c>
      <c r="E52" s="20"/>
      <c r="F52" s="20"/>
      <c r="G52" s="20"/>
      <c r="H52" s="20"/>
      <c r="I52" s="16" t="e">
        <f>VLOOKUP($E52,УЧАСТНИКИ!$A$2:$L$1060,9,FALSE)</f>
        <v>#N/A</v>
      </c>
    </row>
    <row r="53" spans="1:9" hidden="1" x14ac:dyDescent="0.2">
      <c r="A53" s="115"/>
      <c r="B53" s="121" t="s">
        <v>71</v>
      </c>
      <c r="C53" s="116"/>
      <c r="D53" s="116"/>
      <c r="E53" s="116"/>
      <c r="F53" s="116"/>
      <c r="G53" s="116"/>
      <c r="H53" s="116"/>
      <c r="I53" s="117"/>
    </row>
    <row r="54" spans="1:9" hidden="1" x14ac:dyDescent="0.2">
      <c r="A54" s="20" t="s">
        <v>45</v>
      </c>
      <c r="B54" s="15" t="e">
        <f>VLOOKUP($E54,УЧАСТНИКИ!$A$2:$L$1060,3,FALSE)</f>
        <v>#N/A</v>
      </c>
      <c r="C54" s="139" t="e">
        <f>VLOOKUP($E54,УЧАСТНИКИ!$A$2:$L$1060,4,FALSE)</f>
        <v>#N/A</v>
      </c>
      <c r="D54" s="32" t="e">
        <f>VLOOKUP($E54,УЧАСТНИКИ!$A$2:$L$1060,5,FALSE)</f>
        <v>#N/A</v>
      </c>
      <c r="E54" s="20"/>
      <c r="F54" s="20"/>
      <c r="G54" s="20"/>
      <c r="H54" s="20"/>
      <c r="I54" s="16" t="e">
        <f>VLOOKUP($E54,УЧАСТНИКИ!$A$2:$L$1060,9,FALSE)</f>
        <v>#N/A</v>
      </c>
    </row>
    <row r="55" spans="1:9" hidden="1" x14ac:dyDescent="0.2">
      <c r="A55" s="20" t="s">
        <v>46</v>
      </c>
      <c r="B55" s="15" t="e">
        <f>VLOOKUP($E55,УЧАСТНИКИ!$A$2:$L$1060,3,FALSE)</f>
        <v>#N/A</v>
      </c>
      <c r="C55" s="139" t="e">
        <f>VLOOKUP($E55,УЧАСТНИКИ!$A$2:$L$1060,4,FALSE)</f>
        <v>#N/A</v>
      </c>
      <c r="D55" s="32" t="e">
        <f>VLOOKUP($E55,УЧАСТНИКИ!$A$2:$L$1060,5,FALSE)</f>
        <v>#N/A</v>
      </c>
      <c r="E55" s="20"/>
      <c r="F55" s="20"/>
      <c r="G55" s="20"/>
      <c r="H55" s="20"/>
      <c r="I55" s="16" t="e">
        <f>VLOOKUP($E55,УЧАСТНИКИ!$A$2:$L$1060,9,FALSE)</f>
        <v>#N/A</v>
      </c>
    </row>
    <row r="56" spans="1:9" hidden="1" x14ac:dyDescent="0.2">
      <c r="A56" s="20" t="s">
        <v>47</v>
      </c>
      <c r="B56" s="15" t="e">
        <f>VLOOKUP($E56,УЧАСТНИКИ!$A$2:$L$1060,3,FALSE)</f>
        <v>#N/A</v>
      </c>
      <c r="C56" s="139" t="e">
        <f>VLOOKUP($E56,УЧАСТНИКИ!$A$2:$L$1060,4,FALSE)</f>
        <v>#N/A</v>
      </c>
      <c r="D56" s="32" t="e">
        <f>VLOOKUP($E56,УЧАСТНИКИ!$A$2:$L$1060,5,FALSE)</f>
        <v>#N/A</v>
      </c>
      <c r="E56" s="20"/>
      <c r="F56" s="20"/>
      <c r="G56" s="20"/>
      <c r="H56" s="20"/>
      <c r="I56" s="16" t="e">
        <f>VLOOKUP($E56,УЧАСТНИКИ!$A$2:$L$1060,9,FALSE)</f>
        <v>#N/A</v>
      </c>
    </row>
    <row r="57" spans="1:9" hidden="1" x14ac:dyDescent="0.2">
      <c r="A57" s="20" t="s">
        <v>48</v>
      </c>
      <c r="B57" s="15" t="e">
        <f>VLOOKUP($E57,УЧАСТНИКИ!$A$2:$L$1060,3,FALSE)</f>
        <v>#N/A</v>
      </c>
      <c r="C57" s="139" t="e">
        <f>VLOOKUP($E57,УЧАСТНИКИ!$A$2:$L$1060,4,FALSE)</f>
        <v>#N/A</v>
      </c>
      <c r="D57" s="32" t="e">
        <f>VLOOKUP($E57,УЧАСТНИКИ!$A$2:$L$1060,5,FALSE)</f>
        <v>#N/A</v>
      </c>
      <c r="E57" s="20"/>
      <c r="F57" s="20"/>
      <c r="G57" s="20"/>
      <c r="H57" s="20"/>
      <c r="I57" s="16" t="e">
        <f>VLOOKUP($E57,УЧАСТНИКИ!$A$2:$L$1060,9,FALSE)</f>
        <v>#N/A</v>
      </c>
    </row>
    <row r="58" spans="1:9" hidden="1" x14ac:dyDescent="0.2">
      <c r="A58" s="20" t="s">
        <v>49</v>
      </c>
      <c r="B58" s="15" t="e">
        <f>VLOOKUP($E58,УЧАСТНИКИ!$A$2:$L$1060,3,FALSE)</f>
        <v>#N/A</v>
      </c>
      <c r="C58" s="139" t="e">
        <f>VLOOKUP($E58,УЧАСТНИКИ!$A$2:$L$1060,4,FALSE)</f>
        <v>#N/A</v>
      </c>
      <c r="D58" s="32" t="e">
        <f>VLOOKUP($E58,УЧАСТНИКИ!$A$2:$L$1060,5,FALSE)</f>
        <v>#N/A</v>
      </c>
      <c r="E58" s="20"/>
      <c r="F58" s="20"/>
      <c r="G58" s="20"/>
      <c r="H58" s="20"/>
      <c r="I58" s="16" t="e">
        <f>VLOOKUP($E58,УЧАСТНИКИ!$A$2:$L$1060,9,FALSE)</f>
        <v>#N/A</v>
      </c>
    </row>
    <row r="59" spans="1:9" hidden="1" x14ac:dyDescent="0.2">
      <c r="A59" s="20" t="s">
        <v>50</v>
      </c>
      <c r="B59" s="15" t="e">
        <f>VLOOKUP($E59,УЧАСТНИКИ!$A$2:$L$1060,3,FALSE)</f>
        <v>#N/A</v>
      </c>
      <c r="C59" s="139" t="e">
        <f>VLOOKUP($E59,УЧАСТНИКИ!$A$2:$L$1060,4,FALSE)</f>
        <v>#N/A</v>
      </c>
      <c r="D59" s="32" t="e">
        <f>VLOOKUP($E59,УЧАСТНИКИ!$A$2:$L$1060,5,FALSE)</f>
        <v>#N/A</v>
      </c>
      <c r="E59" s="20"/>
      <c r="F59" s="20"/>
      <c r="G59" s="20"/>
      <c r="H59" s="20"/>
      <c r="I59" s="16" t="e">
        <f>VLOOKUP($E59,УЧАСТНИКИ!$A$2:$L$1060,9,FALSE)</f>
        <v>#N/A</v>
      </c>
    </row>
    <row r="60" spans="1:9" hidden="1" x14ac:dyDescent="0.2">
      <c r="A60" s="20" t="s">
        <v>51</v>
      </c>
      <c r="B60" s="15" t="e">
        <f>VLOOKUP($E60,УЧАСТНИКИ!$A$2:$L$1060,3,FALSE)</f>
        <v>#N/A</v>
      </c>
      <c r="C60" s="139" t="e">
        <f>VLOOKUP($E60,УЧАСТНИКИ!$A$2:$L$1060,4,FALSE)</f>
        <v>#N/A</v>
      </c>
      <c r="D60" s="32" t="e">
        <f>VLOOKUP($E60,УЧАСТНИКИ!$A$2:$L$1060,5,FALSE)</f>
        <v>#N/A</v>
      </c>
      <c r="E60" s="20"/>
      <c r="F60" s="20"/>
      <c r="G60" s="20"/>
      <c r="H60" s="20"/>
      <c r="I60" s="16" t="e">
        <f>VLOOKUP($E60,УЧАСТНИКИ!$A$2:$L$1060,9,FALSE)</f>
        <v>#N/A</v>
      </c>
    </row>
    <row r="61" spans="1:9" hidden="1" x14ac:dyDescent="0.2">
      <c r="A61" s="20">
        <v>8</v>
      </c>
      <c r="B61" s="15" t="e">
        <f>VLOOKUP($E61,УЧАСТНИКИ!$A$2:$L$1060,3,FALSE)</f>
        <v>#N/A</v>
      </c>
      <c r="C61" s="139" t="e">
        <f>VLOOKUP($E61,УЧАСТНИКИ!$A$2:$L$1060,4,FALSE)</f>
        <v>#N/A</v>
      </c>
      <c r="D61" s="32" t="e">
        <f>VLOOKUP($E61,УЧАСТНИКИ!$A$2:$L$1060,5,FALSE)</f>
        <v>#N/A</v>
      </c>
      <c r="E61" s="20"/>
      <c r="F61" s="20"/>
      <c r="G61" s="20"/>
      <c r="H61" s="20"/>
      <c r="I61" s="16" t="e">
        <f>VLOOKUP($E61,УЧАСТНИКИ!$A$2:$L$1060,9,FALSE)</f>
        <v>#N/A</v>
      </c>
    </row>
    <row r="62" spans="1:9" hidden="1" x14ac:dyDescent="0.2">
      <c r="A62" s="115"/>
      <c r="B62" s="121" t="s">
        <v>33</v>
      </c>
      <c r="C62" s="116"/>
      <c r="D62" s="116"/>
      <c r="E62" s="116"/>
      <c r="F62" s="116"/>
      <c r="G62" s="116"/>
      <c r="H62" s="116"/>
      <c r="I62" s="117"/>
    </row>
    <row r="63" spans="1:9" hidden="1" x14ac:dyDescent="0.2">
      <c r="A63" s="20" t="s">
        <v>45</v>
      </c>
      <c r="B63" s="15" t="e">
        <f>VLOOKUP($E63,УЧАСТНИКИ!$A$2:$L$1060,3,FALSE)</f>
        <v>#N/A</v>
      </c>
      <c r="C63" s="139" t="e">
        <f>VLOOKUP($E63,УЧАСТНИКИ!$A$2:$L$1060,4,FALSE)</f>
        <v>#N/A</v>
      </c>
      <c r="D63" s="32" t="e">
        <f>VLOOKUP($E63,УЧАСТНИКИ!$A$2:$L$1060,5,FALSE)</f>
        <v>#N/A</v>
      </c>
      <c r="E63" s="20"/>
      <c r="F63" s="20"/>
      <c r="G63" s="20"/>
      <c r="H63" s="20"/>
      <c r="I63" s="16" t="e">
        <f>VLOOKUP($E63,УЧАСТНИКИ!$A$2:$L$1060,9,FALSE)</f>
        <v>#N/A</v>
      </c>
    </row>
    <row r="64" spans="1:9" hidden="1" x14ac:dyDescent="0.2">
      <c r="A64" s="20" t="s">
        <v>46</v>
      </c>
      <c r="B64" s="15" t="e">
        <f>VLOOKUP($E64,УЧАСТНИКИ!$A$2:$L$1060,3,FALSE)</f>
        <v>#N/A</v>
      </c>
      <c r="C64" s="139" t="e">
        <f>VLOOKUP($E64,УЧАСТНИКИ!$A$2:$L$1060,4,FALSE)</f>
        <v>#N/A</v>
      </c>
      <c r="D64" s="32" t="e">
        <f>VLOOKUP($E64,УЧАСТНИКИ!$A$2:$L$1060,5,FALSE)</f>
        <v>#N/A</v>
      </c>
      <c r="E64" s="20"/>
      <c r="F64" s="20"/>
      <c r="G64" s="20"/>
      <c r="H64" s="20"/>
      <c r="I64" s="16" t="e">
        <f>VLOOKUP($E64,УЧАСТНИКИ!$A$2:$L$1060,9,FALSE)</f>
        <v>#N/A</v>
      </c>
    </row>
    <row r="65" spans="1:9" hidden="1" x14ac:dyDescent="0.2">
      <c r="A65" s="20" t="s">
        <v>47</v>
      </c>
      <c r="B65" s="15" t="e">
        <f>VLOOKUP($E65,УЧАСТНИКИ!$A$2:$L$1060,3,FALSE)</f>
        <v>#N/A</v>
      </c>
      <c r="C65" s="139" t="e">
        <f>VLOOKUP($E65,УЧАСТНИКИ!$A$2:$L$1060,4,FALSE)</f>
        <v>#N/A</v>
      </c>
      <c r="D65" s="32" t="e">
        <f>VLOOKUP($E65,УЧАСТНИКИ!$A$2:$L$1060,5,FALSE)</f>
        <v>#N/A</v>
      </c>
      <c r="E65" s="20"/>
      <c r="F65" s="20"/>
      <c r="G65" s="20"/>
      <c r="H65" s="20"/>
      <c r="I65" s="16" t="e">
        <f>VLOOKUP($E65,УЧАСТНИКИ!$A$2:$L$1060,9,FALSE)</f>
        <v>#N/A</v>
      </c>
    </row>
    <row r="66" spans="1:9" hidden="1" x14ac:dyDescent="0.2">
      <c r="A66" s="20" t="s">
        <v>48</v>
      </c>
      <c r="B66" s="15" t="e">
        <f>VLOOKUP($E66,УЧАСТНИКИ!$A$2:$L$1060,3,FALSE)</f>
        <v>#N/A</v>
      </c>
      <c r="C66" s="139" t="e">
        <f>VLOOKUP($E66,УЧАСТНИКИ!$A$2:$L$1060,4,FALSE)</f>
        <v>#N/A</v>
      </c>
      <c r="D66" s="32" t="e">
        <f>VLOOKUP($E66,УЧАСТНИКИ!$A$2:$L$1060,5,FALSE)</f>
        <v>#N/A</v>
      </c>
      <c r="E66" s="20"/>
      <c r="F66" s="20"/>
      <c r="G66" s="20"/>
      <c r="H66" s="20"/>
      <c r="I66" s="16" t="e">
        <f>VLOOKUP($E66,УЧАСТНИКИ!$A$2:$L$1060,9,FALSE)</f>
        <v>#N/A</v>
      </c>
    </row>
    <row r="67" spans="1:9" hidden="1" x14ac:dyDescent="0.2">
      <c r="A67" s="20" t="s">
        <v>49</v>
      </c>
      <c r="B67" s="15" t="e">
        <f>VLOOKUP($E67,УЧАСТНИКИ!$A$2:$L$1060,3,FALSE)</f>
        <v>#N/A</v>
      </c>
      <c r="C67" s="139" t="e">
        <f>VLOOKUP($E67,УЧАСТНИКИ!$A$2:$L$1060,4,FALSE)</f>
        <v>#N/A</v>
      </c>
      <c r="D67" s="32" t="e">
        <f>VLOOKUP($E67,УЧАСТНИКИ!$A$2:$L$1060,5,FALSE)</f>
        <v>#N/A</v>
      </c>
      <c r="E67" s="20"/>
      <c r="F67" s="20"/>
      <c r="G67" s="20"/>
      <c r="H67" s="20"/>
      <c r="I67" s="16" t="e">
        <f>VLOOKUP($E67,УЧАСТНИКИ!$A$2:$L$1060,9,FALSE)</f>
        <v>#N/A</v>
      </c>
    </row>
    <row r="68" spans="1:9" hidden="1" x14ac:dyDescent="0.2">
      <c r="A68" s="20" t="s">
        <v>50</v>
      </c>
      <c r="B68" s="15" t="e">
        <f>VLOOKUP($E68,УЧАСТНИКИ!$A$2:$L$1060,3,FALSE)</f>
        <v>#N/A</v>
      </c>
      <c r="C68" s="139" t="e">
        <f>VLOOKUP($E68,УЧАСТНИКИ!$A$2:$L$1060,4,FALSE)</f>
        <v>#N/A</v>
      </c>
      <c r="D68" s="32" t="e">
        <f>VLOOKUP($E68,УЧАСТНИКИ!$A$2:$L$1060,5,FALSE)</f>
        <v>#N/A</v>
      </c>
      <c r="E68" s="20"/>
      <c r="F68" s="20"/>
      <c r="G68" s="20"/>
      <c r="H68" s="20"/>
      <c r="I68" s="16" t="e">
        <f>VLOOKUP($E68,УЧАСТНИКИ!$A$2:$L$1060,9,FALSE)</f>
        <v>#N/A</v>
      </c>
    </row>
    <row r="69" spans="1:9" hidden="1" x14ac:dyDescent="0.2">
      <c r="A69" s="20" t="s">
        <v>51</v>
      </c>
      <c r="B69" s="15" t="e">
        <f>VLOOKUP($E69,УЧАСТНИКИ!$A$2:$L$1060,3,FALSE)</f>
        <v>#N/A</v>
      </c>
      <c r="C69" s="139" t="e">
        <f>VLOOKUP($E69,УЧАСТНИКИ!$A$2:$L$1060,4,FALSE)</f>
        <v>#N/A</v>
      </c>
      <c r="D69" s="32" t="e">
        <f>VLOOKUP($E69,УЧАСТНИКИ!$A$2:$L$1060,5,FALSE)</f>
        <v>#N/A</v>
      </c>
      <c r="E69" s="20"/>
      <c r="F69" s="20"/>
      <c r="G69" s="20"/>
      <c r="H69" s="20"/>
      <c r="I69" s="16" t="e">
        <f>VLOOKUP($E69,УЧАСТНИКИ!$A$2:$L$1060,9,FALSE)</f>
        <v>#N/A</v>
      </c>
    </row>
    <row r="70" spans="1:9" hidden="1" x14ac:dyDescent="0.2">
      <c r="A70" s="20">
        <v>8</v>
      </c>
      <c r="B70" s="15" t="e">
        <f>VLOOKUP($E70,УЧАСТНИКИ!$A$2:$L$1060,3,FALSE)</f>
        <v>#N/A</v>
      </c>
      <c r="C70" s="139" t="e">
        <f>VLOOKUP($E70,УЧАСТНИКИ!$A$2:$L$1060,4,FALSE)</f>
        <v>#N/A</v>
      </c>
      <c r="D70" s="32" t="e">
        <f>VLOOKUP($E70,УЧАСТНИКИ!$A$2:$L$1060,5,FALSE)</f>
        <v>#N/A</v>
      </c>
      <c r="E70" s="20"/>
      <c r="F70" s="20"/>
      <c r="G70" s="20"/>
      <c r="H70" s="20"/>
      <c r="I70" s="16" t="e">
        <f>VLOOKUP($E70,УЧАСТНИКИ!$A$2:$L$1060,9,FALSE)</f>
        <v>#N/A</v>
      </c>
    </row>
    <row r="71" spans="1:9" hidden="1" x14ac:dyDescent="0.2"/>
    <row r="72" spans="1:9" hidden="1" x14ac:dyDescent="0.2"/>
    <row r="73" spans="1:9" hidden="1" x14ac:dyDescent="0.2"/>
    <row r="74" spans="1:9" ht="15.75" hidden="1" x14ac:dyDescent="0.25">
      <c r="A74" s="5" t="s">
        <v>76</v>
      </c>
      <c r="B74" s="3"/>
      <c r="D74" s="5"/>
    </row>
    <row r="75" spans="1:9" ht="15.75" x14ac:dyDescent="0.25">
      <c r="A75" s="5" t="s">
        <v>68</v>
      </c>
    </row>
    <row r="76" spans="1:9" ht="15.75" x14ac:dyDescent="0.25">
      <c r="A76" s="5">
        <v>0</v>
      </c>
      <c r="B76" s="5"/>
    </row>
    <row r="77" spans="1:9" ht="15.75" x14ac:dyDescent="0.25">
      <c r="A77" s="5" t="s">
        <v>69</v>
      </c>
      <c r="B77" s="5"/>
    </row>
  </sheetData>
  <mergeCells count="5">
    <mergeCell ref="A5:B5"/>
    <mergeCell ref="A6:B6"/>
    <mergeCell ref="A4:I4"/>
    <mergeCell ref="A1:I1"/>
    <mergeCell ref="A3:I3"/>
  </mergeCells>
  <phoneticPr fontId="1" type="noConversion"/>
  <printOptions horizontalCentered="1"/>
  <pageMargins left="0" right="0" top="0.39" bottom="0.2" header="0.27559055118110237" footer="0.19685039370078741"/>
  <pageSetup paperSize="9" orientation="landscape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indexed="34"/>
  </sheetPr>
  <dimension ref="A1:L54"/>
  <sheetViews>
    <sheetView workbookViewId="0">
      <selection activeCell="D25" sqref="D25"/>
    </sheetView>
  </sheetViews>
  <sheetFormatPr defaultColWidth="9.140625" defaultRowHeight="12.75" x14ac:dyDescent="0.2"/>
  <cols>
    <col min="1" max="1" width="4" style="17" customWidth="1"/>
    <col min="2" max="2" width="20.7109375" style="17" customWidth="1"/>
    <col min="3" max="3" width="10.5703125" style="17" customWidth="1"/>
    <col min="4" max="4" width="19.42578125" style="17" customWidth="1"/>
    <col min="5" max="5" width="7.7109375" style="17" customWidth="1"/>
    <col min="6" max="7" width="6.85546875" style="17" customWidth="1"/>
    <col min="8" max="8" width="23.5703125" style="17" customWidth="1"/>
    <col min="9" max="9" width="9.42578125" style="17" customWidth="1"/>
    <col min="10" max="10" width="6" style="17" customWidth="1"/>
    <col min="11" max="16384" width="9.140625" style="17"/>
  </cols>
  <sheetData>
    <row r="1" spans="1:12" x14ac:dyDescent="0.2">
      <c r="A1" s="420" t="s">
        <v>73</v>
      </c>
      <c r="B1" s="420"/>
      <c r="C1" s="420"/>
      <c r="D1" s="420"/>
      <c r="E1" s="420"/>
      <c r="F1" s="420"/>
      <c r="G1" s="420"/>
      <c r="H1" s="420"/>
      <c r="I1" s="420"/>
      <c r="J1" s="420"/>
    </row>
    <row r="2" spans="1:12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2" ht="15" customHeight="1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427"/>
    </row>
    <row r="4" spans="1:12" ht="14.25" x14ac:dyDescent="0.2">
      <c r="A4" s="93"/>
      <c r="B4" s="93"/>
      <c r="C4" s="93"/>
      <c r="D4" s="93"/>
      <c r="E4" s="425" t="s">
        <v>86</v>
      </c>
      <c r="F4" s="425"/>
      <c r="G4" s="425"/>
      <c r="H4" s="425"/>
      <c r="I4" s="425"/>
      <c r="J4" s="425"/>
    </row>
    <row r="5" spans="1:12" x14ac:dyDescent="0.2">
      <c r="C5" s="14"/>
      <c r="D5" s="4"/>
      <c r="H5" s="14"/>
      <c r="I5" s="18"/>
      <c r="J5" s="14"/>
    </row>
    <row r="6" spans="1:12" x14ac:dyDescent="0.2">
      <c r="A6" s="423" t="s">
        <v>79</v>
      </c>
      <c r="B6" s="423"/>
      <c r="C6" s="14"/>
      <c r="D6" s="4"/>
      <c r="H6" s="88" t="str">
        <f>d_2</f>
        <v>18 сентября 2022 г</v>
      </c>
      <c r="I6" s="18"/>
      <c r="J6" s="14"/>
    </row>
    <row r="7" spans="1:12" ht="12.75" customHeight="1" x14ac:dyDescent="0.2">
      <c r="A7" s="88" t="str">
        <f>d_4</f>
        <v>ЖЕНЩИНЫ</v>
      </c>
      <c r="C7" s="14"/>
      <c r="D7" s="4"/>
      <c r="E7" s="22"/>
      <c r="F7" s="134" t="str">
        <f>d_5</f>
        <v>г.Ростов н/Д стадион Арсенал</v>
      </c>
      <c r="G7" s="22"/>
      <c r="H7" s="22"/>
      <c r="I7" s="90" t="s">
        <v>0</v>
      </c>
      <c r="J7" s="14"/>
    </row>
    <row r="8" spans="1:12" ht="26.25" customHeight="1" x14ac:dyDescent="0.2">
      <c r="A8" s="114" t="s">
        <v>74</v>
      </c>
      <c r="B8" s="114" t="s">
        <v>75</v>
      </c>
      <c r="C8" s="114" t="s">
        <v>72</v>
      </c>
      <c r="D8" s="114" t="s">
        <v>107</v>
      </c>
      <c r="E8" s="114" t="s">
        <v>42</v>
      </c>
      <c r="F8" s="114" t="s">
        <v>110</v>
      </c>
      <c r="G8" s="114" t="s">
        <v>111</v>
      </c>
      <c r="H8" s="114" t="s">
        <v>112</v>
      </c>
      <c r="I8" s="114" t="s">
        <v>57</v>
      </c>
      <c r="J8" s="114" t="s">
        <v>77</v>
      </c>
    </row>
    <row r="9" spans="1:12" ht="6.75" customHeight="1" thickBot="1" x14ac:dyDescent="0.25">
      <c r="A9" s="123"/>
      <c r="B9" s="124"/>
      <c r="C9" s="122"/>
      <c r="D9" s="122"/>
      <c r="E9" s="122"/>
      <c r="F9" s="122"/>
      <c r="G9" s="122"/>
      <c r="H9" s="122"/>
      <c r="I9" s="122"/>
      <c r="J9" s="125"/>
    </row>
    <row r="10" spans="1:12" ht="15.75" customHeight="1" x14ac:dyDescent="0.2">
      <c r="A10" s="19" t="s">
        <v>45</v>
      </c>
      <c r="B10" s="15" t="e">
        <f>VLOOKUP($E10,УЧАСТНИКИ!$A$2:$L$1060,3,FALSE)</f>
        <v>#N/A</v>
      </c>
      <c r="C10" s="16" t="e">
        <f>VLOOKUP($E10,УЧАСТНИКИ!$A$2:$L$1060,4,FALSE)</f>
        <v>#N/A</v>
      </c>
      <c r="D10" s="32" t="e">
        <f>VLOOKUP($E10,УЧАСТНИКИ!$A$2:$L$1060,5,FALSE)</f>
        <v>#N/A</v>
      </c>
      <c r="E10" s="20"/>
      <c r="F10" s="20"/>
      <c r="G10" s="20"/>
      <c r="H10" s="20"/>
      <c r="I10" s="20"/>
      <c r="J10" s="16" t="e">
        <f>VLOOKUP($E10,УЧАСТНИКИ!$A$2:$L$1060,9,FALSE)</f>
        <v>#N/A</v>
      </c>
    </row>
    <row r="11" spans="1:12" ht="15.75" customHeight="1" x14ac:dyDescent="0.2">
      <c r="A11" s="20" t="s">
        <v>46</v>
      </c>
      <c r="B11" s="15" t="e">
        <f>VLOOKUP($E11,УЧАСТНИКИ!$A$2:$L$1060,3,FALSE)</f>
        <v>#N/A</v>
      </c>
      <c r="C11" s="16" t="e">
        <f>VLOOKUP($E11,УЧАСТНИКИ!$A$2:$L$1060,4,FALSE)</f>
        <v>#N/A</v>
      </c>
      <c r="D11" s="32" t="e">
        <f>VLOOKUP($E11,УЧАСТНИКИ!$A$2:$L$1060,5,FALSE)</f>
        <v>#N/A</v>
      </c>
      <c r="E11" s="20"/>
      <c r="F11" s="20"/>
      <c r="G11" s="20"/>
      <c r="H11" s="20"/>
      <c r="I11" s="20"/>
      <c r="J11" s="16" t="e">
        <f>VLOOKUP($E11,УЧАСТНИКИ!$A$2:$L$1060,9,FALSE)</f>
        <v>#N/A</v>
      </c>
    </row>
    <row r="12" spans="1:12" ht="15.75" customHeight="1" x14ac:dyDescent="0.2">
      <c r="A12" s="20" t="s">
        <v>47</v>
      </c>
      <c r="B12" s="15" t="e">
        <f>VLOOKUP($E12,УЧАСТНИКИ!$A$2:$L$1060,3,FALSE)</f>
        <v>#N/A</v>
      </c>
      <c r="C12" s="16" t="e">
        <f>VLOOKUP($E12,УЧАСТНИКИ!$A$2:$L$1060,4,FALSE)</f>
        <v>#N/A</v>
      </c>
      <c r="D12" s="32" t="e">
        <f>VLOOKUP($E12,УЧАСТНИКИ!$A$2:$L$1060,5,FALSE)</f>
        <v>#N/A</v>
      </c>
      <c r="E12" s="20"/>
      <c r="F12" s="20"/>
      <c r="G12" s="20"/>
      <c r="H12" s="20"/>
      <c r="I12" s="20"/>
      <c r="J12" s="16" t="e">
        <f>VLOOKUP($E12,УЧАСТНИКИ!$A$2:$L$1060,9,FALSE)</f>
        <v>#N/A</v>
      </c>
    </row>
    <row r="13" spans="1:12" ht="15.75" customHeight="1" x14ac:dyDescent="0.2">
      <c r="A13" s="20" t="s">
        <v>48</v>
      </c>
      <c r="B13" s="15" t="e">
        <f>VLOOKUP($E13,УЧАСТНИКИ!$A$2:$L$1060,3,FALSE)</f>
        <v>#N/A</v>
      </c>
      <c r="C13" s="16" t="e">
        <f>VLOOKUP($E13,УЧАСТНИКИ!$A$2:$L$1060,4,FALSE)</f>
        <v>#N/A</v>
      </c>
      <c r="D13" s="32" t="e">
        <f>VLOOKUP($E13,УЧАСТНИКИ!$A$2:$L$1060,5,FALSE)</f>
        <v>#N/A</v>
      </c>
      <c r="E13" s="20"/>
      <c r="F13" s="20"/>
      <c r="G13" s="20"/>
      <c r="H13" s="20"/>
      <c r="I13" s="20"/>
      <c r="J13" s="16" t="e">
        <f>VLOOKUP($E13,УЧАСТНИКИ!$A$2:$L$1060,9,FALSE)</f>
        <v>#N/A</v>
      </c>
      <c r="L13" s="4"/>
    </row>
    <row r="14" spans="1:12" ht="15.75" customHeight="1" x14ac:dyDescent="0.2">
      <c r="A14" s="20" t="s">
        <v>49</v>
      </c>
      <c r="B14" s="15" t="e">
        <f>VLOOKUP($E14,УЧАСТНИКИ!$A$2:$L$1060,3,FALSE)</f>
        <v>#N/A</v>
      </c>
      <c r="C14" s="16" t="e">
        <f>VLOOKUP($E14,УЧАСТНИКИ!$A$2:$L$1060,4,FALSE)</f>
        <v>#N/A</v>
      </c>
      <c r="D14" s="32" t="e">
        <f>VLOOKUP($E14,УЧАСТНИКИ!$A$2:$L$1060,5,FALSE)</f>
        <v>#N/A</v>
      </c>
      <c r="E14" s="20"/>
      <c r="F14" s="20"/>
      <c r="G14" s="20"/>
      <c r="H14" s="20"/>
      <c r="I14" s="20"/>
      <c r="J14" s="16" t="e">
        <f>VLOOKUP($E14,УЧАСТНИКИ!$A$2:$L$1060,9,FALSE)</f>
        <v>#N/A</v>
      </c>
    </row>
    <row r="15" spans="1:12" ht="15.75" customHeight="1" x14ac:dyDescent="0.2">
      <c r="A15" s="20" t="s">
        <v>50</v>
      </c>
      <c r="B15" s="15" t="e">
        <f>VLOOKUP($E15,УЧАСТНИКИ!$A$2:$L$1060,3,FALSE)</f>
        <v>#N/A</v>
      </c>
      <c r="C15" s="16" t="e">
        <f>VLOOKUP($E15,УЧАСТНИКИ!$A$2:$L$1060,4,FALSE)</f>
        <v>#N/A</v>
      </c>
      <c r="D15" s="32" t="e">
        <f>VLOOKUP($E15,УЧАСТНИКИ!$A$2:$L$1060,5,FALSE)</f>
        <v>#N/A</v>
      </c>
      <c r="E15" s="20"/>
      <c r="F15" s="20"/>
      <c r="G15" s="20"/>
      <c r="H15" s="20"/>
      <c r="I15" s="20"/>
      <c r="J15" s="16" t="e">
        <f>VLOOKUP($E15,УЧАСТНИКИ!$A$2:$L$1060,9,FALSE)</f>
        <v>#N/A</v>
      </c>
    </row>
    <row r="16" spans="1:12" ht="15.75" customHeight="1" x14ac:dyDescent="0.2">
      <c r="A16" s="20" t="s">
        <v>51</v>
      </c>
      <c r="B16" s="15" t="e">
        <f>VLOOKUP($E16,УЧАСТНИКИ!$A$2:$L$1060,3,FALSE)</f>
        <v>#N/A</v>
      </c>
      <c r="C16" s="16" t="e">
        <f>VLOOKUP($E16,УЧАСТНИКИ!$A$2:$L$1060,4,FALSE)</f>
        <v>#N/A</v>
      </c>
      <c r="D16" s="32" t="e">
        <f>VLOOKUP($E16,УЧАСТНИКИ!$A$2:$L$1060,5,FALSE)</f>
        <v>#N/A</v>
      </c>
      <c r="E16" s="20"/>
      <c r="F16" s="20"/>
      <c r="G16" s="20"/>
      <c r="H16" s="20"/>
      <c r="I16" s="20"/>
      <c r="J16" s="16" t="e">
        <f>VLOOKUP($E16,УЧАСТНИКИ!$A$2:$L$1060,9,FALSE)</f>
        <v>#N/A</v>
      </c>
    </row>
    <row r="17" spans="1:10" ht="15.75" customHeight="1" x14ac:dyDescent="0.2">
      <c r="A17" s="20">
        <v>8</v>
      </c>
      <c r="B17" s="15" t="e">
        <f>VLOOKUP($E17,УЧАСТНИКИ!$A$2:$L$1060,3,FALSE)</f>
        <v>#N/A</v>
      </c>
      <c r="C17" s="16" t="e">
        <f>VLOOKUP($E17,УЧАСТНИКИ!$A$2:$L$1060,4,FALSE)</f>
        <v>#N/A</v>
      </c>
      <c r="D17" s="32" t="e">
        <f>VLOOKUP($E17,УЧАСТНИКИ!$A$2:$L$1060,5,FALSE)</f>
        <v>#N/A</v>
      </c>
      <c r="E17" s="20"/>
      <c r="F17" s="20"/>
      <c r="G17" s="20"/>
      <c r="H17" s="20"/>
      <c r="I17" s="20"/>
      <c r="J17" s="16" t="e">
        <f>VLOOKUP($E17,УЧАСТНИКИ!$A$2:$L$1060,9,FALSE)</f>
        <v>#N/A</v>
      </c>
    </row>
    <row r="19" spans="1:10" ht="15.75" x14ac:dyDescent="0.25">
      <c r="A19" s="5"/>
      <c r="B19" s="3"/>
      <c r="C19" s="5"/>
      <c r="D19" s="5"/>
      <c r="E19" s="5"/>
      <c r="F19" s="23"/>
      <c r="H19" s="5"/>
      <c r="I19" s="68"/>
    </row>
    <row r="20" spans="1:10" ht="15.75" customHeight="1" x14ac:dyDescent="0.25">
      <c r="A20" s="5" t="s">
        <v>76</v>
      </c>
      <c r="B20" s="3"/>
    </row>
    <row r="21" spans="1:10" ht="15.75" customHeight="1" x14ac:dyDescent="0.25">
      <c r="A21" s="5" t="s">
        <v>68</v>
      </c>
    </row>
    <row r="22" spans="1:10" ht="15.75" customHeight="1" x14ac:dyDescent="0.25">
      <c r="A22" s="5" t="s">
        <v>70</v>
      </c>
      <c r="B22" s="5"/>
    </row>
    <row r="23" spans="1:10" ht="15.75" customHeight="1" x14ac:dyDescent="0.25">
      <c r="A23" s="426" t="s">
        <v>69</v>
      </c>
      <c r="B23" s="426"/>
    </row>
    <row r="24" spans="1:10" ht="15.75" customHeight="1" x14ac:dyDescent="0.25">
      <c r="B24" s="5"/>
    </row>
    <row r="25" spans="1:10" ht="15.75" customHeight="1" x14ac:dyDescent="0.25">
      <c r="B25" s="5"/>
    </row>
    <row r="26" spans="1:10" ht="15.75" customHeight="1" x14ac:dyDescent="0.25">
      <c r="B26" s="5"/>
    </row>
    <row r="27" spans="1:10" ht="15.75" customHeight="1" x14ac:dyDescent="0.25">
      <c r="B27" s="5"/>
    </row>
    <row r="28" spans="1:10" ht="15.75" customHeight="1" x14ac:dyDescent="0.2"/>
    <row r="29" spans="1:10" ht="15.75" customHeight="1" x14ac:dyDescent="0.2"/>
    <row r="30" spans="1:10" ht="15.75" customHeight="1" x14ac:dyDescent="0.2"/>
    <row r="31" spans="1:10" ht="15.75" customHeight="1" x14ac:dyDescent="0.2"/>
    <row r="32" spans="1:10" ht="15.75" customHeight="1" x14ac:dyDescent="0.2"/>
    <row r="33" spans="1:10" ht="15.75" customHeight="1" x14ac:dyDescent="0.2"/>
    <row r="34" spans="1:10" ht="15.75" customHeight="1" x14ac:dyDescent="0.2"/>
    <row r="35" spans="1:10" ht="15.75" customHeight="1" x14ac:dyDescent="0.2"/>
    <row r="36" spans="1:10" ht="15.75" customHeight="1" x14ac:dyDescent="0.2"/>
    <row r="37" spans="1:10" ht="15.75" customHeight="1" x14ac:dyDescent="0.2">
      <c r="A37" s="26"/>
      <c r="B37" s="33"/>
      <c r="C37" s="26"/>
      <c r="D37" s="26"/>
      <c r="E37" s="26"/>
      <c r="F37" s="26"/>
      <c r="G37" s="26"/>
      <c r="H37" s="26"/>
      <c r="I37" s="26"/>
      <c r="J37" s="26"/>
    </row>
    <row r="38" spans="1:10" ht="15.75" customHeight="1" x14ac:dyDescent="0.2">
      <c r="A38" s="34"/>
      <c r="B38" s="35"/>
      <c r="C38" s="36"/>
      <c r="D38" s="37"/>
      <c r="E38" s="34"/>
      <c r="F38" s="34"/>
      <c r="G38" s="34"/>
      <c r="H38" s="34"/>
      <c r="I38" s="34"/>
      <c r="J38" s="36"/>
    </row>
    <row r="39" spans="1:10" ht="15.75" customHeight="1" x14ac:dyDescent="0.2">
      <c r="A39" s="34"/>
      <c r="B39" s="11"/>
      <c r="C39" s="36"/>
      <c r="D39" s="37"/>
      <c r="E39" s="34"/>
      <c r="F39" s="34"/>
      <c r="G39" s="34"/>
      <c r="H39" s="34"/>
      <c r="I39" s="34"/>
      <c r="J39" s="36"/>
    </row>
    <row r="40" spans="1:10" ht="15.75" customHeight="1" x14ac:dyDescent="0.2">
      <c r="A40" s="34"/>
      <c r="B40" s="38"/>
      <c r="C40" s="36"/>
      <c r="D40" s="37"/>
      <c r="E40" s="34"/>
      <c r="F40" s="34"/>
      <c r="G40" s="34"/>
      <c r="H40" s="34"/>
      <c r="I40" s="34"/>
      <c r="J40" s="36"/>
    </row>
    <row r="41" spans="1:10" ht="15.75" customHeight="1" x14ac:dyDescent="0.2">
      <c r="A41" s="34"/>
      <c r="B41" s="38"/>
      <c r="C41" s="36"/>
      <c r="D41" s="37"/>
      <c r="E41" s="34"/>
      <c r="F41" s="34"/>
      <c r="G41" s="34"/>
      <c r="H41" s="34"/>
      <c r="I41" s="34"/>
      <c r="J41" s="36"/>
    </row>
    <row r="42" spans="1:10" ht="15.75" customHeight="1" x14ac:dyDescent="0.2">
      <c r="A42" s="34"/>
      <c r="B42" s="38"/>
      <c r="C42" s="36"/>
      <c r="D42" s="37"/>
      <c r="E42" s="34"/>
      <c r="F42" s="34"/>
      <c r="G42" s="34"/>
      <c r="H42" s="34"/>
      <c r="I42" s="34"/>
      <c r="J42" s="36"/>
    </row>
    <row r="43" spans="1:10" ht="15.75" customHeight="1" x14ac:dyDescent="0.2">
      <c r="A43" s="34"/>
      <c r="B43" s="38"/>
      <c r="C43" s="36"/>
      <c r="D43" s="37"/>
      <c r="E43" s="34"/>
      <c r="F43" s="34"/>
      <c r="G43" s="34"/>
      <c r="H43" s="34"/>
      <c r="I43" s="34"/>
      <c r="J43" s="36"/>
    </row>
    <row r="44" spans="1:10" ht="15.75" customHeight="1" x14ac:dyDescent="0.2">
      <c r="A44" s="34"/>
      <c r="B44" s="38"/>
      <c r="C44" s="36"/>
      <c r="D44" s="37"/>
      <c r="E44" s="34"/>
      <c r="F44" s="34"/>
      <c r="G44" s="34"/>
      <c r="H44" s="34"/>
      <c r="I44" s="34"/>
      <c r="J44" s="36"/>
    </row>
    <row r="45" spans="1:10" ht="15.75" customHeight="1" x14ac:dyDescent="0.2">
      <c r="A45" s="34"/>
      <c r="B45" s="38"/>
      <c r="C45" s="36"/>
      <c r="D45" s="37"/>
      <c r="E45" s="34"/>
      <c r="F45" s="34"/>
      <c r="G45" s="34"/>
      <c r="H45" s="34"/>
      <c r="I45" s="34"/>
      <c r="J45" s="36"/>
    </row>
    <row r="46" spans="1:10" ht="15.75" customHeight="1" x14ac:dyDescent="0.2">
      <c r="A46" s="26"/>
      <c r="B46" s="33"/>
      <c r="C46" s="26"/>
      <c r="D46" s="26"/>
      <c r="E46" s="26"/>
      <c r="F46" s="26"/>
      <c r="G46" s="26"/>
      <c r="H46" s="26"/>
      <c r="I46" s="26"/>
      <c r="J46" s="26"/>
    </row>
    <row r="47" spans="1:10" ht="15.75" customHeight="1" x14ac:dyDescent="0.2">
      <c r="A47" s="34"/>
      <c r="B47" s="35"/>
      <c r="C47" s="36"/>
      <c r="D47" s="37"/>
      <c r="E47" s="34"/>
      <c r="F47" s="34"/>
      <c r="G47" s="34"/>
      <c r="H47" s="34"/>
      <c r="I47" s="34"/>
      <c r="J47" s="36"/>
    </row>
    <row r="48" spans="1:10" ht="15.75" customHeight="1" x14ac:dyDescent="0.2">
      <c r="A48" s="34"/>
      <c r="B48" s="35"/>
      <c r="C48" s="36"/>
      <c r="D48" s="37"/>
      <c r="E48" s="34"/>
      <c r="F48" s="34"/>
      <c r="G48" s="34"/>
      <c r="H48" s="34"/>
      <c r="I48" s="34"/>
      <c r="J48" s="36"/>
    </row>
    <row r="49" spans="1:10" ht="15.75" customHeight="1" x14ac:dyDescent="0.2">
      <c r="A49" s="34"/>
      <c r="B49" s="35"/>
      <c r="C49" s="36"/>
      <c r="D49" s="37"/>
      <c r="E49" s="34"/>
      <c r="F49" s="34"/>
      <c r="G49" s="34"/>
      <c r="H49" s="34"/>
      <c r="I49" s="34"/>
      <c r="J49" s="36"/>
    </row>
    <row r="50" spans="1:10" ht="15.75" customHeight="1" x14ac:dyDescent="0.2">
      <c r="A50" s="34"/>
      <c r="B50" s="35"/>
      <c r="C50" s="36"/>
      <c r="D50" s="37"/>
      <c r="E50" s="34"/>
      <c r="F50" s="34"/>
      <c r="G50" s="34"/>
      <c r="H50" s="34"/>
      <c r="I50" s="34"/>
      <c r="J50" s="36"/>
    </row>
    <row r="51" spans="1:10" ht="15.75" customHeight="1" x14ac:dyDescent="0.2">
      <c r="A51" s="34"/>
      <c r="B51" s="35"/>
      <c r="C51" s="36"/>
      <c r="D51" s="37"/>
      <c r="E51" s="34"/>
      <c r="F51" s="34"/>
      <c r="G51" s="34"/>
      <c r="H51" s="34"/>
      <c r="I51" s="34"/>
      <c r="J51" s="36"/>
    </row>
    <row r="52" spans="1:10" ht="15.75" customHeight="1" x14ac:dyDescent="0.2">
      <c r="A52" s="34"/>
      <c r="B52" s="35"/>
      <c r="C52" s="36"/>
      <c r="D52" s="37"/>
      <c r="E52" s="34"/>
      <c r="F52" s="34"/>
      <c r="G52" s="34"/>
      <c r="H52" s="34"/>
      <c r="I52" s="34"/>
      <c r="J52" s="36"/>
    </row>
    <row r="53" spans="1:10" ht="15.75" customHeight="1" x14ac:dyDescent="0.2">
      <c r="A53" s="34"/>
      <c r="B53" s="35"/>
      <c r="C53" s="36"/>
      <c r="D53" s="37"/>
      <c r="E53" s="34"/>
      <c r="F53" s="34"/>
      <c r="G53" s="34"/>
      <c r="H53" s="34"/>
      <c r="I53" s="34"/>
      <c r="J53" s="36"/>
    </row>
    <row r="54" spans="1:10" ht="15.75" customHeight="1" x14ac:dyDescent="0.2">
      <c r="A54" s="34"/>
      <c r="B54" s="35"/>
      <c r="C54" s="36"/>
      <c r="D54" s="37"/>
      <c r="E54" s="34"/>
      <c r="F54" s="34"/>
      <c r="G54" s="34"/>
      <c r="H54" s="34"/>
      <c r="I54" s="34"/>
      <c r="J54" s="36"/>
    </row>
  </sheetData>
  <mergeCells count="6">
    <mergeCell ref="A23:B23"/>
    <mergeCell ref="A1:J1"/>
    <mergeCell ref="A2:J2"/>
    <mergeCell ref="E4:J4"/>
    <mergeCell ref="A6:B6"/>
    <mergeCell ref="A3:J3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indexed="34"/>
  </sheetPr>
  <dimension ref="A1:M57"/>
  <sheetViews>
    <sheetView topLeftCell="A4" workbookViewId="0">
      <selection sqref="A1:J25"/>
    </sheetView>
  </sheetViews>
  <sheetFormatPr defaultColWidth="9.140625" defaultRowHeight="12.75" x14ac:dyDescent="0.2"/>
  <cols>
    <col min="1" max="1" width="4" style="17" customWidth="1"/>
    <col min="2" max="2" width="28.85546875" style="17" customWidth="1"/>
    <col min="3" max="3" width="13" style="17" customWidth="1"/>
    <col min="4" max="4" width="34.7109375" style="17" customWidth="1"/>
    <col min="5" max="5" width="9.28515625" style="17" customWidth="1"/>
    <col min="6" max="6" width="6.85546875" style="17" customWidth="1"/>
    <col min="7" max="7" width="18.42578125" style="17" customWidth="1"/>
    <col min="8" max="8" width="6.85546875" style="17" customWidth="1"/>
    <col min="9" max="9" width="11" style="17" customWidth="1"/>
    <col min="10" max="10" width="6" style="17" customWidth="1"/>
    <col min="11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91"/>
      <c r="L1" s="91"/>
      <c r="M1" s="91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91"/>
      <c r="L2" s="91"/>
      <c r="M2" s="91"/>
    </row>
    <row r="3" spans="1:13" ht="27.7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92"/>
      <c r="K3" s="91"/>
      <c r="L3" s="91"/>
      <c r="M3" s="91"/>
    </row>
    <row r="4" spans="1:13" ht="14.25" x14ac:dyDescent="0.2">
      <c r="A4" s="423"/>
      <c r="B4" s="423"/>
      <c r="C4" s="14"/>
      <c r="D4" s="4"/>
      <c r="E4" s="267" t="s">
        <v>4</v>
      </c>
      <c r="F4" s="267"/>
      <c r="G4" s="267"/>
      <c r="H4" s="267"/>
      <c r="I4" s="267"/>
      <c r="J4" s="267"/>
    </row>
    <row r="5" spans="1:13" x14ac:dyDescent="0.2">
      <c r="A5" s="423" t="s">
        <v>3</v>
      </c>
      <c r="B5" s="423"/>
      <c r="C5" s="14"/>
      <c r="D5" s="4"/>
      <c r="H5" s="128" t="str">
        <f>d_1</f>
        <v>17 сентября 2022 г.</v>
      </c>
      <c r="I5" s="18"/>
      <c r="J5" s="14"/>
    </row>
    <row r="6" spans="1:13" ht="12.75" customHeight="1" x14ac:dyDescent="0.2">
      <c r="A6" s="88" t="str">
        <f>d_4</f>
        <v>ЖЕНЩИНЫ</v>
      </c>
      <c r="C6" s="14"/>
      <c r="D6" s="4"/>
      <c r="E6" s="129"/>
      <c r="F6" s="148" t="str">
        <f>d_5</f>
        <v>г.Ростов н/Д стадион Арсенал</v>
      </c>
      <c r="G6" s="129"/>
      <c r="H6" s="129"/>
      <c r="I6" s="200" t="s">
        <v>2458</v>
      </c>
      <c r="J6" s="14"/>
    </row>
    <row r="7" spans="1:13" ht="18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27" t="s">
        <v>42</v>
      </c>
      <c r="F7" s="127" t="s">
        <v>114</v>
      </c>
      <c r="G7" s="127" t="s">
        <v>22</v>
      </c>
      <c r="H7" s="127" t="s">
        <v>57</v>
      </c>
      <c r="I7" s="114" t="s">
        <v>77</v>
      </c>
    </row>
    <row r="8" spans="1:13" x14ac:dyDescent="0.2">
      <c r="A8" s="115"/>
      <c r="B8" s="121" t="s">
        <v>52</v>
      </c>
      <c r="C8" s="116"/>
      <c r="D8" s="116"/>
      <c r="E8" s="116"/>
      <c r="F8" s="116"/>
      <c r="G8" s="116"/>
      <c r="H8" s="116"/>
      <c r="I8" s="117"/>
    </row>
    <row r="9" spans="1:13" ht="20.100000000000001" customHeight="1" x14ac:dyDescent="0.2">
      <c r="A9" s="20" t="s">
        <v>45</v>
      </c>
      <c r="B9" s="15" t="str">
        <f>VLOOKUP($E9,УЧАСТНИКИ!$A$2:$L$1060,3,FALSE)</f>
        <v>КУЧМИСТОВА АЛИНА</v>
      </c>
      <c r="C9" s="139" t="str">
        <f>VLOOKUP($E9,УЧАСТНИКИ!$A$2:$L$1060,4,FALSE)</f>
        <v>07.05.2007</v>
      </c>
      <c r="D9" s="32" t="str">
        <f>VLOOKUP($E9,УЧАСТНИКИ!$A$2:$L$1060,5,FALSE)</f>
        <v>РОСТОВ СШОР-5</v>
      </c>
      <c r="E9" s="27" t="s">
        <v>2492</v>
      </c>
      <c r="F9" s="27"/>
      <c r="G9" s="20"/>
      <c r="H9" s="20"/>
      <c r="I9" s="207">
        <f>VLOOKUP($E9,УЧАСТНИКИ!$A$2:$L$1060,9,FALSE)</f>
        <v>0</v>
      </c>
    </row>
    <row r="10" spans="1:13" ht="20.100000000000001" customHeight="1" x14ac:dyDescent="0.2">
      <c r="A10" s="20" t="s">
        <v>46</v>
      </c>
      <c r="B10" s="15" t="str">
        <f>VLOOKUP($E10,УЧАСТНИКИ!$A$2:$L$1060,3,FALSE)</f>
        <v>САЛИХОВА ВАСИЛИСА</v>
      </c>
      <c r="C10" s="139" t="str">
        <f>VLOOKUP($E10,УЧАСТНИКИ!$A$2:$L$1060,4,FALSE)</f>
        <v>20.04.1994</v>
      </c>
      <c r="D10" s="32" t="str">
        <f>VLOOKUP($E10,УЧАСТНИКИ!$A$2:$L$1060,5,FALSE)</f>
        <v>РОСТОВ</v>
      </c>
      <c r="E10" s="20" t="s">
        <v>2077</v>
      </c>
      <c r="F10" s="20"/>
      <c r="G10" s="20"/>
      <c r="H10" s="20"/>
      <c r="I10" s="207">
        <f>VLOOKUP($E10,УЧАСТНИКИ!$A$2:$L$1060,9,FALSE)</f>
        <v>0</v>
      </c>
    </row>
    <row r="11" spans="1:13" ht="20.100000000000001" customHeight="1" x14ac:dyDescent="0.2">
      <c r="A11" s="20" t="s">
        <v>47</v>
      </c>
      <c r="B11" s="15" t="str">
        <f>VLOOKUP($E11,УЧАСТНИКИ!$A$2:$L$1060,3,FALSE)</f>
        <v>ПЕТРЕНКО АННА</v>
      </c>
      <c r="C11" s="139" t="str">
        <f>VLOOKUP($E11,УЧАСТНИКИ!$A$2:$L$1060,4,FALSE)</f>
        <v>06.12.2010</v>
      </c>
      <c r="D11" s="32" t="str">
        <f>VLOOKUP($E11,УЧАСТНИКИ!$A$2:$L$1060,5,FALSE)</f>
        <v>РОСТОВ ДЮСШ-1</v>
      </c>
      <c r="E11" s="20" t="s">
        <v>2228</v>
      </c>
      <c r="F11" s="208"/>
      <c r="G11" s="208"/>
      <c r="H11" s="208"/>
      <c r="I11" s="207">
        <f>VLOOKUP($E11,УЧАСТНИКИ!$A$2:$L$1060,9,FALSE)</f>
        <v>0</v>
      </c>
    </row>
    <row r="12" spans="1:13" ht="20.100000000000001" customHeight="1" x14ac:dyDescent="0.2">
      <c r="A12" s="20" t="s">
        <v>48</v>
      </c>
      <c r="B12" s="15" t="str">
        <f>VLOOKUP($E12,УЧАСТНИКИ!$A$2:$L$1060,3,FALSE)</f>
        <v>ГОЛОВАНЕВА ЕКАТЕРИНА</v>
      </c>
      <c r="C12" s="139" t="str">
        <f>VLOOKUP($E12,УЧАСТНИКИ!$A$2:$L$1060,4,FALSE)</f>
        <v>20.06.2012</v>
      </c>
      <c r="D12" s="32" t="str">
        <f>VLOOKUP($E12,УЧАСТНИКИ!$A$2:$L$1060,5,FALSE)</f>
        <v>РОСТОВ ДЮСШ-1</v>
      </c>
      <c r="E12" s="20" t="s">
        <v>2633</v>
      </c>
      <c r="F12" s="208"/>
      <c r="G12" s="208"/>
      <c r="H12" s="208"/>
      <c r="I12" s="207">
        <f>VLOOKUP($E12,УЧАСТНИКИ!$A$2:$L$1060,9,FALSE)</f>
        <v>0</v>
      </c>
      <c r="K12" s="4"/>
    </row>
    <row r="13" spans="1:13" ht="20.100000000000001" customHeight="1" x14ac:dyDescent="0.2">
      <c r="A13" s="20" t="s">
        <v>49</v>
      </c>
      <c r="B13" s="15" t="str">
        <f>VLOOKUP($E13,УЧАСТНИКИ!$A$2:$L$1060,3,FALSE)</f>
        <v>СОКОЛЕНКО ПОЛИНА</v>
      </c>
      <c r="C13" s="139" t="str">
        <f>VLOOKUP($E13,УЧАСТНИКИ!$A$2:$L$1060,4,FALSE)</f>
        <v>13.12.2009</v>
      </c>
      <c r="D13" s="32" t="str">
        <f>VLOOKUP($E13,УЧАСТНИКИ!$A$2:$L$1060,5,FALSE)</f>
        <v>РОСТОВ ДЮСШ-1</v>
      </c>
      <c r="E13" s="20" t="s">
        <v>2551</v>
      </c>
      <c r="F13" s="208"/>
      <c r="G13" s="208"/>
      <c r="H13" s="208"/>
      <c r="I13" s="207">
        <f>VLOOKUP($E13,УЧАСТНИКИ!$A$2:$L$1060,9,FALSE)</f>
        <v>0</v>
      </c>
    </row>
    <row r="14" spans="1:13" ht="20.100000000000001" customHeight="1" x14ac:dyDescent="0.2">
      <c r="A14" s="20" t="s">
        <v>50</v>
      </c>
      <c r="B14" s="15" t="str">
        <f>VLOOKUP($E14,УЧАСТНИКИ!$A$2:$L$1060,3,FALSE)</f>
        <v>КАРАЛЮС ЮСТИНА</v>
      </c>
      <c r="C14" s="139" t="str">
        <f>VLOOKUP($E14,УЧАСТНИКИ!$A$2:$L$1060,4,FALSE)</f>
        <v>30.08.1994</v>
      </c>
      <c r="D14" s="32" t="str">
        <f>VLOOKUP($E14,УЧАСТНИКИ!$A$2:$L$1060,5,FALSE)</f>
        <v>Бегом по жизни</v>
      </c>
      <c r="E14" s="27" t="s">
        <v>2641</v>
      </c>
      <c r="F14" s="27"/>
      <c r="G14" s="20"/>
      <c r="H14" s="20"/>
      <c r="I14" s="207">
        <f>VLOOKUP($E14,УЧАСТНИКИ!$A$2:$L$1060,9,FALSE)</f>
        <v>0</v>
      </c>
    </row>
    <row r="15" spans="1:13" ht="20.100000000000001" customHeight="1" x14ac:dyDescent="0.2">
      <c r="A15" s="20" t="s">
        <v>51</v>
      </c>
      <c r="B15" s="15" t="str">
        <f>VLOOKUP($E15,УЧАСТНИКИ!$A$2:$L$1060,3,FALSE)</f>
        <v>НЕГОДАЕВА АННА</v>
      </c>
      <c r="C15" s="139" t="str">
        <f>VLOOKUP($E15,УЧАСТНИКИ!$A$2:$L$1060,4,FALSE)</f>
        <v>02.09.1998</v>
      </c>
      <c r="D15" s="32" t="str">
        <f>VLOOKUP($E15,УЧАСТНИКИ!$A$2:$L$1060,5,FALSE)</f>
        <v>Бегом по Жизни</v>
      </c>
      <c r="E15" s="20" t="s">
        <v>2637</v>
      </c>
      <c r="F15" s="20"/>
      <c r="G15" s="20"/>
      <c r="H15" s="20"/>
      <c r="I15" s="207">
        <f>VLOOKUP($E15,УЧАСТНИКИ!$A$2:$L$1060,9,FALSE)</f>
        <v>0</v>
      </c>
    </row>
    <row r="16" spans="1:13" ht="20.100000000000001" customHeight="1" x14ac:dyDescent="0.2">
      <c r="A16" s="20" t="s">
        <v>88</v>
      </c>
      <c r="B16" s="206" t="e">
        <f>VLOOKUP($E16,УЧАСТНИКИ!$A$2:$L$1060,3,FALSE)</f>
        <v>#N/A</v>
      </c>
      <c r="C16" s="210" t="e">
        <f>VLOOKUP($E16,УЧАСТНИКИ!$A$2:$L$1060,4,FALSE)</f>
        <v>#N/A</v>
      </c>
      <c r="D16" s="211" t="e">
        <f>VLOOKUP($E16,УЧАСТНИКИ!$A$2:$L$1060,5,FALSE)</f>
        <v>#N/A</v>
      </c>
      <c r="E16" s="20"/>
      <c r="F16" s="208"/>
      <c r="G16" s="208"/>
      <c r="H16" s="208"/>
      <c r="I16" s="207" t="e">
        <f>VLOOKUP($E16,УЧАСТНИКИ!$A$2:$L$1060,9,FALSE)</f>
        <v>#N/A</v>
      </c>
    </row>
    <row r="17" spans="1:11" ht="20.100000000000001" customHeight="1" x14ac:dyDescent="0.2">
      <c r="A17" s="20" t="s">
        <v>95</v>
      </c>
      <c r="B17" s="206" t="e">
        <f>VLOOKUP($E17,УЧАСТНИКИ!$A$2:$L$1060,3,FALSE)</f>
        <v>#N/A</v>
      </c>
      <c r="C17" s="210" t="e">
        <f>VLOOKUP($E17,УЧАСТНИКИ!$A$2:$L$1060,4,FALSE)</f>
        <v>#N/A</v>
      </c>
      <c r="D17" s="211" t="e">
        <f>VLOOKUP($E17,УЧАСТНИКИ!$A$2:$L$1060,5,FALSE)</f>
        <v>#N/A</v>
      </c>
      <c r="E17" s="20"/>
      <c r="F17" s="208"/>
      <c r="G17" s="208"/>
      <c r="H17" s="208"/>
      <c r="I17" s="207" t="e">
        <f>VLOOKUP($E17,УЧАСТНИКИ!$A$2:$L$1060,9,FALSE)</f>
        <v>#N/A</v>
      </c>
      <c r="K17" s="4"/>
    </row>
    <row r="18" spans="1:11" ht="20.100000000000001" customHeight="1" x14ac:dyDescent="0.2">
      <c r="A18" s="20" t="s">
        <v>94</v>
      </c>
      <c r="B18" s="206" t="e">
        <f>VLOOKUP($E18,УЧАСТНИКИ!$A$2:$L$1060,3,FALSE)</f>
        <v>#N/A</v>
      </c>
      <c r="C18" s="210" t="e">
        <f>VLOOKUP($E18,УЧАСТНИКИ!$A$2:$L$1060,4,FALSE)</f>
        <v>#N/A</v>
      </c>
      <c r="D18" s="211" t="e">
        <f>VLOOKUP($E18,УЧАСТНИКИ!$A$2:$L$1060,5,FALSE)</f>
        <v>#N/A</v>
      </c>
      <c r="E18" s="20"/>
      <c r="F18" s="208"/>
      <c r="G18" s="208"/>
      <c r="H18" s="208"/>
      <c r="I18" s="207" t="e">
        <f>VLOOKUP($E18,УЧАСТНИКИ!$A$2:$L$1060,9,FALSE)</f>
        <v>#N/A</v>
      </c>
    </row>
    <row r="19" spans="1:11" ht="20.25" customHeight="1" x14ac:dyDescent="0.2">
      <c r="A19" s="20" t="s">
        <v>93</v>
      </c>
      <c r="B19" s="206" t="e">
        <f>VLOOKUP($E19,УЧАСТНИКИ!$A$2:$L$1060,3,FALSE)</f>
        <v>#N/A</v>
      </c>
      <c r="C19" s="210" t="e">
        <f>VLOOKUP($E19,УЧАСТНИКИ!$A$2:$L$1060,4,FALSE)</f>
        <v>#N/A</v>
      </c>
      <c r="D19" s="211" t="e">
        <f>VLOOKUP($E19,УЧАСТНИКИ!$A$2:$L$1060,5,FALSE)</f>
        <v>#N/A</v>
      </c>
      <c r="E19" s="20"/>
      <c r="F19" s="20"/>
      <c r="G19" s="20"/>
      <c r="H19" s="20"/>
      <c r="I19" s="16"/>
    </row>
    <row r="20" spans="1:11" ht="15.75" customHeight="1" x14ac:dyDescent="0.2">
      <c r="A20" s="34"/>
      <c r="B20" s="35"/>
      <c r="C20" s="36"/>
      <c r="D20" s="37"/>
      <c r="E20" s="34"/>
      <c r="F20" s="34"/>
      <c r="G20" s="34"/>
      <c r="H20" s="34"/>
      <c r="I20" s="34"/>
      <c r="J20" s="36"/>
    </row>
    <row r="22" spans="1:11" ht="15.75" x14ac:dyDescent="0.25">
      <c r="A22" s="5" t="s">
        <v>76</v>
      </c>
      <c r="B22" s="3"/>
      <c r="D22" s="5"/>
      <c r="F22" s="23"/>
      <c r="H22" s="5"/>
    </row>
    <row r="23" spans="1:11" ht="15.75" x14ac:dyDescent="0.25">
      <c r="A23" s="5" t="s">
        <v>68</v>
      </c>
    </row>
    <row r="24" spans="1:11" ht="15.75" x14ac:dyDescent="0.25">
      <c r="A24" s="5" t="s">
        <v>70</v>
      </c>
      <c r="B24" s="5"/>
    </row>
    <row r="25" spans="1:11" ht="15.75" x14ac:dyDescent="0.25">
      <c r="A25" s="426" t="s">
        <v>69</v>
      </c>
      <c r="B25" s="426"/>
    </row>
    <row r="26" spans="1:11" ht="15.75" x14ac:dyDescent="0.25">
      <c r="B26" s="5"/>
    </row>
    <row r="27" spans="1:11" ht="15.75" x14ac:dyDescent="0.25">
      <c r="B27" s="5"/>
    </row>
    <row r="29" spans="1:11" ht="15.75" x14ac:dyDescent="0.25">
      <c r="B29" s="5"/>
    </row>
    <row r="30" spans="1:11" ht="15.75" customHeight="1" x14ac:dyDescent="0.25">
      <c r="B30" s="5"/>
    </row>
    <row r="31" spans="1:11" ht="15.75" customHeight="1" x14ac:dyDescent="0.2"/>
    <row r="32" spans="1:11" ht="15.75" customHeight="1" x14ac:dyDescent="0.2"/>
    <row r="33" spans="1:10" ht="15.75" customHeight="1" x14ac:dyDescent="0.2"/>
    <row r="34" spans="1:10" ht="15.75" customHeight="1" x14ac:dyDescent="0.2"/>
    <row r="35" spans="1:10" ht="15.75" customHeight="1" x14ac:dyDescent="0.2"/>
    <row r="36" spans="1:10" ht="15.75" customHeight="1" x14ac:dyDescent="0.2"/>
    <row r="37" spans="1:10" ht="15.75" customHeight="1" x14ac:dyDescent="0.2"/>
    <row r="38" spans="1:10" ht="15.75" customHeight="1" x14ac:dyDescent="0.2"/>
    <row r="39" spans="1:10" ht="15.75" customHeight="1" x14ac:dyDescent="0.2"/>
    <row r="40" spans="1:10" ht="15.75" customHeight="1" x14ac:dyDescent="0.2">
      <c r="A40" s="26"/>
      <c r="B40" s="33"/>
      <c r="C40" s="26"/>
      <c r="D40" s="26"/>
      <c r="E40" s="26"/>
      <c r="F40" s="26"/>
      <c r="G40" s="26"/>
      <c r="H40" s="26"/>
      <c r="I40" s="26"/>
      <c r="J40" s="26"/>
    </row>
    <row r="41" spans="1:10" ht="15.75" customHeight="1" x14ac:dyDescent="0.2">
      <c r="A41" s="34"/>
      <c r="B41" s="35"/>
      <c r="C41" s="36"/>
      <c r="D41" s="37"/>
      <c r="E41" s="34"/>
      <c r="F41" s="34"/>
      <c r="G41" s="34"/>
      <c r="H41" s="34"/>
      <c r="I41" s="34"/>
      <c r="J41" s="36"/>
    </row>
    <row r="42" spans="1:10" ht="15.75" customHeight="1" x14ac:dyDescent="0.2">
      <c r="A42" s="34"/>
      <c r="B42" s="11"/>
      <c r="C42" s="36"/>
      <c r="D42" s="37"/>
      <c r="E42" s="34"/>
      <c r="F42" s="34"/>
      <c r="G42" s="34"/>
      <c r="H42" s="34"/>
      <c r="I42" s="34"/>
      <c r="J42" s="36"/>
    </row>
    <row r="43" spans="1:10" ht="15.75" customHeight="1" x14ac:dyDescent="0.2">
      <c r="A43" s="34"/>
      <c r="B43" s="38"/>
      <c r="C43" s="36"/>
      <c r="D43" s="37"/>
      <c r="E43" s="34"/>
      <c r="F43" s="34"/>
      <c r="G43" s="34"/>
      <c r="H43" s="34"/>
      <c r="I43" s="34"/>
      <c r="J43" s="36"/>
    </row>
    <row r="44" spans="1:10" ht="15.75" customHeight="1" x14ac:dyDescent="0.2">
      <c r="A44" s="34"/>
      <c r="B44" s="38"/>
      <c r="C44" s="36"/>
      <c r="D44" s="37"/>
      <c r="E44" s="34"/>
      <c r="F44" s="34"/>
      <c r="G44" s="34"/>
      <c r="H44" s="34"/>
      <c r="I44" s="34"/>
      <c r="J44" s="36"/>
    </row>
    <row r="45" spans="1:10" ht="15.75" customHeight="1" x14ac:dyDescent="0.2">
      <c r="A45" s="34"/>
      <c r="B45" s="38"/>
      <c r="C45" s="36"/>
      <c r="D45" s="37"/>
      <c r="E45" s="34"/>
      <c r="F45" s="34"/>
      <c r="G45" s="34"/>
      <c r="H45" s="34"/>
      <c r="I45" s="34"/>
      <c r="J45" s="36"/>
    </row>
    <row r="46" spans="1:10" ht="15.75" customHeight="1" x14ac:dyDescent="0.2">
      <c r="A46" s="34"/>
      <c r="B46" s="38"/>
      <c r="C46" s="36"/>
      <c r="D46" s="37"/>
      <c r="E46" s="34"/>
      <c r="F46" s="34"/>
      <c r="G46" s="34"/>
      <c r="H46" s="34"/>
      <c r="I46" s="34"/>
      <c r="J46" s="36"/>
    </row>
    <row r="47" spans="1:10" ht="15.75" customHeight="1" x14ac:dyDescent="0.2">
      <c r="A47" s="34"/>
      <c r="B47" s="38"/>
      <c r="C47" s="36"/>
      <c r="D47" s="37"/>
      <c r="E47" s="34"/>
      <c r="F47" s="34"/>
      <c r="G47" s="34"/>
      <c r="H47" s="34"/>
      <c r="I47" s="34"/>
      <c r="J47" s="36"/>
    </row>
    <row r="48" spans="1:10" ht="15.75" customHeight="1" x14ac:dyDescent="0.2">
      <c r="A48" s="34"/>
      <c r="B48" s="38"/>
      <c r="C48" s="36"/>
      <c r="D48" s="37"/>
      <c r="E48" s="34"/>
      <c r="F48" s="34"/>
      <c r="G48" s="34"/>
      <c r="H48" s="34"/>
      <c r="I48" s="34"/>
      <c r="J48" s="36"/>
    </row>
    <row r="49" spans="1:10" ht="15.75" customHeight="1" x14ac:dyDescent="0.2">
      <c r="A49" s="26"/>
      <c r="B49" s="33"/>
      <c r="C49" s="26"/>
      <c r="D49" s="26"/>
      <c r="E49" s="26"/>
      <c r="F49" s="26"/>
      <c r="G49" s="26"/>
      <c r="H49" s="26"/>
      <c r="I49" s="26"/>
      <c r="J49" s="26"/>
    </row>
    <row r="50" spans="1:10" ht="15.75" customHeight="1" x14ac:dyDescent="0.2">
      <c r="A50" s="34"/>
      <c r="B50" s="35"/>
      <c r="C50" s="36"/>
      <c r="D50" s="37"/>
      <c r="E50" s="34"/>
      <c r="F50" s="34"/>
      <c r="G50" s="34"/>
      <c r="H50" s="34"/>
      <c r="I50" s="34"/>
      <c r="J50" s="36"/>
    </row>
    <row r="51" spans="1:10" ht="15.75" customHeight="1" x14ac:dyDescent="0.2">
      <c r="A51" s="34"/>
      <c r="B51" s="35"/>
      <c r="C51" s="36"/>
      <c r="D51" s="37"/>
      <c r="E51" s="34"/>
      <c r="F51" s="34"/>
      <c r="G51" s="34"/>
      <c r="H51" s="34"/>
      <c r="I51" s="34"/>
      <c r="J51" s="36"/>
    </row>
    <row r="52" spans="1:10" ht="15.75" customHeight="1" x14ac:dyDescent="0.2">
      <c r="A52" s="34"/>
      <c r="B52" s="35"/>
      <c r="C52" s="36"/>
      <c r="D52" s="37"/>
      <c r="E52" s="34"/>
      <c r="F52" s="34"/>
      <c r="G52" s="34"/>
      <c r="H52" s="34"/>
      <c r="I52" s="34"/>
      <c r="J52" s="36"/>
    </row>
    <row r="53" spans="1:10" ht="15.75" customHeight="1" x14ac:dyDescent="0.2">
      <c r="A53" s="34"/>
      <c r="B53" s="35"/>
      <c r="C53" s="36"/>
      <c r="D53" s="37"/>
      <c r="E53" s="34"/>
      <c r="F53" s="34"/>
      <c r="G53" s="34"/>
      <c r="H53" s="34"/>
      <c r="I53" s="34"/>
      <c r="J53" s="36"/>
    </row>
    <row r="54" spans="1:10" ht="15.75" customHeight="1" x14ac:dyDescent="0.2">
      <c r="A54" s="34"/>
      <c r="B54" s="35"/>
      <c r="C54" s="36"/>
      <c r="D54" s="37"/>
      <c r="E54" s="34"/>
      <c r="F54" s="34"/>
      <c r="G54" s="34"/>
      <c r="H54" s="34"/>
      <c r="I54" s="34"/>
      <c r="J54" s="36"/>
    </row>
    <row r="55" spans="1:10" ht="15.75" customHeight="1" x14ac:dyDescent="0.2">
      <c r="A55" s="34"/>
      <c r="B55" s="35"/>
      <c r="C55" s="36"/>
      <c r="D55" s="37"/>
      <c r="E55" s="34"/>
      <c r="F55" s="34"/>
      <c r="G55" s="34"/>
      <c r="H55" s="34"/>
      <c r="I55" s="34"/>
      <c r="J55" s="36"/>
    </row>
    <row r="56" spans="1:10" ht="15.75" customHeight="1" x14ac:dyDescent="0.2">
      <c r="A56" s="34"/>
      <c r="B56" s="35"/>
      <c r="C56" s="36"/>
      <c r="D56" s="37"/>
      <c r="E56" s="34"/>
      <c r="F56" s="34"/>
      <c r="G56" s="34"/>
      <c r="H56" s="34"/>
      <c r="I56" s="34"/>
      <c r="J56" s="36"/>
    </row>
    <row r="57" spans="1:10" ht="15.75" customHeight="1" x14ac:dyDescent="0.2">
      <c r="A57" s="34"/>
      <c r="B57" s="35"/>
      <c r="C57" s="36"/>
      <c r="D57" s="37"/>
      <c r="E57" s="34"/>
      <c r="F57" s="34"/>
      <c r="G57" s="34"/>
      <c r="H57" s="34"/>
      <c r="I57" s="34"/>
      <c r="J57" s="36"/>
    </row>
  </sheetData>
  <mergeCells count="6">
    <mergeCell ref="A1:J1"/>
    <mergeCell ref="A25:B25"/>
    <mergeCell ref="A2:J2"/>
    <mergeCell ref="A4:B4"/>
    <mergeCell ref="A5:B5"/>
    <mergeCell ref="A3:I3"/>
  </mergeCells>
  <phoneticPr fontId="1" type="noConversion"/>
  <printOptions horizontalCentered="1"/>
  <pageMargins left="0" right="0" top="0.27559055118110237" bottom="0.55118110236220474" header="0.27559055118110237" footer="0.19685039370078741"/>
  <pageSetup paperSize="9" orientation="landscape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indexed="34"/>
  </sheetPr>
  <dimension ref="A1:M110"/>
  <sheetViews>
    <sheetView topLeftCell="A56" workbookViewId="0">
      <selection activeCell="A58" sqref="A58:J82"/>
    </sheetView>
  </sheetViews>
  <sheetFormatPr defaultColWidth="9.140625" defaultRowHeight="12.75" x14ac:dyDescent="0.2"/>
  <cols>
    <col min="1" max="1" width="4" style="17" customWidth="1"/>
    <col min="2" max="2" width="27.7109375" style="17" customWidth="1"/>
    <col min="3" max="3" width="10.5703125" style="17" customWidth="1"/>
    <col min="4" max="4" width="26" style="17" customWidth="1"/>
    <col min="5" max="5" width="7.7109375" style="17" customWidth="1"/>
    <col min="6" max="6" width="6.85546875" style="17" customWidth="1"/>
    <col min="7" max="7" width="32.28515625" style="17" customWidth="1"/>
    <col min="8" max="8" width="6.85546875" style="17" customWidth="1"/>
    <col min="9" max="9" width="8.28515625" style="17" customWidth="1"/>
    <col min="10" max="10" width="6" style="17" customWidth="1"/>
    <col min="11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91"/>
      <c r="L1" s="91"/>
      <c r="M1" s="91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91"/>
      <c r="L2" s="91"/>
      <c r="M2" s="91"/>
    </row>
    <row r="3" spans="1:13" ht="25.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92"/>
      <c r="K3" s="91"/>
      <c r="L3" s="91"/>
      <c r="M3" s="91"/>
    </row>
    <row r="4" spans="1:13" ht="14.25" x14ac:dyDescent="0.2">
      <c r="A4" s="423"/>
      <c r="B4" s="423"/>
      <c r="C4" s="14"/>
      <c r="D4" s="4"/>
      <c r="E4" s="267" t="s">
        <v>4</v>
      </c>
      <c r="F4" s="267"/>
      <c r="G4" s="267"/>
      <c r="H4" s="267"/>
      <c r="I4" s="267"/>
      <c r="J4" s="267"/>
    </row>
    <row r="5" spans="1:13" x14ac:dyDescent="0.2">
      <c r="A5" s="423" t="s">
        <v>2652</v>
      </c>
      <c r="B5" s="423"/>
      <c r="C5" s="14"/>
      <c r="D5" s="4"/>
      <c r="H5" s="128" t="str">
        <f>d_1</f>
        <v>17 сентября 2022 г.</v>
      </c>
      <c r="I5" s="18"/>
      <c r="J5" s="14"/>
    </row>
    <row r="6" spans="1:13" ht="12.75" customHeight="1" x14ac:dyDescent="0.2">
      <c r="A6" s="88" t="str">
        <f>d_4</f>
        <v>ЖЕНЩИНЫ</v>
      </c>
      <c r="C6" s="14"/>
      <c r="D6" s="4"/>
      <c r="E6" s="129"/>
      <c r="F6" s="148" t="str">
        <f>d_5</f>
        <v>г.Ростов н/Д стадион Арсенал</v>
      </c>
      <c r="G6" s="129"/>
      <c r="H6" s="129"/>
      <c r="I6" s="200" t="s">
        <v>2654</v>
      </c>
      <c r="J6" s="14"/>
    </row>
    <row r="7" spans="1:13" ht="18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27" t="s">
        <v>42</v>
      </c>
      <c r="F7" s="127" t="s">
        <v>114</v>
      </c>
      <c r="G7" s="127" t="s">
        <v>22</v>
      </c>
      <c r="H7" s="127" t="s">
        <v>57</v>
      </c>
      <c r="I7" s="114" t="s">
        <v>77</v>
      </c>
    </row>
    <row r="8" spans="1:13" x14ac:dyDescent="0.2">
      <c r="A8" s="115"/>
      <c r="B8" s="121" t="s">
        <v>52</v>
      </c>
      <c r="C8" s="116"/>
      <c r="D8" s="116"/>
      <c r="E8" s="116"/>
      <c r="F8" s="116"/>
      <c r="G8" s="116"/>
      <c r="H8" s="116"/>
      <c r="I8" s="117"/>
    </row>
    <row r="9" spans="1:13" ht="18" customHeight="1" x14ac:dyDescent="0.2">
      <c r="A9" s="20" t="s">
        <v>45</v>
      </c>
      <c r="B9" s="268" t="str">
        <f>VLOOKUP($E9,УЧАСТНИКИ!$A$2:$L$1060,3,FALSE)</f>
        <v>СКИБА ДАРЬЯ</v>
      </c>
      <c r="C9" s="287" t="str">
        <f>VLOOKUP($E9,УЧАСТНИКИ!$A$2:$L$1060,4,FALSE)</f>
        <v>14.07.1988</v>
      </c>
      <c r="D9" s="269" t="str">
        <f>VLOOKUP($E9,УЧАСТНИКИ!$A$2:$L$1060,5,FALSE)</f>
        <v>Бегом по жизни</v>
      </c>
      <c r="E9" s="27" t="s">
        <v>2632</v>
      </c>
      <c r="F9" s="27"/>
      <c r="G9" s="20"/>
      <c r="H9" s="20"/>
      <c r="I9" s="207">
        <f>VLOOKUP($E9,УЧАСТНИКИ!$A$2:$L$1060,9,FALSE)</f>
        <v>0</v>
      </c>
    </row>
    <row r="10" spans="1:13" ht="18" customHeight="1" x14ac:dyDescent="0.2">
      <c r="A10" s="20" t="s">
        <v>46</v>
      </c>
      <c r="B10" s="268" t="str">
        <f>VLOOKUP($E10,УЧАСТНИКИ!$A$2:$L$1060,3,FALSE)</f>
        <v>АГЕЕВА ИРИНА</v>
      </c>
      <c r="C10" s="287" t="str">
        <f>VLOOKUP($E10,УЧАСТНИКИ!$A$2:$L$1060,4,FALSE)</f>
        <v>12.02.1985</v>
      </c>
      <c r="D10" s="269" t="str">
        <f>VLOOKUP($E10,УЧАСТНИКИ!$A$2:$L$1060,5,FALSE)</f>
        <v>Бегом по жизни</v>
      </c>
      <c r="E10" s="20" t="s">
        <v>2621</v>
      </c>
      <c r="F10" s="20"/>
      <c r="G10" s="20"/>
      <c r="H10" s="20"/>
      <c r="I10" s="207">
        <f>VLOOKUP($E10,УЧАСТНИКИ!$A$2:$L$1060,9,FALSE)</f>
        <v>0</v>
      </c>
    </row>
    <row r="11" spans="1:13" ht="18" customHeight="1" x14ac:dyDescent="0.2">
      <c r="A11" s="20" t="s">
        <v>47</v>
      </c>
      <c r="B11" s="268" t="str">
        <f>VLOOKUP($E11,УЧАСТНИКИ!$A$2:$L$1060,3,FALSE)</f>
        <v>БОБРЫШОВА ЕКАТЕРИНА</v>
      </c>
      <c r="C11" s="287" t="str">
        <f>VLOOKUP($E11,УЧАСТНИКИ!$A$2:$L$1060,4,FALSE)</f>
        <v>20.08.1987</v>
      </c>
      <c r="D11" s="269" t="str">
        <f>VLOOKUP($E11,УЧАСТНИКИ!$A$2:$L$1060,5,FALSE)</f>
        <v>Бегом по жизни</v>
      </c>
      <c r="E11" s="20" t="s">
        <v>2373</v>
      </c>
      <c r="F11" s="208"/>
      <c r="G11" s="208"/>
      <c r="H11" s="208"/>
      <c r="I11" s="207">
        <f>VLOOKUP($E11,УЧАСТНИКИ!$A$2:$L$1060,9,FALSE)</f>
        <v>0</v>
      </c>
    </row>
    <row r="12" spans="1:13" ht="18" customHeight="1" x14ac:dyDescent="0.2">
      <c r="A12" s="20" t="s">
        <v>48</v>
      </c>
      <c r="B12" s="268" t="str">
        <f>VLOOKUP($E12,УЧАСТНИКИ!$A$2:$L$1060,3,FALSE)</f>
        <v>КАНАЕВА ЕЛИЗАВЕТА</v>
      </c>
      <c r="C12" s="287" t="str">
        <f>VLOOKUP($E12,УЧАСТНИКИ!$A$2:$L$1060,4,FALSE)</f>
        <v>27.10.1954</v>
      </c>
      <c r="D12" s="269" t="str">
        <f>VLOOKUP($E12,УЧАСТНИКИ!$A$2:$L$1060,5,FALSE)</f>
        <v>Ростов Дон Бегущий</v>
      </c>
      <c r="E12" s="20" t="s">
        <v>2134</v>
      </c>
      <c r="F12" s="208"/>
      <c r="G12" s="208"/>
      <c r="H12" s="208"/>
      <c r="I12" s="207">
        <f>VLOOKUP($E12,УЧАСТНИКИ!$A$2:$L$1060,9,FALSE)</f>
        <v>0</v>
      </c>
      <c r="K12" s="4"/>
    </row>
    <row r="13" spans="1:13" ht="18" customHeight="1" x14ac:dyDescent="0.2">
      <c r="A13" s="20" t="s">
        <v>49</v>
      </c>
      <c r="B13" s="268" t="str">
        <f>VLOOKUP($E13,УЧАСТНИКИ!$A$2:$L$1060,3,FALSE)</f>
        <v>КОМАРОВА ЗОЯ</v>
      </c>
      <c r="C13" s="287" t="str">
        <f>VLOOKUP($E13,УЧАСТНИКИ!$A$2:$L$1060,4,FALSE)</f>
        <v>20.09.1988</v>
      </c>
      <c r="D13" s="269" t="str">
        <f>VLOOKUP($E13,УЧАСТНИКИ!$A$2:$L$1060,5,FALSE)</f>
        <v>Бегом по жизни</v>
      </c>
      <c r="E13" s="20" t="s">
        <v>2653</v>
      </c>
      <c r="F13" s="208"/>
      <c r="G13" s="208"/>
      <c r="H13" s="208"/>
      <c r="I13" s="207">
        <f>VLOOKUP($E13,УЧАСТНИКИ!$A$2:$L$1060,9,FALSE)</f>
        <v>0</v>
      </c>
    </row>
    <row r="14" spans="1:13" ht="18" customHeight="1" x14ac:dyDescent="0.2">
      <c r="A14" s="20" t="s">
        <v>50</v>
      </c>
      <c r="B14" s="268" t="str">
        <f>VLOOKUP($E14,УЧАСТНИКИ!$A$2:$L$1060,3,FALSE)</f>
        <v>МАСЮК ОЛЬГА</v>
      </c>
      <c r="C14" s="287" t="str">
        <f>VLOOKUP($E14,УЧАСТНИКИ!$A$2:$L$1060,4,FALSE)</f>
        <v>23.09.1988</v>
      </c>
      <c r="D14" s="269" t="str">
        <f>VLOOKUP($E14,УЧАСТНИКИ!$A$2:$L$1060,5,FALSE)</f>
        <v>Бегом по жизни</v>
      </c>
      <c r="E14" s="20" t="s">
        <v>246</v>
      </c>
      <c r="F14" s="208"/>
      <c r="G14" s="208"/>
      <c r="H14" s="208"/>
      <c r="I14" s="207">
        <f>VLOOKUP($E14,УЧАСТНИКИ!$A$2:$L$1060,9,FALSE)</f>
        <v>0</v>
      </c>
    </row>
    <row r="15" spans="1:13" ht="18" customHeight="1" x14ac:dyDescent="0.2">
      <c r="A15" s="20" t="s">
        <v>51</v>
      </c>
      <c r="B15" s="268" t="str">
        <f>VLOOKUP($E15,УЧАСТНИКИ!$A$2:$L$1060,3,FALSE)</f>
        <v>ПЕРЕЙМАК ЮЛИЯ</v>
      </c>
      <c r="C15" s="287" t="str">
        <f>VLOOKUP($E15,УЧАСТНИКИ!$A$2:$L$1060,4,FALSE)</f>
        <v>05.10.1980</v>
      </c>
      <c r="D15" s="269" t="str">
        <f>VLOOKUP($E15,УЧАСТНИКИ!$A$2:$L$1060,5,FALSE)</f>
        <v>Ростов Дон Бегущий</v>
      </c>
      <c r="E15" s="20" t="s">
        <v>2636</v>
      </c>
      <c r="F15" s="208"/>
      <c r="G15" s="208"/>
      <c r="H15" s="208"/>
      <c r="I15" s="207">
        <f>VLOOKUP($E15,УЧАСТНИКИ!$A$2:$L$1060,9,FALSE)</f>
        <v>0</v>
      </c>
    </row>
    <row r="16" spans="1:13" ht="18" customHeight="1" x14ac:dyDescent="0.2">
      <c r="A16" s="20" t="s">
        <v>88</v>
      </c>
      <c r="B16" s="15" t="str">
        <f>VLOOKUP($E16,УЧАСТНИКИ!$A$2:$L$1060,3,FALSE)</f>
        <v>ТЕМЯКОВА ЕВГЕНИЯ</v>
      </c>
      <c r="C16" s="139" t="str">
        <f>VLOOKUP($E16,УЧАСТНИКИ!$A$2:$L$1060,4,FALSE)</f>
        <v>17.11.1983</v>
      </c>
      <c r="D16" s="32" t="str">
        <f>VLOOKUP($E16,УЧАСТНИКИ!$A$2:$L$1060,5,FALSE)</f>
        <v>Бегом по жизни</v>
      </c>
      <c r="E16" s="20" t="s">
        <v>2645</v>
      </c>
      <c r="F16" s="20"/>
      <c r="G16" s="20"/>
      <c r="H16" s="20"/>
      <c r="I16" s="16"/>
    </row>
    <row r="17" spans="1:13" ht="18" customHeight="1" x14ac:dyDescent="0.2">
      <c r="A17" s="20" t="s">
        <v>95</v>
      </c>
      <c r="B17" s="15" t="str">
        <f>VLOOKUP($E17,УЧАСТНИКИ!$A$2:$L$1060,3,FALSE)</f>
        <v>ШАПОШНИЧЕНКО ГАЛИНА</v>
      </c>
      <c r="C17" s="139" t="str">
        <f>VLOOKUP($E17,УЧАСТНИКИ!$A$2:$L$1060,4,FALSE)</f>
        <v>16.06.1980</v>
      </c>
      <c r="D17" s="32" t="str">
        <f>VLOOKUP($E17,УЧАСТНИКИ!$A$2:$L$1060,5,FALSE)</f>
        <v>Ростов Дон Бегущий</v>
      </c>
      <c r="E17" s="20" t="s">
        <v>2640</v>
      </c>
      <c r="F17" s="20"/>
      <c r="G17" s="20"/>
      <c r="H17" s="20"/>
      <c r="I17" s="16"/>
    </row>
    <row r="18" spans="1:13" ht="17.25" customHeight="1" x14ac:dyDescent="0.2">
      <c r="A18" s="20" t="s">
        <v>94</v>
      </c>
      <c r="B18" s="15" t="str">
        <f>VLOOKUP($E18,УЧАСТНИКИ!$A$2:$L$1060,3,FALSE)</f>
        <v>ШЕПТИЕВА ОКСАНА</v>
      </c>
      <c r="C18" s="139" t="str">
        <f>VLOOKUP($E18,УЧАСТНИКИ!$A$2:$L$1060,4,FALSE)</f>
        <v>28.12.1971</v>
      </c>
      <c r="D18" s="32" t="str">
        <f>VLOOKUP($E18,УЧАСТНИКИ!$A$2:$L$1060,5,FALSE)</f>
        <v>Бегом по жизни</v>
      </c>
      <c r="E18" s="20" t="s">
        <v>2163</v>
      </c>
      <c r="F18" s="20"/>
      <c r="G18" s="20"/>
      <c r="H18" s="20"/>
      <c r="I18" s="16"/>
    </row>
    <row r="19" spans="1:13" ht="17.25" customHeight="1" x14ac:dyDescent="0.2">
      <c r="A19" s="20" t="s">
        <v>93</v>
      </c>
      <c r="B19" s="15" t="str">
        <f>VLOOKUP($E19,УЧАСТНИКИ!$A$2:$L$1060,3,FALSE)</f>
        <v>ШПОРТ АЛЕКСАНДРА</v>
      </c>
      <c r="C19" s="139" t="str">
        <f>VLOOKUP($E19,УЧАСТНИКИ!$A$2:$L$1060,4,FALSE)</f>
        <v>22.12.1985</v>
      </c>
      <c r="D19" s="32" t="str">
        <f>VLOOKUP($E19,УЧАСТНИКИ!$A$2:$L$1060,5,FALSE)</f>
        <v>Бегом по жизни</v>
      </c>
      <c r="E19" s="20" t="s">
        <v>2635</v>
      </c>
      <c r="F19" s="20"/>
      <c r="G19" s="20"/>
      <c r="H19" s="20"/>
      <c r="I19" s="16"/>
    </row>
    <row r="20" spans="1:13" ht="12.75" customHeight="1" x14ac:dyDescent="0.2">
      <c r="A20" s="34"/>
      <c r="B20" s="35"/>
      <c r="C20" s="36"/>
      <c r="D20" s="37"/>
      <c r="E20" s="34"/>
      <c r="F20" s="34"/>
      <c r="G20" s="34"/>
      <c r="H20" s="34"/>
      <c r="I20" s="34"/>
      <c r="J20" s="36"/>
    </row>
    <row r="21" spans="1:13" ht="12.75" customHeight="1" x14ac:dyDescent="0.2"/>
    <row r="22" spans="1:13" ht="12.75" customHeight="1" x14ac:dyDescent="0.25">
      <c r="A22" s="5" t="s">
        <v>76</v>
      </c>
      <c r="B22" s="3"/>
      <c r="D22" s="5"/>
      <c r="F22" s="23"/>
      <c r="H22" s="5"/>
    </row>
    <row r="23" spans="1:13" ht="15.75" customHeight="1" x14ac:dyDescent="0.25">
      <c r="A23" s="5" t="s">
        <v>68</v>
      </c>
    </row>
    <row r="24" spans="1:13" ht="15.75" x14ac:dyDescent="0.25">
      <c r="A24" s="5" t="s">
        <v>70</v>
      </c>
      <c r="B24" s="5"/>
    </row>
    <row r="25" spans="1:13" ht="15.75" x14ac:dyDescent="0.25">
      <c r="A25" s="426" t="s">
        <v>69</v>
      </c>
      <c r="B25" s="426"/>
    </row>
    <row r="26" spans="1:13" ht="15.75" hidden="1" x14ac:dyDescent="0.25">
      <c r="A26" s="5" t="s">
        <v>68</v>
      </c>
    </row>
    <row r="27" spans="1:13" ht="15.75" hidden="1" x14ac:dyDescent="0.25">
      <c r="A27" s="5" t="s">
        <v>70</v>
      </c>
      <c r="B27" s="5"/>
    </row>
    <row r="28" spans="1:13" ht="15.75" hidden="1" x14ac:dyDescent="0.25">
      <c r="A28" s="426" t="s">
        <v>69</v>
      </c>
      <c r="B28" s="426"/>
    </row>
    <row r="29" spans="1:13" ht="15.75" x14ac:dyDescent="0.25">
      <c r="B29" s="5"/>
    </row>
    <row r="30" spans="1:13" ht="15.75" x14ac:dyDescent="0.25">
      <c r="B30" s="5"/>
    </row>
    <row r="32" spans="1:13" x14ac:dyDescent="0.2">
      <c r="A32" s="420" t="s">
        <v>2649</v>
      </c>
      <c r="B32" s="420"/>
      <c r="C32" s="420"/>
      <c r="D32" s="420"/>
      <c r="E32" s="420"/>
      <c r="F32" s="420"/>
      <c r="G32" s="420"/>
      <c r="H32" s="420"/>
      <c r="I32" s="420"/>
      <c r="J32" s="420"/>
      <c r="K32" s="91"/>
      <c r="L32" s="91"/>
      <c r="M32" s="91"/>
    </row>
    <row r="33" spans="1:13" ht="15" x14ac:dyDescent="0.2">
      <c r="A33" s="422" t="s">
        <v>106</v>
      </c>
      <c r="B33" s="422"/>
      <c r="C33" s="422"/>
      <c r="D33" s="422"/>
      <c r="E33" s="422"/>
      <c r="F33" s="422"/>
      <c r="G33" s="422"/>
      <c r="H33" s="422"/>
      <c r="I33" s="422"/>
      <c r="J33" s="422"/>
      <c r="K33" s="91"/>
      <c r="L33" s="91"/>
      <c r="M33" s="91"/>
    </row>
    <row r="34" spans="1:13" ht="25.5" customHeight="1" x14ac:dyDescent="0.2">
      <c r="A34" s="424" t="str">
        <f>Name_4</f>
        <v>ОТКРЫТЫЙ ЛЕТНИЙ ЧЕМПИОНАТ ГОРОДА РОСТОВА-НА-ДОНУ</v>
      </c>
      <c r="B34" s="424"/>
      <c r="C34" s="424"/>
      <c r="D34" s="424"/>
      <c r="E34" s="424"/>
      <c r="F34" s="424"/>
      <c r="G34" s="424"/>
      <c r="H34" s="424"/>
      <c r="I34" s="424"/>
      <c r="J34" s="92"/>
      <c r="K34" s="91"/>
      <c r="L34" s="91"/>
      <c r="M34" s="91"/>
    </row>
    <row r="35" spans="1:13" ht="14.25" x14ac:dyDescent="0.2">
      <c r="A35" s="423"/>
      <c r="B35" s="423"/>
      <c r="C35" s="14"/>
      <c r="D35" s="4"/>
      <c r="E35" s="267" t="s">
        <v>4</v>
      </c>
      <c r="F35" s="267"/>
      <c r="G35" s="267"/>
      <c r="H35" s="267"/>
      <c r="I35" s="267"/>
      <c r="J35" s="267"/>
    </row>
    <row r="36" spans="1:13" x14ac:dyDescent="0.2">
      <c r="A36" s="423" t="s">
        <v>2655</v>
      </c>
      <c r="B36" s="423"/>
      <c r="C36" s="14"/>
      <c r="D36" s="4"/>
      <c r="H36" s="128" t="str">
        <f>d_2</f>
        <v>18 сентября 2022 г</v>
      </c>
      <c r="I36" s="18"/>
      <c r="J36" s="14"/>
    </row>
    <row r="37" spans="1:13" ht="12.75" customHeight="1" x14ac:dyDescent="0.2">
      <c r="A37" s="88" t="str">
        <f>d_4</f>
        <v>ЖЕНЩИНЫ</v>
      </c>
      <c r="C37" s="14"/>
      <c r="D37" s="4"/>
      <c r="E37" s="129"/>
      <c r="F37" s="148" t="str">
        <f>d_5</f>
        <v>г.Ростов н/Д стадион Арсенал</v>
      </c>
      <c r="G37" s="129"/>
      <c r="H37" s="129"/>
      <c r="I37" s="200" t="s">
        <v>2656</v>
      </c>
      <c r="J37" s="14"/>
    </row>
    <row r="38" spans="1:13" ht="18" x14ac:dyDescent="0.2">
      <c r="A38" s="114" t="s">
        <v>74</v>
      </c>
      <c r="B38" s="114" t="s">
        <v>75</v>
      </c>
      <c r="C38" s="114" t="s">
        <v>72</v>
      </c>
      <c r="D38" s="114" t="s">
        <v>107</v>
      </c>
      <c r="E38" s="127" t="s">
        <v>42</v>
      </c>
      <c r="F38" s="127" t="s">
        <v>114</v>
      </c>
      <c r="G38" s="127" t="s">
        <v>22</v>
      </c>
      <c r="H38" s="127" t="s">
        <v>57</v>
      </c>
      <c r="I38" s="114" t="s">
        <v>77</v>
      </c>
    </row>
    <row r="39" spans="1:13" x14ac:dyDescent="0.2">
      <c r="A39" s="115"/>
      <c r="B39" s="121" t="s">
        <v>52</v>
      </c>
      <c r="C39" s="116"/>
      <c r="D39" s="116"/>
      <c r="E39" s="116"/>
      <c r="F39" s="116"/>
      <c r="G39" s="116"/>
      <c r="H39" s="116"/>
      <c r="I39" s="117"/>
    </row>
    <row r="40" spans="1:13" ht="18" customHeight="1" x14ac:dyDescent="0.2">
      <c r="A40" s="20" t="s">
        <v>45</v>
      </c>
      <c r="B40" s="268" t="str">
        <f>VLOOKUP($E40,УЧАСТНИКИ!$A$2:$L$1060,3,FALSE)</f>
        <v>БОБРЫШОВА ЕКАТЕРИНА</v>
      </c>
      <c r="C40" s="287" t="str">
        <f>VLOOKUP($E40,УЧАСТНИКИ!$A$2:$L$1060,4,FALSE)</f>
        <v>20.08.1987</v>
      </c>
      <c r="D40" s="269" t="str">
        <f>VLOOKUP($E40,УЧАСТНИКИ!$A$2:$L$1060,5,FALSE)</f>
        <v>Бегом по жизни</v>
      </c>
      <c r="E40" s="27" t="s">
        <v>2373</v>
      </c>
      <c r="F40" s="27"/>
      <c r="G40" s="20"/>
      <c r="H40" s="20"/>
      <c r="I40" s="207">
        <f>VLOOKUP($E40,УЧАСТНИКИ!$A$2:$L$1060,9,FALSE)</f>
        <v>0</v>
      </c>
    </row>
    <row r="41" spans="1:13" ht="18" customHeight="1" x14ac:dyDescent="0.2">
      <c r="A41" s="20" t="s">
        <v>46</v>
      </c>
      <c r="B41" s="268" t="str">
        <f>VLOOKUP($E41,УЧАСТНИКИ!$A$2:$L$1060,3,FALSE)</f>
        <v>КАРАЛЮС ЮСТИНА</v>
      </c>
      <c r="C41" s="287" t="str">
        <f>VLOOKUP($E41,УЧАСТНИКИ!$A$2:$L$1060,4,FALSE)</f>
        <v>30.08.1994</v>
      </c>
      <c r="D41" s="269" t="str">
        <f>VLOOKUP($E41,УЧАСТНИКИ!$A$2:$L$1060,5,FALSE)</f>
        <v>Бегом по жизни</v>
      </c>
      <c r="E41" s="20" t="s">
        <v>2641</v>
      </c>
      <c r="F41" s="20"/>
      <c r="G41" s="20"/>
      <c r="H41" s="20"/>
      <c r="I41" s="207">
        <f>VLOOKUP($E41,УЧАСТНИКИ!$A$2:$L$1060,9,FALSE)</f>
        <v>0</v>
      </c>
    </row>
    <row r="42" spans="1:13" ht="18" customHeight="1" x14ac:dyDescent="0.2">
      <c r="A42" s="20" t="s">
        <v>47</v>
      </c>
      <c r="B42" s="268" t="str">
        <f>VLOOKUP($E42,УЧАСТНИКИ!$A$2:$L$1060,3,FALSE)</f>
        <v>КОМАРОВА ЗОЯ</v>
      </c>
      <c r="C42" s="287" t="str">
        <f>VLOOKUP($E42,УЧАСТНИКИ!$A$2:$L$1060,4,FALSE)</f>
        <v>20.09.1988</v>
      </c>
      <c r="D42" s="269" t="str">
        <f>VLOOKUP($E42,УЧАСТНИКИ!$A$2:$L$1060,5,FALSE)</f>
        <v>Бегом по жизни</v>
      </c>
      <c r="E42" s="20" t="s">
        <v>2653</v>
      </c>
      <c r="F42" s="208"/>
      <c r="G42" s="208"/>
      <c r="H42" s="208"/>
      <c r="I42" s="207">
        <f>VLOOKUP($E42,УЧАСТНИКИ!$A$2:$L$1060,9,FALSE)</f>
        <v>0</v>
      </c>
    </row>
    <row r="43" spans="1:13" ht="18" customHeight="1" x14ac:dyDescent="0.2">
      <c r="A43" s="20" t="s">
        <v>48</v>
      </c>
      <c r="B43" s="268" t="str">
        <f>VLOOKUP($E43,УЧАСТНИКИ!$A$2:$L$1060,3,FALSE)</f>
        <v>ЛИТВИНОВА ЮЛИЯ</v>
      </c>
      <c r="C43" s="287" t="str">
        <f>VLOOKUP($E43,УЧАСТНИКИ!$A$2:$L$1060,4,FALSE)</f>
        <v>04.07.1996</v>
      </c>
      <c r="D43" s="269" t="str">
        <f>VLOOKUP($E43,УЧАСТНИКИ!$A$2:$L$1060,5,FALSE)</f>
        <v>Бегом по жизни</v>
      </c>
      <c r="E43" s="20" t="s">
        <v>2622</v>
      </c>
      <c r="F43" s="208"/>
      <c r="G43" s="208"/>
      <c r="H43" s="208"/>
      <c r="I43" s="207">
        <f>VLOOKUP($E43,УЧАСТНИКИ!$A$2:$L$1060,9,FALSE)</f>
        <v>0</v>
      </c>
      <c r="K43" s="4"/>
    </row>
    <row r="44" spans="1:13" ht="18" customHeight="1" x14ac:dyDescent="0.2">
      <c r="A44" s="20" t="s">
        <v>49</v>
      </c>
      <c r="B44" s="268" t="str">
        <f>VLOOKUP($E44,УЧАСТНИКИ!$A$2:$L$1060,3,FALSE)</f>
        <v>МАСЮК ОЛЬГА</v>
      </c>
      <c r="C44" s="287" t="str">
        <f>VLOOKUP($E44,УЧАСТНИКИ!$A$2:$L$1060,4,FALSE)</f>
        <v>23.09.1988</v>
      </c>
      <c r="D44" s="269" t="str">
        <f>VLOOKUP($E44,УЧАСТНИКИ!$A$2:$L$1060,5,FALSE)</f>
        <v>Бегом по жизни</v>
      </c>
      <c r="E44" s="20" t="s">
        <v>246</v>
      </c>
      <c r="F44" s="208"/>
      <c r="G44" s="208"/>
      <c r="H44" s="208"/>
      <c r="I44" s="207">
        <f>VLOOKUP($E44,УЧАСТНИКИ!$A$2:$L$1060,9,FALSE)</f>
        <v>0</v>
      </c>
    </row>
    <row r="45" spans="1:13" ht="18" customHeight="1" x14ac:dyDescent="0.2">
      <c r="A45" s="20" t="s">
        <v>50</v>
      </c>
      <c r="B45" s="268" t="str">
        <f>VLOOKUP($E45,УЧАСТНИКИ!$A$2:$L$1060,3,FALSE)</f>
        <v>СКИБА ДАРЬЯ</v>
      </c>
      <c r="C45" s="287" t="str">
        <f>VLOOKUP($E45,УЧАСТНИКИ!$A$2:$L$1060,4,FALSE)</f>
        <v>14.07.1988</v>
      </c>
      <c r="D45" s="269" t="str">
        <f>VLOOKUP($E45,УЧАСТНИКИ!$A$2:$L$1060,5,FALSE)</f>
        <v>Бегом по жизни</v>
      </c>
      <c r="E45" s="20" t="s">
        <v>2632</v>
      </c>
      <c r="F45" s="208"/>
      <c r="G45" s="208"/>
      <c r="H45" s="208"/>
      <c r="I45" s="207">
        <f>VLOOKUP($E45,УЧАСТНИКИ!$A$2:$L$1060,9,FALSE)</f>
        <v>0</v>
      </c>
    </row>
    <row r="46" spans="1:13" ht="18" customHeight="1" x14ac:dyDescent="0.2">
      <c r="A46" s="20" t="s">
        <v>51</v>
      </c>
      <c r="B46" s="268" t="str">
        <f>VLOOKUP($E46,УЧАСТНИКИ!$A$2:$L$1060,3,FALSE)</f>
        <v>ТЕМЯКОВА ЕВГЕНИЯ</v>
      </c>
      <c r="C46" s="287" t="str">
        <f>VLOOKUP($E46,УЧАСТНИКИ!$A$2:$L$1060,4,FALSE)</f>
        <v>17.11.1983</v>
      </c>
      <c r="D46" s="269" t="str">
        <f>VLOOKUP($E46,УЧАСТНИКИ!$A$2:$L$1060,5,FALSE)</f>
        <v>Бегом по жизни</v>
      </c>
      <c r="E46" s="20" t="s">
        <v>2645</v>
      </c>
      <c r="F46" s="208"/>
      <c r="G46" s="208"/>
      <c r="H46" s="208"/>
      <c r="I46" s="207">
        <f>VLOOKUP($E46,УЧАСТНИКИ!$A$2:$L$1060,9,FALSE)</f>
        <v>0</v>
      </c>
    </row>
    <row r="47" spans="1:13" ht="18" customHeight="1" x14ac:dyDescent="0.2">
      <c r="A47" s="20" t="s">
        <v>88</v>
      </c>
      <c r="B47" s="15" t="str">
        <f>VLOOKUP($E47,УЧАСТНИКИ!$A$2:$L$1060,3,FALSE)</f>
        <v>ТИТОВА АНАСТАСИЯ</v>
      </c>
      <c r="C47" s="139" t="str">
        <f>VLOOKUP($E47,УЧАСТНИКИ!$A$2:$L$1060,4,FALSE)</f>
        <v>05.12.2004</v>
      </c>
      <c r="D47" s="32" t="str">
        <f>VLOOKUP($E47,УЧАСТНИКИ!$A$2:$L$1060,5,FALSE)</f>
        <v>Бегом По Жизни</v>
      </c>
      <c r="E47" s="20" t="s">
        <v>2201</v>
      </c>
      <c r="F47" s="20"/>
      <c r="G47" s="20"/>
      <c r="H47" s="20"/>
      <c r="I47" s="16"/>
    </row>
    <row r="48" spans="1:13" ht="18" customHeight="1" x14ac:dyDescent="0.2">
      <c r="A48" s="20" t="s">
        <v>95</v>
      </c>
      <c r="B48" s="15" t="str">
        <f>VLOOKUP($E48,УЧАСТНИКИ!$A$2:$L$1060,3,FALSE)</f>
        <v>ФРОЛОВА АННА</v>
      </c>
      <c r="C48" s="139" t="str">
        <f>VLOOKUP($E48,УЧАСТНИКИ!$A$2:$L$1060,4,FALSE)</f>
        <v>22.10.1979</v>
      </c>
      <c r="D48" s="32" t="str">
        <f>VLOOKUP($E48,УЧАСТНИКИ!$A$2:$L$1060,5,FALSE)</f>
        <v>Бегом по жизни</v>
      </c>
      <c r="E48" s="20" t="s">
        <v>2644</v>
      </c>
      <c r="F48" s="20"/>
      <c r="G48" s="20"/>
      <c r="H48" s="20"/>
      <c r="I48" s="16"/>
    </row>
    <row r="49" spans="1:13" ht="17.25" customHeight="1" x14ac:dyDescent="0.2">
      <c r="A49" s="20" t="s">
        <v>94</v>
      </c>
      <c r="B49" s="15" t="str">
        <f>VLOOKUP($E49,УЧАСТНИКИ!$A$2:$L$1060,3,FALSE)</f>
        <v>ЗАЙЦЕВА ИРАИДА</v>
      </c>
      <c r="C49" s="139" t="str">
        <f>VLOOKUP($E49,УЧАСТНИКИ!$A$2:$L$1060,4,FALSE)</f>
        <v>02.03.1992</v>
      </c>
      <c r="D49" s="32">
        <f>VLOOKUP($E49,УЧАСТНИКИ!$A$2:$L$1060,5,FALSE)</f>
        <v>0</v>
      </c>
      <c r="E49" s="20" t="s">
        <v>842</v>
      </c>
      <c r="F49" s="20"/>
      <c r="G49" s="20"/>
      <c r="H49" s="20"/>
      <c r="I49" s="16"/>
    </row>
    <row r="50" spans="1:13" ht="17.25" customHeight="1" x14ac:dyDescent="0.2">
      <c r="A50" s="20" t="s">
        <v>93</v>
      </c>
      <c r="B50" s="15" t="str">
        <f>VLOOKUP($E50,УЧАСТНИКИ!$A$2:$L$1060,3,FALSE)</f>
        <v>ШПОРТ АЛЕКСАНДРА</v>
      </c>
      <c r="C50" s="139" t="str">
        <f>VLOOKUP($E50,УЧАСТНИКИ!$A$2:$L$1060,4,FALSE)</f>
        <v>22.12.1985</v>
      </c>
      <c r="D50" s="32" t="str">
        <f>VLOOKUP($E50,УЧАСТНИКИ!$A$2:$L$1060,5,FALSE)</f>
        <v>Бегом по жизни</v>
      </c>
      <c r="E50" s="20" t="s">
        <v>2635</v>
      </c>
      <c r="F50" s="20"/>
      <c r="G50" s="20"/>
      <c r="H50" s="20"/>
      <c r="I50" s="16"/>
    </row>
    <row r="51" spans="1:13" ht="12.75" customHeight="1" x14ac:dyDescent="0.2">
      <c r="A51" s="34"/>
      <c r="B51" s="35"/>
      <c r="C51" s="36"/>
      <c r="D51" s="37"/>
      <c r="E51" s="34"/>
      <c r="F51" s="34"/>
      <c r="G51" s="34"/>
      <c r="H51" s="34"/>
      <c r="I51" s="34"/>
      <c r="J51" s="36"/>
    </row>
    <row r="52" spans="1:13" ht="12.75" customHeight="1" x14ac:dyDescent="0.2"/>
    <row r="53" spans="1:13" ht="12.75" customHeight="1" x14ac:dyDescent="0.25">
      <c r="A53" s="5" t="s">
        <v>76</v>
      </c>
      <c r="B53" s="3"/>
      <c r="D53" s="5"/>
      <c r="F53" s="23"/>
      <c r="H53" s="5"/>
    </row>
    <row r="54" spans="1:13" ht="15.75" customHeight="1" x14ac:dyDescent="0.25">
      <c r="A54" s="5" t="s">
        <v>68</v>
      </c>
    </row>
    <row r="55" spans="1:13" ht="15.75" x14ac:dyDescent="0.25">
      <c r="A55" s="5" t="s">
        <v>70</v>
      </c>
      <c r="B55" s="5"/>
    </row>
    <row r="56" spans="1:13" ht="15.75" x14ac:dyDescent="0.25">
      <c r="A56" s="426" t="s">
        <v>69</v>
      </c>
      <c r="B56" s="426"/>
    </row>
    <row r="57" spans="1:13" ht="15.75" x14ac:dyDescent="0.25">
      <c r="B57" s="5"/>
    </row>
    <row r="58" spans="1:13" x14ac:dyDescent="0.2">
      <c r="A58" s="420" t="s">
        <v>2659</v>
      </c>
      <c r="B58" s="420"/>
      <c r="C58" s="420"/>
      <c r="D58" s="420"/>
      <c r="E58" s="420"/>
      <c r="F58" s="420"/>
      <c r="G58" s="420"/>
      <c r="H58" s="420"/>
      <c r="I58" s="420"/>
      <c r="J58" s="420"/>
      <c r="K58" s="91"/>
      <c r="L58" s="91"/>
      <c r="M58" s="91"/>
    </row>
    <row r="59" spans="1:13" ht="15" x14ac:dyDescent="0.2">
      <c r="A59" s="422" t="s">
        <v>106</v>
      </c>
      <c r="B59" s="422"/>
      <c r="C59" s="422"/>
      <c r="D59" s="422"/>
      <c r="E59" s="422"/>
      <c r="F59" s="422"/>
      <c r="G59" s="422"/>
      <c r="H59" s="422"/>
      <c r="I59" s="422"/>
      <c r="J59" s="422"/>
      <c r="K59" s="91"/>
      <c r="L59" s="91"/>
      <c r="M59" s="91"/>
    </row>
    <row r="60" spans="1:13" ht="25.5" customHeight="1" x14ac:dyDescent="0.2">
      <c r="A60" s="424" t="str">
        <f>Name_4</f>
        <v>ОТКРЫТЫЙ ЛЕТНИЙ ЧЕМПИОНАТ ГОРОДА РОСТОВА-НА-ДОНУ</v>
      </c>
      <c r="B60" s="424"/>
      <c r="C60" s="424"/>
      <c r="D60" s="424"/>
      <c r="E60" s="424"/>
      <c r="F60" s="424"/>
      <c r="G60" s="424"/>
      <c r="H60" s="424"/>
      <c r="I60" s="424"/>
      <c r="J60" s="92"/>
      <c r="K60" s="91"/>
      <c r="L60" s="91"/>
      <c r="M60" s="91"/>
    </row>
    <row r="61" spans="1:13" ht="14.25" x14ac:dyDescent="0.2">
      <c r="A61" s="423"/>
      <c r="B61" s="423"/>
      <c r="C61" s="14"/>
      <c r="D61" s="4"/>
      <c r="E61" s="267" t="s">
        <v>4</v>
      </c>
      <c r="F61" s="267"/>
      <c r="G61" s="267"/>
      <c r="H61" s="267"/>
      <c r="I61" s="267"/>
      <c r="J61" s="267"/>
    </row>
    <row r="62" spans="1:13" x14ac:dyDescent="0.2">
      <c r="A62" s="423" t="s">
        <v>1539</v>
      </c>
      <c r="B62" s="423"/>
      <c r="C62" s="14"/>
      <c r="D62" s="4"/>
      <c r="H62" s="128" t="str">
        <f>d_2</f>
        <v>18 сентября 2022 г</v>
      </c>
      <c r="I62" s="18"/>
      <c r="J62" s="14"/>
    </row>
    <row r="63" spans="1:13" ht="12.75" customHeight="1" x14ac:dyDescent="0.2">
      <c r="A63" s="88" t="str">
        <f>d_4</f>
        <v>ЖЕНЩИНЫ</v>
      </c>
      <c r="C63" s="14"/>
      <c r="D63" s="4"/>
      <c r="E63" s="129"/>
      <c r="F63" s="148" t="str">
        <f>d_5</f>
        <v>г.Ростов н/Д стадион Арсенал</v>
      </c>
      <c r="G63" s="129"/>
      <c r="H63" s="129"/>
      <c r="I63" s="200" t="s">
        <v>158</v>
      </c>
      <c r="J63" s="14"/>
    </row>
    <row r="64" spans="1:13" ht="18" x14ac:dyDescent="0.2">
      <c r="A64" s="114" t="s">
        <v>74</v>
      </c>
      <c r="B64" s="114" t="s">
        <v>75</v>
      </c>
      <c r="C64" s="114" t="s">
        <v>72</v>
      </c>
      <c r="D64" s="114" t="s">
        <v>107</v>
      </c>
      <c r="E64" s="127" t="s">
        <v>42</v>
      </c>
      <c r="F64" s="127" t="s">
        <v>114</v>
      </c>
      <c r="G64" s="127" t="s">
        <v>22</v>
      </c>
      <c r="H64" s="127" t="s">
        <v>57</v>
      </c>
      <c r="I64" s="114" t="s">
        <v>77</v>
      </c>
    </row>
    <row r="65" spans="1:11" x14ac:dyDescent="0.2">
      <c r="A65" s="115"/>
      <c r="B65" s="121" t="s">
        <v>52</v>
      </c>
      <c r="C65" s="116"/>
      <c r="D65" s="116"/>
      <c r="E65" s="116"/>
      <c r="F65" s="116"/>
      <c r="G65" s="116"/>
      <c r="H65" s="116"/>
      <c r="I65" s="117"/>
    </row>
    <row r="66" spans="1:11" ht="18" customHeight="1" x14ac:dyDescent="0.2">
      <c r="A66" s="20" t="s">
        <v>45</v>
      </c>
      <c r="B66" s="268" t="str">
        <f>VLOOKUP($E66,УЧАСТНИКИ!$A$2:$L$1060,3,FALSE)</f>
        <v>КУЛИКОВСКАЯ АНАСТАСИЯ</v>
      </c>
      <c r="C66" s="287" t="str">
        <f>VLOOKUP($E66,УЧАСТНИКИ!$A$2:$L$1060,4,FALSE)</f>
        <v>12.08.2008</v>
      </c>
      <c r="D66" s="269" t="str">
        <f>VLOOKUP($E66,УЧАСТНИКИ!$A$2:$L$1060,5,FALSE)</f>
        <v>РОСТОВ ДЮСШ-1</v>
      </c>
      <c r="E66" s="27" t="s">
        <v>2245</v>
      </c>
      <c r="F66" s="27"/>
      <c r="G66" s="20"/>
      <c r="H66" s="20"/>
      <c r="I66" s="207">
        <f>VLOOKUP($E66,УЧАСТНИКИ!$A$2:$L$1060,9,FALSE)</f>
        <v>0</v>
      </c>
    </row>
    <row r="67" spans="1:11" ht="18" customHeight="1" x14ac:dyDescent="0.2">
      <c r="A67" s="20" t="s">
        <v>46</v>
      </c>
      <c r="B67" s="268" t="str">
        <f>VLOOKUP($E67,УЧАСТНИКИ!$A$2:$L$1060,3,FALSE)</f>
        <v>ПЕТРЕНКО АННА</v>
      </c>
      <c r="C67" s="287" t="str">
        <f>VLOOKUP($E67,УЧАСТНИКИ!$A$2:$L$1060,4,FALSE)</f>
        <v>06.12.2010</v>
      </c>
      <c r="D67" s="269" t="str">
        <f>VLOOKUP($E67,УЧАСТНИКИ!$A$2:$L$1060,5,FALSE)</f>
        <v>РОСТОВ ДЮСШ-1</v>
      </c>
      <c r="E67" s="20" t="s">
        <v>2228</v>
      </c>
      <c r="F67" s="20"/>
      <c r="G67" s="20"/>
      <c r="H67" s="20"/>
      <c r="I67" s="207">
        <f>VLOOKUP($E67,УЧАСТНИКИ!$A$2:$L$1060,9,FALSE)</f>
        <v>0</v>
      </c>
    </row>
    <row r="68" spans="1:11" ht="18" customHeight="1" x14ac:dyDescent="0.2">
      <c r="A68" s="20" t="s">
        <v>47</v>
      </c>
      <c r="B68" s="206" t="e">
        <f>VLOOKUP($E68,УЧАСТНИКИ!$A$2:$L$1060,3,FALSE)</f>
        <v>#N/A</v>
      </c>
      <c r="C68" s="210" t="e">
        <f>VLOOKUP($E68,УЧАСТНИКИ!$A$2:$L$1060,4,FALSE)</f>
        <v>#N/A</v>
      </c>
      <c r="D68" s="211" t="e">
        <f>VLOOKUP($E68,УЧАСТНИКИ!$A$2:$L$1060,5,FALSE)</f>
        <v>#N/A</v>
      </c>
      <c r="E68" s="20"/>
      <c r="F68" s="208"/>
      <c r="G68" s="208"/>
      <c r="H68" s="208"/>
      <c r="I68" s="207" t="e">
        <f>VLOOKUP($E68,УЧАСТНИКИ!$A$2:$L$1060,9,FALSE)</f>
        <v>#N/A</v>
      </c>
    </row>
    <row r="69" spans="1:11" ht="18" customHeight="1" x14ac:dyDescent="0.2">
      <c r="A69" s="20" t="s">
        <v>48</v>
      </c>
      <c r="B69" s="206" t="e">
        <f>VLOOKUP($E69,УЧАСТНИКИ!$A$2:$L$1060,3,FALSE)</f>
        <v>#N/A</v>
      </c>
      <c r="C69" s="210" t="e">
        <f>VLOOKUP($E69,УЧАСТНИКИ!$A$2:$L$1060,4,FALSE)</f>
        <v>#N/A</v>
      </c>
      <c r="D69" s="211" t="e">
        <f>VLOOKUP($E69,УЧАСТНИКИ!$A$2:$L$1060,5,FALSE)</f>
        <v>#N/A</v>
      </c>
      <c r="E69" s="20"/>
      <c r="F69" s="208"/>
      <c r="G69" s="208"/>
      <c r="H69" s="208"/>
      <c r="I69" s="207" t="e">
        <f>VLOOKUP($E69,УЧАСТНИКИ!$A$2:$L$1060,9,FALSE)</f>
        <v>#N/A</v>
      </c>
      <c r="K69" s="4"/>
    </row>
    <row r="70" spans="1:11" ht="18" customHeight="1" x14ac:dyDescent="0.2">
      <c r="A70" s="20" t="s">
        <v>49</v>
      </c>
      <c r="B70" s="206" t="e">
        <f>VLOOKUP($E70,УЧАСТНИКИ!$A$2:$L$1060,3,FALSE)</f>
        <v>#N/A</v>
      </c>
      <c r="C70" s="210" t="e">
        <f>VLOOKUP($E70,УЧАСТНИКИ!$A$2:$L$1060,4,FALSE)</f>
        <v>#N/A</v>
      </c>
      <c r="D70" s="211" t="e">
        <f>VLOOKUP($E70,УЧАСТНИКИ!$A$2:$L$1060,5,FALSE)</f>
        <v>#N/A</v>
      </c>
      <c r="E70" s="20"/>
      <c r="F70" s="208"/>
      <c r="G70" s="208"/>
      <c r="H70" s="208"/>
      <c r="I70" s="207" t="e">
        <f>VLOOKUP($E70,УЧАСТНИКИ!$A$2:$L$1060,9,FALSE)</f>
        <v>#N/A</v>
      </c>
    </row>
    <row r="71" spans="1:11" ht="18" hidden="1" customHeight="1" x14ac:dyDescent="0.2">
      <c r="A71" s="20" t="s">
        <v>50</v>
      </c>
      <c r="B71" s="206" t="e">
        <f>VLOOKUP($E71,УЧАСТНИКИ!$A$2:$L$1060,3,FALSE)</f>
        <v>#N/A</v>
      </c>
      <c r="C71" s="210" t="e">
        <f>VLOOKUP($E71,УЧАСТНИКИ!$A$2:$L$1060,4,FALSE)</f>
        <v>#N/A</v>
      </c>
      <c r="D71" s="211" t="e">
        <f>VLOOKUP($E71,УЧАСТНИКИ!$A$2:$L$1060,5,FALSE)</f>
        <v>#N/A</v>
      </c>
      <c r="E71" s="20"/>
      <c r="F71" s="208"/>
      <c r="G71" s="208"/>
      <c r="H71" s="208"/>
      <c r="I71" s="207" t="e">
        <f>VLOOKUP($E71,УЧАСТНИКИ!$A$2:$L$1060,9,FALSE)</f>
        <v>#N/A</v>
      </c>
    </row>
    <row r="72" spans="1:11" ht="18" hidden="1" customHeight="1" x14ac:dyDescent="0.2">
      <c r="A72" s="20" t="s">
        <v>51</v>
      </c>
      <c r="B72" s="206" t="e">
        <f>VLOOKUP($E72,УЧАСТНИКИ!$A$2:$L$1060,3,FALSE)</f>
        <v>#N/A</v>
      </c>
      <c r="C72" s="210" t="e">
        <f>VLOOKUP($E72,УЧАСТНИКИ!$A$2:$L$1060,4,FALSE)</f>
        <v>#N/A</v>
      </c>
      <c r="D72" s="211" t="e">
        <f>VLOOKUP($E72,УЧАСТНИКИ!$A$2:$L$1060,5,FALSE)</f>
        <v>#N/A</v>
      </c>
      <c r="E72" s="20"/>
      <c r="F72" s="208"/>
      <c r="G72" s="208"/>
      <c r="H72" s="208"/>
      <c r="I72" s="207" t="e">
        <f>VLOOKUP($E72,УЧАСТНИКИ!$A$2:$L$1060,9,FALSE)</f>
        <v>#N/A</v>
      </c>
    </row>
    <row r="73" spans="1:11" ht="18" hidden="1" customHeight="1" x14ac:dyDescent="0.2">
      <c r="A73" s="20" t="s">
        <v>88</v>
      </c>
      <c r="B73" s="206" t="e">
        <f>VLOOKUP($E73,УЧАСТНИКИ!$A$2:$L$1060,3,FALSE)</f>
        <v>#N/A</v>
      </c>
      <c r="C73" s="210" t="e">
        <f>VLOOKUP($E73,УЧАСТНИКИ!$A$2:$L$1060,4,FALSE)</f>
        <v>#N/A</v>
      </c>
      <c r="D73" s="211" t="e">
        <f>VLOOKUP($E73,УЧАСТНИКИ!$A$2:$L$1060,5,FALSE)</f>
        <v>#N/A</v>
      </c>
      <c r="E73" s="20"/>
      <c r="F73" s="20"/>
      <c r="G73" s="20"/>
      <c r="H73" s="20"/>
      <c r="I73" s="16"/>
    </row>
    <row r="74" spans="1:11" ht="18" hidden="1" customHeight="1" x14ac:dyDescent="0.2">
      <c r="A74" s="20" t="s">
        <v>95</v>
      </c>
      <c r="B74" s="206" t="e">
        <f>VLOOKUP($E74,УЧАСТНИКИ!$A$2:$L$1060,3,FALSE)</f>
        <v>#N/A</v>
      </c>
      <c r="C74" s="210" t="e">
        <f>VLOOKUP($E74,УЧАСТНИКИ!$A$2:$L$1060,4,FALSE)</f>
        <v>#N/A</v>
      </c>
      <c r="D74" s="211" t="e">
        <f>VLOOKUP($E74,УЧАСТНИКИ!$A$2:$L$1060,5,FALSE)</f>
        <v>#N/A</v>
      </c>
      <c r="E74" s="20"/>
      <c r="F74" s="20"/>
      <c r="G74" s="20"/>
      <c r="H74" s="20"/>
      <c r="I74" s="16"/>
    </row>
    <row r="75" spans="1:11" ht="17.25" hidden="1" customHeight="1" x14ac:dyDescent="0.2">
      <c r="A75" s="20" t="s">
        <v>94</v>
      </c>
      <c r="B75" s="206" t="e">
        <f>VLOOKUP($E75,УЧАСТНИКИ!$A$2:$L$1060,3,FALSE)</f>
        <v>#N/A</v>
      </c>
      <c r="C75" s="210" t="e">
        <f>VLOOKUP($E75,УЧАСТНИКИ!$A$2:$L$1060,4,FALSE)</f>
        <v>#N/A</v>
      </c>
      <c r="D75" s="211" t="e">
        <f>VLOOKUP($E75,УЧАСТНИКИ!$A$2:$L$1060,5,FALSE)</f>
        <v>#N/A</v>
      </c>
      <c r="E75" s="20"/>
      <c r="F75" s="20"/>
      <c r="G75" s="20"/>
      <c r="H75" s="20"/>
      <c r="I75" s="16"/>
    </row>
    <row r="76" spans="1:11" ht="17.25" hidden="1" customHeight="1" x14ac:dyDescent="0.2">
      <c r="A76" s="20" t="s">
        <v>93</v>
      </c>
      <c r="B76" s="206" t="e">
        <f>VLOOKUP($E76,УЧАСТНИКИ!$A$2:$L$1060,3,FALSE)</f>
        <v>#N/A</v>
      </c>
      <c r="C76" s="210" t="e">
        <f>VLOOKUP($E76,УЧАСТНИКИ!$A$2:$L$1060,4,FALSE)</f>
        <v>#N/A</v>
      </c>
      <c r="D76" s="211" t="e">
        <f>VLOOKUP($E76,УЧАСТНИКИ!$A$2:$L$1060,5,FALSE)</f>
        <v>#N/A</v>
      </c>
      <c r="E76" s="20"/>
      <c r="F76" s="20"/>
      <c r="G76" s="20"/>
      <c r="H76" s="20"/>
      <c r="I76" s="16"/>
    </row>
    <row r="77" spans="1:11" ht="12.75" customHeight="1" x14ac:dyDescent="0.2">
      <c r="A77" s="34"/>
      <c r="B77" s="35"/>
      <c r="C77" s="36"/>
      <c r="D77" s="37"/>
      <c r="E77" s="34"/>
      <c r="F77" s="34"/>
      <c r="G77" s="34"/>
      <c r="H77" s="34"/>
      <c r="I77" s="34"/>
      <c r="J77" s="36"/>
    </row>
    <row r="78" spans="1:11" ht="12.75" customHeight="1" x14ac:dyDescent="0.2"/>
    <row r="79" spans="1:11" ht="12.75" customHeight="1" x14ac:dyDescent="0.25">
      <c r="A79" s="5" t="s">
        <v>76</v>
      </c>
      <c r="B79" s="3"/>
      <c r="D79" s="5"/>
      <c r="F79" s="23"/>
      <c r="H79" s="5"/>
    </row>
    <row r="80" spans="1:11" ht="15.75" customHeight="1" x14ac:dyDescent="0.25">
      <c r="A80" s="5" t="s">
        <v>68</v>
      </c>
    </row>
    <row r="81" spans="1:10" ht="15.75" x14ac:dyDescent="0.25">
      <c r="A81" s="5" t="s">
        <v>70</v>
      </c>
      <c r="B81" s="5"/>
    </row>
    <row r="82" spans="1:10" ht="15.75" x14ac:dyDescent="0.25">
      <c r="A82" s="426" t="s">
        <v>69</v>
      </c>
      <c r="B82" s="426"/>
    </row>
    <row r="83" spans="1:10" ht="15.75" customHeight="1" x14ac:dyDescent="0.25">
      <c r="B83" s="5"/>
    </row>
    <row r="84" spans="1:10" ht="15.75" customHeight="1" x14ac:dyDescent="0.2"/>
    <row r="85" spans="1:10" ht="15.75" customHeight="1" x14ac:dyDescent="0.2"/>
    <row r="86" spans="1:10" ht="15.75" customHeight="1" x14ac:dyDescent="0.2"/>
    <row r="87" spans="1:10" ht="15.75" customHeight="1" x14ac:dyDescent="0.2"/>
    <row r="88" spans="1:10" ht="15.75" customHeight="1" x14ac:dyDescent="0.2"/>
    <row r="89" spans="1:10" ht="15.75" customHeight="1" x14ac:dyDescent="0.2"/>
    <row r="90" spans="1:10" ht="15.75" customHeight="1" x14ac:dyDescent="0.2"/>
    <row r="91" spans="1:10" ht="15.75" customHeight="1" x14ac:dyDescent="0.2"/>
    <row r="92" spans="1:10" ht="15.75" customHeight="1" x14ac:dyDescent="0.2"/>
    <row r="93" spans="1:10" ht="15.75" customHeight="1" x14ac:dyDescent="0.2">
      <c r="A93" s="26"/>
      <c r="B93" s="33"/>
      <c r="C93" s="26"/>
      <c r="D93" s="26"/>
      <c r="E93" s="26"/>
      <c r="F93" s="26"/>
      <c r="G93" s="26"/>
      <c r="H93" s="26"/>
      <c r="I93" s="26"/>
      <c r="J93" s="26"/>
    </row>
    <row r="94" spans="1:10" ht="15.75" customHeight="1" x14ac:dyDescent="0.2">
      <c r="A94" s="34"/>
      <c r="B94" s="35"/>
      <c r="C94" s="36"/>
      <c r="D94" s="37"/>
      <c r="E94" s="34"/>
      <c r="F94" s="34"/>
      <c r="G94" s="34"/>
      <c r="H94" s="34"/>
      <c r="I94" s="34"/>
      <c r="J94" s="36"/>
    </row>
    <row r="95" spans="1:10" ht="15.75" customHeight="1" x14ac:dyDescent="0.2">
      <c r="A95" s="34"/>
      <c r="B95" s="11"/>
      <c r="C95" s="36"/>
      <c r="D95" s="37"/>
      <c r="E95" s="34"/>
      <c r="F95" s="34"/>
      <c r="G95" s="34"/>
      <c r="H95" s="34"/>
      <c r="I95" s="34"/>
      <c r="J95" s="36"/>
    </row>
    <row r="96" spans="1:10" ht="15.75" customHeight="1" x14ac:dyDescent="0.2">
      <c r="A96" s="34"/>
      <c r="B96" s="38"/>
      <c r="C96" s="36"/>
      <c r="D96" s="37"/>
      <c r="E96" s="34"/>
      <c r="F96" s="34"/>
      <c r="G96" s="34"/>
      <c r="H96" s="34"/>
      <c r="I96" s="34"/>
      <c r="J96" s="36"/>
    </row>
    <row r="97" spans="1:10" ht="15.75" customHeight="1" x14ac:dyDescent="0.2">
      <c r="A97" s="34"/>
      <c r="B97" s="38"/>
      <c r="C97" s="36"/>
      <c r="D97" s="37"/>
      <c r="E97" s="34"/>
      <c r="F97" s="34"/>
      <c r="G97" s="34"/>
      <c r="H97" s="34"/>
      <c r="I97" s="34"/>
      <c r="J97" s="36"/>
    </row>
    <row r="98" spans="1:10" ht="15.75" customHeight="1" x14ac:dyDescent="0.2">
      <c r="A98" s="34"/>
      <c r="B98" s="38"/>
      <c r="C98" s="36"/>
      <c r="D98" s="37"/>
      <c r="E98" s="34"/>
      <c r="F98" s="34"/>
      <c r="G98" s="34"/>
      <c r="H98" s="34"/>
      <c r="I98" s="34"/>
      <c r="J98" s="36"/>
    </row>
    <row r="99" spans="1:10" ht="15.75" customHeight="1" x14ac:dyDescent="0.2">
      <c r="A99" s="34"/>
      <c r="B99" s="38"/>
      <c r="C99" s="36"/>
      <c r="D99" s="37"/>
      <c r="E99" s="34"/>
      <c r="F99" s="34"/>
      <c r="G99" s="34"/>
      <c r="H99" s="34"/>
      <c r="I99" s="34"/>
      <c r="J99" s="36"/>
    </row>
    <row r="100" spans="1:10" ht="15.75" customHeight="1" x14ac:dyDescent="0.2">
      <c r="A100" s="34"/>
      <c r="B100" s="38"/>
      <c r="C100" s="36"/>
      <c r="D100" s="37"/>
      <c r="E100" s="34"/>
      <c r="F100" s="34"/>
      <c r="G100" s="34"/>
      <c r="H100" s="34"/>
      <c r="I100" s="34"/>
      <c r="J100" s="36"/>
    </row>
    <row r="101" spans="1:10" ht="15.75" customHeight="1" x14ac:dyDescent="0.2">
      <c r="A101" s="34"/>
      <c r="B101" s="38"/>
      <c r="C101" s="36"/>
      <c r="D101" s="37"/>
      <c r="E101" s="34"/>
      <c r="F101" s="34"/>
      <c r="G101" s="34"/>
      <c r="H101" s="34"/>
      <c r="I101" s="34"/>
      <c r="J101" s="36"/>
    </row>
    <row r="102" spans="1:10" ht="15.75" customHeight="1" x14ac:dyDescent="0.2">
      <c r="A102" s="26"/>
      <c r="B102" s="33"/>
      <c r="C102" s="26"/>
      <c r="D102" s="26"/>
      <c r="E102" s="26"/>
      <c r="F102" s="26"/>
      <c r="G102" s="26"/>
      <c r="H102" s="26"/>
      <c r="I102" s="26"/>
      <c r="J102" s="26"/>
    </row>
    <row r="103" spans="1:10" ht="15.75" customHeight="1" x14ac:dyDescent="0.2">
      <c r="A103" s="34"/>
      <c r="B103" s="35"/>
      <c r="C103" s="36"/>
      <c r="D103" s="37"/>
      <c r="E103" s="34"/>
      <c r="F103" s="34"/>
      <c r="G103" s="34"/>
      <c r="H103" s="34"/>
      <c r="I103" s="34"/>
      <c r="J103" s="36"/>
    </row>
    <row r="104" spans="1:10" ht="15.75" customHeight="1" x14ac:dyDescent="0.2">
      <c r="A104" s="34"/>
      <c r="B104" s="35"/>
      <c r="C104" s="36"/>
      <c r="D104" s="37"/>
      <c r="E104" s="34"/>
      <c r="F104" s="34"/>
      <c r="G104" s="34"/>
      <c r="H104" s="34"/>
      <c r="I104" s="34"/>
      <c r="J104" s="36"/>
    </row>
    <row r="105" spans="1:10" ht="15.75" customHeight="1" x14ac:dyDescent="0.2">
      <c r="A105" s="34"/>
      <c r="B105" s="35"/>
      <c r="C105" s="36"/>
      <c r="D105" s="37"/>
      <c r="E105" s="34"/>
      <c r="F105" s="34"/>
      <c r="G105" s="34"/>
      <c r="H105" s="34"/>
      <c r="I105" s="34"/>
      <c r="J105" s="36"/>
    </row>
    <row r="106" spans="1:10" ht="15.75" customHeight="1" x14ac:dyDescent="0.2">
      <c r="A106" s="34"/>
      <c r="B106" s="35"/>
      <c r="C106" s="36"/>
      <c r="D106" s="37"/>
      <c r="E106" s="34"/>
      <c r="F106" s="34"/>
      <c r="G106" s="34"/>
      <c r="H106" s="34"/>
      <c r="I106" s="34"/>
      <c r="J106" s="36"/>
    </row>
    <row r="107" spans="1:10" ht="15.75" customHeight="1" x14ac:dyDescent="0.2">
      <c r="A107" s="34"/>
      <c r="B107" s="35"/>
      <c r="C107" s="36"/>
      <c r="D107" s="37"/>
      <c r="E107" s="34"/>
      <c r="F107" s="34"/>
      <c r="G107" s="34"/>
      <c r="H107" s="34"/>
      <c r="I107" s="34"/>
      <c r="J107" s="36"/>
    </row>
    <row r="108" spans="1:10" ht="15.75" customHeight="1" x14ac:dyDescent="0.2">
      <c r="A108" s="34"/>
      <c r="B108" s="35"/>
      <c r="C108" s="36"/>
      <c r="D108" s="37"/>
      <c r="E108" s="34"/>
      <c r="F108" s="34"/>
      <c r="G108" s="34"/>
      <c r="H108" s="34"/>
      <c r="I108" s="34"/>
      <c r="J108" s="36"/>
    </row>
    <row r="109" spans="1:10" ht="15.75" customHeight="1" x14ac:dyDescent="0.2">
      <c r="A109" s="34"/>
      <c r="B109" s="35"/>
      <c r="C109" s="36"/>
      <c r="D109" s="37"/>
      <c r="E109" s="34"/>
      <c r="F109" s="34"/>
      <c r="G109" s="34"/>
      <c r="H109" s="34"/>
      <c r="I109" s="34"/>
      <c r="J109" s="36"/>
    </row>
    <row r="110" spans="1:10" ht="15.75" customHeight="1" x14ac:dyDescent="0.2">
      <c r="A110" s="34"/>
      <c r="B110" s="35"/>
      <c r="C110" s="36"/>
      <c r="D110" s="37"/>
      <c r="E110" s="34"/>
      <c r="F110" s="34"/>
      <c r="G110" s="34"/>
      <c r="H110" s="34"/>
      <c r="I110" s="34"/>
      <c r="J110" s="36"/>
    </row>
  </sheetData>
  <mergeCells count="19">
    <mergeCell ref="A62:B62"/>
    <mergeCell ref="A82:B82"/>
    <mergeCell ref="A56:B56"/>
    <mergeCell ref="A58:J58"/>
    <mergeCell ref="A59:J59"/>
    <mergeCell ref="A60:I60"/>
    <mergeCell ref="A61:B61"/>
    <mergeCell ref="A32:J32"/>
    <mergeCell ref="A33:J33"/>
    <mergeCell ref="A34:I34"/>
    <mergeCell ref="A35:B35"/>
    <mergeCell ref="A36:B36"/>
    <mergeCell ref="A28:B28"/>
    <mergeCell ref="A4:B4"/>
    <mergeCell ref="A5:B5"/>
    <mergeCell ref="A3:I3"/>
    <mergeCell ref="A1:J1"/>
    <mergeCell ref="A2:J2"/>
    <mergeCell ref="A25:B25"/>
  </mergeCells>
  <phoneticPr fontId="1" type="noConversion"/>
  <printOptions horizontalCentered="1"/>
  <pageMargins left="0" right="0" top="0.27559055118110237" bottom="0.55118110236220474" header="0.27559055118110237" footer="0.19685039370078741"/>
  <pageSetup paperSize="9" orientation="landscape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M124"/>
  <sheetViews>
    <sheetView workbookViewId="0">
      <selection activeCell="F24" sqref="F24"/>
    </sheetView>
  </sheetViews>
  <sheetFormatPr defaultColWidth="9.140625" defaultRowHeight="12.75" x14ac:dyDescent="0.2"/>
  <cols>
    <col min="1" max="1" width="4" style="17" customWidth="1"/>
    <col min="2" max="2" width="27.7109375" style="17" customWidth="1"/>
    <col min="3" max="3" width="10.5703125" style="17" customWidth="1"/>
    <col min="4" max="4" width="23.7109375" style="17" customWidth="1"/>
    <col min="5" max="5" width="7.7109375" style="17" customWidth="1"/>
    <col min="6" max="6" width="6.85546875" style="17" customWidth="1"/>
    <col min="7" max="7" width="32.28515625" style="17" customWidth="1"/>
    <col min="8" max="8" width="6.85546875" style="17" customWidth="1"/>
    <col min="9" max="9" width="8.28515625" style="17" customWidth="1"/>
    <col min="10" max="10" width="6" style="17" customWidth="1"/>
    <col min="11" max="16384" width="9.140625" style="17"/>
  </cols>
  <sheetData>
    <row r="1" spans="1:13" x14ac:dyDescent="0.2">
      <c r="A1" s="420" t="s">
        <v>73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92"/>
      <c r="K2" s="91"/>
      <c r="L2" s="91"/>
      <c r="M2" s="91"/>
    </row>
    <row r="3" spans="1:13" ht="15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92"/>
      <c r="K3" s="91"/>
      <c r="L3" s="91"/>
      <c r="M3" s="91"/>
    </row>
    <row r="4" spans="1:13" ht="14.25" x14ac:dyDescent="0.2">
      <c r="A4" s="423"/>
      <c r="B4" s="423"/>
      <c r="C4" s="14"/>
      <c r="D4" s="4"/>
      <c r="E4" s="425" t="s">
        <v>4</v>
      </c>
      <c r="F4" s="425"/>
      <c r="G4" s="425"/>
      <c r="H4" s="425"/>
      <c r="I4" s="425"/>
      <c r="J4" s="425"/>
    </row>
    <row r="5" spans="1:13" x14ac:dyDescent="0.2">
      <c r="A5" s="423" t="s">
        <v>127</v>
      </c>
      <c r="B5" s="423"/>
      <c r="C5" s="14"/>
      <c r="D5" s="4"/>
      <c r="H5" s="88" t="str">
        <f>d_1</f>
        <v>17 сентября 2022 г.</v>
      </c>
      <c r="I5" s="18"/>
      <c r="J5" s="14"/>
    </row>
    <row r="6" spans="1:13" ht="12.75" customHeight="1" x14ac:dyDescent="0.2">
      <c r="A6" s="88" t="str">
        <f>d_4</f>
        <v>ЖЕНЩИНЫ</v>
      </c>
      <c r="C6" s="14"/>
      <c r="D6" s="4"/>
      <c r="E6" s="129"/>
      <c r="F6" s="148" t="str">
        <f>d_5</f>
        <v>г.Ростов н/Д стадион Арсенал</v>
      </c>
      <c r="G6" s="129"/>
      <c r="H6" s="129"/>
      <c r="I6" s="90" t="s">
        <v>160</v>
      </c>
      <c r="J6" s="14"/>
    </row>
    <row r="7" spans="1:13" ht="18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27" t="s">
        <v>42</v>
      </c>
      <c r="F7" s="127" t="s">
        <v>114</v>
      </c>
      <c r="G7" s="127" t="s">
        <v>22</v>
      </c>
      <c r="H7" s="127" t="s">
        <v>57</v>
      </c>
      <c r="I7" s="114" t="s">
        <v>77</v>
      </c>
    </row>
    <row r="8" spans="1:13" x14ac:dyDescent="0.2">
      <c r="A8" s="115"/>
      <c r="B8" s="121" t="s">
        <v>52</v>
      </c>
      <c r="C8" s="116"/>
      <c r="D8" s="116"/>
      <c r="E8" s="116"/>
      <c r="F8" s="116"/>
      <c r="G8" s="116"/>
      <c r="H8" s="116"/>
      <c r="I8" s="117"/>
    </row>
    <row r="9" spans="1:13" hidden="1" x14ac:dyDescent="0.2">
      <c r="A9" s="20" t="s">
        <v>45</v>
      </c>
      <c r="B9" s="15"/>
      <c r="C9" s="16"/>
      <c r="D9" s="32"/>
      <c r="E9" s="20"/>
      <c r="F9" s="20"/>
      <c r="G9" s="20"/>
      <c r="H9" s="20"/>
      <c r="I9" s="16"/>
    </row>
    <row r="10" spans="1:13" hidden="1" x14ac:dyDescent="0.2">
      <c r="A10" s="20" t="s">
        <v>45</v>
      </c>
      <c r="B10" s="15"/>
      <c r="C10" s="16"/>
      <c r="D10" s="32"/>
      <c r="E10" s="20"/>
      <c r="F10" s="20"/>
      <c r="G10" s="20"/>
      <c r="H10" s="20"/>
      <c r="I10" s="16"/>
    </row>
    <row r="11" spans="1:13" hidden="1" x14ac:dyDescent="0.2">
      <c r="A11" s="20" t="s">
        <v>45</v>
      </c>
      <c r="B11" s="15"/>
      <c r="C11" s="16"/>
      <c r="D11" s="32"/>
      <c r="E11" s="20"/>
      <c r="F11" s="20"/>
      <c r="G11" s="20"/>
      <c r="H11" s="20"/>
      <c r="I11" s="16"/>
    </row>
    <row r="12" spans="1:13" hidden="1" x14ac:dyDescent="0.2">
      <c r="A12" s="20" t="s">
        <v>45</v>
      </c>
      <c r="B12" s="15"/>
      <c r="C12" s="16"/>
      <c r="D12" s="32"/>
      <c r="E12" s="20"/>
      <c r="F12" s="20"/>
      <c r="G12" s="20"/>
      <c r="H12" s="20"/>
      <c r="I12" s="16"/>
      <c r="K12" s="4"/>
    </row>
    <row r="13" spans="1:13" hidden="1" x14ac:dyDescent="0.2">
      <c r="A13" s="20" t="s">
        <v>45</v>
      </c>
      <c r="B13" s="15"/>
      <c r="C13" s="16"/>
      <c r="D13" s="32"/>
      <c r="E13" s="20"/>
      <c r="F13" s="20"/>
      <c r="G13" s="20"/>
      <c r="H13" s="20"/>
      <c r="I13" s="16"/>
    </row>
    <row r="14" spans="1:13" hidden="1" x14ac:dyDescent="0.2">
      <c r="A14" s="20" t="s">
        <v>45</v>
      </c>
      <c r="B14" s="15"/>
      <c r="C14" s="16"/>
      <c r="D14" s="32"/>
      <c r="E14" s="20"/>
      <c r="F14" s="20"/>
      <c r="G14" s="20"/>
      <c r="H14" s="20"/>
      <c r="I14" s="16"/>
    </row>
    <row r="15" spans="1:13" x14ac:dyDescent="0.2">
      <c r="A15" s="20"/>
      <c r="B15" s="15"/>
      <c r="C15" s="16"/>
      <c r="D15" s="32"/>
      <c r="E15" s="20"/>
      <c r="F15" s="20"/>
      <c r="G15" s="20"/>
      <c r="H15" s="20"/>
      <c r="I15" s="16"/>
    </row>
    <row r="16" spans="1:13" x14ac:dyDescent="0.2">
      <c r="A16" s="20" t="s">
        <v>46</v>
      </c>
      <c r="B16" s="15" t="e">
        <f>VLOOKUP($E16,УЧАСТНИКИ!$A$2:$L$1060,3,FALSE)</f>
        <v>#N/A</v>
      </c>
      <c r="C16" s="16" t="e">
        <f>VLOOKUP($E16,УЧАСТНИКИ!$A$2:$L$1060,4,FALSE)</f>
        <v>#N/A</v>
      </c>
      <c r="D16" s="32" t="e">
        <f>VLOOKUP($E16,УЧАСТНИКИ!$A$2:$L$1060,5,FALSE)</f>
        <v>#N/A</v>
      </c>
      <c r="E16" s="20"/>
      <c r="F16" s="20"/>
      <c r="G16" s="20"/>
      <c r="H16" s="20"/>
      <c r="I16" s="16"/>
    </row>
    <row r="17" spans="1:9" x14ac:dyDescent="0.2">
      <c r="A17" s="20" t="s">
        <v>46</v>
      </c>
      <c r="B17" s="15" t="e">
        <f>VLOOKUP($E17,УЧАСТНИКИ!$A$2:$L$1060,3,FALSE)</f>
        <v>#N/A</v>
      </c>
      <c r="C17" s="16" t="e">
        <f>VLOOKUP($E17,УЧАСТНИКИ!$A$2:$L$1060,4,FALSE)</f>
        <v>#N/A</v>
      </c>
      <c r="D17" s="32" t="e">
        <f>VLOOKUP($E17,УЧАСТНИКИ!$A$2:$L$1060,5,FALSE)</f>
        <v>#N/A</v>
      </c>
      <c r="E17" s="20"/>
      <c r="F17" s="20"/>
      <c r="G17" s="20"/>
      <c r="H17" s="20"/>
      <c r="I17" s="16"/>
    </row>
    <row r="18" spans="1:9" x14ac:dyDescent="0.2">
      <c r="A18" s="20" t="s">
        <v>46</v>
      </c>
      <c r="B18" s="15" t="e">
        <f>VLOOKUP($E18,УЧАСТНИКИ!$A$2:$L$1060,3,FALSE)</f>
        <v>#N/A</v>
      </c>
      <c r="C18" s="16" t="e">
        <f>VLOOKUP($E18,УЧАСТНИКИ!$A$2:$L$1060,4,FALSE)</f>
        <v>#N/A</v>
      </c>
      <c r="D18" s="32" t="e">
        <f>VLOOKUP($E18,УЧАСТНИКИ!$A$2:$L$1060,5,FALSE)</f>
        <v>#N/A</v>
      </c>
      <c r="E18" s="20"/>
      <c r="F18" s="20"/>
      <c r="G18" s="20"/>
      <c r="H18" s="20"/>
      <c r="I18" s="16"/>
    </row>
    <row r="19" spans="1:9" x14ac:dyDescent="0.2">
      <c r="A19" s="20" t="s">
        <v>46</v>
      </c>
      <c r="B19" s="15" t="e">
        <f>VLOOKUP($E19,УЧАСТНИКИ!$A$2:$L$1060,3,FALSE)</f>
        <v>#N/A</v>
      </c>
      <c r="C19" s="16" t="e">
        <f>VLOOKUP($E19,УЧАСТНИКИ!$A$2:$L$1060,4,FALSE)</f>
        <v>#N/A</v>
      </c>
      <c r="D19" s="32" t="e">
        <f>VLOOKUP($E19,УЧАСТНИКИ!$A$2:$L$1060,5,FALSE)</f>
        <v>#N/A</v>
      </c>
      <c r="E19" s="20"/>
      <c r="F19" s="20"/>
      <c r="G19" s="20"/>
      <c r="H19" s="20"/>
      <c r="I19" s="16"/>
    </row>
    <row r="20" spans="1:9" x14ac:dyDescent="0.2">
      <c r="A20" s="20" t="s">
        <v>46</v>
      </c>
      <c r="B20" s="15" t="e">
        <f>VLOOKUP($E20,УЧАСТНИКИ!$A$2:$L$1060,3,FALSE)</f>
        <v>#N/A</v>
      </c>
      <c r="C20" s="16" t="e">
        <f>VLOOKUP($E20,УЧАСТНИКИ!$A$2:$L$1060,4,FALSE)</f>
        <v>#N/A</v>
      </c>
      <c r="D20" s="32" t="e">
        <f>VLOOKUP($E20,УЧАСТНИКИ!$A$2:$L$1060,5,FALSE)</f>
        <v>#N/A</v>
      </c>
      <c r="E20" s="20"/>
      <c r="F20" s="20"/>
      <c r="G20" s="20"/>
      <c r="H20" s="20"/>
      <c r="I20" s="16"/>
    </row>
    <row r="21" spans="1:9" x14ac:dyDescent="0.2">
      <c r="A21" s="20" t="s">
        <v>46</v>
      </c>
      <c r="B21" s="15" t="e">
        <f>VLOOKUP($E21,УЧАСТНИКИ!$A$2:$L$1060,3,FALSE)</f>
        <v>#N/A</v>
      </c>
      <c r="C21" s="16" t="e">
        <f>VLOOKUP($E21,УЧАСТНИКИ!$A$2:$L$1060,4,FALSE)</f>
        <v>#N/A</v>
      </c>
      <c r="D21" s="32" t="e">
        <f>VLOOKUP($E21,УЧАСТНИКИ!$A$2:$L$1060,5,FALSE)</f>
        <v>#N/A</v>
      </c>
      <c r="E21" s="20"/>
      <c r="F21" s="20"/>
      <c r="G21" s="20"/>
      <c r="H21" s="20"/>
      <c r="I21" s="16"/>
    </row>
    <row r="22" spans="1:9" x14ac:dyDescent="0.2">
      <c r="A22" s="20"/>
      <c r="B22" s="15"/>
      <c r="C22" s="16"/>
      <c r="D22" s="32"/>
      <c r="E22" s="20"/>
      <c r="F22" s="20"/>
      <c r="G22" s="20"/>
      <c r="H22" s="20"/>
      <c r="I22" s="16"/>
    </row>
    <row r="23" spans="1:9" x14ac:dyDescent="0.2">
      <c r="A23" s="20" t="s">
        <v>47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32" t="e">
        <f>VLOOKUP($E23,УЧАСТНИКИ!$A$2:$L$1060,5,FALSE)</f>
        <v>#N/A</v>
      </c>
      <c r="E23" s="20"/>
      <c r="F23" s="20"/>
      <c r="G23" s="20"/>
      <c r="H23" s="20"/>
      <c r="I23" s="16"/>
    </row>
    <row r="24" spans="1:9" x14ac:dyDescent="0.2">
      <c r="A24" s="20" t="s">
        <v>47</v>
      </c>
      <c r="B24" s="15" t="e">
        <f>VLOOKUP($E24,УЧАСТНИКИ!$A$2:$L$1060,3,FALSE)</f>
        <v>#N/A</v>
      </c>
      <c r="C24" s="16" t="e">
        <f>VLOOKUP($E24,УЧАСТНИКИ!$A$2:$L$1060,4,FALSE)</f>
        <v>#N/A</v>
      </c>
      <c r="D24" s="32" t="e">
        <f>VLOOKUP($E24,УЧАСТНИКИ!$A$2:$L$1060,5,FALSE)</f>
        <v>#N/A</v>
      </c>
      <c r="E24" s="20"/>
      <c r="F24" s="20"/>
      <c r="G24" s="20"/>
      <c r="H24" s="20"/>
      <c r="I24" s="16"/>
    </row>
    <row r="25" spans="1:9" x14ac:dyDescent="0.2">
      <c r="A25" s="20" t="s">
        <v>47</v>
      </c>
      <c r="B25" s="15" t="e">
        <f>VLOOKUP($E25,УЧАСТНИКИ!$A$2:$L$1060,3,FALSE)</f>
        <v>#N/A</v>
      </c>
      <c r="C25" s="16" t="e">
        <f>VLOOKUP($E25,УЧАСТНИКИ!$A$2:$L$1060,4,FALSE)</f>
        <v>#N/A</v>
      </c>
      <c r="D25" s="32" t="e">
        <f>VLOOKUP($E25,УЧАСТНИКИ!$A$2:$L$1060,5,FALSE)</f>
        <v>#N/A</v>
      </c>
      <c r="E25" s="20"/>
      <c r="F25" s="20"/>
      <c r="G25" s="20"/>
      <c r="H25" s="20"/>
      <c r="I25" s="16"/>
    </row>
    <row r="26" spans="1:9" x14ac:dyDescent="0.2">
      <c r="A26" s="20" t="s">
        <v>47</v>
      </c>
      <c r="B26" s="15" t="e">
        <f>VLOOKUP($E26,УЧАСТНИКИ!$A$2:$L$1060,3,FALSE)</f>
        <v>#N/A</v>
      </c>
      <c r="C26" s="16" t="e">
        <f>VLOOKUP($E26,УЧАСТНИКИ!$A$2:$L$1060,4,FALSE)</f>
        <v>#N/A</v>
      </c>
      <c r="D26" s="32" t="e">
        <f>VLOOKUP($E26,УЧАСТНИКИ!$A$2:$L$1060,5,FALSE)</f>
        <v>#N/A</v>
      </c>
      <c r="E26" s="20"/>
      <c r="F26" s="20"/>
      <c r="G26" s="20"/>
      <c r="H26" s="20"/>
      <c r="I26" s="16"/>
    </row>
    <row r="27" spans="1:9" x14ac:dyDescent="0.2">
      <c r="A27" s="20" t="s">
        <v>47</v>
      </c>
      <c r="B27" s="15"/>
      <c r="C27" s="16"/>
      <c r="D27" s="32"/>
      <c r="E27" s="20"/>
      <c r="F27" s="20"/>
      <c r="G27" s="20"/>
      <c r="H27" s="20"/>
      <c r="I27" s="16"/>
    </row>
    <row r="28" spans="1:9" x14ac:dyDescent="0.2">
      <c r="A28" s="20" t="s">
        <v>47</v>
      </c>
      <c r="B28" s="15"/>
      <c r="C28" s="16"/>
      <c r="D28" s="32"/>
      <c r="E28" s="20"/>
      <c r="F28" s="20"/>
      <c r="G28" s="20"/>
      <c r="H28" s="20"/>
      <c r="I28" s="16"/>
    </row>
    <row r="29" spans="1:9" x14ac:dyDescent="0.2">
      <c r="A29" s="20"/>
      <c r="B29" s="15"/>
      <c r="C29" s="16"/>
      <c r="D29" s="32"/>
      <c r="E29" s="20"/>
      <c r="F29" s="20"/>
      <c r="G29" s="20"/>
      <c r="H29" s="20"/>
      <c r="I29" s="16"/>
    </row>
    <row r="30" spans="1:9" x14ac:dyDescent="0.2">
      <c r="A30" s="20" t="s">
        <v>48</v>
      </c>
      <c r="B30" s="15" t="e">
        <f>VLOOKUP($E30,УЧАСТНИКИ!$A$2:$L$1060,3,FALSE)</f>
        <v>#N/A</v>
      </c>
      <c r="C30" s="16" t="e">
        <f>VLOOKUP($E30,УЧАСТНИКИ!$A$2:$L$1060,4,FALSE)</f>
        <v>#N/A</v>
      </c>
      <c r="D30" s="32" t="e">
        <f>VLOOKUP($E30,УЧАСТНИКИ!$A$2:$L$1060,5,FALSE)</f>
        <v>#N/A</v>
      </c>
      <c r="E30" s="20"/>
      <c r="F30" s="20"/>
      <c r="G30" s="20"/>
      <c r="H30" s="20"/>
      <c r="I30" s="16"/>
    </row>
    <row r="31" spans="1:9" x14ac:dyDescent="0.2">
      <c r="A31" s="20" t="s">
        <v>48</v>
      </c>
      <c r="B31" s="15" t="e">
        <f>VLOOKUP($E31,УЧАСТНИКИ!$A$2:$L$1060,3,FALSE)</f>
        <v>#N/A</v>
      </c>
      <c r="C31" s="16" t="e">
        <f>VLOOKUP($E31,УЧАСТНИКИ!$A$2:$L$1060,4,FALSE)</f>
        <v>#N/A</v>
      </c>
      <c r="D31" s="32" t="e">
        <f>VLOOKUP($E31,УЧАСТНИКИ!$A$2:$L$1060,5,FALSE)</f>
        <v>#N/A</v>
      </c>
      <c r="E31" s="20"/>
      <c r="F31" s="20"/>
      <c r="G31" s="20"/>
      <c r="H31" s="20"/>
      <c r="I31" s="16"/>
    </row>
    <row r="32" spans="1:9" x14ac:dyDescent="0.2">
      <c r="A32" s="20" t="s">
        <v>48</v>
      </c>
      <c r="B32" s="15" t="e">
        <f>VLOOKUP($E32,УЧАСТНИКИ!$A$2:$L$1060,3,FALSE)</f>
        <v>#N/A</v>
      </c>
      <c r="C32" s="16" t="e">
        <f>VLOOKUP($E32,УЧАСТНИКИ!$A$2:$L$1060,4,FALSE)</f>
        <v>#N/A</v>
      </c>
      <c r="D32" s="32" t="e">
        <f>VLOOKUP($E32,УЧАСТНИКИ!$A$2:$L$1060,5,FALSE)</f>
        <v>#N/A</v>
      </c>
      <c r="E32" s="20"/>
      <c r="F32" s="20"/>
      <c r="G32" s="20"/>
      <c r="H32" s="20"/>
      <c r="I32" s="16"/>
    </row>
    <row r="33" spans="1:9" x14ac:dyDescent="0.2">
      <c r="A33" s="20" t="s">
        <v>48</v>
      </c>
      <c r="B33" s="15" t="e">
        <f>VLOOKUP($E33,УЧАСТНИКИ!$A$2:$L$1060,3,FALSE)</f>
        <v>#N/A</v>
      </c>
      <c r="C33" s="16" t="e">
        <f>VLOOKUP($E33,УЧАСТНИКИ!$A$2:$L$1060,4,FALSE)</f>
        <v>#N/A</v>
      </c>
      <c r="D33" s="32" t="e">
        <f>VLOOKUP($E33,УЧАСТНИКИ!$A$2:$L$1060,5,FALSE)</f>
        <v>#N/A</v>
      </c>
      <c r="E33" s="20"/>
      <c r="F33" s="20"/>
      <c r="G33" s="20"/>
      <c r="H33" s="20"/>
      <c r="I33" s="16"/>
    </row>
    <row r="34" spans="1:9" x14ac:dyDescent="0.2">
      <c r="A34" s="20" t="s">
        <v>48</v>
      </c>
      <c r="B34" s="15" t="e">
        <f>VLOOKUP($E34,УЧАСТНИКИ!$A$2:$L$1060,3,FALSE)</f>
        <v>#N/A</v>
      </c>
      <c r="C34" s="16" t="e">
        <f>VLOOKUP($E34,УЧАСТНИКИ!$A$2:$L$1060,4,FALSE)</f>
        <v>#N/A</v>
      </c>
      <c r="D34" s="32" t="e">
        <f>VLOOKUP($E34,УЧАСТНИКИ!$A$2:$L$1060,5,FALSE)</f>
        <v>#N/A</v>
      </c>
      <c r="E34" s="20"/>
      <c r="F34" s="20"/>
      <c r="G34" s="20"/>
      <c r="H34" s="20"/>
      <c r="I34" s="16"/>
    </row>
    <row r="35" spans="1:9" x14ac:dyDescent="0.2">
      <c r="A35" s="20" t="s">
        <v>48</v>
      </c>
      <c r="B35" s="15"/>
      <c r="C35" s="16"/>
      <c r="D35" s="32"/>
      <c r="E35" s="20"/>
      <c r="F35" s="20"/>
      <c r="G35" s="20"/>
      <c r="H35" s="20"/>
      <c r="I35" s="16"/>
    </row>
    <row r="36" spans="1:9" x14ac:dyDescent="0.2">
      <c r="A36" s="20"/>
      <c r="B36" s="15"/>
      <c r="C36" s="16"/>
      <c r="D36" s="32"/>
      <c r="E36" s="20"/>
      <c r="F36" s="20"/>
      <c r="G36" s="20"/>
      <c r="H36" s="20"/>
      <c r="I36" s="16"/>
    </row>
    <row r="37" spans="1:9" x14ac:dyDescent="0.2">
      <c r="A37" s="20" t="s">
        <v>49</v>
      </c>
      <c r="B37" s="15" t="e">
        <f>VLOOKUP($E37,УЧАСТНИКИ!$A$2:$L$1060,3,FALSE)</f>
        <v>#N/A</v>
      </c>
      <c r="C37" s="16" t="e">
        <f>VLOOKUP($E37,УЧАСТНИКИ!$A$2:$L$1060,4,FALSE)</f>
        <v>#N/A</v>
      </c>
      <c r="D37" s="32" t="e">
        <f>VLOOKUP($E37,УЧАСТНИКИ!$A$2:$L$1060,5,FALSE)</f>
        <v>#N/A</v>
      </c>
      <c r="E37" s="20"/>
      <c r="F37" s="20"/>
      <c r="G37" s="20"/>
      <c r="H37" s="20"/>
      <c r="I37" s="16"/>
    </row>
    <row r="38" spans="1:9" x14ac:dyDescent="0.2">
      <c r="A38" s="20" t="s">
        <v>49</v>
      </c>
      <c r="B38" s="15" t="e">
        <f>VLOOKUP($E38,УЧАСТНИКИ!$A$2:$L$1060,3,FALSE)</f>
        <v>#N/A</v>
      </c>
      <c r="C38" s="16" t="e">
        <f>VLOOKUP($E38,УЧАСТНИКИ!$A$2:$L$1060,4,FALSE)</f>
        <v>#N/A</v>
      </c>
      <c r="D38" s="32" t="e">
        <f>VLOOKUP($E38,УЧАСТНИКИ!$A$2:$L$1060,5,FALSE)</f>
        <v>#N/A</v>
      </c>
      <c r="E38" s="20"/>
      <c r="F38" s="20"/>
      <c r="G38" s="20"/>
      <c r="H38" s="20"/>
      <c r="I38" s="16"/>
    </row>
    <row r="39" spans="1:9" x14ac:dyDescent="0.2">
      <c r="A39" s="20" t="s">
        <v>49</v>
      </c>
      <c r="B39" s="15" t="e">
        <f>VLOOKUP($E39,УЧАСТНИКИ!$A$2:$L$1060,3,FALSE)</f>
        <v>#N/A</v>
      </c>
      <c r="C39" s="16" t="e">
        <f>VLOOKUP($E39,УЧАСТНИКИ!$A$2:$L$1060,4,FALSE)</f>
        <v>#N/A</v>
      </c>
      <c r="D39" s="32" t="e">
        <f>VLOOKUP($E39,УЧАСТНИКИ!$A$2:$L$1060,5,FALSE)</f>
        <v>#N/A</v>
      </c>
      <c r="E39" s="20"/>
      <c r="F39" s="20"/>
      <c r="G39" s="20"/>
      <c r="H39" s="20"/>
      <c r="I39" s="16"/>
    </row>
    <row r="40" spans="1:9" x14ac:dyDescent="0.2">
      <c r="A40" s="20" t="s">
        <v>49</v>
      </c>
      <c r="B40" s="15" t="e">
        <f>VLOOKUP($E40,УЧАСТНИКИ!$A$2:$L$1060,3,FALSE)</f>
        <v>#N/A</v>
      </c>
      <c r="C40" s="16" t="e">
        <f>VLOOKUP($E40,УЧАСТНИКИ!$A$2:$L$1060,4,FALSE)</f>
        <v>#N/A</v>
      </c>
      <c r="D40" s="32" t="e">
        <f>VLOOKUP($E40,УЧАСТНИКИ!$A$2:$L$1060,5,FALSE)</f>
        <v>#N/A</v>
      </c>
      <c r="E40" s="20"/>
      <c r="F40" s="20"/>
      <c r="G40" s="20"/>
      <c r="H40" s="20"/>
      <c r="I40" s="16"/>
    </row>
    <row r="41" spans="1:9" x14ac:dyDescent="0.2">
      <c r="A41" s="20" t="s">
        <v>49</v>
      </c>
      <c r="B41" s="15"/>
      <c r="C41" s="16"/>
      <c r="D41" s="32"/>
      <c r="E41" s="20"/>
      <c r="F41" s="20"/>
      <c r="G41" s="20"/>
      <c r="H41" s="20"/>
      <c r="I41" s="16"/>
    </row>
    <row r="42" spans="1:9" x14ac:dyDescent="0.2">
      <c r="A42" s="20" t="s">
        <v>49</v>
      </c>
      <c r="B42" s="15"/>
      <c r="C42" s="16"/>
      <c r="D42" s="32"/>
      <c r="E42" s="20"/>
      <c r="F42" s="20"/>
      <c r="G42" s="20"/>
      <c r="H42" s="20"/>
      <c r="I42" s="16"/>
    </row>
    <row r="43" spans="1:9" x14ac:dyDescent="0.2">
      <c r="A43" s="20"/>
      <c r="B43" s="15"/>
      <c r="C43" s="16"/>
      <c r="D43" s="32"/>
      <c r="E43" s="20"/>
      <c r="F43" s="20"/>
      <c r="G43" s="20"/>
      <c r="H43" s="20"/>
      <c r="I43" s="16"/>
    </row>
    <row r="44" spans="1:9" hidden="1" x14ac:dyDescent="0.2">
      <c r="A44" s="20" t="s">
        <v>50</v>
      </c>
      <c r="B44" s="15" t="e">
        <f>VLOOKUP($E44,УЧАСТНИКИ!$A$2:$L$1060,3,FALSE)</f>
        <v>#N/A</v>
      </c>
      <c r="C44" s="16" t="e">
        <f>VLOOKUP($E44,УЧАСТНИКИ!$A$2:$L$1060,4,FALSE)</f>
        <v>#N/A</v>
      </c>
      <c r="D44" s="32" t="e">
        <f>VLOOKUP($E44,УЧАСТНИКИ!$A$2:$L$1060,5,FALSE)</f>
        <v>#N/A</v>
      </c>
      <c r="E44" s="20"/>
      <c r="F44" s="20"/>
      <c r="G44" s="20"/>
      <c r="H44" s="20"/>
      <c r="I44" s="16" t="e">
        <f>VLOOKUP($E44,УЧАСТНИКИ!$A$2:$L$1060,9,FALSE)</f>
        <v>#N/A</v>
      </c>
    </row>
    <row r="45" spans="1:9" hidden="1" x14ac:dyDescent="0.2">
      <c r="A45" s="20" t="s">
        <v>50</v>
      </c>
      <c r="B45" s="15" t="e">
        <f>VLOOKUP($E45,УЧАСТНИКИ!$A$2:$L$1060,3,FALSE)</f>
        <v>#N/A</v>
      </c>
      <c r="C45" s="16" t="e">
        <f>VLOOKUP($E45,УЧАСТНИКИ!$A$2:$L$1060,4,FALSE)</f>
        <v>#N/A</v>
      </c>
      <c r="D45" s="32" t="e">
        <f>VLOOKUP($E45,УЧАСТНИКИ!$A$2:$L$1060,5,FALSE)</f>
        <v>#N/A</v>
      </c>
      <c r="E45" s="20"/>
      <c r="F45" s="20"/>
      <c r="G45" s="20"/>
      <c r="H45" s="20"/>
      <c r="I45" s="16" t="e">
        <f>VLOOKUP($E45,УЧАСТНИКИ!$A$2:$L$1060,9,FALSE)</f>
        <v>#N/A</v>
      </c>
    </row>
    <row r="46" spans="1:9" hidden="1" x14ac:dyDescent="0.2">
      <c r="A46" s="20" t="s">
        <v>50</v>
      </c>
      <c r="B46" s="15" t="e">
        <f>VLOOKUP($E46,УЧАСТНИКИ!$A$2:$L$1060,3,FALSE)</f>
        <v>#N/A</v>
      </c>
      <c r="C46" s="16" t="e">
        <f>VLOOKUP($E46,УЧАСТНИКИ!$A$2:$L$1060,4,FALSE)</f>
        <v>#N/A</v>
      </c>
      <c r="D46" s="32" t="e">
        <f>VLOOKUP($E46,УЧАСТНИКИ!$A$2:$L$1060,5,FALSE)</f>
        <v>#N/A</v>
      </c>
      <c r="E46" s="20"/>
      <c r="F46" s="20"/>
      <c r="G46" s="20"/>
      <c r="H46" s="20"/>
      <c r="I46" s="16" t="e">
        <f>VLOOKUP($E46,УЧАСТНИКИ!$A$2:$L$1060,9,FALSE)</f>
        <v>#N/A</v>
      </c>
    </row>
    <row r="47" spans="1:9" hidden="1" x14ac:dyDescent="0.2">
      <c r="A47" s="20" t="s">
        <v>50</v>
      </c>
      <c r="B47" s="15" t="e">
        <f>VLOOKUP($E47,УЧАСТНИКИ!$A$2:$L$1060,3,FALSE)</f>
        <v>#N/A</v>
      </c>
      <c r="C47" s="16" t="e">
        <f>VLOOKUP($E47,УЧАСТНИКИ!$A$2:$L$1060,4,FALSE)</f>
        <v>#N/A</v>
      </c>
      <c r="D47" s="32" t="e">
        <f>VLOOKUP($E47,УЧАСТНИКИ!$A$2:$L$1060,5,FALSE)</f>
        <v>#N/A</v>
      </c>
      <c r="E47" s="20"/>
      <c r="F47" s="20"/>
      <c r="G47" s="20"/>
      <c r="H47" s="20"/>
      <c r="I47" s="16" t="e">
        <f>VLOOKUP($E47,УЧАСТНИКИ!$A$2:$L$1060,9,FALSE)</f>
        <v>#N/A</v>
      </c>
    </row>
    <row r="48" spans="1:9" hidden="1" x14ac:dyDescent="0.2">
      <c r="A48" s="20" t="s">
        <v>50</v>
      </c>
      <c r="B48" s="15" t="e">
        <f>VLOOKUP($E48,УЧАСТНИКИ!$A$2:$L$1060,3,FALSE)</f>
        <v>#N/A</v>
      </c>
      <c r="C48" s="16" t="e">
        <f>VLOOKUP($E48,УЧАСТНИКИ!$A$2:$L$1060,4,FALSE)</f>
        <v>#N/A</v>
      </c>
      <c r="D48" s="32" t="e">
        <f>VLOOKUP($E48,УЧАСТНИКИ!$A$2:$L$1060,5,FALSE)</f>
        <v>#N/A</v>
      </c>
      <c r="E48" s="20"/>
      <c r="F48" s="20"/>
      <c r="G48" s="20"/>
      <c r="H48" s="20"/>
      <c r="I48" s="16" t="e">
        <f>VLOOKUP($E48,УЧАСТНИКИ!$A$2:$L$1060,9,FALSE)</f>
        <v>#N/A</v>
      </c>
    </row>
    <row r="49" spans="1:9" hidden="1" x14ac:dyDescent="0.2">
      <c r="A49" s="20" t="s">
        <v>50</v>
      </c>
      <c r="B49" s="15" t="e">
        <f>VLOOKUP($E49,УЧАСТНИКИ!$A$2:$L$1060,3,FALSE)</f>
        <v>#N/A</v>
      </c>
      <c r="C49" s="16" t="e">
        <f>VLOOKUP($E49,УЧАСТНИКИ!$A$2:$L$1060,4,FALSE)</f>
        <v>#N/A</v>
      </c>
      <c r="D49" s="32" t="e">
        <f>VLOOKUP($E49,УЧАСТНИКИ!$A$2:$L$1060,5,FALSE)</f>
        <v>#N/A</v>
      </c>
      <c r="E49" s="20"/>
      <c r="F49" s="20"/>
      <c r="G49" s="20"/>
      <c r="H49" s="20"/>
      <c r="I49" s="16" t="e">
        <f>VLOOKUP($E49,УЧАСТНИКИ!$A$2:$L$1060,9,FALSE)</f>
        <v>#N/A</v>
      </c>
    </row>
    <row r="50" spans="1:9" hidden="1" x14ac:dyDescent="0.2">
      <c r="A50" s="20"/>
      <c r="B50" s="15"/>
      <c r="C50" s="16"/>
      <c r="D50" s="32"/>
      <c r="E50" s="20"/>
      <c r="F50" s="20"/>
      <c r="G50" s="20"/>
      <c r="H50" s="20"/>
      <c r="I50" s="16"/>
    </row>
    <row r="51" spans="1:9" hidden="1" x14ac:dyDescent="0.2">
      <c r="A51" s="20" t="s">
        <v>51</v>
      </c>
      <c r="B51" s="15" t="e">
        <f>VLOOKUP($E51,УЧАСТНИКИ!$A$2:$L$1060,3,FALSE)</f>
        <v>#N/A</v>
      </c>
      <c r="C51" s="16" t="e">
        <f>VLOOKUP($E51,УЧАСТНИКИ!$A$2:$L$1060,4,FALSE)</f>
        <v>#N/A</v>
      </c>
      <c r="D51" s="32" t="e">
        <f>VLOOKUP($E51,УЧАСТНИКИ!$A$2:$L$1060,5,FALSE)</f>
        <v>#N/A</v>
      </c>
      <c r="E51" s="20"/>
      <c r="F51" s="20"/>
      <c r="G51" s="20"/>
      <c r="H51" s="20"/>
      <c r="I51" s="16" t="e">
        <f>VLOOKUP($E51,УЧАСТНИКИ!$A$2:$L$1060,9,FALSE)</f>
        <v>#N/A</v>
      </c>
    </row>
    <row r="52" spans="1:9" hidden="1" x14ac:dyDescent="0.2">
      <c r="A52" s="20" t="s">
        <v>51</v>
      </c>
      <c r="B52" s="15" t="e">
        <f>VLOOKUP($E52,УЧАСТНИКИ!$A$2:$L$1060,3,FALSE)</f>
        <v>#N/A</v>
      </c>
      <c r="C52" s="16" t="e">
        <f>VLOOKUP($E52,УЧАСТНИКИ!$A$2:$L$1060,4,FALSE)</f>
        <v>#N/A</v>
      </c>
      <c r="D52" s="32" t="e">
        <f>VLOOKUP($E52,УЧАСТНИКИ!$A$2:$L$1060,5,FALSE)</f>
        <v>#N/A</v>
      </c>
      <c r="E52" s="20"/>
      <c r="F52" s="20"/>
      <c r="G52" s="20"/>
      <c r="H52" s="20"/>
      <c r="I52" s="16" t="e">
        <f>VLOOKUP($E52,УЧАСТНИКИ!$A$2:$L$1060,9,FALSE)</f>
        <v>#N/A</v>
      </c>
    </row>
    <row r="53" spans="1:9" hidden="1" x14ac:dyDescent="0.2">
      <c r="A53" s="20" t="s">
        <v>51</v>
      </c>
      <c r="B53" s="15" t="e">
        <f>VLOOKUP($E53,УЧАСТНИКИ!$A$2:$L$1060,3,FALSE)</f>
        <v>#N/A</v>
      </c>
      <c r="C53" s="16" t="e">
        <f>VLOOKUP($E53,УЧАСТНИКИ!$A$2:$L$1060,4,FALSE)</f>
        <v>#N/A</v>
      </c>
      <c r="D53" s="32" t="e">
        <f>VLOOKUP($E53,УЧАСТНИКИ!$A$2:$L$1060,5,FALSE)</f>
        <v>#N/A</v>
      </c>
      <c r="E53" s="20"/>
      <c r="F53" s="20"/>
      <c r="G53" s="20"/>
      <c r="H53" s="20"/>
      <c r="I53" s="16" t="e">
        <f>VLOOKUP($E53,УЧАСТНИКИ!$A$2:$L$1060,9,FALSE)</f>
        <v>#N/A</v>
      </c>
    </row>
    <row r="54" spans="1:9" hidden="1" x14ac:dyDescent="0.2">
      <c r="A54" s="20" t="s">
        <v>51</v>
      </c>
      <c r="B54" s="15" t="e">
        <f>VLOOKUP($E54,УЧАСТНИКИ!$A$2:$L$1060,3,FALSE)</f>
        <v>#N/A</v>
      </c>
      <c r="C54" s="16" t="e">
        <f>VLOOKUP($E54,УЧАСТНИКИ!$A$2:$L$1060,4,FALSE)</f>
        <v>#N/A</v>
      </c>
      <c r="D54" s="32" t="e">
        <f>VLOOKUP($E54,УЧАСТНИКИ!$A$2:$L$1060,5,FALSE)</f>
        <v>#N/A</v>
      </c>
      <c r="E54" s="20"/>
      <c r="F54" s="20"/>
      <c r="G54" s="20"/>
      <c r="H54" s="20"/>
      <c r="I54" s="16" t="e">
        <f>VLOOKUP($E54,УЧАСТНИКИ!$A$2:$L$1060,9,FALSE)</f>
        <v>#N/A</v>
      </c>
    </row>
    <row r="55" spans="1:9" hidden="1" x14ac:dyDescent="0.2">
      <c r="A55" s="20" t="s">
        <v>51</v>
      </c>
      <c r="B55" s="15" t="e">
        <f>VLOOKUP($E55,УЧАСТНИКИ!$A$2:$L$1060,3,FALSE)</f>
        <v>#N/A</v>
      </c>
      <c r="C55" s="16" t="e">
        <f>VLOOKUP($E55,УЧАСТНИКИ!$A$2:$L$1060,4,FALSE)</f>
        <v>#N/A</v>
      </c>
      <c r="D55" s="32" t="e">
        <f>VLOOKUP($E55,УЧАСТНИКИ!$A$2:$L$1060,5,FALSE)</f>
        <v>#N/A</v>
      </c>
      <c r="E55" s="20"/>
      <c r="F55" s="20"/>
      <c r="G55" s="20"/>
      <c r="H55" s="20"/>
      <c r="I55" s="16" t="e">
        <f>VLOOKUP($E55,УЧАСТНИКИ!$A$2:$L$1060,9,FALSE)</f>
        <v>#N/A</v>
      </c>
    </row>
    <row r="56" spans="1:9" hidden="1" x14ac:dyDescent="0.2">
      <c r="A56" s="20" t="s">
        <v>51</v>
      </c>
      <c r="B56" s="15" t="e">
        <f>VLOOKUP($E56,УЧАСТНИКИ!$A$2:$L$1060,3,FALSE)</f>
        <v>#N/A</v>
      </c>
      <c r="C56" s="16" t="e">
        <f>VLOOKUP($E56,УЧАСТНИКИ!$A$2:$L$1060,4,FALSE)</f>
        <v>#N/A</v>
      </c>
      <c r="D56" s="32" t="e">
        <f>VLOOKUP($E56,УЧАСТНИКИ!$A$2:$L$1060,5,FALSE)</f>
        <v>#N/A</v>
      </c>
      <c r="E56" s="20"/>
      <c r="F56" s="20"/>
      <c r="G56" s="20"/>
      <c r="H56" s="20"/>
      <c r="I56" s="16" t="e">
        <f>VLOOKUP($E56,УЧАСТНИКИ!$A$2:$L$1060,9,FALSE)</f>
        <v>#N/A</v>
      </c>
    </row>
    <row r="57" spans="1:9" hidden="1" x14ac:dyDescent="0.2">
      <c r="A57" s="20"/>
      <c r="B57" s="15"/>
      <c r="C57" s="16"/>
      <c r="D57" s="32"/>
      <c r="E57" s="20"/>
      <c r="F57" s="20"/>
      <c r="G57" s="20"/>
      <c r="H57" s="20"/>
      <c r="I57" s="16"/>
    </row>
    <row r="58" spans="1:9" hidden="1" x14ac:dyDescent="0.2">
      <c r="A58" s="20" t="s">
        <v>88</v>
      </c>
      <c r="B58" s="15" t="e">
        <f>VLOOKUP($E58,УЧАСТНИКИ!$A$2:$L$1060,3,FALSE)</f>
        <v>#N/A</v>
      </c>
      <c r="C58" s="16" t="e">
        <f>VLOOKUP($E58,УЧАСТНИКИ!$A$2:$L$1060,4,FALSE)</f>
        <v>#N/A</v>
      </c>
      <c r="D58" s="32" t="e">
        <f>VLOOKUP($E58,УЧАСТНИКИ!$A$2:$L$1060,5,FALSE)</f>
        <v>#N/A</v>
      </c>
      <c r="E58" s="20"/>
      <c r="F58" s="20"/>
      <c r="G58" s="20"/>
      <c r="H58" s="20"/>
      <c r="I58" s="16" t="e">
        <f>VLOOKUP($E58,УЧАСТНИКИ!$A$2:$L$1060,9,FALSE)</f>
        <v>#N/A</v>
      </c>
    </row>
    <row r="59" spans="1:9" hidden="1" x14ac:dyDescent="0.2">
      <c r="A59" s="20" t="s">
        <v>88</v>
      </c>
      <c r="B59" s="15" t="e">
        <f>VLOOKUP($E59,УЧАСТНИКИ!$A$2:$L$1060,3,FALSE)</f>
        <v>#N/A</v>
      </c>
      <c r="C59" s="16" t="e">
        <f>VLOOKUP($E59,УЧАСТНИКИ!$A$2:$L$1060,4,FALSE)</f>
        <v>#N/A</v>
      </c>
      <c r="D59" s="32" t="e">
        <f>VLOOKUP($E59,УЧАСТНИКИ!$A$2:$L$1060,5,FALSE)</f>
        <v>#N/A</v>
      </c>
      <c r="E59" s="20"/>
      <c r="F59" s="20"/>
      <c r="G59" s="20"/>
      <c r="H59" s="20"/>
      <c r="I59" s="16" t="e">
        <f>VLOOKUP($E59,УЧАСТНИКИ!$A$2:$L$1060,9,FALSE)</f>
        <v>#N/A</v>
      </c>
    </row>
    <row r="60" spans="1:9" hidden="1" x14ac:dyDescent="0.2">
      <c r="A60" s="20" t="s">
        <v>88</v>
      </c>
      <c r="B60" s="15" t="e">
        <f>VLOOKUP($E60,УЧАСТНИКИ!$A$2:$L$1060,3,FALSE)</f>
        <v>#N/A</v>
      </c>
      <c r="C60" s="16" t="e">
        <f>VLOOKUP($E60,УЧАСТНИКИ!$A$2:$L$1060,4,FALSE)</f>
        <v>#N/A</v>
      </c>
      <c r="D60" s="32" t="e">
        <f>VLOOKUP($E60,УЧАСТНИКИ!$A$2:$L$1060,5,FALSE)</f>
        <v>#N/A</v>
      </c>
      <c r="E60" s="20"/>
      <c r="F60" s="20"/>
      <c r="G60" s="20"/>
      <c r="H60" s="20"/>
      <c r="I60" s="16" t="e">
        <f>VLOOKUP($E60,УЧАСТНИКИ!$A$2:$L$1060,9,FALSE)</f>
        <v>#N/A</v>
      </c>
    </row>
    <row r="61" spans="1:9" hidden="1" x14ac:dyDescent="0.2">
      <c r="A61" s="20" t="s">
        <v>88</v>
      </c>
      <c r="B61" s="15" t="e">
        <f>VLOOKUP($E61,УЧАСТНИКИ!$A$2:$L$1060,3,FALSE)</f>
        <v>#N/A</v>
      </c>
      <c r="C61" s="16" t="e">
        <f>VLOOKUP($E61,УЧАСТНИКИ!$A$2:$L$1060,4,FALSE)</f>
        <v>#N/A</v>
      </c>
      <c r="D61" s="32" t="e">
        <f>VLOOKUP($E61,УЧАСТНИКИ!$A$2:$L$1060,5,FALSE)</f>
        <v>#N/A</v>
      </c>
      <c r="E61" s="20"/>
      <c r="F61" s="20"/>
      <c r="G61" s="20"/>
      <c r="H61" s="20"/>
      <c r="I61" s="16" t="e">
        <f>VLOOKUP($E61,УЧАСТНИКИ!$A$2:$L$1060,9,FALSE)</f>
        <v>#N/A</v>
      </c>
    </row>
    <row r="62" spans="1:9" hidden="1" x14ac:dyDescent="0.2">
      <c r="A62" s="20" t="s">
        <v>88</v>
      </c>
      <c r="B62" s="15" t="e">
        <f>VLOOKUP($E62,УЧАСТНИКИ!$A$2:$L$1060,3,FALSE)</f>
        <v>#N/A</v>
      </c>
      <c r="C62" s="16" t="e">
        <f>VLOOKUP($E62,УЧАСТНИКИ!$A$2:$L$1060,4,FALSE)</f>
        <v>#N/A</v>
      </c>
      <c r="D62" s="32" t="e">
        <f>VLOOKUP($E62,УЧАСТНИКИ!$A$2:$L$1060,5,FALSE)</f>
        <v>#N/A</v>
      </c>
      <c r="E62" s="20"/>
      <c r="F62" s="20"/>
      <c r="G62" s="20"/>
      <c r="H62" s="20"/>
      <c r="I62" s="16" t="e">
        <f>VLOOKUP($E62,УЧАСТНИКИ!$A$2:$L$1060,9,FALSE)</f>
        <v>#N/A</v>
      </c>
    </row>
    <row r="63" spans="1:9" hidden="1" x14ac:dyDescent="0.2">
      <c r="A63" s="20" t="s">
        <v>88</v>
      </c>
      <c r="B63" s="15" t="e">
        <f>VLOOKUP($E63,УЧАСТНИКИ!$A$2:$L$1060,3,FALSE)</f>
        <v>#N/A</v>
      </c>
      <c r="C63" s="16" t="e">
        <f>VLOOKUP($E63,УЧАСТНИКИ!$A$2:$L$1060,4,FALSE)</f>
        <v>#N/A</v>
      </c>
      <c r="D63" s="32" t="e">
        <f>VLOOKUP($E63,УЧАСТНИКИ!$A$2:$L$1060,5,FALSE)</f>
        <v>#N/A</v>
      </c>
      <c r="E63" s="20"/>
      <c r="F63" s="20"/>
      <c r="G63" s="20"/>
      <c r="H63" s="20"/>
      <c r="I63" s="16" t="e">
        <f>VLOOKUP($E63,УЧАСТНИКИ!$A$2:$L$1060,9,FALSE)</f>
        <v>#N/A</v>
      </c>
    </row>
    <row r="64" spans="1:9" hidden="1" x14ac:dyDescent="0.2">
      <c r="A64" s="115"/>
      <c r="B64" s="121" t="s">
        <v>53</v>
      </c>
      <c r="C64" s="116"/>
      <c r="D64" s="116"/>
      <c r="E64" s="116"/>
      <c r="F64" s="116"/>
      <c r="G64" s="116"/>
      <c r="H64" s="116"/>
      <c r="I64" s="117"/>
    </row>
    <row r="65" spans="1:11" hidden="1" x14ac:dyDescent="0.2">
      <c r="A65" s="20" t="s">
        <v>45</v>
      </c>
      <c r="B65" s="15" t="e">
        <f>VLOOKUP($E65,УЧАСТНИКИ!$A$2:$L$1060,3,FALSE)</f>
        <v>#N/A</v>
      </c>
      <c r="C65" s="16" t="e">
        <f>VLOOKUP($E65,УЧАСТНИКИ!$A$2:$L$1060,4,FALSE)</f>
        <v>#N/A</v>
      </c>
      <c r="D65" s="32" t="e">
        <f>VLOOKUP($E65,УЧАСТНИКИ!$A$2:$L$1060,5,FALSE)</f>
        <v>#N/A</v>
      </c>
      <c r="E65" s="20"/>
      <c r="F65" s="20"/>
      <c r="G65" s="20"/>
      <c r="H65" s="20"/>
      <c r="I65" s="16" t="e">
        <f>VLOOKUP($E65,УЧАСТНИКИ!$A$2:$L$1060,9,FALSE)</f>
        <v>#N/A</v>
      </c>
    </row>
    <row r="66" spans="1:11" hidden="1" x14ac:dyDescent="0.2">
      <c r="A66" s="20" t="s">
        <v>45</v>
      </c>
      <c r="B66" s="15" t="e">
        <f>VLOOKUP($E66,УЧАСТНИКИ!$A$2:$L$1060,3,FALSE)</f>
        <v>#N/A</v>
      </c>
      <c r="C66" s="16" t="e">
        <f>VLOOKUP($E66,УЧАСТНИКИ!$A$2:$L$1060,4,FALSE)</f>
        <v>#N/A</v>
      </c>
      <c r="D66" s="32" t="e">
        <f>VLOOKUP($E66,УЧАСТНИКИ!$A$2:$L$1060,5,FALSE)</f>
        <v>#N/A</v>
      </c>
      <c r="E66" s="20"/>
      <c r="F66" s="20"/>
      <c r="G66" s="20"/>
      <c r="H66" s="20"/>
      <c r="I66" s="16" t="e">
        <f>VLOOKUP($E66,УЧАСТНИКИ!$A$2:$L$1060,9,FALSE)</f>
        <v>#N/A</v>
      </c>
    </row>
    <row r="67" spans="1:11" hidden="1" x14ac:dyDescent="0.2">
      <c r="A67" s="20" t="s">
        <v>45</v>
      </c>
      <c r="B67" s="15" t="e">
        <f>VLOOKUP($E67,УЧАСТНИКИ!$A$2:$L$1060,3,FALSE)</f>
        <v>#N/A</v>
      </c>
      <c r="C67" s="16" t="e">
        <f>VLOOKUP($E67,УЧАСТНИКИ!$A$2:$L$1060,4,FALSE)</f>
        <v>#N/A</v>
      </c>
      <c r="D67" s="32" t="e">
        <f>VLOOKUP($E67,УЧАСТНИКИ!$A$2:$L$1060,5,FALSE)</f>
        <v>#N/A</v>
      </c>
      <c r="E67" s="20"/>
      <c r="F67" s="20"/>
      <c r="G67" s="20"/>
      <c r="H67" s="20"/>
      <c r="I67" s="16" t="e">
        <f>VLOOKUP($E67,УЧАСТНИКИ!$A$2:$L$1060,9,FALSE)</f>
        <v>#N/A</v>
      </c>
    </row>
    <row r="68" spans="1:11" hidden="1" x14ac:dyDescent="0.2">
      <c r="A68" s="20" t="s">
        <v>45</v>
      </c>
      <c r="B68" s="15" t="e">
        <f>VLOOKUP($E68,УЧАСТНИКИ!$A$2:$L$1060,3,FALSE)</f>
        <v>#N/A</v>
      </c>
      <c r="C68" s="16" t="e">
        <f>VLOOKUP($E68,УЧАСТНИКИ!$A$2:$L$1060,4,FALSE)</f>
        <v>#N/A</v>
      </c>
      <c r="D68" s="32" t="e">
        <f>VLOOKUP($E68,УЧАСТНИКИ!$A$2:$L$1060,5,FALSE)</f>
        <v>#N/A</v>
      </c>
      <c r="E68" s="20"/>
      <c r="F68" s="20"/>
      <c r="G68" s="20"/>
      <c r="H68" s="20"/>
      <c r="I68" s="16" t="e">
        <f>VLOOKUP($E68,УЧАСТНИКИ!$A$2:$L$1060,9,FALSE)</f>
        <v>#N/A</v>
      </c>
      <c r="K68" s="4"/>
    </row>
    <row r="69" spans="1:11" hidden="1" x14ac:dyDescent="0.2">
      <c r="A69" s="20" t="s">
        <v>45</v>
      </c>
      <c r="B69" s="15" t="e">
        <f>VLOOKUP($E69,УЧАСТНИКИ!$A$2:$L$1060,3,FALSE)</f>
        <v>#N/A</v>
      </c>
      <c r="C69" s="16" t="e">
        <f>VLOOKUP($E69,УЧАСТНИКИ!$A$2:$L$1060,4,FALSE)</f>
        <v>#N/A</v>
      </c>
      <c r="D69" s="32" t="e">
        <f>VLOOKUP($E69,УЧАСТНИКИ!$A$2:$L$1060,5,FALSE)</f>
        <v>#N/A</v>
      </c>
      <c r="E69" s="20"/>
      <c r="F69" s="20"/>
      <c r="G69" s="20"/>
      <c r="H69" s="20"/>
      <c r="I69" s="16" t="e">
        <f>VLOOKUP($E69,УЧАСТНИКИ!$A$2:$L$1060,9,FALSE)</f>
        <v>#N/A</v>
      </c>
    </row>
    <row r="70" spans="1:11" hidden="1" x14ac:dyDescent="0.2">
      <c r="A70" s="20" t="s">
        <v>45</v>
      </c>
      <c r="B70" s="15" t="e">
        <f>VLOOKUP($E70,УЧАСТНИКИ!$A$2:$L$1060,3,FALSE)</f>
        <v>#N/A</v>
      </c>
      <c r="C70" s="16" t="e">
        <f>VLOOKUP($E70,УЧАСТНИКИ!$A$2:$L$1060,4,FALSE)</f>
        <v>#N/A</v>
      </c>
      <c r="D70" s="32" t="e">
        <f>VLOOKUP($E70,УЧАСТНИКИ!$A$2:$L$1060,5,FALSE)</f>
        <v>#N/A</v>
      </c>
      <c r="E70" s="20"/>
      <c r="F70" s="20"/>
      <c r="G70" s="20"/>
      <c r="H70" s="20"/>
      <c r="I70" s="16" t="e">
        <f>VLOOKUP($E70,УЧАСТНИКИ!$A$2:$L$1060,9,FALSE)</f>
        <v>#N/A</v>
      </c>
    </row>
    <row r="71" spans="1:11" hidden="1" x14ac:dyDescent="0.2">
      <c r="A71" s="20"/>
      <c r="B71" s="15"/>
      <c r="C71" s="16"/>
      <c r="D71" s="32"/>
      <c r="E71" s="20"/>
      <c r="F71" s="20"/>
      <c r="G71" s="20"/>
      <c r="H71" s="20"/>
      <c r="I71" s="16"/>
    </row>
    <row r="72" spans="1:11" hidden="1" x14ac:dyDescent="0.2">
      <c r="A72" s="20" t="s">
        <v>46</v>
      </c>
      <c r="B72" s="15" t="e">
        <f>VLOOKUP($E72,УЧАСТНИКИ!$A$2:$L$1060,3,FALSE)</f>
        <v>#N/A</v>
      </c>
      <c r="C72" s="16" t="e">
        <f>VLOOKUP($E72,УЧАСТНИКИ!$A$2:$L$1060,4,FALSE)</f>
        <v>#N/A</v>
      </c>
      <c r="D72" s="32" t="e">
        <f>VLOOKUP($E72,УЧАСТНИКИ!$A$2:$L$1060,5,FALSE)</f>
        <v>#N/A</v>
      </c>
      <c r="E72" s="20"/>
      <c r="F72" s="20"/>
      <c r="G72" s="20"/>
      <c r="H72" s="20"/>
      <c r="I72" s="16" t="e">
        <f>VLOOKUP($E72,УЧАСТНИКИ!$A$2:$L$1060,9,FALSE)</f>
        <v>#N/A</v>
      </c>
    </row>
    <row r="73" spans="1:11" hidden="1" x14ac:dyDescent="0.2">
      <c r="A73" s="20" t="s">
        <v>46</v>
      </c>
      <c r="B73" s="15" t="e">
        <f>VLOOKUP($E73,УЧАСТНИКИ!$A$2:$L$1060,3,FALSE)</f>
        <v>#N/A</v>
      </c>
      <c r="C73" s="16" t="e">
        <f>VLOOKUP($E73,УЧАСТНИКИ!$A$2:$L$1060,4,FALSE)</f>
        <v>#N/A</v>
      </c>
      <c r="D73" s="32" t="e">
        <f>VLOOKUP($E73,УЧАСТНИКИ!$A$2:$L$1060,5,FALSE)</f>
        <v>#N/A</v>
      </c>
      <c r="E73" s="20"/>
      <c r="F73" s="20"/>
      <c r="G73" s="20"/>
      <c r="H73" s="20"/>
      <c r="I73" s="16" t="e">
        <f>VLOOKUP($E73,УЧАСТНИКИ!$A$2:$L$1060,9,FALSE)</f>
        <v>#N/A</v>
      </c>
    </row>
    <row r="74" spans="1:11" hidden="1" x14ac:dyDescent="0.2">
      <c r="A74" s="20" t="s">
        <v>46</v>
      </c>
      <c r="B74" s="15" t="e">
        <f>VLOOKUP($E74,УЧАСТНИКИ!$A$2:$L$1060,3,FALSE)</f>
        <v>#N/A</v>
      </c>
      <c r="C74" s="16" t="e">
        <f>VLOOKUP($E74,УЧАСТНИКИ!$A$2:$L$1060,4,FALSE)</f>
        <v>#N/A</v>
      </c>
      <c r="D74" s="32" t="e">
        <f>VLOOKUP($E74,УЧАСТНИКИ!$A$2:$L$1060,5,FALSE)</f>
        <v>#N/A</v>
      </c>
      <c r="E74" s="20"/>
      <c r="F74" s="20"/>
      <c r="G74" s="20"/>
      <c r="H74" s="20"/>
      <c r="I74" s="16" t="e">
        <f>VLOOKUP($E74,УЧАСТНИКИ!$A$2:$L$1060,9,FALSE)</f>
        <v>#N/A</v>
      </c>
    </row>
    <row r="75" spans="1:11" hidden="1" x14ac:dyDescent="0.2">
      <c r="A75" s="20" t="s">
        <v>46</v>
      </c>
      <c r="B75" s="15" t="e">
        <f>VLOOKUP($E75,УЧАСТНИКИ!$A$2:$L$1060,3,FALSE)</f>
        <v>#N/A</v>
      </c>
      <c r="C75" s="16" t="e">
        <f>VLOOKUP($E75,УЧАСТНИКИ!$A$2:$L$1060,4,FALSE)</f>
        <v>#N/A</v>
      </c>
      <c r="D75" s="32" t="e">
        <f>VLOOKUP($E75,УЧАСТНИКИ!$A$2:$L$1060,5,FALSE)</f>
        <v>#N/A</v>
      </c>
      <c r="E75" s="20"/>
      <c r="F75" s="20"/>
      <c r="G75" s="20"/>
      <c r="H75" s="20"/>
      <c r="I75" s="16" t="e">
        <f>VLOOKUP($E75,УЧАСТНИКИ!$A$2:$L$1060,9,FALSE)</f>
        <v>#N/A</v>
      </c>
    </row>
    <row r="76" spans="1:11" hidden="1" x14ac:dyDescent="0.2">
      <c r="A76" s="20" t="s">
        <v>46</v>
      </c>
      <c r="B76" s="15" t="e">
        <f>VLOOKUP($E76,УЧАСТНИКИ!$A$2:$L$1060,3,FALSE)</f>
        <v>#N/A</v>
      </c>
      <c r="C76" s="16" t="e">
        <f>VLOOKUP($E76,УЧАСТНИКИ!$A$2:$L$1060,4,FALSE)</f>
        <v>#N/A</v>
      </c>
      <c r="D76" s="32" t="e">
        <f>VLOOKUP($E76,УЧАСТНИКИ!$A$2:$L$1060,5,FALSE)</f>
        <v>#N/A</v>
      </c>
      <c r="E76" s="20"/>
      <c r="F76" s="20"/>
      <c r="G76" s="20"/>
      <c r="H76" s="20"/>
      <c r="I76" s="16" t="e">
        <f>VLOOKUP($E76,УЧАСТНИКИ!$A$2:$L$1060,9,FALSE)</f>
        <v>#N/A</v>
      </c>
    </row>
    <row r="77" spans="1:11" hidden="1" x14ac:dyDescent="0.2">
      <c r="A77" s="20" t="s">
        <v>46</v>
      </c>
      <c r="B77" s="15" t="e">
        <f>VLOOKUP($E77,УЧАСТНИКИ!$A$2:$L$1060,3,FALSE)</f>
        <v>#N/A</v>
      </c>
      <c r="C77" s="16" t="e">
        <f>VLOOKUP($E77,УЧАСТНИКИ!$A$2:$L$1060,4,FALSE)</f>
        <v>#N/A</v>
      </c>
      <c r="D77" s="32" t="e">
        <f>VLOOKUP($E77,УЧАСТНИКИ!$A$2:$L$1060,5,FALSE)</f>
        <v>#N/A</v>
      </c>
      <c r="E77" s="20"/>
      <c r="F77" s="20"/>
      <c r="G77" s="20"/>
      <c r="H77" s="20"/>
      <c r="I77" s="16" t="e">
        <f>VLOOKUP($E77,УЧАСТНИКИ!$A$2:$L$1060,9,FALSE)</f>
        <v>#N/A</v>
      </c>
    </row>
    <row r="78" spans="1:11" hidden="1" x14ac:dyDescent="0.2">
      <c r="A78" s="20"/>
      <c r="B78" s="15"/>
      <c r="C78" s="16"/>
      <c r="D78" s="32"/>
      <c r="E78" s="20"/>
      <c r="F78" s="20"/>
      <c r="G78" s="20"/>
      <c r="H78" s="20"/>
      <c r="I78" s="16"/>
    </row>
    <row r="79" spans="1:11" hidden="1" x14ac:dyDescent="0.2">
      <c r="A79" s="20" t="s">
        <v>47</v>
      </c>
      <c r="B79" s="15" t="e">
        <f>VLOOKUP($E79,УЧАСТНИКИ!$A$2:$L$1060,3,FALSE)</f>
        <v>#N/A</v>
      </c>
      <c r="C79" s="16" t="e">
        <f>VLOOKUP($E79,УЧАСТНИКИ!$A$2:$L$1060,4,FALSE)</f>
        <v>#N/A</v>
      </c>
      <c r="D79" s="32" t="e">
        <f>VLOOKUP($E79,УЧАСТНИКИ!$A$2:$L$1060,5,FALSE)</f>
        <v>#N/A</v>
      </c>
      <c r="E79" s="20"/>
      <c r="F79" s="20"/>
      <c r="G79" s="20"/>
      <c r="H79" s="20"/>
      <c r="I79" s="16" t="e">
        <f>VLOOKUP($E79,УЧАСТНИКИ!$A$2:$L$1060,9,FALSE)</f>
        <v>#N/A</v>
      </c>
    </row>
    <row r="80" spans="1:11" hidden="1" x14ac:dyDescent="0.2">
      <c r="A80" s="20" t="s">
        <v>47</v>
      </c>
      <c r="B80" s="15" t="e">
        <f>VLOOKUP($E80,УЧАСТНИКИ!$A$2:$L$1060,3,FALSE)</f>
        <v>#N/A</v>
      </c>
      <c r="C80" s="16" t="e">
        <f>VLOOKUP($E80,УЧАСТНИКИ!$A$2:$L$1060,4,FALSE)</f>
        <v>#N/A</v>
      </c>
      <c r="D80" s="32" t="e">
        <f>VLOOKUP($E80,УЧАСТНИКИ!$A$2:$L$1060,5,FALSE)</f>
        <v>#N/A</v>
      </c>
      <c r="E80" s="20"/>
      <c r="F80" s="20"/>
      <c r="G80" s="20"/>
      <c r="H80" s="20"/>
      <c r="I80" s="16" t="e">
        <f>VLOOKUP($E80,УЧАСТНИКИ!$A$2:$L$1060,9,FALSE)</f>
        <v>#N/A</v>
      </c>
    </row>
    <row r="81" spans="1:9" hidden="1" x14ac:dyDescent="0.2">
      <c r="A81" s="20" t="s">
        <v>47</v>
      </c>
      <c r="B81" s="15" t="e">
        <f>VLOOKUP($E81,УЧАСТНИКИ!$A$2:$L$1060,3,FALSE)</f>
        <v>#N/A</v>
      </c>
      <c r="C81" s="16" t="e">
        <f>VLOOKUP($E81,УЧАСТНИКИ!$A$2:$L$1060,4,FALSE)</f>
        <v>#N/A</v>
      </c>
      <c r="D81" s="32" t="e">
        <f>VLOOKUP($E81,УЧАСТНИКИ!$A$2:$L$1060,5,FALSE)</f>
        <v>#N/A</v>
      </c>
      <c r="E81" s="20"/>
      <c r="F81" s="20"/>
      <c r="G81" s="20"/>
      <c r="H81" s="20"/>
      <c r="I81" s="16" t="e">
        <f>VLOOKUP($E81,УЧАСТНИКИ!$A$2:$L$1060,9,FALSE)</f>
        <v>#N/A</v>
      </c>
    </row>
    <row r="82" spans="1:9" hidden="1" x14ac:dyDescent="0.2">
      <c r="A82" s="20" t="s">
        <v>47</v>
      </c>
      <c r="B82" s="15" t="e">
        <f>VLOOKUP($E82,УЧАСТНИКИ!$A$2:$L$1060,3,FALSE)</f>
        <v>#N/A</v>
      </c>
      <c r="C82" s="16" t="e">
        <f>VLOOKUP($E82,УЧАСТНИКИ!$A$2:$L$1060,4,FALSE)</f>
        <v>#N/A</v>
      </c>
      <c r="D82" s="32" t="e">
        <f>VLOOKUP($E82,УЧАСТНИКИ!$A$2:$L$1060,5,FALSE)</f>
        <v>#N/A</v>
      </c>
      <c r="E82" s="20"/>
      <c r="F82" s="20"/>
      <c r="G82" s="20"/>
      <c r="H82" s="20"/>
      <c r="I82" s="16" t="e">
        <f>VLOOKUP($E82,УЧАСТНИКИ!$A$2:$L$1060,9,FALSE)</f>
        <v>#N/A</v>
      </c>
    </row>
    <row r="83" spans="1:9" hidden="1" x14ac:dyDescent="0.2">
      <c r="A83" s="20" t="s">
        <v>47</v>
      </c>
      <c r="B83" s="15" t="e">
        <f>VLOOKUP($E83,УЧАСТНИКИ!$A$2:$L$1060,3,FALSE)</f>
        <v>#N/A</v>
      </c>
      <c r="C83" s="16" t="e">
        <f>VLOOKUP($E83,УЧАСТНИКИ!$A$2:$L$1060,4,FALSE)</f>
        <v>#N/A</v>
      </c>
      <c r="D83" s="32" t="e">
        <f>VLOOKUP($E83,УЧАСТНИКИ!$A$2:$L$1060,5,FALSE)</f>
        <v>#N/A</v>
      </c>
      <c r="E83" s="20"/>
      <c r="F83" s="20"/>
      <c r="G83" s="20"/>
      <c r="H83" s="20"/>
      <c r="I83" s="16" t="e">
        <f>VLOOKUP($E83,УЧАСТНИКИ!$A$2:$L$1060,9,FALSE)</f>
        <v>#N/A</v>
      </c>
    </row>
    <row r="84" spans="1:9" hidden="1" x14ac:dyDescent="0.2">
      <c r="A84" s="20" t="s">
        <v>47</v>
      </c>
      <c r="B84" s="15" t="e">
        <f>VLOOKUP($E84,УЧАСТНИКИ!$A$2:$L$1060,3,FALSE)</f>
        <v>#N/A</v>
      </c>
      <c r="C84" s="16" t="e">
        <f>VLOOKUP($E84,УЧАСТНИКИ!$A$2:$L$1060,4,FALSE)</f>
        <v>#N/A</v>
      </c>
      <c r="D84" s="32" t="e">
        <f>VLOOKUP($E84,УЧАСТНИКИ!$A$2:$L$1060,5,FALSE)</f>
        <v>#N/A</v>
      </c>
      <c r="E84" s="20"/>
      <c r="F84" s="20"/>
      <c r="G84" s="20"/>
      <c r="H84" s="20"/>
      <c r="I84" s="16" t="e">
        <f>VLOOKUP($E84,УЧАСТНИКИ!$A$2:$L$1060,9,FALSE)</f>
        <v>#N/A</v>
      </c>
    </row>
    <row r="85" spans="1:9" hidden="1" x14ac:dyDescent="0.2">
      <c r="A85" s="20"/>
      <c r="B85" s="15"/>
      <c r="C85" s="16"/>
      <c r="D85" s="32"/>
      <c r="E85" s="20"/>
      <c r="F85" s="20"/>
      <c r="G85" s="20"/>
      <c r="H85" s="20"/>
      <c r="I85" s="16"/>
    </row>
    <row r="86" spans="1:9" hidden="1" x14ac:dyDescent="0.2">
      <c r="A86" s="20" t="s">
        <v>48</v>
      </c>
      <c r="B86" s="15" t="e">
        <f>VLOOKUP($E86,УЧАСТНИКИ!$A$2:$L$1060,3,FALSE)</f>
        <v>#N/A</v>
      </c>
      <c r="C86" s="16" t="e">
        <f>VLOOKUP($E86,УЧАСТНИКИ!$A$2:$L$1060,4,FALSE)</f>
        <v>#N/A</v>
      </c>
      <c r="D86" s="32" t="e">
        <f>VLOOKUP($E86,УЧАСТНИКИ!$A$2:$L$1060,5,FALSE)</f>
        <v>#N/A</v>
      </c>
      <c r="E86" s="20"/>
      <c r="F86" s="20"/>
      <c r="G86" s="20"/>
      <c r="H86" s="20"/>
      <c r="I86" s="16" t="e">
        <f>VLOOKUP($E86,УЧАСТНИКИ!$A$2:$L$1060,9,FALSE)</f>
        <v>#N/A</v>
      </c>
    </row>
    <row r="87" spans="1:9" hidden="1" x14ac:dyDescent="0.2">
      <c r="A87" s="20" t="s">
        <v>48</v>
      </c>
      <c r="B87" s="15" t="e">
        <f>VLOOKUP($E87,УЧАСТНИКИ!$A$2:$L$1060,3,FALSE)</f>
        <v>#N/A</v>
      </c>
      <c r="C87" s="16" t="e">
        <f>VLOOKUP($E87,УЧАСТНИКИ!$A$2:$L$1060,4,FALSE)</f>
        <v>#N/A</v>
      </c>
      <c r="D87" s="32" t="e">
        <f>VLOOKUP($E87,УЧАСТНИКИ!$A$2:$L$1060,5,FALSE)</f>
        <v>#N/A</v>
      </c>
      <c r="E87" s="20"/>
      <c r="F87" s="20"/>
      <c r="G87" s="20"/>
      <c r="H87" s="20"/>
      <c r="I87" s="16" t="e">
        <f>VLOOKUP($E87,УЧАСТНИКИ!$A$2:$L$1060,9,FALSE)</f>
        <v>#N/A</v>
      </c>
    </row>
    <row r="88" spans="1:9" hidden="1" x14ac:dyDescent="0.2">
      <c r="A88" s="20" t="s">
        <v>48</v>
      </c>
      <c r="B88" s="15" t="e">
        <f>VLOOKUP($E88,УЧАСТНИКИ!$A$2:$L$1060,3,FALSE)</f>
        <v>#N/A</v>
      </c>
      <c r="C88" s="16" t="e">
        <f>VLOOKUP($E88,УЧАСТНИКИ!$A$2:$L$1060,4,FALSE)</f>
        <v>#N/A</v>
      </c>
      <c r="D88" s="32" t="e">
        <f>VLOOKUP($E88,УЧАСТНИКИ!$A$2:$L$1060,5,FALSE)</f>
        <v>#N/A</v>
      </c>
      <c r="E88" s="20"/>
      <c r="F88" s="20"/>
      <c r="G88" s="20"/>
      <c r="H88" s="20"/>
      <c r="I88" s="16" t="e">
        <f>VLOOKUP($E88,УЧАСТНИКИ!$A$2:$L$1060,9,FALSE)</f>
        <v>#N/A</v>
      </c>
    </row>
    <row r="89" spans="1:9" hidden="1" x14ac:dyDescent="0.2">
      <c r="A89" s="20" t="s">
        <v>48</v>
      </c>
      <c r="B89" s="15" t="e">
        <f>VLOOKUP($E89,УЧАСТНИКИ!$A$2:$L$1060,3,FALSE)</f>
        <v>#N/A</v>
      </c>
      <c r="C89" s="16" t="e">
        <f>VLOOKUP($E89,УЧАСТНИКИ!$A$2:$L$1060,4,FALSE)</f>
        <v>#N/A</v>
      </c>
      <c r="D89" s="32" t="e">
        <f>VLOOKUP($E89,УЧАСТНИКИ!$A$2:$L$1060,5,FALSE)</f>
        <v>#N/A</v>
      </c>
      <c r="E89" s="20"/>
      <c r="F89" s="20"/>
      <c r="G89" s="20"/>
      <c r="H89" s="20"/>
      <c r="I89" s="16" t="e">
        <f>VLOOKUP($E89,УЧАСТНИКИ!$A$2:$L$1060,9,FALSE)</f>
        <v>#N/A</v>
      </c>
    </row>
    <row r="90" spans="1:9" hidden="1" x14ac:dyDescent="0.2">
      <c r="A90" s="20" t="s">
        <v>48</v>
      </c>
      <c r="B90" s="15" t="e">
        <f>VLOOKUP($E90,УЧАСТНИКИ!$A$2:$L$1060,3,FALSE)</f>
        <v>#N/A</v>
      </c>
      <c r="C90" s="16" t="e">
        <f>VLOOKUP($E90,УЧАСТНИКИ!$A$2:$L$1060,4,FALSE)</f>
        <v>#N/A</v>
      </c>
      <c r="D90" s="32" t="e">
        <f>VLOOKUP($E90,УЧАСТНИКИ!$A$2:$L$1060,5,FALSE)</f>
        <v>#N/A</v>
      </c>
      <c r="E90" s="20"/>
      <c r="F90" s="20"/>
      <c r="G90" s="20"/>
      <c r="H90" s="20"/>
      <c r="I90" s="16" t="e">
        <f>VLOOKUP($E90,УЧАСТНИКИ!$A$2:$L$1060,9,FALSE)</f>
        <v>#N/A</v>
      </c>
    </row>
    <row r="91" spans="1:9" hidden="1" x14ac:dyDescent="0.2">
      <c r="A91" s="20" t="s">
        <v>48</v>
      </c>
      <c r="B91" s="15" t="e">
        <f>VLOOKUP($E91,УЧАСТНИКИ!$A$2:$L$1060,3,FALSE)</f>
        <v>#N/A</v>
      </c>
      <c r="C91" s="16" t="e">
        <f>VLOOKUP($E91,УЧАСТНИКИ!$A$2:$L$1060,4,FALSE)</f>
        <v>#N/A</v>
      </c>
      <c r="D91" s="32" t="e">
        <f>VLOOKUP($E91,УЧАСТНИКИ!$A$2:$L$1060,5,FALSE)</f>
        <v>#N/A</v>
      </c>
      <c r="E91" s="20"/>
      <c r="F91" s="20"/>
      <c r="G91" s="20"/>
      <c r="H91" s="20"/>
      <c r="I91" s="16" t="e">
        <f>VLOOKUP($E91,УЧАСТНИКИ!$A$2:$L$1060,9,FALSE)</f>
        <v>#N/A</v>
      </c>
    </row>
    <row r="92" spans="1:9" hidden="1" x14ac:dyDescent="0.2">
      <c r="A92" s="20"/>
      <c r="B92" s="15"/>
      <c r="C92" s="16"/>
      <c r="D92" s="32"/>
      <c r="E92" s="20"/>
      <c r="F92" s="20"/>
      <c r="G92" s="20"/>
      <c r="H92" s="20"/>
      <c r="I92" s="16"/>
    </row>
    <row r="93" spans="1:9" hidden="1" x14ac:dyDescent="0.2">
      <c r="A93" s="20" t="s">
        <v>49</v>
      </c>
      <c r="B93" s="15" t="e">
        <f>VLOOKUP($E93,УЧАСТНИКИ!$A$2:$L$1060,3,FALSE)</f>
        <v>#N/A</v>
      </c>
      <c r="C93" s="16" t="e">
        <f>VLOOKUP($E93,УЧАСТНИКИ!$A$2:$L$1060,4,FALSE)</f>
        <v>#N/A</v>
      </c>
      <c r="D93" s="32" t="e">
        <f>VLOOKUP($E93,УЧАСТНИКИ!$A$2:$L$1060,5,FALSE)</f>
        <v>#N/A</v>
      </c>
      <c r="E93" s="20"/>
      <c r="F93" s="20"/>
      <c r="G93" s="20"/>
      <c r="H93" s="20"/>
      <c r="I93" s="16" t="e">
        <f>VLOOKUP($E93,УЧАСТНИКИ!$A$2:$L$1060,9,FALSE)</f>
        <v>#N/A</v>
      </c>
    </row>
    <row r="94" spans="1:9" hidden="1" x14ac:dyDescent="0.2">
      <c r="A94" s="20" t="s">
        <v>49</v>
      </c>
      <c r="B94" s="15" t="e">
        <f>VLOOKUP($E94,УЧАСТНИКИ!$A$2:$L$1060,3,FALSE)</f>
        <v>#N/A</v>
      </c>
      <c r="C94" s="16" t="e">
        <f>VLOOKUP($E94,УЧАСТНИКИ!$A$2:$L$1060,4,FALSE)</f>
        <v>#N/A</v>
      </c>
      <c r="D94" s="32" t="e">
        <f>VLOOKUP($E94,УЧАСТНИКИ!$A$2:$L$1060,5,FALSE)</f>
        <v>#N/A</v>
      </c>
      <c r="E94" s="20"/>
      <c r="F94" s="20"/>
      <c r="G94" s="20"/>
      <c r="H94" s="20"/>
      <c r="I94" s="16" t="e">
        <f>VLOOKUP($E94,УЧАСТНИКИ!$A$2:$L$1060,9,FALSE)</f>
        <v>#N/A</v>
      </c>
    </row>
    <row r="95" spans="1:9" hidden="1" x14ac:dyDescent="0.2">
      <c r="A95" s="20" t="s">
        <v>49</v>
      </c>
      <c r="B95" s="15" t="e">
        <f>VLOOKUP($E95,УЧАСТНИКИ!$A$2:$L$1060,3,FALSE)</f>
        <v>#N/A</v>
      </c>
      <c r="C95" s="16" t="e">
        <f>VLOOKUP($E95,УЧАСТНИКИ!$A$2:$L$1060,4,FALSE)</f>
        <v>#N/A</v>
      </c>
      <c r="D95" s="32" t="e">
        <f>VLOOKUP($E95,УЧАСТНИКИ!$A$2:$L$1060,5,FALSE)</f>
        <v>#N/A</v>
      </c>
      <c r="E95" s="20"/>
      <c r="F95" s="20"/>
      <c r="G95" s="20"/>
      <c r="H95" s="20"/>
      <c r="I95" s="16" t="e">
        <f>VLOOKUP($E95,УЧАСТНИКИ!$A$2:$L$1060,9,FALSE)</f>
        <v>#N/A</v>
      </c>
    </row>
    <row r="96" spans="1:9" hidden="1" x14ac:dyDescent="0.2">
      <c r="A96" s="20" t="s">
        <v>49</v>
      </c>
      <c r="B96" s="15" t="e">
        <f>VLOOKUP($E96,УЧАСТНИКИ!$A$2:$L$1060,3,FALSE)</f>
        <v>#N/A</v>
      </c>
      <c r="C96" s="16" t="e">
        <f>VLOOKUP($E96,УЧАСТНИКИ!$A$2:$L$1060,4,FALSE)</f>
        <v>#N/A</v>
      </c>
      <c r="D96" s="32" t="e">
        <f>VLOOKUP($E96,УЧАСТНИКИ!$A$2:$L$1060,5,FALSE)</f>
        <v>#N/A</v>
      </c>
      <c r="E96" s="20"/>
      <c r="F96" s="20"/>
      <c r="G96" s="20"/>
      <c r="H96" s="20"/>
      <c r="I96" s="16" t="e">
        <f>VLOOKUP($E96,УЧАСТНИКИ!$A$2:$L$1060,9,FALSE)</f>
        <v>#N/A</v>
      </c>
    </row>
    <row r="97" spans="1:9" hidden="1" x14ac:dyDescent="0.2">
      <c r="A97" s="20" t="s">
        <v>49</v>
      </c>
      <c r="B97" s="15" t="e">
        <f>VLOOKUP($E97,УЧАСТНИКИ!$A$2:$L$1060,3,FALSE)</f>
        <v>#N/A</v>
      </c>
      <c r="C97" s="16" t="e">
        <f>VLOOKUP($E97,УЧАСТНИКИ!$A$2:$L$1060,4,FALSE)</f>
        <v>#N/A</v>
      </c>
      <c r="D97" s="32" t="e">
        <f>VLOOKUP($E97,УЧАСТНИКИ!$A$2:$L$1060,5,FALSE)</f>
        <v>#N/A</v>
      </c>
      <c r="E97" s="20"/>
      <c r="F97" s="20"/>
      <c r="G97" s="20"/>
      <c r="H97" s="20"/>
      <c r="I97" s="16" t="e">
        <f>VLOOKUP($E97,УЧАСТНИКИ!$A$2:$L$1060,9,FALSE)</f>
        <v>#N/A</v>
      </c>
    </row>
    <row r="98" spans="1:9" hidden="1" x14ac:dyDescent="0.2">
      <c r="A98" s="20" t="s">
        <v>49</v>
      </c>
      <c r="B98" s="15" t="e">
        <f>VLOOKUP($E98,УЧАСТНИКИ!$A$2:$L$1060,3,FALSE)</f>
        <v>#N/A</v>
      </c>
      <c r="C98" s="16" t="e">
        <f>VLOOKUP($E98,УЧАСТНИКИ!$A$2:$L$1060,4,FALSE)</f>
        <v>#N/A</v>
      </c>
      <c r="D98" s="32" t="e">
        <f>VLOOKUP($E98,УЧАСТНИКИ!$A$2:$L$1060,5,FALSE)</f>
        <v>#N/A</v>
      </c>
      <c r="E98" s="20"/>
      <c r="F98" s="20"/>
      <c r="G98" s="20"/>
      <c r="H98" s="20"/>
      <c r="I98" s="16" t="e">
        <f>VLOOKUP($E98,УЧАСТНИКИ!$A$2:$L$1060,9,FALSE)</f>
        <v>#N/A</v>
      </c>
    </row>
    <row r="99" spans="1:9" hidden="1" x14ac:dyDescent="0.2">
      <c r="A99" s="20"/>
      <c r="B99" s="15"/>
      <c r="C99" s="16"/>
      <c r="D99" s="32"/>
      <c r="E99" s="20"/>
      <c r="F99" s="20"/>
      <c r="G99" s="20"/>
      <c r="H99" s="20"/>
      <c r="I99" s="16"/>
    </row>
    <row r="100" spans="1:9" hidden="1" x14ac:dyDescent="0.2">
      <c r="A100" s="20" t="s">
        <v>50</v>
      </c>
      <c r="B100" s="15" t="e">
        <f>VLOOKUP($E100,УЧАСТНИКИ!$A$2:$L$1060,3,FALSE)</f>
        <v>#N/A</v>
      </c>
      <c r="C100" s="16" t="e">
        <f>VLOOKUP($E100,УЧАСТНИКИ!$A$2:$L$1060,4,FALSE)</f>
        <v>#N/A</v>
      </c>
      <c r="D100" s="32" t="e">
        <f>VLOOKUP($E100,УЧАСТНИКИ!$A$2:$L$1060,5,FALSE)</f>
        <v>#N/A</v>
      </c>
      <c r="E100" s="20"/>
      <c r="F100" s="20"/>
      <c r="G100" s="20"/>
      <c r="H100" s="20"/>
      <c r="I100" s="16" t="e">
        <f>VLOOKUP($E100,УЧАСТНИКИ!$A$2:$L$1060,9,FALSE)</f>
        <v>#N/A</v>
      </c>
    </row>
    <row r="101" spans="1:9" hidden="1" x14ac:dyDescent="0.2">
      <c r="A101" s="20" t="s">
        <v>50</v>
      </c>
      <c r="B101" s="15" t="e">
        <f>VLOOKUP($E101,УЧАСТНИКИ!$A$2:$L$1060,3,FALSE)</f>
        <v>#N/A</v>
      </c>
      <c r="C101" s="16" t="e">
        <f>VLOOKUP($E101,УЧАСТНИКИ!$A$2:$L$1060,4,FALSE)</f>
        <v>#N/A</v>
      </c>
      <c r="D101" s="32" t="e">
        <f>VLOOKUP($E101,УЧАСТНИКИ!$A$2:$L$1060,5,FALSE)</f>
        <v>#N/A</v>
      </c>
      <c r="E101" s="20"/>
      <c r="F101" s="20"/>
      <c r="G101" s="20"/>
      <c r="H101" s="20"/>
      <c r="I101" s="16" t="e">
        <f>VLOOKUP($E101,УЧАСТНИКИ!$A$2:$L$1060,9,FALSE)</f>
        <v>#N/A</v>
      </c>
    </row>
    <row r="102" spans="1:9" hidden="1" x14ac:dyDescent="0.2">
      <c r="A102" s="20" t="s">
        <v>50</v>
      </c>
      <c r="B102" s="15" t="e">
        <f>VLOOKUP($E102,УЧАСТНИКИ!$A$2:$L$1060,3,FALSE)</f>
        <v>#N/A</v>
      </c>
      <c r="C102" s="16" t="e">
        <f>VLOOKUP($E102,УЧАСТНИКИ!$A$2:$L$1060,4,FALSE)</f>
        <v>#N/A</v>
      </c>
      <c r="D102" s="32" t="e">
        <f>VLOOKUP($E102,УЧАСТНИКИ!$A$2:$L$1060,5,FALSE)</f>
        <v>#N/A</v>
      </c>
      <c r="E102" s="20"/>
      <c r="F102" s="20"/>
      <c r="G102" s="20"/>
      <c r="H102" s="20"/>
      <c r="I102" s="16" t="e">
        <f>VLOOKUP($E102,УЧАСТНИКИ!$A$2:$L$1060,9,FALSE)</f>
        <v>#N/A</v>
      </c>
    </row>
    <row r="103" spans="1:9" hidden="1" x14ac:dyDescent="0.2">
      <c r="A103" s="20" t="s">
        <v>50</v>
      </c>
      <c r="B103" s="15" t="e">
        <f>VLOOKUP($E103,УЧАСТНИКИ!$A$2:$L$1060,3,FALSE)</f>
        <v>#N/A</v>
      </c>
      <c r="C103" s="16" t="e">
        <f>VLOOKUP($E103,УЧАСТНИКИ!$A$2:$L$1060,4,FALSE)</f>
        <v>#N/A</v>
      </c>
      <c r="D103" s="32" t="e">
        <f>VLOOKUP($E103,УЧАСТНИКИ!$A$2:$L$1060,5,FALSE)</f>
        <v>#N/A</v>
      </c>
      <c r="E103" s="20"/>
      <c r="F103" s="20"/>
      <c r="G103" s="20"/>
      <c r="H103" s="20"/>
      <c r="I103" s="16" t="e">
        <f>VLOOKUP($E103,УЧАСТНИКИ!$A$2:$L$1060,9,FALSE)</f>
        <v>#N/A</v>
      </c>
    </row>
    <row r="104" spans="1:9" hidden="1" x14ac:dyDescent="0.2">
      <c r="A104" s="20" t="s">
        <v>50</v>
      </c>
      <c r="B104" s="15" t="e">
        <f>VLOOKUP($E104,УЧАСТНИКИ!$A$2:$L$1060,3,FALSE)</f>
        <v>#N/A</v>
      </c>
      <c r="C104" s="16" t="e">
        <f>VLOOKUP($E104,УЧАСТНИКИ!$A$2:$L$1060,4,FALSE)</f>
        <v>#N/A</v>
      </c>
      <c r="D104" s="32" t="e">
        <f>VLOOKUP($E104,УЧАСТНИКИ!$A$2:$L$1060,5,FALSE)</f>
        <v>#N/A</v>
      </c>
      <c r="E104" s="20"/>
      <c r="F104" s="20"/>
      <c r="G104" s="20"/>
      <c r="H104" s="20"/>
      <c r="I104" s="16" t="e">
        <f>VLOOKUP($E104,УЧАСТНИКИ!$A$2:$L$1060,9,FALSE)</f>
        <v>#N/A</v>
      </c>
    </row>
    <row r="105" spans="1:9" hidden="1" x14ac:dyDescent="0.2">
      <c r="A105" s="20" t="s">
        <v>50</v>
      </c>
      <c r="B105" s="15" t="e">
        <f>VLOOKUP($E105,УЧАСТНИКИ!$A$2:$L$1060,3,FALSE)</f>
        <v>#N/A</v>
      </c>
      <c r="C105" s="16" t="e">
        <f>VLOOKUP($E105,УЧАСТНИКИ!$A$2:$L$1060,4,FALSE)</f>
        <v>#N/A</v>
      </c>
      <c r="D105" s="32" t="e">
        <f>VLOOKUP($E105,УЧАСТНИКИ!$A$2:$L$1060,5,FALSE)</f>
        <v>#N/A</v>
      </c>
      <c r="E105" s="20"/>
      <c r="F105" s="20"/>
      <c r="G105" s="20"/>
      <c r="H105" s="20"/>
      <c r="I105" s="16" t="e">
        <f>VLOOKUP($E105,УЧАСТНИКИ!$A$2:$L$1060,9,FALSE)</f>
        <v>#N/A</v>
      </c>
    </row>
    <row r="106" spans="1:9" hidden="1" x14ac:dyDescent="0.2">
      <c r="A106" s="20"/>
      <c r="B106" s="15"/>
      <c r="C106" s="16"/>
      <c r="D106" s="32"/>
      <c r="E106" s="20"/>
      <c r="F106" s="20"/>
      <c r="G106" s="20"/>
      <c r="H106" s="20"/>
      <c r="I106" s="16"/>
    </row>
    <row r="107" spans="1:9" hidden="1" x14ac:dyDescent="0.2">
      <c r="A107" s="20" t="s">
        <v>51</v>
      </c>
      <c r="B107" s="15" t="e">
        <f>VLOOKUP($E107,УЧАСТНИКИ!$A$2:$L$1060,3,FALSE)</f>
        <v>#N/A</v>
      </c>
      <c r="C107" s="16" t="e">
        <f>VLOOKUP($E107,УЧАСТНИКИ!$A$2:$L$1060,4,FALSE)</f>
        <v>#N/A</v>
      </c>
      <c r="D107" s="32" t="e">
        <f>VLOOKUP($E107,УЧАСТНИКИ!$A$2:$L$1060,5,FALSE)</f>
        <v>#N/A</v>
      </c>
      <c r="E107" s="20"/>
      <c r="F107" s="20"/>
      <c r="G107" s="20"/>
      <c r="H107" s="20"/>
      <c r="I107" s="16" t="e">
        <f>VLOOKUP($E107,УЧАСТНИКИ!$A$2:$L$1060,9,FALSE)</f>
        <v>#N/A</v>
      </c>
    </row>
    <row r="108" spans="1:9" hidden="1" x14ac:dyDescent="0.2">
      <c r="A108" s="20" t="s">
        <v>51</v>
      </c>
      <c r="B108" s="15" t="e">
        <f>VLOOKUP($E108,УЧАСТНИКИ!$A$2:$L$1060,3,FALSE)</f>
        <v>#N/A</v>
      </c>
      <c r="C108" s="16" t="e">
        <f>VLOOKUP($E108,УЧАСТНИКИ!$A$2:$L$1060,4,FALSE)</f>
        <v>#N/A</v>
      </c>
      <c r="D108" s="32" t="e">
        <f>VLOOKUP($E108,УЧАСТНИКИ!$A$2:$L$1060,5,FALSE)</f>
        <v>#N/A</v>
      </c>
      <c r="E108" s="20"/>
      <c r="F108" s="20"/>
      <c r="G108" s="20"/>
      <c r="H108" s="20"/>
      <c r="I108" s="16" t="e">
        <f>VLOOKUP($E108,УЧАСТНИКИ!$A$2:$L$1060,9,FALSE)</f>
        <v>#N/A</v>
      </c>
    </row>
    <row r="109" spans="1:9" hidden="1" x14ac:dyDescent="0.2">
      <c r="A109" s="20" t="s">
        <v>51</v>
      </c>
      <c r="B109" s="15" t="e">
        <f>VLOOKUP($E109,УЧАСТНИКИ!$A$2:$L$1060,3,FALSE)</f>
        <v>#N/A</v>
      </c>
      <c r="C109" s="16" t="e">
        <f>VLOOKUP($E109,УЧАСТНИКИ!$A$2:$L$1060,4,FALSE)</f>
        <v>#N/A</v>
      </c>
      <c r="D109" s="32" t="e">
        <f>VLOOKUP($E109,УЧАСТНИКИ!$A$2:$L$1060,5,FALSE)</f>
        <v>#N/A</v>
      </c>
      <c r="E109" s="20"/>
      <c r="F109" s="20"/>
      <c r="G109" s="20"/>
      <c r="H109" s="20"/>
      <c r="I109" s="16" t="e">
        <f>VLOOKUP($E109,УЧАСТНИКИ!$A$2:$L$1060,9,FALSE)</f>
        <v>#N/A</v>
      </c>
    </row>
    <row r="110" spans="1:9" hidden="1" x14ac:dyDescent="0.2">
      <c r="A110" s="20" t="s">
        <v>51</v>
      </c>
      <c r="B110" s="15" t="e">
        <f>VLOOKUP($E110,УЧАСТНИКИ!$A$2:$L$1060,3,FALSE)</f>
        <v>#N/A</v>
      </c>
      <c r="C110" s="16" t="e">
        <f>VLOOKUP($E110,УЧАСТНИКИ!$A$2:$L$1060,4,FALSE)</f>
        <v>#N/A</v>
      </c>
      <c r="D110" s="32" t="e">
        <f>VLOOKUP($E110,УЧАСТНИКИ!$A$2:$L$1060,5,FALSE)</f>
        <v>#N/A</v>
      </c>
      <c r="E110" s="20"/>
      <c r="F110" s="20"/>
      <c r="G110" s="20"/>
      <c r="H110" s="20"/>
      <c r="I110" s="16" t="e">
        <f>VLOOKUP($E110,УЧАСТНИКИ!$A$2:$L$1060,9,FALSE)</f>
        <v>#N/A</v>
      </c>
    </row>
    <row r="111" spans="1:9" hidden="1" x14ac:dyDescent="0.2">
      <c r="A111" s="20" t="s">
        <v>51</v>
      </c>
      <c r="B111" s="15" t="e">
        <f>VLOOKUP($E111,УЧАСТНИКИ!$A$2:$L$1060,3,FALSE)</f>
        <v>#N/A</v>
      </c>
      <c r="C111" s="16" t="e">
        <f>VLOOKUP($E111,УЧАСТНИКИ!$A$2:$L$1060,4,FALSE)</f>
        <v>#N/A</v>
      </c>
      <c r="D111" s="32" t="e">
        <f>VLOOKUP($E111,УЧАСТНИКИ!$A$2:$L$1060,5,FALSE)</f>
        <v>#N/A</v>
      </c>
      <c r="E111" s="20"/>
      <c r="F111" s="20"/>
      <c r="G111" s="20"/>
      <c r="H111" s="20"/>
      <c r="I111" s="16" t="e">
        <f>VLOOKUP($E111,УЧАСТНИКИ!$A$2:$L$1060,9,FALSE)</f>
        <v>#N/A</v>
      </c>
    </row>
    <row r="112" spans="1:9" hidden="1" x14ac:dyDescent="0.2">
      <c r="A112" s="20" t="s">
        <v>51</v>
      </c>
      <c r="B112" s="15" t="e">
        <f>VLOOKUP($E112,УЧАСТНИКИ!$A$2:$L$1060,3,FALSE)</f>
        <v>#N/A</v>
      </c>
      <c r="C112" s="16" t="e">
        <f>VLOOKUP($E112,УЧАСТНИКИ!$A$2:$L$1060,4,FALSE)</f>
        <v>#N/A</v>
      </c>
      <c r="D112" s="32" t="e">
        <f>VLOOKUP($E112,УЧАСТНИКИ!$A$2:$L$1060,5,FALSE)</f>
        <v>#N/A</v>
      </c>
      <c r="E112" s="20"/>
      <c r="F112" s="20"/>
      <c r="G112" s="20"/>
      <c r="H112" s="20"/>
      <c r="I112" s="16" t="e">
        <f>VLOOKUP($E112,УЧАСТНИКИ!$A$2:$L$1060,9,FALSE)</f>
        <v>#N/A</v>
      </c>
    </row>
    <row r="113" spans="1:9" hidden="1" x14ac:dyDescent="0.2">
      <c r="A113" s="20"/>
      <c r="B113" s="15"/>
      <c r="C113" s="16"/>
      <c r="D113" s="32"/>
      <c r="E113" s="20"/>
      <c r="F113" s="20"/>
      <c r="G113" s="20"/>
      <c r="H113" s="20"/>
      <c r="I113" s="16"/>
    </row>
    <row r="114" spans="1:9" hidden="1" x14ac:dyDescent="0.2">
      <c r="A114" s="20" t="s">
        <v>88</v>
      </c>
      <c r="B114" s="15" t="e">
        <f>VLOOKUP($E114,УЧАСТНИКИ!$A$2:$L$1060,3,FALSE)</f>
        <v>#N/A</v>
      </c>
      <c r="C114" s="16" t="e">
        <f>VLOOKUP($E114,УЧАСТНИКИ!$A$2:$L$1060,4,FALSE)</f>
        <v>#N/A</v>
      </c>
      <c r="D114" s="32" t="e">
        <f>VLOOKUP($E114,УЧАСТНИКИ!$A$2:$L$1060,5,FALSE)</f>
        <v>#N/A</v>
      </c>
      <c r="E114" s="20"/>
      <c r="F114" s="20"/>
      <c r="G114" s="20"/>
      <c r="H114" s="20"/>
      <c r="I114" s="16" t="e">
        <f>VLOOKUP($E114,УЧАСТНИКИ!$A$2:$L$1060,9,FALSE)</f>
        <v>#N/A</v>
      </c>
    </row>
    <row r="115" spans="1:9" hidden="1" x14ac:dyDescent="0.2">
      <c r="A115" s="20" t="s">
        <v>88</v>
      </c>
      <c r="B115" s="15" t="e">
        <f>VLOOKUP($E115,УЧАСТНИКИ!$A$2:$L$1060,3,FALSE)</f>
        <v>#N/A</v>
      </c>
      <c r="C115" s="16" t="e">
        <f>VLOOKUP($E115,УЧАСТНИКИ!$A$2:$L$1060,4,FALSE)</f>
        <v>#N/A</v>
      </c>
      <c r="D115" s="32" t="e">
        <f>VLOOKUP($E115,УЧАСТНИКИ!$A$2:$L$1060,5,FALSE)</f>
        <v>#N/A</v>
      </c>
      <c r="E115" s="20"/>
      <c r="F115" s="20"/>
      <c r="G115" s="20"/>
      <c r="H115" s="20"/>
      <c r="I115" s="16" t="e">
        <f>VLOOKUP($E115,УЧАСТНИКИ!$A$2:$L$1060,9,FALSE)</f>
        <v>#N/A</v>
      </c>
    </row>
    <row r="116" spans="1:9" hidden="1" x14ac:dyDescent="0.2">
      <c r="A116" s="20" t="s">
        <v>88</v>
      </c>
      <c r="B116" s="15" t="e">
        <f>VLOOKUP($E116,УЧАСТНИКИ!$A$2:$L$1060,3,FALSE)</f>
        <v>#N/A</v>
      </c>
      <c r="C116" s="16" t="e">
        <f>VLOOKUP($E116,УЧАСТНИКИ!$A$2:$L$1060,4,FALSE)</f>
        <v>#N/A</v>
      </c>
      <c r="D116" s="32" t="e">
        <f>VLOOKUP($E116,УЧАСТНИКИ!$A$2:$L$1060,5,FALSE)</f>
        <v>#N/A</v>
      </c>
      <c r="E116" s="20"/>
      <c r="F116" s="20"/>
      <c r="G116" s="20"/>
      <c r="H116" s="20"/>
      <c r="I116" s="16" t="e">
        <f>VLOOKUP($E116,УЧАСТНИКИ!$A$2:$L$1060,9,FALSE)</f>
        <v>#N/A</v>
      </c>
    </row>
    <row r="117" spans="1:9" hidden="1" x14ac:dyDescent="0.2">
      <c r="A117" s="20" t="s">
        <v>88</v>
      </c>
      <c r="B117" s="15" t="e">
        <f>VLOOKUP($E117,УЧАСТНИКИ!$A$2:$L$1060,3,FALSE)</f>
        <v>#N/A</v>
      </c>
      <c r="C117" s="16" t="e">
        <f>VLOOKUP($E117,УЧАСТНИКИ!$A$2:$L$1060,4,FALSE)</f>
        <v>#N/A</v>
      </c>
      <c r="D117" s="32" t="e">
        <f>VLOOKUP($E117,УЧАСТНИКИ!$A$2:$L$1060,5,FALSE)</f>
        <v>#N/A</v>
      </c>
      <c r="E117" s="20"/>
      <c r="F117" s="20"/>
      <c r="G117" s="20"/>
      <c r="H117" s="20"/>
      <c r="I117" s="16" t="e">
        <f>VLOOKUP($E117,УЧАСТНИКИ!$A$2:$L$1060,9,FALSE)</f>
        <v>#N/A</v>
      </c>
    </row>
    <row r="118" spans="1:9" hidden="1" x14ac:dyDescent="0.2">
      <c r="A118" s="20" t="s">
        <v>88</v>
      </c>
      <c r="B118" s="15" t="e">
        <f>VLOOKUP($E118,УЧАСТНИКИ!$A$2:$L$1060,3,FALSE)</f>
        <v>#N/A</v>
      </c>
      <c r="C118" s="16" t="e">
        <f>VLOOKUP($E118,УЧАСТНИКИ!$A$2:$L$1060,4,FALSE)</f>
        <v>#N/A</v>
      </c>
      <c r="D118" s="32" t="e">
        <f>VLOOKUP($E118,УЧАСТНИКИ!$A$2:$L$1060,5,FALSE)</f>
        <v>#N/A</v>
      </c>
      <c r="E118" s="20"/>
      <c r="F118" s="20"/>
      <c r="G118" s="20"/>
      <c r="H118" s="20"/>
      <c r="I118" s="16" t="e">
        <f>VLOOKUP($E118,УЧАСТНИКИ!$A$2:$L$1060,9,FALSE)</f>
        <v>#N/A</v>
      </c>
    </row>
    <row r="119" spans="1:9" hidden="1" x14ac:dyDescent="0.2">
      <c r="A119" s="20" t="s">
        <v>88</v>
      </c>
      <c r="B119" s="15" t="e">
        <f>VLOOKUP($E119,УЧАСТНИКИ!$A$2:$L$1060,3,FALSE)</f>
        <v>#N/A</v>
      </c>
      <c r="C119" s="16" t="e">
        <f>VLOOKUP($E119,УЧАСТНИКИ!$A$2:$L$1060,4,FALSE)</f>
        <v>#N/A</v>
      </c>
      <c r="D119" s="32" t="e">
        <f>VLOOKUP($E119,УЧАСТНИКИ!$A$2:$L$1060,5,FALSE)</f>
        <v>#N/A</v>
      </c>
      <c r="E119" s="20"/>
      <c r="F119" s="20"/>
      <c r="G119" s="20"/>
      <c r="H119" s="20"/>
      <c r="I119" s="16" t="e">
        <f>VLOOKUP($E119,УЧАСТНИКИ!$A$2:$L$1060,9,FALSE)</f>
        <v>#N/A</v>
      </c>
    </row>
    <row r="123" spans="1:9" ht="15.75" x14ac:dyDescent="0.25">
      <c r="A123" s="5" t="s">
        <v>76</v>
      </c>
      <c r="B123" s="3"/>
      <c r="E123" s="5" t="s">
        <v>70</v>
      </c>
      <c r="F123" s="5"/>
    </row>
    <row r="124" spans="1:9" ht="15.75" x14ac:dyDescent="0.25">
      <c r="A124" s="5" t="s">
        <v>68</v>
      </c>
      <c r="E124" s="426" t="s">
        <v>69</v>
      </c>
      <c r="F124" s="426"/>
    </row>
  </sheetData>
  <mergeCells count="7">
    <mergeCell ref="E124:F124"/>
    <mergeCell ref="A1:I1"/>
    <mergeCell ref="A2:I2"/>
    <mergeCell ref="A3:I3"/>
    <mergeCell ref="A4:B4"/>
    <mergeCell ref="E4:J4"/>
    <mergeCell ref="A5:B5"/>
  </mergeCells>
  <printOptions horizontalCentered="1"/>
  <pageMargins left="0" right="0" top="0.27559055118110237" bottom="0.55118110236220474" header="0.27559055118110237" footer="0.19685039370078741"/>
  <pageSetup paperSize="9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M148"/>
  <sheetViews>
    <sheetView topLeftCell="A124" workbookViewId="0">
      <selection sqref="A1:I1"/>
    </sheetView>
  </sheetViews>
  <sheetFormatPr defaultColWidth="9.140625" defaultRowHeight="12.75" x14ac:dyDescent="0.2"/>
  <cols>
    <col min="1" max="1" width="4" style="17" customWidth="1"/>
    <col min="2" max="2" width="27.7109375" style="17" customWidth="1"/>
    <col min="3" max="3" width="10.5703125" style="17" customWidth="1"/>
    <col min="4" max="4" width="23.7109375" style="17" customWidth="1"/>
    <col min="5" max="5" width="7.7109375" style="17" customWidth="1"/>
    <col min="6" max="6" width="6.85546875" style="17" customWidth="1"/>
    <col min="7" max="7" width="32.28515625" style="17" customWidth="1"/>
    <col min="8" max="8" width="6.85546875" style="17" customWidth="1"/>
    <col min="9" max="9" width="8.28515625" style="17" customWidth="1"/>
    <col min="10" max="10" width="6" style="17" customWidth="1"/>
    <col min="11" max="16384" width="9.140625" style="17"/>
  </cols>
  <sheetData>
    <row r="1" spans="1:13" x14ac:dyDescent="0.2">
      <c r="A1" s="420" t="s">
        <v>73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92"/>
      <c r="K2" s="91"/>
      <c r="L2" s="91"/>
      <c r="M2" s="91"/>
    </row>
    <row r="3" spans="1:13" ht="15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92"/>
      <c r="K3" s="91"/>
      <c r="L3" s="91"/>
      <c r="M3" s="91"/>
    </row>
    <row r="4" spans="1:13" ht="14.25" x14ac:dyDescent="0.2">
      <c r="A4" s="423"/>
      <c r="B4" s="423"/>
      <c r="C4" s="14"/>
      <c r="D4" s="4"/>
      <c r="E4" s="425" t="s">
        <v>4</v>
      </c>
      <c r="F4" s="425"/>
      <c r="G4" s="425"/>
      <c r="H4" s="425"/>
      <c r="I4" s="425"/>
      <c r="J4" s="425"/>
    </row>
    <row r="5" spans="1:13" x14ac:dyDescent="0.2">
      <c r="A5" s="423" t="s">
        <v>1649</v>
      </c>
      <c r="B5" s="423"/>
      <c r="C5" s="14"/>
      <c r="D5" s="4"/>
      <c r="H5" s="88" t="str">
        <f>d_1</f>
        <v>17 сентября 2022 г.</v>
      </c>
      <c r="I5" s="18"/>
      <c r="J5" s="14"/>
    </row>
    <row r="6" spans="1:13" ht="12.75" customHeight="1" x14ac:dyDescent="0.2">
      <c r="A6" s="88" t="str">
        <f>d_4</f>
        <v>ЖЕНЩИНЫ</v>
      </c>
      <c r="C6" s="14"/>
      <c r="D6" s="4"/>
      <c r="E6" s="129"/>
      <c r="F6" s="148" t="str">
        <f>d_5</f>
        <v>г.Ростов н/Д стадион Арсенал</v>
      </c>
      <c r="G6" s="129"/>
      <c r="H6" s="129"/>
      <c r="I6" s="200" t="s">
        <v>1650</v>
      </c>
      <c r="J6" s="14"/>
    </row>
    <row r="7" spans="1:13" ht="18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27" t="s">
        <v>42</v>
      </c>
      <c r="F7" s="127" t="s">
        <v>114</v>
      </c>
      <c r="G7" s="127" t="s">
        <v>22</v>
      </c>
      <c r="H7" s="127" t="s">
        <v>57</v>
      </c>
      <c r="I7" s="114" t="s">
        <v>77</v>
      </c>
    </row>
    <row r="8" spans="1:13" x14ac:dyDescent="0.2">
      <c r="A8" s="115"/>
      <c r="B8" s="121" t="s">
        <v>52</v>
      </c>
      <c r="C8" s="116"/>
      <c r="D8" s="116"/>
      <c r="E8" s="116"/>
      <c r="F8" s="116"/>
      <c r="G8" s="116"/>
      <c r="H8" s="116"/>
      <c r="I8" s="117"/>
    </row>
    <row r="9" spans="1:13" x14ac:dyDescent="0.2">
      <c r="A9" s="20" t="s">
        <v>45</v>
      </c>
      <c r="B9" s="206" t="e">
        <f>VLOOKUP($E9,УЧАСТНИКИ!$A$2:$L$1060,3,FALSE)</f>
        <v>#N/A</v>
      </c>
      <c r="C9" s="207" t="e">
        <f>VLOOKUP($E9,УЧАСТНИКИ!$A$2:$L$1060,4,FALSE)</f>
        <v>#N/A</v>
      </c>
      <c r="D9" s="211" t="e">
        <f>VLOOKUP($E9,УЧАСТНИКИ!$A$2:$L$1060,5,FALSE)</f>
        <v>#N/A</v>
      </c>
      <c r="E9" s="20"/>
      <c r="F9" s="20"/>
      <c r="G9" s="20"/>
      <c r="H9" s="20"/>
      <c r="I9" s="207" t="e">
        <f>VLOOKUP($E9,УЧАСТНИКИ!$A$2:$L$1060,9,FALSE)</f>
        <v>#N/A</v>
      </c>
    </row>
    <row r="10" spans="1:13" x14ac:dyDescent="0.2">
      <c r="A10" s="20" t="s">
        <v>45</v>
      </c>
      <c r="B10" s="206" t="e">
        <f>VLOOKUP($E10,УЧАСТНИКИ!$A$2:$L$1060,3,FALSE)</f>
        <v>#N/A</v>
      </c>
      <c r="C10" s="207" t="e">
        <f>VLOOKUP($E10,УЧАСТНИКИ!$A$2:$L$1060,4,FALSE)</f>
        <v>#N/A</v>
      </c>
      <c r="D10" s="211" t="e">
        <f>VLOOKUP($E10,УЧАСТНИКИ!$A$2:$L$1060,5,FALSE)</f>
        <v>#N/A</v>
      </c>
      <c r="E10" s="20"/>
      <c r="F10" s="20"/>
      <c r="G10" s="20"/>
      <c r="H10" s="20"/>
      <c r="I10" s="207" t="e">
        <f>VLOOKUP($E10,УЧАСТНИКИ!$A$2:$L$1060,9,FALSE)</f>
        <v>#N/A</v>
      </c>
    </row>
    <row r="11" spans="1:13" x14ac:dyDescent="0.2">
      <c r="A11" s="20" t="s">
        <v>45</v>
      </c>
      <c r="B11" s="206" t="e">
        <f>VLOOKUP($E11,УЧАСТНИКИ!$A$2:$L$1060,3,FALSE)</f>
        <v>#N/A</v>
      </c>
      <c r="C11" s="207" t="e">
        <f>VLOOKUP($E11,УЧАСТНИКИ!$A$2:$L$1060,4,FALSE)</f>
        <v>#N/A</v>
      </c>
      <c r="D11" s="211" t="e">
        <f>VLOOKUP($E11,УЧАСТНИКИ!$A$2:$L$1060,5,FALSE)</f>
        <v>#N/A</v>
      </c>
      <c r="E11" s="20"/>
      <c r="F11" s="20"/>
      <c r="G11" s="20"/>
      <c r="H11" s="20"/>
      <c r="I11" s="207" t="e">
        <f>VLOOKUP($E11,УЧАСТНИКИ!$A$2:$L$1060,9,FALSE)</f>
        <v>#N/A</v>
      </c>
    </row>
    <row r="12" spans="1:13" x14ac:dyDescent="0.2">
      <c r="A12" s="20" t="s">
        <v>45</v>
      </c>
      <c r="B12" s="206" t="e">
        <f>VLOOKUP($E12,УЧАСТНИКИ!$A$2:$L$1060,3,FALSE)</f>
        <v>#N/A</v>
      </c>
      <c r="C12" s="207" t="e">
        <f>VLOOKUP($E12,УЧАСТНИКИ!$A$2:$L$1060,4,FALSE)</f>
        <v>#N/A</v>
      </c>
      <c r="D12" s="211" t="e">
        <f>VLOOKUP($E12,УЧАСТНИКИ!$A$2:$L$1060,5,FALSE)</f>
        <v>#N/A</v>
      </c>
      <c r="E12" s="20"/>
      <c r="F12" s="20"/>
      <c r="G12" s="20"/>
      <c r="H12" s="20"/>
      <c r="I12" s="207" t="e">
        <f>VLOOKUP($E12,УЧАСТНИКИ!$A$2:$L$1060,9,FALSE)</f>
        <v>#N/A</v>
      </c>
      <c r="K12" s="4"/>
    </row>
    <row r="13" spans="1:13" x14ac:dyDescent="0.2">
      <c r="A13" s="20" t="s">
        <v>45</v>
      </c>
      <c r="B13" s="206" t="e">
        <f>VLOOKUP($E13,УЧАСТНИКИ!$A$2:$L$1060,3,FALSE)</f>
        <v>#N/A</v>
      </c>
      <c r="C13" s="207" t="e">
        <f>VLOOKUP($E13,УЧАСТНИКИ!$A$2:$L$1060,4,FALSE)</f>
        <v>#N/A</v>
      </c>
      <c r="D13" s="211" t="e">
        <f>VLOOKUP($E13,УЧАСТНИКИ!$A$2:$L$1060,5,FALSE)</f>
        <v>#N/A</v>
      </c>
      <c r="E13" s="20"/>
      <c r="F13" s="20"/>
      <c r="G13" s="20"/>
      <c r="H13" s="20"/>
      <c r="I13" s="207" t="e">
        <f>VLOOKUP($E13,УЧАСТНИКИ!$A$2:$L$1060,9,FALSE)</f>
        <v>#N/A</v>
      </c>
    </row>
    <row r="14" spans="1:13" x14ac:dyDescent="0.2">
      <c r="A14" s="20" t="s">
        <v>45</v>
      </c>
      <c r="B14" s="206" t="e">
        <f>VLOOKUP($E14,УЧАСТНИКИ!$A$2:$L$1060,3,FALSE)</f>
        <v>#N/A</v>
      </c>
      <c r="C14" s="207" t="e">
        <f>VLOOKUP($E14,УЧАСТНИКИ!$A$2:$L$1060,4,FALSE)</f>
        <v>#N/A</v>
      </c>
      <c r="D14" s="211" t="e">
        <f>VLOOKUP($E14,УЧАСТНИКИ!$A$2:$L$1060,5,FALSE)</f>
        <v>#N/A</v>
      </c>
      <c r="E14" s="20"/>
      <c r="F14" s="20"/>
      <c r="G14" s="20"/>
      <c r="H14" s="20"/>
      <c r="I14" s="207" t="e">
        <f>VLOOKUP($E14,УЧАСТНИКИ!$A$2:$L$1060,9,FALSE)</f>
        <v>#N/A</v>
      </c>
    </row>
    <row r="15" spans="1:13" x14ac:dyDescent="0.2">
      <c r="A15" s="20"/>
      <c r="B15" s="15"/>
      <c r="C15" s="16"/>
      <c r="D15" s="32"/>
      <c r="E15" s="20"/>
      <c r="F15" s="20"/>
      <c r="G15" s="20"/>
      <c r="H15" s="20"/>
      <c r="I15" s="16"/>
    </row>
    <row r="16" spans="1:13" x14ac:dyDescent="0.2">
      <c r="A16" s="20" t="s">
        <v>46</v>
      </c>
      <c r="B16" s="15" t="str">
        <f>VLOOKUP($E16,УЧАСТНИКИ!$A$2:$L$1060,3,FALSE)</f>
        <v>ПОЛЯКОВА ПОЛИНА</v>
      </c>
      <c r="C16" s="16" t="str">
        <f>VLOOKUP($E16,УЧАСТНИКИ!$A$2:$L$1060,4,FALSE)</f>
        <v>30.01.2007</v>
      </c>
      <c r="D16" s="32" t="str">
        <f>VLOOKUP($E16,УЧАСТНИКИ!$A$2:$L$1060,5,FALSE)</f>
        <v>ЗЕРНОГРАД СШОР</v>
      </c>
      <c r="E16" s="20" t="s">
        <v>103</v>
      </c>
      <c r="F16" s="20"/>
      <c r="G16" s="20"/>
      <c r="H16" s="20"/>
      <c r="I16" s="16">
        <f>VLOOKUP($E16,УЧАСТНИКИ!$A$2:$L$1060,9,FALSE)</f>
        <v>0</v>
      </c>
    </row>
    <row r="17" spans="1:9" x14ac:dyDescent="0.2">
      <c r="A17" s="20" t="s">
        <v>46</v>
      </c>
      <c r="B17" s="15" t="str">
        <f>VLOOKUP($E17,УЧАСТНИКИ!$A$2:$L$1060,3,FALSE)</f>
        <v>КВИТКИНА МАРИЯ</v>
      </c>
      <c r="C17" s="16" t="str">
        <f>VLOOKUP($E17,УЧАСТНИКИ!$A$2:$L$1060,4,FALSE)</f>
        <v>26.08.2012</v>
      </c>
      <c r="D17" s="32" t="str">
        <f>VLOOKUP($E17,УЧАСТНИКИ!$A$2:$L$1060,5,FALSE)</f>
        <v>РОСТОВ СШ-12</v>
      </c>
      <c r="E17" s="20" t="s">
        <v>171</v>
      </c>
      <c r="F17" s="20"/>
      <c r="G17" s="20"/>
      <c r="H17" s="20"/>
      <c r="I17" s="16">
        <f>VLOOKUP($E17,УЧАСТНИКИ!$A$2:$L$1060,9,FALSE)</f>
        <v>0</v>
      </c>
    </row>
    <row r="18" spans="1:9" x14ac:dyDescent="0.2">
      <c r="A18" s="20" t="s">
        <v>46</v>
      </c>
      <c r="B18" s="15" t="e">
        <f>VLOOKUP($E18,УЧАСТНИКИ!$A$2:$L$1060,3,FALSE)</f>
        <v>#N/A</v>
      </c>
      <c r="C18" s="16" t="e">
        <f>VLOOKUP($E18,УЧАСТНИКИ!$A$2:$L$1060,4,FALSE)</f>
        <v>#N/A</v>
      </c>
      <c r="D18" s="32" t="e">
        <f>VLOOKUP($E18,УЧАСТНИКИ!$A$2:$L$1060,5,FALSE)</f>
        <v>#N/A</v>
      </c>
      <c r="E18" s="20" t="s">
        <v>1594</v>
      </c>
      <c r="F18" s="20"/>
      <c r="G18" s="20"/>
      <c r="H18" s="20"/>
      <c r="I18" s="16" t="e">
        <f>VLOOKUP($E18,УЧАСТНИКИ!$A$2:$L$1060,9,FALSE)</f>
        <v>#N/A</v>
      </c>
    </row>
    <row r="19" spans="1:9" x14ac:dyDescent="0.2">
      <c r="A19" s="20" t="s">
        <v>46</v>
      </c>
      <c r="B19" s="15" t="e">
        <f>VLOOKUP($E19,УЧАСТНИКИ!$A$2:$L$1060,3,FALSE)</f>
        <v>#N/A</v>
      </c>
      <c r="C19" s="16" t="e">
        <f>VLOOKUP($E19,УЧАСТНИКИ!$A$2:$L$1060,4,FALSE)</f>
        <v>#N/A</v>
      </c>
      <c r="D19" s="32" t="e">
        <f>VLOOKUP($E19,УЧАСТНИКИ!$A$2:$L$1060,5,FALSE)</f>
        <v>#N/A</v>
      </c>
      <c r="E19" s="20" t="s">
        <v>1619</v>
      </c>
      <c r="F19" s="20"/>
      <c r="G19" s="20"/>
      <c r="H19" s="20"/>
      <c r="I19" s="16" t="e">
        <f>VLOOKUP($E19,УЧАСТНИКИ!$A$2:$L$1060,9,FALSE)</f>
        <v>#N/A</v>
      </c>
    </row>
    <row r="20" spans="1:9" x14ac:dyDescent="0.2">
      <c r="A20" s="20" t="s">
        <v>46</v>
      </c>
      <c r="B20" s="206" t="e">
        <f>VLOOKUP($E20,УЧАСТНИКИ!$A$2:$L$1060,3,FALSE)</f>
        <v>#N/A</v>
      </c>
      <c r="C20" s="207" t="e">
        <f>VLOOKUP($E20,УЧАСТНИКИ!$A$2:$L$1060,4,FALSE)</f>
        <v>#N/A</v>
      </c>
      <c r="D20" s="211" t="e">
        <f>VLOOKUP($E20,УЧАСТНИКИ!$A$2:$L$1060,5,FALSE)</f>
        <v>#N/A</v>
      </c>
      <c r="E20" s="20"/>
      <c r="F20" s="20"/>
      <c r="G20" s="20"/>
      <c r="H20" s="20"/>
      <c r="I20" s="207" t="e">
        <f>VLOOKUP($E20,УЧАСТНИКИ!$A$2:$L$1060,9,FALSE)</f>
        <v>#N/A</v>
      </c>
    </row>
    <row r="21" spans="1:9" x14ac:dyDescent="0.2">
      <c r="A21" s="20" t="s">
        <v>46</v>
      </c>
      <c r="B21" s="206" t="e">
        <f>VLOOKUP($E21,УЧАСТНИКИ!$A$2:$L$1060,3,FALSE)</f>
        <v>#N/A</v>
      </c>
      <c r="C21" s="207" t="e">
        <f>VLOOKUP($E21,УЧАСТНИКИ!$A$2:$L$1060,4,FALSE)</f>
        <v>#N/A</v>
      </c>
      <c r="D21" s="211" t="e">
        <f>VLOOKUP($E21,УЧАСТНИКИ!$A$2:$L$1060,5,FALSE)</f>
        <v>#N/A</v>
      </c>
      <c r="E21" s="20"/>
      <c r="F21" s="20"/>
      <c r="G21" s="20"/>
      <c r="H21" s="20"/>
      <c r="I21" s="207" t="e">
        <f>VLOOKUP($E21,УЧАСТНИКИ!$A$2:$L$1060,9,FALSE)</f>
        <v>#N/A</v>
      </c>
    </row>
    <row r="22" spans="1:9" x14ac:dyDescent="0.2">
      <c r="A22" s="20"/>
      <c r="B22" s="15"/>
      <c r="C22" s="16"/>
      <c r="D22" s="32"/>
      <c r="E22" s="20"/>
      <c r="F22" s="20"/>
      <c r="G22" s="20"/>
      <c r="H22" s="20"/>
      <c r="I22" s="16"/>
    </row>
    <row r="23" spans="1:9" x14ac:dyDescent="0.2">
      <c r="A23" s="20" t="s">
        <v>47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32" t="e">
        <f>VLOOKUP($E23,УЧАСТНИКИ!$A$2:$L$1060,5,FALSE)</f>
        <v>#N/A</v>
      </c>
      <c r="E23" s="20" t="s">
        <v>1615</v>
      </c>
      <c r="F23" s="20"/>
      <c r="G23" s="20"/>
      <c r="H23" s="20"/>
      <c r="I23" s="16" t="e">
        <f>VLOOKUP($E23,УЧАСТНИКИ!$A$2:$L$1060,9,FALSE)</f>
        <v>#N/A</v>
      </c>
    </row>
    <row r="24" spans="1:9" x14ac:dyDescent="0.2">
      <c r="A24" s="20" t="s">
        <v>47</v>
      </c>
      <c r="B24" s="15" t="e">
        <f>VLOOKUP($E24,УЧАСТНИКИ!$A$2:$L$1060,3,FALSE)</f>
        <v>#N/A</v>
      </c>
      <c r="C24" s="16" t="e">
        <f>VLOOKUP($E24,УЧАСТНИКИ!$A$2:$L$1060,4,FALSE)</f>
        <v>#N/A</v>
      </c>
      <c r="D24" s="32" t="e">
        <f>VLOOKUP($E24,УЧАСТНИКИ!$A$2:$L$1060,5,FALSE)</f>
        <v>#N/A</v>
      </c>
      <c r="E24" s="20" t="s">
        <v>1448</v>
      </c>
      <c r="F24" s="20"/>
      <c r="G24" s="20"/>
      <c r="H24" s="20"/>
      <c r="I24" s="16" t="e">
        <f>VLOOKUP($E24,УЧАСТНИКИ!$A$2:$L$1060,9,FALSE)</f>
        <v>#N/A</v>
      </c>
    </row>
    <row r="25" spans="1:9" x14ac:dyDescent="0.2">
      <c r="A25" s="20" t="s">
        <v>47</v>
      </c>
      <c r="B25" s="15" t="str">
        <f>VLOOKUP($E25,УЧАСТНИКИ!$A$2:$L$1060,3,FALSE)</f>
        <v>КОНДРАТЬЕВА ЕКАТЕРИНА</v>
      </c>
      <c r="C25" s="16" t="str">
        <f>VLOOKUP($E25,УЧАСТНИКИ!$A$2:$L$1060,4,FALSE)</f>
        <v>25.06.1999</v>
      </c>
      <c r="D25" s="32" t="str">
        <f>VLOOKUP($E25,УЧАСТНИКИ!$A$2:$L$1060,5,FALSE)</f>
        <v>РОСТОВ СШОР-8</v>
      </c>
      <c r="E25" s="20" t="s">
        <v>1509</v>
      </c>
      <c r="F25" s="20"/>
      <c r="G25" s="20"/>
      <c r="H25" s="20"/>
      <c r="I25" s="16">
        <f>VLOOKUP($E25,УЧАСТНИКИ!$A$2:$L$1060,9,FALSE)</f>
        <v>0</v>
      </c>
    </row>
    <row r="26" spans="1:9" x14ac:dyDescent="0.2">
      <c r="A26" s="20" t="s">
        <v>47</v>
      </c>
      <c r="B26" s="15" t="str">
        <f>VLOOKUP($E26,УЧАСТНИКИ!$A$2:$L$1060,3,FALSE)</f>
        <v>ОМАНАДЗЕ МЕЛАНИЯ</v>
      </c>
      <c r="C26" s="16" t="str">
        <f>VLOOKUP($E26,УЧАСТНИКИ!$A$2:$L$1060,4,FALSE)</f>
        <v>12.11.2008</v>
      </c>
      <c r="D26" s="32" t="str">
        <f>VLOOKUP($E26,УЧАСТНИКИ!$A$2:$L$1060,5,FALSE)</f>
        <v>РОСТОВ ДЮСШ-1</v>
      </c>
      <c r="E26" s="20" t="s">
        <v>1502</v>
      </c>
      <c r="F26" s="20"/>
      <c r="G26" s="20"/>
      <c r="H26" s="20"/>
      <c r="I26" s="16">
        <f>VLOOKUP($E26,УЧАСТНИКИ!$A$2:$L$1060,9,FALSE)</f>
        <v>0</v>
      </c>
    </row>
    <row r="27" spans="1:9" x14ac:dyDescent="0.2">
      <c r="A27" s="20" t="s">
        <v>47</v>
      </c>
      <c r="B27" s="15" t="e">
        <f>VLOOKUP($E27,УЧАСТНИКИ!$A$2:$L$1060,3,FALSE)</f>
        <v>#N/A</v>
      </c>
      <c r="C27" s="16" t="e">
        <f>VLOOKUP($E27,УЧАСТНИКИ!$A$2:$L$1060,4,FALSE)</f>
        <v>#N/A</v>
      </c>
      <c r="D27" s="32" t="e">
        <f>VLOOKUP($E27,УЧАСТНИКИ!$A$2:$L$1060,5,FALSE)</f>
        <v>#N/A</v>
      </c>
      <c r="E27" s="20" t="s">
        <v>45</v>
      </c>
      <c r="F27" s="20"/>
      <c r="G27" s="20"/>
      <c r="H27" s="20"/>
      <c r="I27" s="16" t="e">
        <f>VLOOKUP($E27,УЧАСТНИКИ!$A$2:$L$1060,9,FALSE)</f>
        <v>#N/A</v>
      </c>
    </row>
    <row r="28" spans="1:9" x14ac:dyDescent="0.2">
      <c r="A28" s="20" t="s">
        <v>47</v>
      </c>
      <c r="B28" s="206" t="e">
        <f>VLOOKUP($E28,УЧАСТНИКИ!$A$2:$L$1060,3,FALSE)</f>
        <v>#N/A</v>
      </c>
      <c r="C28" s="207" t="e">
        <f>VLOOKUP($E28,УЧАСТНИКИ!$A$2:$L$1060,4,FALSE)</f>
        <v>#N/A</v>
      </c>
      <c r="D28" s="211" t="e">
        <f>VLOOKUP($E28,УЧАСТНИКИ!$A$2:$L$1060,5,FALSE)</f>
        <v>#N/A</v>
      </c>
      <c r="E28" s="20"/>
      <c r="F28" s="20"/>
      <c r="G28" s="20"/>
      <c r="H28" s="20"/>
      <c r="I28" s="207" t="e">
        <f>VLOOKUP($E28,УЧАСТНИКИ!$A$2:$L$1060,9,FALSE)</f>
        <v>#N/A</v>
      </c>
    </row>
    <row r="29" spans="1:9" x14ac:dyDescent="0.2">
      <c r="A29" s="20"/>
      <c r="B29" s="15"/>
      <c r="C29" s="16"/>
      <c r="D29" s="32"/>
      <c r="E29" s="20"/>
      <c r="F29" s="20"/>
      <c r="G29" s="20"/>
      <c r="H29" s="20"/>
      <c r="I29" s="16"/>
    </row>
    <row r="30" spans="1:9" hidden="1" x14ac:dyDescent="0.2">
      <c r="A30" s="20" t="s">
        <v>48</v>
      </c>
      <c r="B30" s="15" t="e">
        <f>VLOOKUP($E30,УЧАСТНИКИ!$A$2:$L$1060,3,FALSE)</f>
        <v>#N/A</v>
      </c>
      <c r="C30" s="16" t="e">
        <f>VLOOKUP($E30,УЧАСТНИКИ!$A$2:$L$1060,4,FALSE)</f>
        <v>#N/A</v>
      </c>
      <c r="D30" s="32" t="e">
        <f>VLOOKUP($E30,УЧАСТНИКИ!$A$2:$L$1060,5,FALSE)</f>
        <v>#N/A</v>
      </c>
      <c r="E30" s="20"/>
      <c r="F30" s="20"/>
      <c r="G30" s="20"/>
      <c r="H30" s="20"/>
      <c r="I30" s="16" t="e">
        <f>VLOOKUP($E30,УЧАСТНИКИ!$A$2:$L$1060,9,FALSE)</f>
        <v>#N/A</v>
      </c>
    </row>
    <row r="31" spans="1:9" hidden="1" x14ac:dyDescent="0.2">
      <c r="A31" s="20" t="s">
        <v>48</v>
      </c>
      <c r="B31" s="15" t="e">
        <f>VLOOKUP($E31,УЧАСТНИКИ!$A$2:$L$1060,3,FALSE)</f>
        <v>#N/A</v>
      </c>
      <c r="C31" s="16" t="e">
        <f>VLOOKUP($E31,УЧАСТНИКИ!$A$2:$L$1060,4,FALSE)</f>
        <v>#N/A</v>
      </c>
      <c r="D31" s="32" t="e">
        <f>VLOOKUP($E31,УЧАСТНИКИ!$A$2:$L$1060,5,FALSE)</f>
        <v>#N/A</v>
      </c>
      <c r="E31" s="20"/>
      <c r="F31" s="20"/>
      <c r="G31" s="20"/>
      <c r="H31" s="20"/>
      <c r="I31" s="16" t="e">
        <f>VLOOKUP($E31,УЧАСТНИКИ!$A$2:$L$1060,9,FALSE)</f>
        <v>#N/A</v>
      </c>
    </row>
    <row r="32" spans="1:9" hidden="1" x14ac:dyDescent="0.2">
      <c r="A32" s="20" t="s">
        <v>48</v>
      </c>
      <c r="B32" s="15" t="e">
        <f>VLOOKUP($E32,УЧАСТНИКИ!$A$2:$L$1060,3,FALSE)</f>
        <v>#N/A</v>
      </c>
      <c r="C32" s="16" t="e">
        <f>VLOOKUP($E32,УЧАСТНИКИ!$A$2:$L$1060,4,FALSE)</f>
        <v>#N/A</v>
      </c>
      <c r="D32" s="32" t="e">
        <f>VLOOKUP($E32,УЧАСТНИКИ!$A$2:$L$1060,5,FALSE)</f>
        <v>#N/A</v>
      </c>
      <c r="E32" s="20"/>
      <c r="F32" s="20"/>
      <c r="G32" s="20"/>
      <c r="H32" s="20"/>
      <c r="I32" s="16" t="e">
        <f>VLOOKUP($E32,УЧАСТНИКИ!$A$2:$L$1060,9,FALSE)</f>
        <v>#N/A</v>
      </c>
    </row>
    <row r="33" spans="1:9" hidden="1" x14ac:dyDescent="0.2">
      <c r="A33" s="20" t="s">
        <v>48</v>
      </c>
      <c r="B33" s="15" t="e">
        <f>VLOOKUP($E33,УЧАСТНИКИ!$A$2:$L$1060,3,FALSE)</f>
        <v>#N/A</v>
      </c>
      <c r="C33" s="16" t="e">
        <f>VLOOKUP($E33,УЧАСТНИКИ!$A$2:$L$1060,4,FALSE)</f>
        <v>#N/A</v>
      </c>
      <c r="D33" s="32" t="e">
        <f>VLOOKUP($E33,УЧАСТНИКИ!$A$2:$L$1060,5,FALSE)</f>
        <v>#N/A</v>
      </c>
      <c r="E33" s="20"/>
      <c r="F33" s="20"/>
      <c r="G33" s="20"/>
      <c r="H33" s="20"/>
      <c r="I33" s="16" t="e">
        <f>VLOOKUP($E33,УЧАСТНИКИ!$A$2:$L$1060,9,FALSE)</f>
        <v>#N/A</v>
      </c>
    </row>
    <row r="34" spans="1:9" hidden="1" x14ac:dyDescent="0.2">
      <c r="A34" s="20" t="s">
        <v>48</v>
      </c>
      <c r="B34" s="15" t="e">
        <f>VLOOKUP($E34,УЧАСТНИКИ!$A$2:$L$1060,3,FALSE)</f>
        <v>#N/A</v>
      </c>
      <c r="C34" s="16" t="e">
        <f>VLOOKUP($E34,УЧАСТНИКИ!$A$2:$L$1060,4,FALSE)</f>
        <v>#N/A</v>
      </c>
      <c r="D34" s="32" t="e">
        <f>VLOOKUP($E34,УЧАСТНИКИ!$A$2:$L$1060,5,FALSE)</f>
        <v>#N/A</v>
      </c>
      <c r="E34" s="20"/>
      <c r="F34" s="20"/>
      <c r="G34" s="20"/>
      <c r="H34" s="20"/>
      <c r="I34" s="16" t="e">
        <f>VLOOKUP($E34,УЧАСТНИКИ!$A$2:$L$1060,9,FALSE)</f>
        <v>#N/A</v>
      </c>
    </row>
    <row r="35" spans="1:9" hidden="1" x14ac:dyDescent="0.2">
      <c r="A35" s="20" t="s">
        <v>48</v>
      </c>
      <c r="B35" s="15" t="e">
        <f>VLOOKUP($E35,УЧАСТНИКИ!$A$2:$L$1060,3,FALSE)</f>
        <v>#N/A</v>
      </c>
      <c r="C35" s="16" t="e">
        <f>VLOOKUP($E35,УЧАСТНИКИ!$A$2:$L$1060,4,FALSE)</f>
        <v>#N/A</v>
      </c>
      <c r="D35" s="32" t="e">
        <f>VLOOKUP($E35,УЧАСТНИКИ!$A$2:$L$1060,5,FALSE)</f>
        <v>#N/A</v>
      </c>
      <c r="E35" s="20"/>
      <c r="F35" s="20"/>
      <c r="G35" s="20"/>
      <c r="H35" s="20"/>
      <c r="I35" s="16" t="e">
        <f>VLOOKUP($E35,УЧАСТНИКИ!$A$2:$L$1060,9,FALSE)</f>
        <v>#N/A</v>
      </c>
    </row>
    <row r="36" spans="1:9" hidden="1" x14ac:dyDescent="0.2">
      <c r="A36" s="20"/>
      <c r="B36" s="15"/>
      <c r="C36" s="16"/>
      <c r="D36" s="32"/>
      <c r="E36" s="20"/>
      <c r="F36" s="20"/>
      <c r="G36" s="20"/>
      <c r="H36" s="20"/>
      <c r="I36" s="16"/>
    </row>
    <row r="37" spans="1:9" hidden="1" x14ac:dyDescent="0.2">
      <c r="A37" s="20" t="s">
        <v>49</v>
      </c>
      <c r="B37" s="15" t="e">
        <f>VLOOKUP($E37,УЧАСТНИКИ!$A$2:$L$1060,3,FALSE)</f>
        <v>#N/A</v>
      </c>
      <c r="C37" s="16" t="e">
        <f>VLOOKUP($E37,УЧАСТНИКИ!$A$2:$L$1060,4,FALSE)</f>
        <v>#N/A</v>
      </c>
      <c r="D37" s="32" t="e">
        <f>VLOOKUP($E37,УЧАСТНИКИ!$A$2:$L$1060,5,FALSE)</f>
        <v>#N/A</v>
      </c>
      <c r="E37" s="20"/>
      <c r="F37" s="20"/>
      <c r="G37" s="20"/>
      <c r="H37" s="20"/>
      <c r="I37" s="16" t="e">
        <f>VLOOKUP($E37,УЧАСТНИКИ!$A$2:$L$1060,9,FALSE)</f>
        <v>#N/A</v>
      </c>
    </row>
    <row r="38" spans="1:9" hidden="1" x14ac:dyDescent="0.2">
      <c r="A38" s="20" t="s">
        <v>49</v>
      </c>
      <c r="B38" s="15" t="e">
        <f>VLOOKUP($E38,УЧАСТНИКИ!$A$2:$L$1060,3,FALSE)</f>
        <v>#N/A</v>
      </c>
      <c r="C38" s="16" t="e">
        <f>VLOOKUP($E38,УЧАСТНИКИ!$A$2:$L$1060,4,FALSE)</f>
        <v>#N/A</v>
      </c>
      <c r="D38" s="32" t="e">
        <f>VLOOKUP($E38,УЧАСТНИКИ!$A$2:$L$1060,5,FALSE)</f>
        <v>#N/A</v>
      </c>
      <c r="E38" s="20"/>
      <c r="F38" s="20"/>
      <c r="G38" s="20"/>
      <c r="H38" s="20"/>
      <c r="I38" s="16" t="e">
        <f>VLOOKUP($E38,УЧАСТНИКИ!$A$2:$L$1060,9,FALSE)</f>
        <v>#N/A</v>
      </c>
    </row>
    <row r="39" spans="1:9" hidden="1" x14ac:dyDescent="0.2">
      <c r="A39" s="20" t="s">
        <v>49</v>
      </c>
      <c r="B39" s="15" t="e">
        <f>VLOOKUP($E39,УЧАСТНИКИ!$A$2:$L$1060,3,FALSE)</f>
        <v>#N/A</v>
      </c>
      <c r="C39" s="16" t="e">
        <f>VLOOKUP($E39,УЧАСТНИКИ!$A$2:$L$1060,4,FALSE)</f>
        <v>#N/A</v>
      </c>
      <c r="D39" s="32" t="e">
        <f>VLOOKUP($E39,УЧАСТНИКИ!$A$2:$L$1060,5,FALSE)</f>
        <v>#N/A</v>
      </c>
      <c r="E39" s="20"/>
      <c r="F39" s="20"/>
      <c r="G39" s="20"/>
      <c r="H39" s="20"/>
      <c r="I39" s="16" t="e">
        <f>VLOOKUP($E39,УЧАСТНИКИ!$A$2:$L$1060,9,FALSE)</f>
        <v>#N/A</v>
      </c>
    </row>
    <row r="40" spans="1:9" hidden="1" x14ac:dyDescent="0.2">
      <c r="A40" s="20" t="s">
        <v>49</v>
      </c>
      <c r="B40" s="15" t="e">
        <f>VLOOKUP($E40,УЧАСТНИКИ!$A$2:$L$1060,3,FALSE)</f>
        <v>#N/A</v>
      </c>
      <c r="C40" s="16" t="e">
        <f>VLOOKUP($E40,УЧАСТНИКИ!$A$2:$L$1060,4,FALSE)</f>
        <v>#N/A</v>
      </c>
      <c r="D40" s="32" t="e">
        <f>VLOOKUP($E40,УЧАСТНИКИ!$A$2:$L$1060,5,FALSE)</f>
        <v>#N/A</v>
      </c>
      <c r="E40" s="20"/>
      <c r="F40" s="20"/>
      <c r="G40" s="20"/>
      <c r="H40" s="20"/>
      <c r="I40" s="16" t="e">
        <f>VLOOKUP($E40,УЧАСТНИКИ!$A$2:$L$1060,9,FALSE)</f>
        <v>#N/A</v>
      </c>
    </row>
    <row r="41" spans="1:9" hidden="1" x14ac:dyDescent="0.2">
      <c r="A41" s="20" t="s">
        <v>49</v>
      </c>
      <c r="B41" s="15" t="e">
        <f>VLOOKUP($E41,УЧАСТНИКИ!$A$2:$L$1060,3,FALSE)</f>
        <v>#N/A</v>
      </c>
      <c r="C41" s="16" t="e">
        <f>VLOOKUP($E41,УЧАСТНИКИ!$A$2:$L$1060,4,FALSE)</f>
        <v>#N/A</v>
      </c>
      <c r="D41" s="32" t="e">
        <f>VLOOKUP($E41,УЧАСТНИКИ!$A$2:$L$1060,5,FALSE)</f>
        <v>#N/A</v>
      </c>
      <c r="E41" s="20"/>
      <c r="F41" s="20"/>
      <c r="G41" s="20"/>
      <c r="H41" s="20"/>
      <c r="I41" s="16" t="e">
        <f>VLOOKUP($E41,УЧАСТНИКИ!$A$2:$L$1060,9,FALSE)</f>
        <v>#N/A</v>
      </c>
    </row>
    <row r="42" spans="1:9" hidden="1" x14ac:dyDescent="0.2">
      <c r="A42" s="20" t="s">
        <v>49</v>
      </c>
      <c r="B42" s="15" t="e">
        <f>VLOOKUP($E42,УЧАСТНИКИ!$A$2:$L$1060,3,FALSE)</f>
        <v>#N/A</v>
      </c>
      <c r="C42" s="16" t="e">
        <f>VLOOKUP($E42,УЧАСТНИКИ!$A$2:$L$1060,4,FALSE)</f>
        <v>#N/A</v>
      </c>
      <c r="D42" s="32" t="e">
        <f>VLOOKUP($E42,УЧАСТНИКИ!$A$2:$L$1060,5,FALSE)</f>
        <v>#N/A</v>
      </c>
      <c r="E42" s="20"/>
      <c r="F42" s="20"/>
      <c r="G42" s="20"/>
      <c r="H42" s="20"/>
      <c r="I42" s="16" t="e">
        <f>VLOOKUP($E42,УЧАСТНИКИ!$A$2:$L$1060,9,FALSE)</f>
        <v>#N/A</v>
      </c>
    </row>
    <row r="43" spans="1:9" hidden="1" x14ac:dyDescent="0.2">
      <c r="A43" s="20"/>
      <c r="B43" s="15"/>
      <c r="C43" s="16"/>
      <c r="D43" s="32"/>
      <c r="E43" s="20"/>
      <c r="F43" s="20"/>
      <c r="G43" s="20"/>
      <c r="H43" s="20"/>
      <c r="I43" s="16"/>
    </row>
    <row r="44" spans="1:9" hidden="1" x14ac:dyDescent="0.2">
      <c r="A44" s="20" t="s">
        <v>50</v>
      </c>
      <c r="B44" s="15" t="e">
        <f>VLOOKUP($E44,УЧАСТНИКИ!$A$2:$L$1060,3,FALSE)</f>
        <v>#N/A</v>
      </c>
      <c r="C44" s="16" t="e">
        <f>VLOOKUP($E44,УЧАСТНИКИ!$A$2:$L$1060,4,FALSE)</f>
        <v>#N/A</v>
      </c>
      <c r="D44" s="32" t="e">
        <f>VLOOKUP($E44,УЧАСТНИКИ!$A$2:$L$1060,5,FALSE)</f>
        <v>#N/A</v>
      </c>
      <c r="E44" s="20"/>
      <c r="F44" s="20"/>
      <c r="G44" s="20"/>
      <c r="H44" s="20"/>
      <c r="I44" s="16" t="e">
        <f>VLOOKUP($E44,УЧАСТНИКИ!$A$2:$L$1060,9,FALSE)</f>
        <v>#N/A</v>
      </c>
    </row>
    <row r="45" spans="1:9" hidden="1" x14ac:dyDescent="0.2">
      <c r="A45" s="20" t="s">
        <v>50</v>
      </c>
      <c r="B45" s="15" t="e">
        <f>VLOOKUP($E45,УЧАСТНИКИ!$A$2:$L$1060,3,FALSE)</f>
        <v>#N/A</v>
      </c>
      <c r="C45" s="16" t="e">
        <f>VLOOKUP($E45,УЧАСТНИКИ!$A$2:$L$1060,4,FALSE)</f>
        <v>#N/A</v>
      </c>
      <c r="D45" s="32" t="e">
        <f>VLOOKUP($E45,УЧАСТНИКИ!$A$2:$L$1060,5,FALSE)</f>
        <v>#N/A</v>
      </c>
      <c r="E45" s="20"/>
      <c r="F45" s="20"/>
      <c r="G45" s="20"/>
      <c r="H45" s="20"/>
      <c r="I45" s="16" t="e">
        <f>VLOOKUP($E45,УЧАСТНИКИ!$A$2:$L$1060,9,FALSE)</f>
        <v>#N/A</v>
      </c>
    </row>
    <row r="46" spans="1:9" hidden="1" x14ac:dyDescent="0.2">
      <c r="A46" s="20" t="s">
        <v>50</v>
      </c>
      <c r="B46" s="15" t="e">
        <f>VLOOKUP($E46,УЧАСТНИКИ!$A$2:$L$1060,3,FALSE)</f>
        <v>#N/A</v>
      </c>
      <c r="C46" s="16" t="e">
        <f>VLOOKUP($E46,УЧАСТНИКИ!$A$2:$L$1060,4,FALSE)</f>
        <v>#N/A</v>
      </c>
      <c r="D46" s="32" t="e">
        <f>VLOOKUP($E46,УЧАСТНИКИ!$A$2:$L$1060,5,FALSE)</f>
        <v>#N/A</v>
      </c>
      <c r="E46" s="20"/>
      <c r="F46" s="20"/>
      <c r="G46" s="20"/>
      <c r="H46" s="20"/>
      <c r="I46" s="16" t="e">
        <f>VLOOKUP($E46,УЧАСТНИКИ!$A$2:$L$1060,9,FALSE)</f>
        <v>#N/A</v>
      </c>
    </row>
    <row r="47" spans="1:9" hidden="1" x14ac:dyDescent="0.2">
      <c r="A47" s="20" t="s">
        <v>50</v>
      </c>
      <c r="B47" s="15" t="e">
        <f>VLOOKUP($E47,УЧАСТНИКИ!$A$2:$L$1060,3,FALSE)</f>
        <v>#N/A</v>
      </c>
      <c r="C47" s="16" t="e">
        <f>VLOOKUP($E47,УЧАСТНИКИ!$A$2:$L$1060,4,FALSE)</f>
        <v>#N/A</v>
      </c>
      <c r="D47" s="32" t="e">
        <f>VLOOKUP($E47,УЧАСТНИКИ!$A$2:$L$1060,5,FALSE)</f>
        <v>#N/A</v>
      </c>
      <c r="E47" s="20"/>
      <c r="F47" s="20"/>
      <c r="G47" s="20"/>
      <c r="H47" s="20"/>
      <c r="I47" s="16" t="e">
        <f>VLOOKUP($E47,УЧАСТНИКИ!$A$2:$L$1060,9,FALSE)</f>
        <v>#N/A</v>
      </c>
    </row>
    <row r="48" spans="1:9" hidden="1" x14ac:dyDescent="0.2">
      <c r="A48" s="20" t="s">
        <v>50</v>
      </c>
      <c r="B48" s="15" t="e">
        <f>VLOOKUP($E48,УЧАСТНИКИ!$A$2:$L$1060,3,FALSE)</f>
        <v>#N/A</v>
      </c>
      <c r="C48" s="16" t="e">
        <f>VLOOKUP($E48,УЧАСТНИКИ!$A$2:$L$1060,4,FALSE)</f>
        <v>#N/A</v>
      </c>
      <c r="D48" s="32" t="e">
        <f>VLOOKUP($E48,УЧАСТНИКИ!$A$2:$L$1060,5,FALSE)</f>
        <v>#N/A</v>
      </c>
      <c r="E48" s="20"/>
      <c r="F48" s="20"/>
      <c r="G48" s="20"/>
      <c r="H48" s="20"/>
      <c r="I48" s="16" t="e">
        <f>VLOOKUP($E48,УЧАСТНИКИ!$A$2:$L$1060,9,FALSE)</f>
        <v>#N/A</v>
      </c>
    </row>
    <row r="49" spans="1:9" hidden="1" x14ac:dyDescent="0.2">
      <c r="A49" s="20" t="s">
        <v>50</v>
      </c>
      <c r="B49" s="15" t="e">
        <f>VLOOKUP($E49,УЧАСТНИКИ!$A$2:$L$1060,3,FALSE)</f>
        <v>#N/A</v>
      </c>
      <c r="C49" s="16" t="e">
        <f>VLOOKUP($E49,УЧАСТНИКИ!$A$2:$L$1060,4,FALSE)</f>
        <v>#N/A</v>
      </c>
      <c r="D49" s="32" t="e">
        <f>VLOOKUP($E49,УЧАСТНИКИ!$A$2:$L$1060,5,FALSE)</f>
        <v>#N/A</v>
      </c>
      <c r="E49" s="20"/>
      <c r="F49" s="20"/>
      <c r="G49" s="20"/>
      <c r="H49" s="20"/>
      <c r="I49" s="16" t="e">
        <f>VLOOKUP($E49,УЧАСТНИКИ!$A$2:$L$1060,9,FALSE)</f>
        <v>#N/A</v>
      </c>
    </row>
    <row r="50" spans="1:9" hidden="1" x14ac:dyDescent="0.2">
      <c r="A50" s="20"/>
      <c r="B50" s="15"/>
      <c r="C50" s="16"/>
      <c r="D50" s="32"/>
      <c r="E50" s="20"/>
      <c r="F50" s="20"/>
      <c r="G50" s="20"/>
      <c r="H50" s="20"/>
      <c r="I50" s="16"/>
    </row>
    <row r="51" spans="1:9" hidden="1" x14ac:dyDescent="0.2">
      <c r="A51" s="20" t="s">
        <v>51</v>
      </c>
      <c r="B51" s="15" t="e">
        <f>VLOOKUP($E51,УЧАСТНИКИ!$A$2:$L$1060,3,FALSE)</f>
        <v>#N/A</v>
      </c>
      <c r="C51" s="16" t="e">
        <f>VLOOKUP($E51,УЧАСТНИКИ!$A$2:$L$1060,4,FALSE)</f>
        <v>#N/A</v>
      </c>
      <c r="D51" s="32" t="e">
        <f>VLOOKUP($E51,УЧАСТНИКИ!$A$2:$L$1060,5,FALSE)</f>
        <v>#N/A</v>
      </c>
      <c r="E51" s="20"/>
      <c r="F51" s="20"/>
      <c r="G51" s="20"/>
      <c r="H51" s="20"/>
      <c r="I51" s="16" t="e">
        <f>VLOOKUP($E51,УЧАСТНИКИ!$A$2:$L$1060,9,FALSE)</f>
        <v>#N/A</v>
      </c>
    </row>
    <row r="52" spans="1:9" hidden="1" x14ac:dyDescent="0.2">
      <c r="A52" s="20" t="s">
        <v>51</v>
      </c>
      <c r="B52" s="15" t="e">
        <f>VLOOKUP($E52,УЧАСТНИКИ!$A$2:$L$1060,3,FALSE)</f>
        <v>#N/A</v>
      </c>
      <c r="C52" s="16" t="e">
        <f>VLOOKUP($E52,УЧАСТНИКИ!$A$2:$L$1060,4,FALSE)</f>
        <v>#N/A</v>
      </c>
      <c r="D52" s="32" t="e">
        <f>VLOOKUP($E52,УЧАСТНИКИ!$A$2:$L$1060,5,FALSE)</f>
        <v>#N/A</v>
      </c>
      <c r="E52" s="20"/>
      <c r="F52" s="20"/>
      <c r="G52" s="20"/>
      <c r="H52" s="20"/>
      <c r="I52" s="16" t="e">
        <f>VLOOKUP($E52,УЧАСТНИКИ!$A$2:$L$1060,9,FALSE)</f>
        <v>#N/A</v>
      </c>
    </row>
    <row r="53" spans="1:9" hidden="1" x14ac:dyDescent="0.2">
      <c r="A53" s="20" t="s">
        <v>51</v>
      </c>
      <c r="B53" s="15" t="e">
        <f>VLOOKUP($E53,УЧАСТНИКИ!$A$2:$L$1060,3,FALSE)</f>
        <v>#N/A</v>
      </c>
      <c r="C53" s="16" t="e">
        <f>VLOOKUP($E53,УЧАСТНИКИ!$A$2:$L$1060,4,FALSE)</f>
        <v>#N/A</v>
      </c>
      <c r="D53" s="32" t="e">
        <f>VLOOKUP($E53,УЧАСТНИКИ!$A$2:$L$1060,5,FALSE)</f>
        <v>#N/A</v>
      </c>
      <c r="E53" s="20"/>
      <c r="F53" s="20"/>
      <c r="G53" s="20"/>
      <c r="H53" s="20"/>
      <c r="I53" s="16" t="e">
        <f>VLOOKUP($E53,УЧАСТНИКИ!$A$2:$L$1060,9,FALSE)</f>
        <v>#N/A</v>
      </c>
    </row>
    <row r="54" spans="1:9" hidden="1" x14ac:dyDescent="0.2">
      <c r="A54" s="20" t="s">
        <v>51</v>
      </c>
      <c r="B54" s="15" t="e">
        <f>VLOOKUP($E54,УЧАСТНИКИ!$A$2:$L$1060,3,FALSE)</f>
        <v>#N/A</v>
      </c>
      <c r="C54" s="16" t="e">
        <f>VLOOKUP($E54,УЧАСТНИКИ!$A$2:$L$1060,4,FALSE)</f>
        <v>#N/A</v>
      </c>
      <c r="D54" s="32" t="e">
        <f>VLOOKUP($E54,УЧАСТНИКИ!$A$2:$L$1060,5,FALSE)</f>
        <v>#N/A</v>
      </c>
      <c r="E54" s="20"/>
      <c r="F54" s="20"/>
      <c r="G54" s="20"/>
      <c r="H54" s="20"/>
      <c r="I54" s="16" t="e">
        <f>VLOOKUP($E54,УЧАСТНИКИ!$A$2:$L$1060,9,FALSE)</f>
        <v>#N/A</v>
      </c>
    </row>
    <row r="55" spans="1:9" hidden="1" x14ac:dyDescent="0.2">
      <c r="A55" s="20" t="s">
        <v>51</v>
      </c>
      <c r="B55" s="15" t="e">
        <f>VLOOKUP($E55,УЧАСТНИКИ!$A$2:$L$1060,3,FALSE)</f>
        <v>#N/A</v>
      </c>
      <c r="C55" s="16" t="e">
        <f>VLOOKUP($E55,УЧАСТНИКИ!$A$2:$L$1060,4,FALSE)</f>
        <v>#N/A</v>
      </c>
      <c r="D55" s="32" t="e">
        <f>VLOOKUP($E55,УЧАСТНИКИ!$A$2:$L$1060,5,FALSE)</f>
        <v>#N/A</v>
      </c>
      <c r="E55" s="20"/>
      <c r="F55" s="20"/>
      <c r="G55" s="20"/>
      <c r="H55" s="20"/>
      <c r="I55" s="16" t="e">
        <f>VLOOKUP($E55,УЧАСТНИКИ!$A$2:$L$1060,9,FALSE)</f>
        <v>#N/A</v>
      </c>
    </row>
    <row r="56" spans="1:9" hidden="1" x14ac:dyDescent="0.2">
      <c r="A56" s="20" t="s">
        <v>51</v>
      </c>
      <c r="B56" s="15" t="e">
        <f>VLOOKUP($E56,УЧАСТНИКИ!$A$2:$L$1060,3,FALSE)</f>
        <v>#N/A</v>
      </c>
      <c r="C56" s="16" t="e">
        <f>VLOOKUP($E56,УЧАСТНИКИ!$A$2:$L$1060,4,FALSE)</f>
        <v>#N/A</v>
      </c>
      <c r="D56" s="32" t="e">
        <f>VLOOKUP($E56,УЧАСТНИКИ!$A$2:$L$1060,5,FALSE)</f>
        <v>#N/A</v>
      </c>
      <c r="E56" s="20"/>
      <c r="F56" s="20"/>
      <c r="G56" s="20"/>
      <c r="H56" s="20"/>
      <c r="I56" s="16" t="e">
        <f>VLOOKUP($E56,УЧАСТНИКИ!$A$2:$L$1060,9,FALSE)</f>
        <v>#N/A</v>
      </c>
    </row>
    <row r="57" spans="1:9" hidden="1" x14ac:dyDescent="0.2">
      <c r="A57" s="20"/>
      <c r="B57" s="15"/>
      <c r="C57" s="16"/>
      <c r="D57" s="32"/>
      <c r="E57" s="20"/>
      <c r="F57" s="20"/>
      <c r="G57" s="20"/>
      <c r="H57" s="20"/>
      <c r="I57" s="16"/>
    </row>
    <row r="58" spans="1:9" hidden="1" x14ac:dyDescent="0.2">
      <c r="A58" s="20" t="s">
        <v>88</v>
      </c>
      <c r="B58" s="15" t="e">
        <f>VLOOKUP($E58,УЧАСТНИКИ!$A$2:$L$1060,3,FALSE)</f>
        <v>#N/A</v>
      </c>
      <c r="C58" s="16" t="e">
        <f>VLOOKUP($E58,УЧАСТНИКИ!$A$2:$L$1060,4,FALSE)</f>
        <v>#N/A</v>
      </c>
      <c r="D58" s="32" t="e">
        <f>VLOOKUP($E58,УЧАСТНИКИ!$A$2:$L$1060,5,FALSE)</f>
        <v>#N/A</v>
      </c>
      <c r="E58" s="20"/>
      <c r="F58" s="20"/>
      <c r="G58" s="20"/>
      <c r="H58" s="20"/>
      <c r="I58" s="16" t="e">
        <f>VLOOKUP($E58,УЧАСТНИКИ!$A$2:$L$1060,9,FALSE)</f>
        <v>#N/A</v>
      </c>
    </row>
    <row r="59" spans="1:9" hidden="1" x14ac:dyDescent="0.2">
      <c r="A59" s="20" t="s">
        <v>88</v>
      </c>
      <c r="B59" s="15" t="e">
        <f>VLOOKUP($E59,УЧАСТНИКИ!$A$2:$L$1060,3,FALSE)</f>
        <v>#N/A</v>
      </c>
      <c r="C59" s="16" t="e">
        <f>VLOOKUP($E59,УЧАСТНИКИ!$A$2:$L$1060,4,FALSE)</f>
        <v>#N/A</v>
      </c>
      <c r="D59" s="32" t="e">
        <f>VLOOKUP($E59,УЧАСТНИКИ!$A$2:$L$1060,5,FALSE)</f>
        <v>#N/A</v>
      </c>
      <c r="E59" s="20"/>
      <c r="F59" s="20"/>
      <c r="G59" s="20"/>
      <c r="H59" s="20"/>
      <c r="I59" s="16" t="e">
        <f>VLOOKUP($E59,УЧАСТНИКИ!$A$2:$L$1060,9,FALSE)</f>
        <v>#N/A</v>
      </c>
    </row>
    <row r="60" spans="1:9" hidden="1" x14ac:dyDescent="0.2">
      <c r="A60" s="20" t="s">
        <v>88</v>
      </c>
      <c r="B60" s="15" t="e">
        <f>VLOOKUP($E60,УЧАСТНИКИ!$A$2:$L$1060,3,FALSE)</f>
        <v>#N/A</v>
      </c>
      <c r="C60" s="16" t="e">
        <f>VLOOKUP($E60,УЧАСТНИКИ!$A$2:$L$1060,4,FALSE)</f>
        <v>#N/A</v>
      </c>
      <c r="D60" s="32" t="e">
        <f>VLOOKUP($E60,УЧАСТНИКИ!$A$2:$L$1060,5,FALSE)</f>
        <v>#N/A</v>
      </c>
      <c r="E60" s="20"/>
      <c r="F60" s="20"/>
      <c r="G60" s="20"/>
      <c r="H60" s="20"/>
      <c r="I60" s="16" t="e">
        <f>VLOOKUP($E60,УЧАСТНИКИ!$A$2:$L$1060,9,FALSE)</f>
        <v>#N/A</v>
      </c>
    </row>
    <row r="61" spans="1:9" hidden="1" x14ac:dyDescent="0.2">
      <c r="A61" s="20" t="s">
        <v>88</v>
      </c>
      <c r="B61" s="15" t="e">
        <f>VLOOKUP($E61,УЧАСТНИКИ!$A$2:$L$1060,3,FALSE)</f>
        <v>#N/A</v>
      </c>
      <c r="C61" s="16" t="e">
        <f>VLOOKUP($E61,УЧАСТНИКИ!$A$2:$L$1060,4,FALSE)</f>
        <v>#N/A</v>
      </c>
      <c r="D61" s="32" t="e">
        <f>VLOOKUP($E61,УЧАСТНИКИ!$A$2:$L$1060,5,FALSE)</f>
        <v>#N/A</v>
      </c>
      <c r="E61" s="20"/>
      <c r="F61" s="20"/>
      <c r="G61" s="20"/>
      <c r="H61" s="20"/>
      <c r="I61" s="16" t="e">
        <f>VLOOKUP($E61,УЧАСТНИКИ!$A$2:$L$1060,9,FALSE)</f>
        <v>#N/A</v>
      </c>
    </row>
    <row r="62" spans="1:9" hidden="1" x14ac:dyDescent="0.2">
      <c r="A62" s="20" t="s">
        <v>88</v>
      </c>
      <c r="B62" s="15" t="e">
        <f>VLOOKUP($E62,УЧАСТНИКИ!$A$2:$L$1060,3,FALSE)</f>
        <v>#N/A</v>
      </c>
      <c r="C62" s="16" t="e">
        <f>VLOOKUP($E62,УЧАСТНИКИ!$A$2:$L$1060,4,FALSE)</f>
        <v>#N/A</v>
      </c>
      <c r="D62" s="32" t="e">
        <f>VLOOKUP($E62,УЧАСТНИКИ!$A$2:$L$1060,5,FALSE)</f>
        <v>#N/A</v>
      </c>
      <c r="E62" s="20"/>
      <c r="F62" s="20"/>
      <c r="G62" s="20"/>
      <c r="H62" s="20"/>
      <c r="I62" s="16" t="e">
        <f>VLOOKUP($E62,УЧАСТНИКИ!$A$2:$L$1060,9,FALSE)</f>
        <v>#N/A</v>
      </c>
    </row>
    <row r="63" spans="1:9" hidden="1" x14ac:dyDescent="0.2">
      <c r="A63" s="20" t="s">
        <v>88</v>
      </c>
      <c r="B63" s="15" t="e">
        <f>VLOOKUP($E63,УЧАСТНИКИ!$A$2:$L$1060,3,FALSE)</f>
        <v>#N/A</v>
      </c>
      <c r="C63" s="16" t="e">
        <f>VLOOKUP($E63,УЧАСТНИКИ!$A$2:$L$1060,4,FALSE)</f>
        <v>#N/A</v>
      </c>
      <c r="D63" s="32" t="e">
        <f>VLOOKUP($E63,УЧАСТНИКИ!$A$2:$L$1060,5,FALSE)</f>
        <v>#N/A</v>
      </c>
      <c r="E63" s="20"/>
      <c r="F63" s="20"/>
      <c r="G63" s="20"/>
      <c r="H63" s="20"/>
      <c r="I63" s="16" t="e">
        <f>VLOOKUP($E63,УЧАСТНИКИ!$A$2:$L$1060,9,FALSE)</f>
        <v>#N/A</v>
      </c>
    </row>
    <row r="64" spans="1:9" x14ac:dyDescent="0.2">
      <c r="A64" s="115"/>
      <c r="B64" s="121" t="s">
        <v>53</v>
      </c>
      <c r="C64" s="116"/>
      <c r="D64" s="116"/>
      <c r="E64" s="116"/>
      <c r="F64" s="116"/>
      <c r="G64" s="116"/>
      <c r="H64" s="116"/>
      <c r="I64" s="117"/>
    </row>
    <row r="65" spans="1:11" x14ac:dyDescent="0.2">
      <c r="A65" s="20" t="s">
        <v>45</v>
      </c>
      <c r="B65" s="15" t="e">
        <f>VLOOKUP($E65,УЧАСТНИКИ!$A$2:$L$1060,3,FALSE)</f>
        <v>#N/A</v>
      </c>
      <c r="C65" s="16" t="e">
        <f>VLOOKUP($E65,УЧАСТНИКИ!$A$2:$L$1060,4,FALSE)</f>
        <v>#N/A</v>
      </c>
      <c r="D65" s="32" t="e">
        <f>VLOOKUP($E65,УЧАСТНИКИ!$A$2:$L$1060,5,FALSE)</f>
        <v>#N/A</v>
      </c>
      <c r="E65" s="20" t="s">
        <v>1417</v>
      </c>
      <c r="F65" s="20"/>
      <c r="G65" s="20"/>
      <c r="H65" s="20"/>
      <c r="I65" s="16" t="e">
        <f>VLOOKUP($E65,УЧАСТНИКИ!$A$2:$L$1060,9,FALSE)</f>
        <v>#N/A</v>
      </c>
    </row>
    <row r="66" spans="1:11" x14ac:dyDescent="0.2">
      <c r="A66" s="20" t="s">
        <v>45</v>
      </c>
      <c r="B66" s="15" t="e">
        <f>VLOOKUP($E66,УЧАСТНИКИ!$A$2:$L$1060,3,FALSE)</f>
        <v>#N/A</v>
      </c>
      <c r="C66" s="16" t="e">
        <f>VLOOKUP($E66,УЧАСТНИКИ!$A$2:$L$1060,4,FALSE)</f>
        <v>#N/A</v>
      </c>
      <c r="D66" s="32" t="e">
        <f>VLOOKUP($E66,УЧАСТНИКИ!$A$2:$L$1060,5,FALSE)</f>
        <v>#N/A</v>
      </c>
      <c r="E66" s="20" t="s">
        <v>1591</v>
      </c>
      <c r="F66" s="20"/>
      <c r="G66" s="20"/>
      <c r="H66" s="20"/>
      <c r="I66" s="16" t="e">
        <f>VLOOKUP($E66,УЧАСТНИКИ!$A$2:$L$1060,9,FALSE)</f>
        <v>#N/A</v>
      </c>
    </row>
    <row r="67" spans="1:11" x14ac:dyDescent="0.2">
      <c r="A67" s="20" t="s">
        <v>45</v>
      </c>
      <c r="B67" s="15" t="e">
        <f>VLOOKUP($E67,УЧАСТНИКИ!$A$2:$L$1060,3,FALSE)</f>
        <v>#N/A</v>
      </c>
      <c r="C67" s="16" t="e">
        <f>VLOOKUP($E67,УЧАСТНИКИ!$A$2:$L$1060,4,FALSE)</f>
        <v>#N/A</v>
      </c>
      <c r="D67" s="32" t="e">
        <f>VLOOKUP($E67,УЧАСТНИКИ!$A$2:$L$1060,5,FALSE)</f>
        <v>#N/A</v>
      </c>
      <c r="E67" s="20" t="s">
        <v>1393</v>
      </c>
      <c r="F67" s="20"/>
      <c r="G67" s="20"/>
      <c r="H67" s="20"/>
      <c r="I67" s="16" t="e">
        <f>VLOOKUP($E67,УЧАСТНИКИ!$A$2:$L$1060,9,FALSE)</f>
        <v>#N/A</v>
      </c>
    </row>
    <row r="68" spans="1:11" x14ac:dyDescent="0.2">
      <c r="A68" s="20" t="s">
        <v>45</v>
      </c>
      <c r="B68" s="15" t="e">
        <f>VLOOKUP($E68,УЧАСТНИКИ!$A$2:$L$1060,3,FALSE)</f>
        <v>#N/A</v>
      </c>
      <c r="C68" s="16" t="e">
        <f>VLOOKUP($E68,УЧАСТНИКИ!$A$2:$L$1060,4,FALSE)</f>
        <v>#N/A</v>
      </c>
      <c r="D68" s="32" t="e">
        <f>VLOOKUP($E68,УЧАСТНИКИ!$A$2:$L$1060,5,FALSE)</f>
        <v>#N/A</v>
      </c>
      <c r="E68" s="20" t="s">
        <v>1513</v>
      </c>
      <c r="F68" s="20"/>
      <c r="G68" s="20"/>
      <c r="H68" s="20"/>
      <c r="I68" s="16" t="e">
        <f>VLOOKUP($E68,УЧАСТНИКИ!$A$2:$L$1060,9,FALSE)</f>
        <v>#N/A</v>
      </c>
      <c r="K68" s="4"/>
    </row>
    <row r="69" spans="1:11" x14ac:dyDescent="0.2">
      <c r="A69" s="20" t="s">
        <v>45</v>
      </c>
      <c r="B69" s="15" t="e">
        <f>VLOOKUP($E69,УЧАСТНИКИ!$A$2:$L$1060,3,FALSE)</f>
        <v>#N/A</v>
      </c>
      <c r="C69" s="16" t="e">
        <f>VLOOKUP($E69,УЧАСТНИКИ!$A$2:$L$1060,4,FALSE)</f>
        <v>#N/A</v>
      </c>
      <c r="D69" s="32" t="e">
        <f>VLOOKUP($E69,УЧАСТНИКИ!$A$2:$L$1060,5,FALSE)</f>
        <v>#N/A</v>
      </c>
      <c r="E69" s="20" t="s">
        <v>1592</v>
      </c>
      <c r="F69" s="20"/>
      <c r="G69" s="20"/>
      <c r="H69" s="20"/>
      <c r="I69" s="16" t="e">
        <f>VLOOKUP($E69,УЧАСТНИКИ!$A$2:$L$1060,9,FALSE)</f>
        <v>#N/A</v>
      </c>
    </row>
    <row r="70" spans="1:11" x14ac:dyDescent="0.2">
      <c r="A70" s="20" t="s">
        <v>45</v>
      </c>
      <c r="B70" s="206" t="e">
        <f>VLOOKUP($E70,УЧАСТНИКИ!$A$2:$L$1060,3,FALSE)</f>
        <v>#N/A</v>
      </c>
      <c r="C70" s="207" t="e">
        <f>VLOOKUP($E70,УЧАСТНИКИ!$A$2:$L$1060,4,FALSE)</f>
        <v>#N/A</v>
      </c>
      <c r="D70" s="211" t="e">
        <f>VLOOKUP($E70,УЧАСТНИКИ!$A$2:$L$1060,5,FALSE)</f>
        <v>#N/A</v>
      </c>
      <c r="E70" s="20"/>
      <c r="F70" s="20"/>
      <c r="G70" s="20"/>
      <c r="H70" s="20"/>
      <c r="I70" s="207" t="e">
        <f>VLOOKUP($E70,УЧАСТНИКИ!$A$2:$L$1060,9,FALSE)</f>
        <v>#N/A</v>
      </c>
    </row>
    <row r="71" spans="1:11" x14ac:dyDescent="0.2">
      <c r="A71" s="20"/>
      <c r="B71" s="15"/>
      <c r="C71" s="16"/>
      <c r="D71" s="32"/>
      <c r="E71" s="20"/>
      <c r="F71" s="20"/>
      <c r="G71" s="20"/>
      <c r="H71" s="20"/>
      <c r="I71" s="16"/>
    </row>
    <row r="72" spans="1:11" x14ac:dyDescent="0.2">
      <c r="A72" s="20" t="s">
        <v>46</v>
      </c>
      <c r="B72" s="15" t="e">
        <f>VLOOKUP($E72,УЧАСТНИКИ!$A$2:$L$1060,3,FALSE)</f>
        <v>#N/A</v>
      </c>
      <c r="C72" s="16" t="e">
        <f>VLOOKUP($E72,УЧАСТНИКИ!$A$2:$L$1060,4,FALSE)</f>
        <v>#N/A</v>
      </c>
      <c r="D72" s="32" t="e">
        <f>VLOOKUP($E72,УЧАСТНИКИ!$A$2:$L$1060,5,FALSE)</f>
        <v>#N/A</v>
      </c>
      <c r="E72" s="20" t="s">
        <v>1514</v>
      </c>
      <c r="F72" s="20"/>
      <c r="G72" s="20"/>
      <c r="H72" s="20"/>
      <c r="I72" s="16" t="e">
        <f>VLOOKUP($E72,УЧАСТНИКИ!$A$2:$L$1060,9,FALSE)</f>
        <v>#N/A</v>
      </c>
    </row>
    <row r="73" spans="1:11" x14ac:dyDescent="0.2">
      <c r="A73" s="20" t="s">
        <v>46</v>
      </c>
      <c r="B73" s="15" t="e">
        <f>VLOOKUP($E73,УЧАСТНИКИ!$A$2:$L$1060,3,FALSE)</f>
        <v>#N/A</v>
      </c>
      <c r="C73" s="16" t="e">
        <f>VLOOKUP($E73,УЧАСТНИКИ!$A$2:$L$1060,4,FALSE)</f>
        <v>#N/A</v>
      </c>
      <c r="D73" s="32" t="e">
        <f>VLOOKUP($E73,УЧАСТНИКИ!$A$2:$L$1060,5,FALSE)</f>
        <v>#N/A</v>
      </c>
      <c r="E73" s="20" t="s">
        <v>1435</v>
      </c>
      <c r="F73" s="20"/>
      <c r="G73" s="20"/>
      <c r="H73" s="20"/>
      <c r="I73" s="16" t="e">
        <f>VLOOKUP($E73,УЧАСТНИКИ!$A$2:$L$1060,9,FALSE)</f>
        <v>#N/A</v>
      </c>
    </row>
    <row r="74" spans="1:11" x14ac:dyDescent="0.2">
      <c r="A74" s="20" t="s">
        <v>46</v>
      </c>
      <c r="B74" s="15" t="e">
        <f>VLOOKUP($E74,УЧАСТНИКИ!$A$2:$L$1060,3,FALSE)</f>
        <v>#N/A</v>
      </c>
      <c r="C74" s="16" t="e">
        <f>VLOOKUP($E74,УЧАСТНИКИ!$A$2:$L$1060,4,FALSE)</f>
        <v>#N/A</v>
      </c>
      <c r="D74" s="32" t="e">
        <f>VLOOKUP($E74,УЧАСТНИКИ!$A$2:$L$1060,5,FALSE)</f>
        <v>#N/A</v>
      </c>
      <c r="E74" s="20" t="s">
        <v>1436</v>
      </c>
      <c r="F74" s="20"/>
      <c r="G74" s="20"/>
      <c r="H74" s="20"/>
      <c r="I74" s="16" t="e">
        <f>VLOOKUP($E74,УЧАСТНИКИ!$A$2:$L$1060,9,FALSE)</f>
        <v>#N/A</v>
      </c>
    </row>
    <row r="75" spans="1:11" x14ac:dyDescent="0.2">
      <c r="A75" s="20" t="s">
        <v>46</v>
      </c>
      <c r="B75" s="15" t="e">
        <f>VLOOKUP($E75,УЧАСТНИКИ!$A$2:$L$1060,3,FALSE)</f>
        <v>#N/A</v>
      </c>
      <c r="C75" s="16" t="e">
        <f>VLOOKUP($E75,УЧАСТНИКИ!$A$2:$L$1060,4,FALSE)</f>
        <v>#N/A</v>
      </c>
      <c r="D75" s="32" t="e">
        <f>VLOOKUP($E75,УЧАСТНИКИ!$A$2:$L$1060,5,FALSE)</f>
        <v>#N/A</v>
      </c>
      <c r="E75" s="20" t="s">
        <v>461</v>
      </c>
      <c r="F75" s="20"/>
      <c r="G75" s="20"/>
      <c r="H75" s="20"/>
      <c r="I75" s="16" t="e">
        <f>VLOOKUP($E75,УЧАСТНИКИ!$A$2:$L$1060,9,FALSE)</f>
        <v>#N/A</v>
      </c>
    </row>
    <row r="76" spans="1:11" x14ac:dyDescent="0.2">
      <c r="A76" s="20" t="s">
        <v>46</v>
      </c>
      <c r="B76" s="15" t="e">
        <f>VLOOKUP($E76,УЧАСТНИКИ!$A$2:$L$1060,3,FALSE)</f>
        <v>#N/A</v>
      </c>
      <c r="C76" s="16" t="e">
        <f>VLOOKUP($E76,УЧАСТНИКИ!$A$2:$L$1060,4,FALSE)</f>
        <v>#N/A</v>
      </c>
      <c r="D76" s="32" t="e">
        <f>VLOOKUP($E76,УЧАСТНИКИ!$A$2:$L$1060,5,FALSE)</f>
        <v>#N/A</v>
      </c>
      <c r="E76" s="20" t="s">
        <v>1489</v>
      </c>
      <c r="F76" s="20"/>
      <c r="G76" s="20"/>
      <c r="H76" s="20"/>
      <c r="I76" s="16" t="e">
        <f>VLOOKUP($E76,УЧАСТНИКИ!$A$2:$L$1060,9,FALSE)</f>
        <v>#N/A</v>
      </c>
    </row>
    <row r="77" spans="1:11" x14ac:dyDescent="0.2">
      <c r="A77" s="20" t="s">
        <v>46</v>
      </c>
      <c r="B77" s="15" t="e">
        <f>VLOOKUP($E77,УЧАСТНИКИ!$A$2:$L$1060,3,FALSE)</f>
        <v>#N/A</v>
      </c>
      <c r="C77" s="16" t="e">
        <f>VLOOKUP($E77,УЧАСТНИКИ!$A$2:$L$1060,4,FALSE)</f>
        <v>#N/A</v>
      </c>
      <c r="D77" s="32" t="e">
        <f>VLOOKUP($E77,УЧАСТНИКИ!$A$2:$L$1060,5,FALSE)</f>
        <v>#N/A</v>
      </c>
      <c r="E77" s="20" t="s">
        <v>89</v>
      </c>
      <c r="F77" s="20"/>
      <c r="G77" s="20"/>
      <c r="H77" s="20"/>
      <c r="I77" s="16" t="e">
        <f>VLOOKUP($E77,УЧАСТНИКИ!$A$2:$L$1060,9,FALSE)</f>
        <v>#N/A</v>
      </c>
    </row>
    <row r="78" spans="1:11" x14ac:dyDescent="0.2">
      <c r="A78" s="20"/>
      <c r="B78" s="15"/>
      <c r="C78" s="16"/>
      <c r="D78" s="32"/>
      <c r="E78" s="20"/>
      <c r="F78" s="20"/>
      <c r="G78" s="20"/>
      <c r="H78" s="20"/>
      <c r="I78" s="16"/>
    </row>
    <row r="79" spans="1:11" x14ac:dyDescent="0.2">
      <c r="A79" s="20" t="s">
        <v>47</v>
      </c>
      <c r="B79" s="15" t="e">
        <f>VLOOKUP($E79,УЧАСТНИКИ!$A$2:$L$1060,3,FALSE)</f>
        <v>#N/A</v>
      </c>
      <c r="C79" s="16" t="e">
        <f>VLOOKUP($E79,УЧАСТНИКИ!$A$2:$L$1060,4,FALSE)</f>
        <v>#N/A</v>
      </c>
      <c r="D79" s="32" t="e">
        <f>VLOOKUP($E79,УЧАСТНИКИ!$A$2:$L$1060,5,FALSE)</f>
        <v>#N/A</v>
      </c>
      <c r="E79" s="20" t="s">
        <v>1427</v>
      </c>
      <c r="F79" s="20"/>
      <c r="G79" s="20"/>
      <c r="H79" s="20"/>
      <c r="I79" s="16" t="e">
        <f>VLOOKUP($E79,УЧАСТНИКИ!$A$2:$L$1060,9,FALSE)</f>
        <v>#N/A</v>
      </c>
    </row>
    <row r="80" spans="1:11" x14ac:dyDescent="0.2">
      <c r="A80" s="20" t="s">
        <v>47</v>
      </c>
      <c r="B80" s="15" t="e">
        <f>VLOOKUP($E80,УЧАСТНИКИ!$A$2:$L$1060,3,FALSE)</f>
        <v>#N/A</v>
      </c>
      <c r="C80" s="16" t="e">
        <f>VLOOKUP($E80,УЧАСТНИКИ!$A$2:$L$1060,4,FALSE)</f>
        <v>#N/A</v>
      </c>
      <c r="D80" s="32" t="e">
        <f>VLOOKUP($E80,УЧАСТНИКИ!$A$2:$L$1060,5,FALSE)</f>
        <v>#N/A</v>
      </c>
      <c r="E80" s="20" t="s">
        <v>45</v>
      </c>
      <c r="F80" s="20"/>
      <c r="G80" s="20"/>
      <c r="H80" s="20"/>
      <c r="I80" s="16" t="e">
        <f>VLOOKUP($E80,УЧАСТНИКИ!$A$2:$L$1060,9,FALSE)</f>
        <v>#N/A</v>
      </c>
    </row>
    <row r="81" spans="1:9" x14ac:dyDescent="0.2">
      <c r="A81" s="20" t="s">
        <v>47</v>
      </c>
      <c r="B81" s="15" t="e">
        <f>VLOOKUP($E81,УЧАСТНИКИ!$A$2:$L$1060,3,FALSE)</f>
        <v>#N/A</v>
      </c>
      <c r="C81" s="16" t="e">
        <f>VLOOKUP($E81,УЧАСТНИКИ!$A$2:$L$1060,4,FALSE)</f>
        <v>#N/A</v>
      </c>
      <c r="D81" s="32" t="e">
        <f>VLOOKUP($E81,УЧАСТНИКИ!$A$2:$L$1060,5,FALSE)</f>
        <v>#N/A</v>
      </c>
      <c r="E81" s="20" t="s">
        <v>1448</v>
      </c>
      <c r="F81" s="20"/>
      <c r="G81" s="20"/>
      <c r="H81" s="20"/>
      <c r="I81" s="16" t="e">
        <f>VLOOKUP($E81,УЧАСТНИКИ!$A$2:$L$1060,9,FALSE)</f>
        <v>#N/A</v>
      </c>
    </row>
    <row r="82" spans="1:9" x14ac:dyDescent="0.2">
      <c r="A82" s="20" t="s">
        <v>47</v>
      </c>
      <c r="B82" s="15" t="e">
        <f>VLOOKUP($E82,УЧАСТНИКИ!$A$2:$L$1060,3,FALSE)</f>
        <v>#N/A</v>
      </c>
      <c r="C82" s="16" t="e">
        <f>VLOOKUP($E82,УЧАСТНИКИ!$A$2:$L$1060,4,FALSE)</f>
        <v>#N/A</v>
      </c>
      <c r="D82" s="32" t="e">
        <f>VLOOKUP($E82,УЧАСТНИКИ!$A$2:$L$1060,5,FALSE)</f>
        <v>#N/A</v>
      </c>
      <c r="E82" s="20" t="s">
        <v>1615</v>
      </c>
      <c r="F82" s="20"/>
      <c r="G82" s="20"/>
      <c r="H82" s="20"/>
      <c r="I82" s="16" t="e">
        <f>VLOOKUP($E82,УЧАСТНИКИ!$A$2:$L$1060,9,FALSE)</f>
        <v>#N/A</v>
      </c>
    </row>
    <row r="83" spans="1:9" x14ac:dyDescent="0.2">
      <c r="A83" s="20" t="s">
        <v>47</v>
      </c>
      <c r="B83" s="15" t="str">
        <f>VLOOKUP($E83,УЧАСТНИКИ!$A$2:$L$1060,3,FALSE)</f>
        <v>ЛЕДНИЧЕНКО АННА</v>
      </c>
      <c r="C83" s="16" t="str">
        <f>VLOOKUP($E83,УЧАСТНИКИ!$A$2:$L$1060,4,FALSE)</f>
        <v>20.02.2009</v>
      </c>
      <c r="D83" s="32" t="str">
        <f>VLOOKUP($E83,УЧАСТНИКИ!$A$2:$L$1060,5,FALSE)</f>
        <v>РОСТОВ СШОР-5</v>
      </c>
      <c r="E83" s="20" t="s">
        <v>1412</v>
      </c>
      <c r="F83" s="20"/>
      <c r="G83" s="20"/>
      <c r="H83" s="20"/>
      <c r="I83" s="16">
        <f>VLOOKUP($E83,УЧАСТНИКИ!$A$2:$L$1060,9,FALSE)</f>
        <v>0</v>
      </c>
    </row>
    <row r="84" spans="1:9" x14ac:dyDescent="0.2">
      <c r="A84" s="20" t="s">
        <v>47</v>
      </c>
      <c r="B84" s="15" t="str">
        <f>VLOOKUP($E84,УЧАСТНИКИ!$A$2:$L$1060,3,FALSE)</f>
        <v>МАЛХОСЬЯНЦ ВЕРОНИКА</v>
      </c>
      <c r="C84" s="16" t="str">
        <f>VLOOKUP($E84,УЧАСТНИКИ!$A$2:$L$1060,4,FALSE)</f>
        <v>04.10.2006</v>
      </c>
      <c r="D84" s="32" t="str">
        <f>VLOOKUP($E84,УЧАСТНИКИ!$A$2:$L$1060,5,FALSE)</f>
        <v>РОСТОВ СШОР (К) СКА</v>
      </c>
      <c r="E84" s="20" t="s">
        <v>264</v>
      </c>
      <c r="F84" s="20"/>
      <c r="G84" s="20"/>
      <c r="H84" s="20"/>
      <c r="I84" s="16">
        <f>VLOOKUP($E84,УЧАСТНИКИ!$A$2:$L$1060,9,FALSE)</f>
        <v>0</v>
      </c>
    </row>
    <row r="85" spans="1:9" x14ac:dyDescent="0.2">
      <c r="A85" s="20"/>
      <c r="B85" s="15"/>
      <c r="C85" s="16"/>
      <c r="D85" s="32"/>
      <c r="E85" s="20"/>
      <c r="F85" s="20"/>
      <c r="G85" s="20"/>
      <c r="H85" s="20"/>
      <c r="I85" s="16"/>
    </row>
    <row r="86" spans="1:9" hidden="1" x14ac:dyDescent="0.2">
      <c r="A86" s="20" t="s">
        <v>48</v>
      </c>
      <c r="B86" s="15" t="e">
        <f>VLOOKUP($E86,УЧАСТНИКИ!$A$2:$L$1060,3,FALSE)</f>
        <v>#N/A</v>
      </c>
      <c r="C86" s="16" t="e">
        <f>VLOOKUP($E86,УЧАСТНИКИ!$A$2:$L$1060,4,FALSE)</f>
        <v>#N/A</v>
      </c>
      <c r="D86" s="32" t="e">
        <f>VLOOKUP($E86,УЧАСТНИКИ!$A$2:$L$1060,5,FALSE)</f>
        <v>#N/A</v>
      </c>
      <c r="E86" s="20"/>
      <c r="F86" s="20"/>
      <c r="G86" s="20"/>
      <c r="H86" s="20"/>
      <c r="I86" s="16" t="e">
        <f>VLOOKUP($E86,УЧАСТНИКИ!$A$2:$L$1060,9,FALSE)</f>
        <v>#N/A</v>
      </c>
    </row>
    <row r="87" spans="1:9" hidden="1" x14ac:dyDescent="0.2">
      <c r="A87" s="20" t="s">
        <v>48</v>
      </c>
      <c r="B87" s="15" t="e">
        <f>VLOOKUP($E87,УЧАСТНИКИ!$A$2:$L$1060,3,FALSE)</f>
        <v>#N/A</v>
      </c>
      <c r="C87" s="16" t="e">
        <f>VLOOKUP($E87,УЧАСТНИКИ!$A$2:$L$1060,4,FALSE)</f>
        <v>#N/A</v>
      </c>
      <c r="D87" s="32" t="e">
        <f>VLOOKUP($E87,УЧАСТНИКИ!$A$2:$L$1060,5,FALSE)</f>
        <v>#N/A</v>
      </c>
      <c r="E87" s="20"/>
      <c r="F87" s="20"/>
      <c r="G87" s="20"/>
      <c r="H87" s="20"/>
      <c r="I87" s="16" t="e">
        <f>VLOOKUP($E87,УЧАСТНИКИ!$A$2:$L$1060,9,FALSE)</f>
        <v>#N/A</v>
      </c>
    </row>
    <row r="88" spans="1:9" hidden="1" x14ac:dyDescent="0.2">
      <c r="A88" s="20" t="s">
        <v>48</v>
      </c>
      <c r="B88" s="15" t="e">
        <f>VLOOKUP($E88,УЧАСТНИКИ!$A$2:$L$1060,3,FALSE)</f>
        <v>#N/A</v>
      </c>
      <c r="C88" s="16" t="e">
        <f>VLOOKUP($E88,УЧАСТНИКИ!$A$2:$L$1060,4,FALSE)</f>
        <v>#N/A</v>
      </c>
      <c r="D88" s="32" t="e">
        <f>VLOOKUP($E88,УЧАСТНИКИ!$A$2:$L$1060,5,FALSE)</f>
        <v>#N/A</v>
      </c>
      <c r="E88" s="20"/>
      <c r="F88" s="20"/>
      <c r="G88" s="20"/>
      <c r="H88" s="20"/>
      <c r="I88" s="16" t="e">
        <f>VLOOKUP($E88,УЧАСТНИКИ!$A$2:$L$1060,9,FALSE)</f>
        <v>#N/A</v>
      </c>
    </row>
    <row r="89" spans="1:9" hidden="1" x14ac:dyDescent="0.2">
      <c r="A89" s="20" t="s">
        <v>48</v>
      </c>
      <c r="B89" s="15" t="e">
        <f>VLOOKUP($E89,УЧАСТНИКИ!$A$2:$L$1060,3,FALSE)</f>
        <v>#N/A</v>
      </c>
      <c r="C89" s="16" t="e">
        <f>VLOOKUP($E89,УЧАСТНИКИ!$A$2:$L$1060,4,FALSE)</f>
        <v>#N/A</v>
      </c>
      <c r="D89" s="32" t="e">
        <f>VLOOKUP($E89,УЧАСТНИКИ!$A$2:$L$1060,5,FALSE)</f>
        <v>#N/A</v>
      </c>
      <c r="E89" s="20"/>
      <c r="F89" s="20"/>
      <c r="G89" s="20"/>
      <c r="H89" s="20"/>
      <c r="I89" s="16" t="e">
        <f>VLOOKUP($E89,УЧАСТНИКИ!$A$2:$L$1060,9,FALSE)</f>
        <v>#N/A</v>
      </c>
    </row>
    <row r="90" spans="1:9" hidden="1" x14ac:dyDescent="0.2">
      <c r="A90" s="20" t="s">
        <v>48</v>
      </c>
      <c r="B90" s="15" t="e">
        <f>VLOOKUP($E90,УЧАСТНИКИ!$A$2:$L$1060,3,FALSE)</f>
        <v>#N/A</v>
      </c>
      <c r="C90" s="16" t="e">
        <f>VLOOKUP($E90,УЧАСТНИКИ!$A$2:$L$1060,4,FALSE)</f>
        <v>#N/A</v>
      </c>
      <c r="D90" s="32" t="e">
        <f>VLOOKUP($E90,УЧАСТНИКИ!$A$2:$L$1060,5,FALSE)</f>
        <v>#N/A</v>
      </c>
      <c r="E90" s="20"/>
      <c r="F90" s="20"/>
      <c r="G90" s="20"/>
      <c r="H90" s="20"/>
      <c r="I90" s="16" t="e">
        <f>VLOOKUP($E90,УЧАСТНИКИ!$A$2:$L$1060,9,FALSE)</f>
        <v>#N/A</v>
      </c>
    </row>
    <row r="91" spans="1:9" hidden="1" x14ac:dyDescent="0.2">
      <c r="A91" s="20" t="s">
        <v>48</v>
      </c>
      <c r="B91" s="15" t="e">
        <f>VLOOKUP($E91,УЧАСТНИКИ!$A$2:$L$1060,3,FALSE)</f>
        <v>#N/A</v>
      </c>
      <c r="C91" s="16" t="e">
        <f>VLOOKUP($E91,УЧАСТНИКИ!$A$2:$L$1060,4,FALSE)</f>
        <v>#N/A</v>
      </c>
      <c r="D91" s="32" t="e">
        <f>VLOOKUP($E91,УЧАСТНИКИ!$A$2:$L$1060,5,FALSE)</f>
        <v>#N/A</v>
      </c>
      <c r="E91" s="20"/>
      <c r="F91" s="20"/>
      <c r="G91" s="20"/>
      <c r="H91" s="20"/>
      <c r="I91" s="16" t="e">
        <f>VLOOKUP($E91,УЧАСТНИКИ!$A$2:$L$1060,9,FALSE)</f>
        <v>#N/A</v>
      </c>
    </row>
    <row r="92" spans="1:9" hidden="1" x14ac:dyDescent="0.2">
      <c r="A92" s="20"/>
      <c r="B92" s="15"/>
      <c r="C92" s="16"/>
      <c r="D92" s="32"/>
      <c r="E92" s="20"/>
      <c r="F92" s="20"/>
      <c r="G92" s="20"/>
      <c r="H92" s="20"/>
      <c r="I92" s="16"/>
    </row>
    <row r="93" spans="1:9" hidden="1" x14ac:dyDescent="0.2">
      <c r="A93" s="20" t="s">
        <v>49</v>
      </c>
      <c r="B93" s="15" t="e">
        <f>VLOOKUP($E93,УЧАСТНИКИ!$A$2:$L$1060,3,FALSE)</f>
        <v>#N/A</v>
      </c>
      <c r="C93" s="16" t="e">
        <f>VLOOKUP($E93,УЧАСТНИКИ!$A$2:$L$1060,4,FALSE)</f>
        <v>#N/A</v>
      </c>
      <c r="D93" s="32" t="e">
        <f>VLOOKUP($E93,УЧАСТНИКИ!$A$2:$L$1060,5,FALSE)</f>
        <v>#N/A</v>
      </c>
      <c r="E93" s="20"/>
      <c r="F93" s="20"/>
      <c r="G93" s="20"/>
      <c r="H93" s="20"/>
      <c r="I93" s="16" t="e">
        <f>VLOOKUP($E93,УЧАСТНИКИ!$A$2:$L$1060,9,FALSE)</f>
        <v>#N/A</v>
      </c>
    </row>
    <row r="94" spans="1:9" hidden="1" x14ac:dyDescent="0.2">
      <c r="A94" s="20" t="s">
        <v>49</v>
      </c>
      <c r="B94" s="15" t="e">
        <f>VLOOKUP($E94,УЧАСТНИКИ!$A$2:$L$1060,3,FALSE)</f>
        <v>#N/A</v>
      </c>
      <c r="C94" s="16" t="e">
        <f>VLOOKUP($E94,УЧАСТНИКИ!$A$2:$L$1060,4,FALSE)</f>
        <v>#N/A</v>
      </c>
      <c r="D94" s="32" t="e">
        <f>VLOOKUP($E94,УЧАСТНИКИ!$A$2:$L$1060,5,FALSE)</f>
        <v>#N/A</v>
      </c>
      <c r="E94" s="20"/>
      <c r="F94" s="20"/>
      <c r="G94" s="20"/>
      <c r="H94" s="20"/>
      <c r="I94" s="16" t="e">
        <f>VLOOKUP($E94,УЧАСТНИКИ!$A$2:$L$1060,9,FALSE)</f>
        <v>#N/A</v>
      </c>
    </row>
    <row r="95" spans="1:9" hidden="1" x14ac:dyDescent="0.2">
      <c r="A95" s="20" t="s">
        <v>49</v>
      </c>
      <c r="B95" s="15" t="e">
        <f>VLOOKUP($E95,УЧАСТНИКИ!$A$2:$L$1060,3,FALSE)</f>
        <v>#N/A</v>
      </c>
      <c r="C95" s="16" t="e">
        <f>VLOOKUP($E95,УЧАСТНИКИ!$A$2:$L$1060,4,FALSE)</f>
        <v>#N/A</v>
      </c>
      <c r="D95" s="32" t="e">
        <f>VLOOKUP($E95,УЧАСТНИКИ!$A$2:$L$1060,5,FALSE)</f>
        <v>#N/A</v>
      </c>
      <c r="E95" s="20"/>
      <c r="F95" s="20"/>
      <c r="G95" s="20"/>
      <c r="H95" s="20"/>
      <c r="I95" s="16" t="e">
        <f>VLOOKUP($E95,УЧАСТНИКИ!$A$2:$L$1060,9,FALSE)</f>
        <v>#N/A</v>
      </c>
    </row>
    <row r="96" spans="1:9" hidden="1" x14ac:dyDescent="0.2">
      <c r="A96" s="20" t="s">
        <v>49</v>
      </c>
      <c r="B96" s="15" t="e">
        <f>VLOOKUP($E96,УЧАСТНИКИ!$A$2:$L$1060,3,FALSE)</f>
        <v>#N/A</v>
      </c>
      <c r="C96" s="16" t="e">
        <f>VLOOKUP($E96,УЧАСТНИКИ!$A$2:$L$1060,4,FALSE)</f>
        <v>#N/A</v>
      </c>
      <c r="D96" s="32" t="e">
        <f>VLOOKUP($E96,УЧАСТНИКИ!$A$2:$L$1060,5,FALSE)</f>
        <v>#N/A</v>
      </c>
      <c r="E96" s="20"/>
      <c r="F96" s="20"/>
      <c r="G96" s="20"/>
      <c r="H96" s="20"/>
      <c r="I96" s="16" t="e">
        <f>VLOOKUP($E96,УЧАСТНИКИ!$A$2:$L$1060,9,FALSE)</f>
        <v>#N/A</v>
      </c>
    </row>
    <row r="97" spans="1:9" hidden="1" x14ac:dyDescent="0.2">
      <c r="A97" s="20" t="s">
        <v>49</v>
      </c>
      <c r="B97" s="15" t="e">
        <f>VLOOKUP($E97,УЧАСТНИКИ!$A$2:$L$1060,3,FALSE)</f>
        <v>#N/A</v>
      </c>
      <c r="C97" s="16" t="e">
        <f>VLOOKUP($E97,УЧАСТНИКИ!$A$2:$L$1060,4,FALSE)</f>
        <v>#N/A</v>
      </c>
      <c r="D97" s="32" t="e">
        <f>VLOOKUP($E97,УЧАСТНИКИ!$A$2:$L$1060,5,FALSE)</f>
        <v>#N/A</v>
      </c>
      <c r="E97" s="20"/>
      <c r="F97" s="20"/>
      <c r="G97" s="20"/>
      <c r="H97" s="20"/>
      <c r="I97" s="16" t="e">
        <f>VLOOKUP($E97,УЧАСТНИКИ!$A$2:$L$1060,9,FALSE)</f>
        <v>#N/A</v>
      </c>
    </row>
    <row r="98" spans="1:9" hidden="1" x14ac:dyDescent="0.2">
      <c r="A98" s="20" t="s">
        <v>49</v>
      </c>
      <c r="B98" s="15" t="e">
        <f>VLOOKUP($E98,УЧАСТНИКИ!$A$2:$L$1060,3,FALSE)</f>
        <v>#N/A</v>
      </c>
      <c r="C98" s="16" t="e">
        <f>VLOOKUP($E98,УЧАСТНИКИ!$A$2:$L$1060,4,FALSE)</f>
        <v>#N/A</v>
      </c>
      <c r="D98" s="32" t="e">
        <f>VLOOKUP($E98,УЧАСТНИКИ!$A$2:$L$1060,5,FALSE)</f>
        <v>#N/A</v>
      </c>
      <c r="E98" s="20"/>
      <c r="F98" s="20"/>
      <c r="G98" s="20"/>
      <c r="H98" s="20"/>
      <c r="I98" s="16" t="e">
        <f>VLOOKUP($E98,УЧАСТНИКИ!$A$2:$L$1060,9,FALSE)</f>
        <v>#N/A</v>
      </c>
    </row>
    <row r="99" spans="1:9" hidden="1" x14ac:dyDescent="0.2">
      <c r="A99" s="20"/>
      <c r="B99" s="15"/>
      <c r="C99" s="16"/>
      <c r="D99" s="32"/>
      <c r="E99" s="20"/>
      <c r="F99" s="20"/>
      <c r="G99" s="20"/>
      <c r="H99" s="20"/>
      <c r="I99" s="16"/>
    </row>
    <row r="100" spans="1:9" hidden="1" x14ac:dyDescent="0.2">
      <c r="A100" s="20" t="s">
        <v>50</v>
      </c>
      <c r="B100" s="15" t="e">
        <f>VLOOKUP($E100,УЧАСТНИКИ!$A$2:$L$1060,3,FALSE)</f>
        <v>#N/A</v>
      </c>
      <c r="C100" s="16" t="e">
        <f>VLOOKUP($E100,УЧАСТНИКИ!$A$2:$L$1060,4,FALSE)</f>
        <v>#N/A</v>
      </c>
      <c r="D100" s="32" t="e">
        <f>VLOOKUP($E100,УЧАСТНИКИ!$A$2:$L$1060,5,FALSE)</f>
        <v>#N/A</v>
      </c>
      <c r="E100" s="20"/>
      <c r="F100" s="20"/>
      <c r="G100" s="20"/>
      <c r="H100" s="20"/>
      <c r="I100" s="16" t="e">
        <f>VLOOKUP($E100,УЧАСТНИКИ!$A$2:$L$1060,9,FALSE)</f>
        <v>#N/A</v>
      </c>
    </row>
    <row r="101" spans="1:9" hidden="1" x14ac:dyDescent="0.2">
      <c r="A101" s="20" t="s">
        <v>50</v>
      </c>
      <c r="B101" s="15" t="e">
        <f>VLOOKUP($E101,УЧАСТНИКИ!$A$2:$L$1060,3,FALSE)</f>
        <v>#N/A</v>
      </c>
      <c r="C101" s="16" t="e">
        <f>VLOOKUP($E101,УЧАСТНИКИ!$A$2:$L$1060,4,FALSE)</f>
        <v>#N/A</v>
      </c>
      <c r="D101" s="32" t="e">
        <f>VLOOKUP($E101,УЧАСТНИКИ!$A$2:$L$1060,5,FALSE)</f>
        <v>#N/A</v>
      </c>
      <c r="E101" s="20"/>
      <c r="F101" s="20"/>
      <c r="G101" s="20"/>
      <c r="H101" s="20"/>
      <c r="I101" s="16" t="e">
        <f>VLOOKUP($E101,УЧАСТНИКИ!$A$2:$L$1060,9,FALSE)</f>
        <v>#N/A</v>
      </c>
    </row>
    <row r="102" spans="1:9" hidden="1" x14ac:dyDescent="0.2">
      <c r="A102" s="20" t="s">
        <v>50</v>
      </c>
      <c r="B102" s="15" t="e">
        <f>VLOOKUP($E102,УЧАСТНИКИ!$A$2:$L$1060,3,FALSE)</f>
        <v>#N/A</v>
      </c>
      <c r="C102" s="16" t="e">
        <f>VLOOKUP($E102,УЧАСТНИКИ!$A$2:$L$1060,4,FALSE)</f>
        <v>#N/A</v>
      </c>
      <c r="D102" s="32" t="e">
        <f>VLOOKUP($E102,УЧАСТНИКИ!$A$2:$L$1060,5,FALSE)</f>
        <v>#N/A</v>
      </c>
      <c r="E102" s="20"/>
      <c r="F102" s="20"/>
      <c r="G102" s="20"/>
      <c r="H102" s="20"/>
      <c r="I102" s="16" t="e">
        <f>VLOOKUP($E102,УЧАСТНИКИ!$A$2:$L$1060,9,FALSE)</f>
        <v>#N/A</v>
      </c>
    </row>
    <row r="103" spans="1:9" hidden="1" x14ac:dyDescent="0.2">
      <c r="A103" s="20" t="s">
        <v>50</v>
      </c>
      <c r="B103" s="15" t="e">
        <f>VLOOKUP($E103,УЧАСТНИКИ!$A$2:$L$1060,3,FALSE)</f>
        <v>#N/A</v>
      </c>
      <c r="C103" s="16" t="e">
        <f>VLOOKUP($E103,УЧАСТНИКИ!$A$2:$L$1060,4,FALSE)</f>
        <v>#N/A</v>
      </c>
      <c r="D103" s="32" t="e">
        <f>VLOOKUP($E103,УЧАСТНИКИ!$A$2:$L$1060,5,FALSE)</f>
        <v>#N/A</v>
      </c>
      <c r="E103" s="20"/>
      <c r="F103" s="20"/>
      <c r="G103" s="20"/>
      <c r="H103" s="20"/>
      <c r="I103" s="16" t="e">
        <f>VLOOKUP($E103,УЧАСТНИКИ!$A$2:$L$1060,9,FALSE)</f>
        <v>#N/A</v>
      </c>
    </row>
    <row r="104" spans="1:9" hidden="1" x14ac:dyDescent="0.2">
      <c r="A104" s="20" t="s">
        <v>50</v>
      </c>
      <c r="B104" s="15" t="e">
        <f>VLOOKUP($E104,УЧАСТНИКИ!$A$2:$L$1060,3,FALSE)</f>
        <v>#N/A</v>
      </c>
      <c r="C104" s="16" t="e">
        <f>VLOOKUP($E104,УЧАСТНИКИ!$A$2:$L$1060,4,FALSE)</f>
        <v>#N/A</v>
      </c>
      <c r="D104" s="32" t="e">
        <f>VLOOKUP($E104,УЧАСТНИКИ!$A$2:$L$1060,5,FALSE)</f>
        <v>#N/A</v>
      </c>
      <c r="E104" s="20"/>
      <c r="F104" s="20"/>
      <c r="G104" s="20"/>
      <c r="H104" s="20"/>
      <c r="I104" s="16" t="e">
        <f>VLOOKUP($E104,УЧАСТНИКИ!$A$2:$L$1060,9,FALSE)</f>
        <v>#N/A</v>
      </c>
    </row>
    <row r="105" spans="1:9" hidden="1" x14ac:dyDescent="0.2">
      <c r="A105" s="20" t="s">
        <v>50</v>
      </c>
      <c r="B105" s="15" t="e">
        <f>VLOOKUP($E105,УЧАСТНИКИ!$A$2:$L$1060,3,FALSE)</f>
        <v>#N/A</v>
      </c>
      <c r="C105" s="16" t="e">
        <f>VLOOKUP($E105,УЧАСТНИКИ!$A$2:$L$1060,4,FALSE)</f>
        <v>#N/A</v>
      </c>
      <c r="D105" s="32" t="e">
        <f>VLOOKUP($E105,УЧАСТНИКИ!$A$2:$L$1060,5,FALSE)</f>
        <v>#N/A</v>
      </c>
      <c r="E105" s="20"/>
      <c r="F105" s="20"/>
      <c r="G105" s="20"/>
      <c r="H105" s="20"/>
      <c r="I105" s="16" t="e">
        <f>VLOOKUP($E105,УЧАСТНИКИ!$A$2:$L$1060,9,FALSE)</f>
        <v>#N/A</v>
      </c>
    </row>
    <row r="106" spans="1:9" hidden="1" x14ac:dyDescent="0.2">
      <c r="A106" s="20"/>
      <c r="B106" s="15"/>
      <c r="C106" s="16"/>
      <c r="D106" s="32"/>
      <c r="E106" s="20"/>
      <c r="F106" s="20"/>
      <c r="G106" s="20"/>
      <c r="H106" s="20"/>
      <c r="I106" s="16"/>
    </row>
    <row r="107" spans="1:9" hidden="1" x14ac:dyDescent="0.2">
      <c r="A107" s="20" t="s">
        <v>51</v>
      </c>
      <c r="B107" s="15" t="e">
        <f>VLOOKUP($E107,УЧАСТНИКИ!$A$2:$L$1060,3,FALSE)</f>
        <v>#N/A</v>
      </c>
      <c r="C107" s="16" t="e">
        <f>VLOOKUP($E107,УЧАСТНИКИ!$A$2:$L$1060,4,FALSE)</f>
        <v>#N/A</v>
      </c>
      <c r="D107" s="32" t="e">
        <f>VLOOKUP($E107,УЧАСТНИКИ!$A$2:$L$1060,5,FALSE)</f>
        <v>#N/A</v>
      </c>
      <c r="E107" s="20"/>
      <c r="F107" s="20"/>
      <c r="G107" s="20"/>
      <c r="H107" s="20"/>
      <c r="I107" s="16" t="e">
        <f>VLOOKUP($E107,УЧАСТНИКИ!$A$2:$L$1060,9,FALSE)</f>
        <v>#N/A</v>
      </c>
    </row>
    <row r="108" spans="1:9" hidden="1" x14ac:dyDescent="0.2">
      <c r="A108" s="20" t="s">
        <v>51</v>
      </c>
      <c r="B108" s="15" t="e">
        <f>VLOOKUP($E108,УЧАСТНИКИ!$A$2:$L$1060,3,FALSE)</f>
        <v>#N/A</v>
      </c>
      <c r="C108" s="16" t="e">
        <f>VLOOKUP($E108,УЧАСТНИКИ!$A$2:$L$1060,4,FALSE)</f>
        <v>#N/A</v>
      </c>
      <c r="D108" s="32" t="e">
        <f>VLOOKUP($E108,УЧАСТНИКИ!$A$2:$L$1060,5,FALSE)</f>
        <v>#N/A</v>
      </c>
      <c r="E108" s="20"/>
      <c r="F108" s="20"/>
      <c r="G108" s="20"/>
      <c r="H108" s="20"/>
      <c r="I108" s="16" t="e">
        <f>VLOOKUP($E108,УЧАСТНИКИ!$A$2:$L$1060,9,FALSE)</f>
        <v>#N/A</v>
      </c>
    </row>
    <row r="109" spans="1:9" hidden="1" x14ac:dyDescent="0.2">
      <c r="A109" s="20" t="s">
        <v>51</v>
      </c>
      <c r="B109" s="15" t="e">
        <f>VLOOKUP($E109,УЧАСТНИКИ!$A$2:$L$1060,3,FALSE)</f>
        <v>#N/A</v>
      </c>
      <c r="C109" s="16" t="e">
        <f>VLOOKUP($E109,УЧАСТНИКИ!$A$2:$L$1060,4,FALSE)</f>
        <v>#N/A</v>
      </c>
      <c r="D109" s="32" t="e">
        <f>VLOOKUP($E109,УЧАСТНИКИ!$A$2:$L$1060,5,FALSE)</f>
        <v>#N/A</v>
      </c>
      <c r="E109" s="20"/>
      <c r="F109" s="20"/>
      <c r="G109" s="20"/>
      <c r="H109" s="20"/>
      <c r="I109" s="16" t="e">
        <f>VLOOKUP($E109,УЧАСТНИКИ!$A$2:$L$1060,9,FALSE)</f>
        <v>#N/A</v>
      </c>
    </row>
    <row r="110" spans="1:9" hidden="1" x14ac:dyDescent="0.2">
      <c r="A110" s="20" t="s">
        <v>51</v>
      </c>
      <c r="B110" s="15" t="e">
        <f>VLOOKUP($E110,УЧАСТНИКИ!$A$2:$L$1060,3,FALSE)</f>
        <v>#N/A</v>
      </c>
      <c r="C110" s="16" t="e">
        <f>VLOOKUP($E110,УЧАСТНИКИ!$A$2:$L$1060,4,FALSE)</f>
        <v>#N/A</v>
      </c>
      <c r="D110" s="32" t="e">
        <f>VLOOKUP($E110,УЧАСТНИКИ!$A$2:$L$1060,5,FALSE)</f>
        <v>#N/A</v>
      </c>
      <c r="E110" s="20"/>
      <c r="F110" s="20"/>
      <c r="G110" s="20"/>
      <c r="H110" s="20"/>
      <c r="I110" s="16" t="e">
        <f>VLOOKUP($E110,УЧАСТНИКИ!$A$2:$L$1060,9,FALSE)</f>
        <v>#N/A</v>
      </c>
    </row>
    <row r="111" spans="1:9" hidden="1" x14ac:dyDescent="0.2">
      <c r="A111" s="20" t="s">
        <v>51</v>
      </c>
      <c r="B111" s="15" t="e">
        <f>VLOOKUP($E111,УЧАСТНИКИ!$A$2:$L$1060,3,FALSE)</f>
        <v>#N/A</v>
      </c>
      <c r="C111" s="16" t="e">
        <f>VLOOKUP($E111,УЧАСТНИКИ!$A$2:$L$1060,4,FALSE)</f>
        <v>#N/A</v>
      </c>
      <c r="D111" s="32" t="e">
        <f>VLOOKUP($E111,УЧАСТНИКИ!$A$2:$L$1060,5,FALSE)</f>
        <v>#N/A</v>
      </c>
      <c r="E111" s="20"/>
      <c r="F111" s="20"/>
      <c r="G111" s="20"/>
      <c r="H111" s="20"/>
      <c r="I111" s="16" t="e">
        <f>VLOOKUP($E111,УЧАСТНИКИ!$A$2:$L$1060,9,FALSE)</f>
        <v>#N/A</v>
      </c>
    </row>
    <row r="112" spans="1:9" hidden="1" x14ac:dyDescent="0.2">
      <c r="A112" s="20" t="s">
        <v>51</v>
      </c>
      <c r="B112" s="15" t="e">
        <f>VLOOKUP($E112,УЧАСТНИКИ!$A$2:$L$1060,3,FALSE)</f>
        <v>#N/A</v>
      </c>
      <c r="C112" s="16" t="e">
        <f>VLOOKUP($E112,УЧАСТНИКИ!$A$2:$L$1060,4,FALSE)</f>
        <v>#N/A</v>
      </c>
      <c r="D112" s="32" t="e">
        <f>VLOOKUP($E112,УЧАСТНИКИ!$A$2:$L$1060,5,FALSE)</f>
        <v>#N/A</v>
      </c>
      <c r="E112" s="20"/>
      <c r="F112" s="20"/>
      <c r="G112" s="20"/>
      <c r="H112" s="20"/>
      <c r="I112" s="16" t="e">
        <f>VLOOKUP($E112,УЧАСТНИКИ!$A$2:$L$1060,9,FALSE)</f>
        <v>#N/A</v>
      </c>
    </row>
    <row r="113" spans="1:11" hidden="1" x14ac:dyDescent="0.2">
      <c r="A113" s="20"/>
      <c r="B113" s="15"/>
      <c r="C113" s="16"/>
      <c r="D113" s="32"/>
      <c r="E113" s="20"/>
      <c r="F113" s="20"/>
      <c r="G113" s="20"/>
      <c r="H113" s="20"/>
      <c r="I113" s="16"/>
    </row>
    <row r="114" spans="1:11" hidden="1" x14ac:dyDescent="0.2">
      <c r="A114" s="20" t="s">
        <v>88</v>
      </c>
      <c r="B114" s="15" t="e">
        <f>VLOOKUP($E114,УЧАСТНИКИ!$A$2:$L$1060,3,FALSE)</f>
        <v>#N/A</v>
      </c>
      <c r="C114" s="16" t="e">
        <f>VLOOKUP($E114,УЧАСТНИКИ!$A$2:$L$1060,4,FALSE)</f>
        <v>#N/A</v>
      </c>
      <c r="D114" s="32" t="e">
        <f>VLOOKUP($E114,УЧАСТНИКИ!$A$2:$L$1060,5,FALSE)</f>
        <v>#N/A</v>
      </c>
      <c r="E114" s="20"/>
      <c r="F114" s="20"/>
      <c r="G114" s="20"/>
      <c r="H114" s="20"/>
      <c r="I114" s="16" t="e">
        <f>VLOOKUP($E114,УЧАСТНИКИ!$A$2:$L$1060,9,FALSE)</f>
        <v>#N/A</v>
      </c>
    </row>
    <row r="115" spans="1:11" hidden="1" x14ac:dyDescent="0.2">
      <c r="A115" s="20" t="s">
        <v>88</v>
      </c>
      <c r="B115" s="15" t="e">
        <f>VLOOKUP($E115,УЧАСТНИКИ!$A$2:$L$1060,3,FALSE)</f>
        <v>#N/A</v>
      </c>
      <c r="C115" s="16" t="e">
        <f>VLOOKUP($E115,УЧАСТНИКИ!$A$2:$L$1060,4,FALSE)</f>
        <v>#N/A</v>
      </c>
      <c r="D115" s="32" t="e">
        <f>VLOOKUP($E115,УЧАСТНИКИ!$A$2:$L$1060,5,FALSE)</f>
        <v>#N/A</v>
      </c>
      <c r="E115" s="20"/>
      <c r="F115" s="20"/>
      <c r="G115" s="20"/>
      <c r="H115" s="20"/>
      <c r="I115" s="16" t="e">
        <f>VLOOKUP($E115,УЧАСТНИКИ!$A$2:$L$1060,9,FALSE)</f>
        <v>#N/A</v>
      </c>
    </row>
    <row r="116" spans="1:11" hidden="1" x14ac:dyDescent="0.2">
      <c r="A116" s="20" t="s">
        <v>88</v>
      </c>
      <c r="B116" s="15" t="e">
        <f>VLOOKUP($E116,УЧАСТНИКИ!$A$2:$L$1060,3,FALSE)</f>
        <v>#N/A</v>
      </c>
      <c r="C116" s="16" t="e">
        <f>VLOOKUP($E116,УЧАСТНИКИ!$A$2:$L$1060,4,FALSE)</f>
        <v>#N/A</v>
      </c>
      <c r="D116" s="32" t="e">
        <f>VLOOKUP($E116,УЧАСТНИКИ!$A$2:$L$1060,5,FALSE)</f>
        <v>#N/A</v>
      </c>
      <c r="E116" s="20"/>
      <c r="F116" s="20"/>
      <c r="G116" s="20"/>
      <c r="H116" s="20"/>
      <c r="I116" s="16" t="e">
        <f>VLOOKUP($E116,УЧАСТНИКИ!$A$2:$L$1060,9,FALSE)</f>
        <v>#N/A</v>
      </c>
    </row>
    <row r="117" spans="1:11" hidden="1" x14ac:dyDescent="0.2">
      <c r="A117" s="20" t="s">
        <v>88</v>
      </c>
      <c r="B117" s="15" t="e">
        <f>VLOOKUP($E117,УЧАСТНИКИ!$A$2:$L$1060,3,FALSE)</f>
        <v>#N/A</v>
      </c>
      <c r="C117" s="16" t="e">
        <f>VLOOKUP($E117,УЧАСТНИКИ!$A$2:$L$1060,4,FALSE)</f>
        <v>#N/A</v>
      </c>
      <c r="D117" s="32" t="e">
        <f>VLOOKUP($E117,УЧАСТНИКИ!$A$2:$L$1060,5,FALSE)</f>
        <v>#N/A</v>
      </c>
      <c r="E117" s="20"/>
      <c r="F117" s="20"/>
      <c r="G117" s="20"/>
      <c r="H117" s="20"/>
      <c r="I117" s="16" t="e">
        <f>VLOOKUP($E117,УЧАСТНИКИ!$A$2:$L$1060,9,FALSE)</f>
        <v>#N/A</v>
      </c>
    </row>
    <row r="118" spans="1:11" hidden="1" x14ac:dyDescent="0.2">
      <c r="A118" s="20" t="s">
        <v>88</v>
      </c>
      <c r="B118" s="15" t="e">
        <f>VLOOKUP($E118,УЧАСТНИКИ!$A$2:$L$1060,3,FALSE)</f>
        <v>#N/A</v>
      </c>
      <c r="C118" s="16" t="e">
        <f>VLOOKUP($E118,УЧАСТНИКИ!$A$2:$L$1060,4,FALSE)</f>
        <v>#N/A</v>
      </c>
      <c r="D118" s="32" t="e">
        <f>VLOOKUP($E118,УЧАСТНИКИ!$A$2:$L$1060,5,FALSE)</f>
        <v>#N/A</v>
      </c>
      <c r="E118" s="20"/>
      <c r="F118" s="20"/>
      <c r="G118" s="20"/>
      <c r="H118" s="20"/>
      <c r="I118" s="16" t="e">
        <f>VLOOKUP($E118,УЧАСТНИКИ!$A$2:$L$1060,9,FALSE)</f>
        <v>#N/A</v>
      </c>
    </row>
    <row r="119" spans="1:11" hidden="1" x14ac:dyDescent="0.2">
      <c r="A119" s="20" t="s">
        <v>88</v>
      </c>
      <c r="B119" s="15" t="e">
        <f>VLOOKUP($E119,УЧАСТНИКИ!$A$2:$L$1060,3,FALSE)</f>
        <v>#N/A</v>
      </c>
      <c r="C119" s="16" t="e">
        <f>VLOOKUP($E119,УЧАСТНИКИ!$A$2:$L$1060,4,FALSE)</f>
        <v>#N/A</v>
      </c>
      <c r="D119" s="32" t="e">
        <f>VLOOKUP($E119,УЧАСТНИКИ!$A$2:$L$1060,5,FALSE)</f>
        <v>#N/A</v>
      </c>
      <c r="E119" s="20"/>
      <c r="F119" s="20"/>
      <c r="G119" s="20"/>
      <c r="H119" s="20"/>
      <c r="I119" s="16" t="e">
        <f>VLOOKUP($E119,УЧАСТНИКИ!$A$2:$L$1060,9,FALSE)</f>
        <v>#N/A</v>
      </c>
    </row>
    <row r="120" spans="1:11" x14ac:dyDescent="0.2">
      <c r="A120" s="115"/>
      <c r="B120" s="121" t="s">
        <v>54</v>
      </c>
      <c r="C120" s="116"/>
      <c r="D120" s="116"/>
      <c r="E120" s="116"/>
      <c r="F120" s="116"/>
      <c r="G120" s="116"/>
      <c r="H120" s="116"/>
      <c r="I120" s="117"/>
    </row>
    <row r="121" spans="1:11" x14ac:dyDescent="0.2">
      <c r="A121" s="20" t="s">
        <v>45</v>
      </c>
      <c r="B121" s="15" t="e">
        <f>VLOOKUP($E121,УЧАСТНИКИ!$A$2:$L$1060,3,FALSE)</f>
        <v>#N/A</v>
      </c>
      <c r="C121" s="16" t="e">
        <f>VLOOKUP($E121,УЧАСТНИКИ!$A$2:$L$1060,4,FALSE)</f>
        <v>#N/A</v>
      </c>
      <c r="D121" s="32" t="e">
        <f>VLOOKUP($E121,УЧАСТНИКИ!$A$2:$L$1060,5,FALSE)</f>
        <v>#N/A</v>
      </c>
      <c r="E121" s="20" t="s">
        <v>231</v>
      </c>
      <c r="F121" s="20"/>
      <c r="G121" s="20"/>
      <c r="H121" s="20"/>
      <c r="I121" s="207" t="e">
        <f>VLOOKUP($E121,УЧАСТНИКИ!$A$2:$L$1060,9,FALSE)</f>
        <v>#N/A</v>
      </c>
    </row>
    <row r="122" spans="1:11" x14ac:dyDescent="0.2">
      <c r="A122" s="20" t="s">
        <v>45</v>
      </c>
      <c r="B122" s="15" t="e">
        <f>VLOOKUP($E122,УЧАСТНИКИ!$A$2:$L$1060,3,FALSE)</f>
        <v>#N/A</v>
      </c>
      <c r="C122" s="16" t="e">
        <f>VLOOKUP($E122,УЧАСТНИКИ!$A$2:$L$1060,4,FALSE)</f>
        <v>#N/A</v>
      </c>
      <c r="D122" s="32" t="e">
        <f>VLOOKUP($E122,УЧАСТНИКИ!$A$2:$L$1060,5,FALSE)</f>
        <v>#N/A</v>
      </c>
      <c r="E122" s="20" t="s">
        <v>1623</v>
      </c>
      <c r="F122" s="20"/>
      <c r="G122" s="20"/>
      <c r="H122" s="20"/>
      <c r="I122" s="207" t="e">
        <f>VLOOKUP($E122,УЧАСТНИКИ!$A$2:$L$1060,9,FALSE)</f>
        <v>#N/A</v>
      </c>
    </row>
    <row r="123" spans="1:11" x14ac:dyDescent="0.2">
      <c r="A123" s="20" t="s">
        <v>45</v>
      </c>
      <c r="B123" s="15" t="e">
        <f>VLOOKUP($E123,УЧАСТНИКИ!$A$2:$L$1060,3,FALSE)</f>
        <v>#N/A</v>
      </c>
      <c r="C123" s="16" t="e">
        <f>VLOOKUP($E123,УЧАСТНИКИ!$A$2:$L$1060,4,FALSE)</f>
        <v>#N/A</v>
      </c>
      <c r="D123" s="32" t="e">
        <f>VLOOKUP($E123,УЧАСТНИКИ!$A$2:$L$1060,5,FALSE)</f>
        <v>#N/A</v>
      </c>
      <c r="E123" s="20" t="s">
        <v>1620</v>
      </c>
      <c r="F123" s="20"/>
      <c r="G123" s="20"/>
      <c r="H123" s="20"/>
      <c r="I123" s="207" t="e">
        <f>VLOOKUP($E123,УЧАСТНИКИ!$A$2:$L$1060,9,FALSE)</f>
        <v>#N/A</v>
      </c>
    </row>
    <row r="124" spans="1:11" x14ac:dyDescent="0.2">
      <c r="A124" s="20" t="s">
        <v>45</v>
      </c>
      <c r="B124" s="15" t="str">
        <f>VLOOKUP($E124,УЧАСТНИКИ!$A$2:$L$1060,3,FALSE)</f>
        <v>ШЕВЛЮГА СОФЬЯ</v>
      </c>
      <c r="C124" s="16" t="str">
        <f>VLOOKUP($E124,УЧАСТНИКИ!$A$2:$L$1060,4,FALSE)</f>
        <v>05.02.2005</v>
      </c>
      <c r="D124" s="32" t="str">
        <f>VLOOKUP($E124,УЧАСТНИКИ!$A$2:$L$1060,5,FALSE)</f>
        <v>ТАГАНРОГ СШОР-13</v>
      </c>
      <c r="E124" s="20" t="s">
        <v>1563</v>
      </c>
      <c r="F124" s="20"/>
      <c r="G124" s="20"/>
      <c r="H124" s="20"/>
      <c r="I124" s="207">
        <f>VLOOKUP($E124,УЧАСТНИКИ!$A$2:$L$1060,9,FALSE)</f>
        <v>0</v>
      </c>
      <c r="K124" s="4"/>
    </row>
    <row r="125" spans="1:11" x14ac:dyDescent="0.2">
      <c r="A125" s="20" t="s">
        <v>45</v>
      </c>
      <c r="B125" s="206" t="e">
        <f>VLOOKUP($E125,УЧАСТНИКИ!$A$2:$L$1060,3,FALSE)</f>
        <v>#N/A</v>
      </c>
      <c r="C125" s="207" t="e">
        <f>VLOOKUP($E125,УЧАСТНИКИ!$A$2:$L$1060,4,FALSE)</f>
        <v>#N/A</v>
      </c>
      <c r="D125" s="211" t="e">
        <f>VLOOKUP($E125,УЧАСТНИКИ!$A$2:$L$1060,5,FALSE)</f>
        <v>#N/A</v>
      </c>
      <c r="E125" s="20"/>
      <c r="F125" s="20"/>
      <c r="G125" s="20"/>
      <c r="H125" s="20"/>
      <c r="I125" s="207" t="e">
        <f>VLOOKUP($E125,УЧАСТНИКИ!$A$2:$L$1060,9,FALSE)</f>
        <v>#N/A</v>
      </c>
    </row>
    <row r="126" spans="1:11" x14ac:dyDescent="0.2">
      <c r="A126" s="20" t="s">
        <v>45</v>
      </c>
      <c r="B126" s="206" t="e">
        <f>VLOOKUP($E126,УЧАСТНИКИ!$A$2:$L$1060,3,FALSE)</f>
        <v>#N/A</v>
      </c>
      <c r="C126" s="207" t="e">
        <f>VLOOKUP($E126,УЧАСТНИКИ!$A$2:$L$1060,4,FALSE)</f>
        <v>#N/A</v>
      </c>
      <c r="D126" s="211" t="e">
        <f>VLOOKUP($E126,УЧАСТНИКИ!$A$2:$L$1060,5,FALSE)</f>
        <v>#N/A</v>
      </c>
      <c r="E126" s="20"/>
      <c r="F126" s="20"/>
      <c r="G126" s="20"/>
      <c r="H126" s="20"/>
      <c r="I126" s="207" t="e">
        <f>VLOOKUP($E126,УЧАСТНИКИ!$A$2:$L$1060,9,FALSE)</f>
        <v>#N/A</v>
      </c>
    </row>
    <row r="127" spans="1:11" x14ac:dyDescent="0.2">
      <c r="A127" s="20"/>
      <c r="B127" s="15"/>
      <c r="C127" s="16"/>
      <c r="D127" s="32"/>
      <c r="E127" s="20"/>
      <c r="F127" s="20"/>
      <c r="G127" s="20"/>
      <c r="H127" s="20"/>
      <c r="I127" s="16"/>
    </row>
    <row r="128" spans="1:11" x14ac:dyDescent="0.2">
      <c r="A128" s="20" t="s">
        <v>46</v>
      </c>
      <c r="B128" s="15" t="e">
        <f>VLOOKUP($E128,УЧАСТНИКИ!$A$2:$L$1060,3,FALSE)</f>
        <v>#N/A</v>
      </c>
      <c r="C128" s="16" t="e">
        <f>VLOOKUP($E128,УЧАСТНИКИ!$A$2:$L$1060,4,FALSE)</f>
        <v>#N/A</v>
      </c>
      <c r="D128" s="32" t="e">
        <f>VLOOKUP($E128,УЧАСТНИКИ!$A$2:$L$1060,5,FALSE)</f>
        <v>#N/A</v>
      </c>
      <c r="E128" s="20" t="s">
        <v>1607</v>
      </c>
      <c r="F128" s="20"/>
      <c r="G128" s="20"/>
      <c r="H128" s="20"/>
      <c r="I128" s="16" t="e">
        <f>VLOOKUP($E128,УЧАСТНИКИ!$A$2:$L$1060,9,FALSE)</f>
        <v>#N/A</v>
      </c>
    </row>
    <row r="129" spans="1:9" x14ac:dyDescent="0.2">
      <c r="A129" s="20" t="s">
        <v>46</v>
      </c>
      <c r="B129" s="15" t="e">
        <f>VLOOKUP($E129,УЧАСТНИКИ!$A$2:$L$1060,3,FALSE)</f>
        <v>#N/A</v>
      </c>
      <c r="C129" s="16" t="e">
        <f>VLOOKUP($E129,УЧАСТНИКИ!$A$2:$L$1060,4,FALSE)</f>
        <v>#N/A</v>
      </c>
      <c r="D129" s="32" t="e">
        <f>VLOOKUP($E129,УЧАСТНИКИ!$A$2:$L$1060,5,FALSE)</f>
        <v>#N/A</v>
      </c>
      <c r="E129" s="20" t="s">
        <v>1590</v>
      </c>
      <c r="F129" s="20"/>
      <c r="G129" s="20"/>
      <c r="H129" s="20"/>
      <c r="I129" s="16" t="e">
        <f>VLOOKUP($E129,УЧАСТНИКИ!$A$2:$L$1060,9,FALSE)</f>
        <v>#N/A</v>
      </c>
    </row>
    <row r="130" spans="1:9" x14ac:dyDescent="0.2">
      <c r="A130" s="20" t="s">
        <v>46</v>
      </c>
      <c r="B130" s="15" t="e">
        <f>VLOOKUP($E130,УЧАСТНИКИ!$A$2:$L$1060,3,FALSE)</f>
        <v>#N/A</v>
      </c>
      <c r="C130" s="16" t="e">
        <f>VLOOKUP($E130,УЧАСТНИКИ!$A$2:$L$1060,4,FALSE)</f>
        <v>#N/A</v>
      </c>
      <c r="D130" s="32" t="e">
        <f>VLOOKUP($E130,УЧАСТНИКИ!$A$2:$L$1060,5,FALSE)</f>
        <v>#N/A</v>
      </c>
      <c r="E130" s="20" t="s">
        <v>1458</v>
      </c>
      <c r="F130" s="20"/>
      <c r="G130" s="20"/>
      <c r="H130" s="20"/>
      <c r="I130" s="16" t="e">
        <f>VLOOKUP($E130,УЧАСТНИКИ!$A$2:$L$1060,9,FALSE)</f>
        <v>#N/A</v>
      </c>
    </row>
    <row r="131" spans="1:9" x14ac:dyDescent="0.2">
      <c r="A131" s="20" t="s">
        <v>46</v>
      </c>
      <c r="B131" s="15" t="e">
        <f>VLOOKUP($E131,УЧАСТНИКИ!$A$2:$L$1060,3,FALSE)</f>
        <v>#N/A</v>
      </c>
      <c r="C131" s="16" t="e">
        <f>VLOOKUP($E131,УЧАСТНИКИ!$A$2:$L$1060,4,FALSE)</f>
        <v>#N/A</v>
      </c>
      <c r="D131" s="32" t="e">
        <f>VLOOKUP($E131,УЧАСТНИКИ!$A$2:$L$1060,5,FALSE)</f>
        <v>#N/A</v>
      </c>
      <c r="E131" s="20" t="s">
        <v>1455</v>
      </c>
      <c r="F131" s="20"/>
      <c r="G131" s="20"/>
      <c r="H131" s="20"/>
      <c r="I131" s="16" t="e">
        <f>VLOOKUP($E131,УЧАСТНИКИ!$A$2:$L$1060,9,FALSE)</f>
        <v>#N/A</v>
      </c>
    </row>
    <row r="132" spans="1:9" x14ac:dyDescent="0.2">
      <c r="A132" s="20" t="s">
        <v>46</v>
      </c>
      <c r="B132" s="268" t="e">
        <f>VLOOKUP($E132,УЧАСТНИКИ!$A$2:$L$1060,3,FALSE)</f>
        <v>#N/A</v>
      </c>
      <c r="C132" s="272" t="e">
        <f>VLOOKUP($E132,УЧАСТНИКИ!$A$2:$L$1060,4,FALSE)</f>
        <v>#N/A</v>
      </c>
      <c r="D132" s="269" t="e">
        <f>VLOOKUP($E132,УЧАСТНИКИ!$A$2:$L$1060,5,FALSE)</f>
        <v>#N/A</v>
      </c>
      <c r="E132" s="20" t="s">
        <v>100</v>
      </c>
      <c r="F132" s="20"/>
      <c r="G132" s="20"/>
      <c r="H132" s="20"/>
      <c r="I132" s="16" t="e">
        <f>VLOOKUP($E132,УЧАСТНИКИ!$A$2:$L$1060,9,FALSE)</f>
        <v>#N/A</v>
      </c>
    </row>
    <row r="133" spans="1:9" x14ac:dyDescent="0.2">
      <c r="A133" s="20" t="s">
        <v>46</v>
      </c>
      <c r="B133" s="268" t="e">
        <f>VLOOKUP($E133,УЧАСТНИКИ!$A$2:$L$1060,3,FALSE)</f>
        <v>#N/A</v>
      </c>
      <c r="C133" s="272" t="e">
        <f>VLOOKUP($E133,УЧАСТНИКИ!$A$2:$L$1060,4,FALSE)</f>
        <v>#N/A</v>
      </c>
      <c r="D133" s="269" t="e">
        <f>VLOOKUP($E133,УЧАСТНИКИ!$A$2:$L$1060,5,FALSE)</f>
        <v>#N/A</v>
      </c>
      <c r="E133" s="20" t="s">
        <v>1461</v>
      </c>
      <c r="F133" s="20"/>
      <c r="G133" s="20"/>
      <c r="H133" s="20"/>
      <c r="I133" s="16" t="e">
        <f>VLOOKUP($E133,УЧАСТНИКИ!$A$2:$L$1060,9,FALSE)</f>
        <v>#N/A</v>
      </c>
    </row>
    <row r="134" spans="1:9" x14ac:dyDescent="0.2">
      <c r="A134" s="20"/>
      <c r="B134" s="15"/>
      <c r="C134" s="16"/>
      <c r="D134" s="32"/>
      <c r="E134" s="20"/>
      <c r="F134" s="20"/>
      <c r="G134" s="20"/>
      <c r="H134" s="20"/>
      <c r="I134" s="16"/>
    </row>
    <row r="135" spans="1:9" x14ac:dyDescent="0.2">
      <c r="A135" s="20" t="s">
        <v>47</v>
      </c>
      <c r="B135" s="15" t="e">
        <f>VLOOKUP($E135,УЧАСТНИКИ!$A$2:$L$1060,3,FALSE)</f>
        <v>#N/A</v>
      </c>
      <c r="C135" s="16" t="e">
        <f>VLOOKUP($E135,УЧАСТНИКИ!$A$2:$L$1060,4,FALSE)</f>
        <v>#N/A</v>
      </c>
      <c r="D135" s="32" t="e">
        <f>VLOOKUP($E135,УЧАСТНИКИ!$A$2:$L$1060,5,FALSE)</f>
        <v>#N/A</v>
      </c>
      <c r="E135" s="20" t="s">
        <v>1645</v>
      </c>
      <c r="F135" s="20"/>
      <c r="G135" s="20"/>
      <c r="H135" s="20"/>
      <c r="I135" s="16" t="e">
        <f>VLOOKUP($E135,УЧАСТНИКИ!$A$2:$L$1060,9,FALSE)</f>
        <v>#N/A</v>
      </c>
    </row>
    <row r="136" spans="1:9" x14ac:dyDescent="0.2">
      <c r="A136" s="20" t="s">
        <v>47</v>
      </c>
      <c r="B136" s="15" t="e">
        <f>VLOOKUP($E136,УЧАСТНИКИ!$A$2:$L$1060,3,FALSE)</f>
        <v>#N/A</v>
      </c>
      <c r="C136" s="16" t="e">
        <f>VLOOKUP($E136,УЧАСТНИКИ!$A$2:$L$1060,4,FALSE)</f>
        <v>#N/A</v>
      </c>
      <c r="D136" s="32" t="e">
        <f>VLOOKUP($E136,УЧАСТНИКИ!$A$2:$L$1060,5,FALSE)</f>
        <v>#N/A</v>
      </c>
      <c r="E136" s="20" t="s">
        <v>108</v>
      </c>
      <c r="F136" s="20"/>
      <c r="G136" s="20"/>
      <c r="H136" s="20"/>
      <c r="I136" s="16" t="e">
        <f>VLOOKUP($E136,УЧАСТНИКИ!$A$2:$L$1060,9,FALSE)</f>
        <v>#N/A</v>
      </c>
    </row>
    <row r="137" spans="1:9" x14ac:dyDescent="0.2">
      <c r="A137" s="20" t="s">
        <v>47</v>
      </c>
      <c r="B137" s="15" t="str">
        <f>VLOOKUP($E137,УЧАСТНИКИ!$A$2:$L$1060,3,FALSE)</f>
        <v>МУТАЕВА СОФИЯ</v>
      </c>
      <c r="C137" s="16" t="str">
        <f>VLOOKUP($E137,УЧАСТНИКИ!$A$2:$L$1060,4,FALSE)</f>
        <v>24.06.2008</v>
      </c>
      <c r="D137" s="32" t="str">
        <f>VLOOKUP($E137,УЧАСТНИКИ!$A$2:$L$1060,5,FALSE)</f>
        <v>РОСТОВ ДЮСШ-1</v>
      </c>
      <c r="E137" s="20" t="s">
        <v>1621</v>
      </c>
      <c r="F137" s="20"/>
      <c r="G137" s="20"/>
      <c r="H137" s="20"/>
      <c r="I137" s="16">
        <f>VLOOKUP($E137,УЧАСТНИКИ!$A$2:$L$1060,9,FALSE)</f>
        <v>0</v>
      </c>
    </row>
    <row r="138" spans="1:9" x14ac:dyDescent="0.2">
      <c r="A138" s="20" t="s">
        <v>47</v>
      </c>
      <c r="B138" s="15" t="e">
        <f>VLOOKUP($E138,УЧАСТНИКИ!$A$2:$L$1060,3,FALSE)</f>
        <v>#N/A</v>
      </c>
      <c r="C138" s="16" t="e">
        <f>VLOOKUP($E138,УЧАСТНИКИ!$A$2:$L$1060,4,FALSE)</f>
        <v>#N/A</v>
      </c>
      <c r="D138" s="32" t="e">
        <f>VLOOKUP($E138,УЧАСТНИКИ!$A$2:$L$1060,5,FALSE)</f>
        <v>#N/A</v>
      </c>
      <c r="E138" s="20" t="s">
        <v>1564</v>
      </c>
      <c r="F138" s="20"/>
      <c r="G138" s="20"/>
      <c r="H138" s="20"/>
      <c r="I138" s="16" t="e">
        <f>VLOOKUP($E138,УЧАСТНИКИ!$A$2:$L$1060,9,FALSE)</f>
        <v>#N/A</v>
      </c>
    </row>
    <row r="139" spans="1:9" x14ac:dyDescent="0.2">
      <c r="A139" s="20" t="s">
        <v>47</v>
      </c>
      <c r="B139" s="206" t="e">
        <f>VLOOKUP($E139,УЧАСТНИКИ!$A$2:$L$1060,3,FALSE)</f>
        <v>#N/A</v>
      </c>
      <c r="C139" s="207" t="e">
        <f>VLOOKUP($E139,УЧАСТНИКИ!$A$2:$L$1060,4,FALSE)</f>
        <v>#N/A</v>
      </c>
      <c r="D139" s="211" t="e">
        <f>VLOOKUP($E139,УЧАСТНИКИ!$A$2:$L$1060,5,FALSE)</f>
        <v>#N/A</v>
      </c>
      <c r="E139" s="20"/>
      <c r="F139" s="20"/>
      <c r="G139" s="20"/>
      <c r="H139" s="20"/>
      <c r="I139" s="207" t="e">
        <f>VLOOKUP($E139,УЧАСТНИКИ!$A$2:$L$1060,9,FALSE)</f>
        <v>#N/A</v>
      </c>
    </row>
    <row r="140" spans="1:9" x14ac:dyDescent="0.2">
      <c r="A140" s="20" t="s">
        <v>47</v>
      </c>
      <c r="B140" s="206" t="e">
        <f>VLOOKUP($E140,УЧАСТНИКИ!$A$2:$L$1060,3,FALSE)</f>
        <v>#N/A</v>
      </c>
      <c r="C140" s="207" t="e">
        <f>VLOOKUP($E140,УЧАСТНИКИ!$A$2:$L$1060,4,FALSE)</f>
        <v>#N/A</v>
      </c>
      <c r="D140" s="211" t="e">
        <f>VLOOKUP($E140,УЧАСТНИКИ!$A$2:$L$1060,5,FALSE)</f>
        <v>#N/A</v>
      </c>
      <c r="E140" s="20"/>
      <c r="F140" s="20"/>
      <c r="G140" s="20"/>
      <c r="H140" s="20"/>
      <c r="I140" s="207" t="e">
        <f>VLOOKUP($E140,УЧАСТНИКИ!$A$2:$L$1060,9,FALSE)</f>
        <v>#N/A</v>
      </c>
    </row>
    <row r="141" spans="1:9" x14ac:dyDescent="0.2">
      <c r="A141" s="20"/>
      <c r="B141" s="15"/>
      <c r="C141" s="16"/>
      <c r="D141" s="32"/>
      <c r="E141" s="20"/>
      <c r="F141" s="20"/>
      <c r="G141" s="20"/>
      <c r="H141" s="20"/>
      <c r="I141" s="16"/>
    </row>
    <row r="145" spans="1:2" ht="15.75" x14ac:dyDescent="0.25">
      <c r="A145" s="5" t="s">
        <v>76</v>
      </c>
      <c r="B145" s="3"/>
    </row>
    <row r="146" spans="1:2" ht="15.75" x14ac:dyDescent="0.25">
      <c r="A146" s="5" t="s">
        <v>68</v>
      </c>
    </row>
    <row r="147" spans="1:2" ht="15.75" x14ac:dyDescent="0.25">
      <c r="A147" s="5" t="s">
        <v>70</v>
      </c>
      <c r="B147" s="5"/>
    </row>
    <row r="148" spans="1:2" ht="15.75" x14ac:dyDescent="0.25">
      <c r="A148" s="426" t="s">
        <v>69</v>
      </c>
      <c r="B148" s="426"/>
    </row>
  </sheetData>
  <mergeCells count="7">
    <mergeCell ref="A148:B148"/>
    <mergeCell ref="A1:I1"/>
    <mergeCell ref="A2:I2"/>
    <mergeCell ref="A3:I3"/>
    <mergeCell ref="A4:B4"/>
    <mergeCell ref="E4:J4"/>
    <mergeCell ref="A5:B5"/>
  </mergeCells>
  <printOptions horizontalCentered="1"/>
  <pageMargins left="0" right="0" top="0.27559055118110237" bottom="0.55118110236220474" header="0.27559055118110237" footer="0.19685039370078741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indexed="34"/>
  </sheetPr>
  <dimension ref="A1:M98"/>
  <sheetViews>
    <sheetView topLeftCell="A11" workbookViewId="0">
      <selection activeCell="F20" sqref="F20"/>
    </sheetView>
  </sheetViews>
  <sheetFormatPr defaultColWidth="9.140625" defaultRowHeight="12.75" x14ac:dyDescent="0.2"/>
  <cols>
    <col min="1" max="1" width="4" style="17" customWidth="1"/>
    <col min="2" max="2" width="25.7109375" style="17" bestFit="1" customWidth="1"/>
    <col min="3" max="3" width="11.42578125" style="17" customWidth="1"/>
    <col min="4" max="4" width="26.7109375" style="17" customWidth="1"/>
    <col min="5" max="5" width="7.7109375" style="17" customWidth="1"/>
    <col min="6" max="6" width="11.5703125" style="17" customWidth="1"/>
    <col min="7" max="7" width="25.85546875" style="17" customWidth="1"/>
    <col min="8" max="8" width="6.85546875" style="17" customWidth="1"/>
    <col min="9" max="9" width="8.28515625" style="17" customWidth="1"/>
    <col min="10" max="10" width="6" style="17" customWidth="1"/>
    <col min="11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91"/>
      <c r="L1" s="91"/>
      <c r="M1" s="91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92"/>
      <c r="K2" s="91"/>
      <c r="L2" s="91"/>
      <c r="M2" s="91"/>
    </row>
    <row r="3" spans="1:13" ht="29.2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92"/>
      <c r="K3" s="91"/>
      <c r="L3" s="91"/>
      <c r="M3" s="91"/>
    </row>
    <row r="4" spans="1:13" hidden="1" x14ac:dyDescent="0.2">
      <c r="A4" s="423"/>
      <c r="B4" s="423"/>
      <c r="C4" s="14"/>
      <c r="D4" s="4"/>
      <c r="H4" s="14"/>
      <c r="I4" s="18"/>
      <c r="J4" s="14"/>
    </row>
    <row r="5" spans="1:13" x14ac:dyDescent="0.2">
      <c r="A5" s="423" t="s">
        <v>2065</v>
      </c>
      <c r="B5" s="423"/>
      <c r="C5" s="14"/>
      <c r="D5" s="4" t="s">
        <v>1705</v>
      </c>
      <c r="H5" s="88" t="str">
        <f>d_1</f>
        <v>17 сентября 2022 г.</v>
      </c>
      <c r="I5" s="18"/>
      <c r="J5" s="14"/>
    </row>
    <row r="6" spans="1:13" ht="12.75" customHeight="1" x14ac:dyDescent="0.2">
      <c r="A6" s="88" t="str">
        <f>d_4</f>
        <v>ЖЕНЩИНЫ</v>
      </c>
      <c r="C6" s="14"/>
      <c r="D6" s="4"/>
      <c r="E6" s="129"/>
      <c r="F6" s="148" t="str">
        <f>d_5</f>
        <v>г.Ростов н/Д стадион Арсенал</v>
      </c>
      <c r="G6" s="129"/>
      <c r="H6" s="129"/>
      <c r="I6" s="200" t="s">
        <v>2068</v>
      </c>
      <c r="J6" s="14"/>
    </row>
    <row r="7" spans="1:13" ht="18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27" t="s">
        <v>42</v>
      </c>
      <c r="F7" s="127" t="s">
        <v>114</v>
      </c>
      <c r="G7" s="127" t="s">
        <v>22</v>
      </c>
      <c r="H7" s="127" t="s">
        <v>57</v>
      </c>
      <c r="I7" s="114" t="s">
        <v>77</v>
      </c>
    </row>
    <row r="8" spans="1:13" ht="18.75" customHeight="1" x14ac:dyDescent="0.2">
      <c r="A8" s="115"/>
      <c r="B8" s="121" t="s">
        <v>52</v>
      </c>
      <c r="C8" s="116"/>
      <c r="D8" s="289" t="s">
        <v>2066</v>
      </c>
      <c r="E8" s="116"/>
      <c r="F8" s="116"/>
      <c r="G8" s="116"/>
      <c r="H8" s="116"/>
      <c r="I8" s="117"/>
    </row>
    <row r="9" spans="1:13" ht="13.5" customHeight="1" x14ac:dyDescent="0.25">
      <c r="A9" s="20" t="s">
        <v>45</v>
      </c>
      <c r="B9" s="271"/>
      <c r="C9" s="210" t="e">
        <f>VLOOKUP($E9,УЧАСТНИКИ!$A$2:$L$1060,4,FALSE)</f>
        <v>#N/A</v>
      </c>
      <c r="D9" s="211" t="e">
        <f>VLOOKUP($E9,УЧАСТНИКИ!$A$2:$L$1060,5,FALSE)</f>
        <v>#N/A</v>
      </c>
      <c r="E9" s="20"/>
      <c r="F9" s="20"/>
      <c r="G9" s="20"/>
      <c r="H9" s="20"/>
      <c r="I9" s="16"/>
    </row>
    <row r="10" spans="1:13" ht="20.25" customHeight="1" x14ac:dyDescent="0.2">
      <c r="A10" s="20" t="s">
        <v>46</v>
      </c>
      <c r="B10" s="206" t="e">
        <f>VLOOKUP($E10,УЧАСТНИКИ!$A$2:$L$1060,3,FALSE)</f>
        <v>#N/A</v>
      </c>
      <c r="C10" s="210" t="e">
        <f>VLOOKUP($E10,УЧАСТНИКИ!$A$2:$L$1060,4,FALSE)</f>
        <v>#N/A</v>
      </c>
      <c r="D10" s="211" t="e">
        <f>VLOOKUP($E10,УЧАСТНИКИ!$A$2:$L$1060,5,FALSE)</f>
        <v>#N/A</v>
      </c>
      <c r="E10" s="20"/>
      <c r="F10" s="20"/>
      <c r="G10" s="20"/>
      <c r="H10" s="20"/>
      <c r="I10" s="16"/>
    </row>
    <row r="11" spans="1:13" ht="20.100000000000001" customHeight="1" x14ac:dyDescent="0.2">
      <c r="A11" s="20" t="s">
        <v>47</v>
      </c>
      <c r="B11" s="15" t="e">
        <f>VLOOKUP($E11,УЧАСТНИКИ!$A$2:$L$1060,3,FALSE)</f>
        <v>#N/A</v>
      </c>
      <c r="C11" s="139" t="e">
        <f>VLOOKUP($E11,УЧАСТНИКИ!$A$2:$L$1060,4,FALSE)</f>
        <v>#N/A</v>
      </c>
      <c r="D11" s="32" t="e">
        <f>VLOOKUP($E11,УЧАСТНИКИ!$A$2:$L$1060,5,FALSE)</f>
        <v>#N/A</v>
      </c>
      <c r="E11" s="20" t="s">
        <v>150</v>
      </c>
      <c r="F11" s="20"/>
      <c r="G11" s="20"/>
      <c r="H11" s="20"/>
      <c r="I11" s="16"/>
    </row>
    <row r="12" spans="1:13" ht="23.25" customHeight="1" x14ac:dyDescent="0.2">
      <c r="A12" s="20" t="s">
        <v>48</v>
      </c>
      <c r="B12" s="15" t="e">
        <f>VLOOKUP($E12,УЧАСТНИКИ!$A$2:$L$1060,3,FALSE)</f>
        <v>#N/A</v>
      </c>
      <c r="C12" s="139" t="e">
        <f>VLOOKUP($E12,УЧАСТНИКИ!$A$2:$L$1060,4,FALSE)</f>
        <v>#N/A</v>
      </c>
      <c r="D12" s="32" t="e">
        <f>VLOOKUP($E12,УЧАСТНИКИ!$A$2:$L$1060,5,FALSE)</f>
        <v>#N/A</v>
      </c>
      <c r="E12" s="20" t="s">
        <v>1645</v>
      </c>
      <c r="F12" s="20"/>
      <c r="G12" s="20"/>
      <c r="H12" s="20"/>
      <c r="I12" s="16"/>
      <c r="K12" s="4"/>
    </row>
    <row r="13" spans="1:13" ht="21.75" customHeight="1" x14ac:dyDescent="0.2">
      <c r="A13" s="20" t="s">
        <v>49</v>
      </c>
      <c r="B13" s="15" t="str">
        <f>VLOOKUP($E13,УЧАСТНИКИ!$A$2:$L$1060,3,FALSE)</f>
        <v>КОНДРАТЬЕВА ЕКАТЕРИНА</v>
      </c>
      <c r="C13" s="139" t="str">
        <f>VLOOKUP($E13,УЧАСТНИКИ!$A$2:$L$1060,4,FALSE)</f>
        <v>25.06.1999</v>
      </c>
      <c r="D13" s="32" t="str">
        <f>VLOOKUP($E13,УЧАСТНИКИ!$A$2:$L$1060,5,FALSE)</f>
        <v>РОСТОВ СШОР-8</v>
      </c>
      <c r="E13" s="20" t="s">
        <v>1509</v>
      </c>
      <c r="F13" s="20"/>
      <c r="G13" s="20"/>
      <c r="H13" s="20"/>
      <c r="I13" s="16"/>
    </row>
    <row r="14" spans="1:13" ht="20.100000000000001" customHeight="1" x14ac:dyDescent="0.2">
      <c r="A14" s="20" t="s">
        <v>50</v>
      </c>
      <c r="B14" s="206" t="e">
        <f>VLOOKUP($E14,УЧАСТНИКИ!$A$2:$L$1060,3,FALSE)</f>
        <v>#N/A</v>
      </c>
      <c r="C14" s="210" t="e">
        <f>VLOOKUP($E14,УЧАСТНИКИ!$A$2:$L$1060,4,FALSE)</f>
        <v>#N/A</v>
      </c>
      <c r="D14" s="211" t="e">
        <f>VLOOKUP($E14,УЧАСТНИКИ!$A$2:$L$1060,5,FALSE)</f>
        <v>#N/A</v>
      </c>
      <c r="E14" s="20"/>
      <c r="F14" s="20"/>
      <c r="G14" s="20"/>
      <c r="H14" s="20"/>
      <c r="I14" s="16"/>
    </row>
    <row r="15" spans="1:13" ht="16.5" customHeight="1" x14ac:dyDescent="0.2">
      <c r="A15" s="20" t="s">
        <v>51</v>
      </c>
      <c r="B15" s="206" t="e">
        <f>VLOOKUP($E15,УЧАСТНИКИ!$A$2:$L$1060,3,FALSE)</f>
        <v>#N/A</v>
      </c>
      <c r="C15" s="210" t="e">
        <f>VLOOKUP($E15,УЧАСТНИКИ!$A$2:$L$1060,4,FALSE)</f>
        <v>#N/A</v>
      </c>
      <c r="D15" s="211" t="e">
        <f>VLOOKUP($E15,УЧАСТНИКИ!$A$2:$L$1060,5,FALSE)</f>
        <v>#N/A</v>
      </c>
      <c r="E15" s="20"/>
      <c r="F15" s="20"/>
      <c r="G15" s="20"/>
      <c r="H15" s="20"/>
      <c r="I15" s="16"/>
      <c r="K15" s="4"/>
    </row>
    <row r="16" spans="1:13" ht="16.5" customHeight="1" x14ac:dyDescent="0.2">
      <c r="A16" s="20" t="s">
        <v>88</v>
      </c>
      <c r="B16" s="206" t="e">
        <f>VLOOKUP($E16,УЧАСТНИКИ!$A$2:$L$1060,3,FALSE)</f>
        <v>#N/A</v>
      </c>
      <c r="C16" s="210" t="e">
        <f>VLOOKUP($E16,УЧАСТНИКИ!$A$2:$L$1060,4,FALSE)</f>
        <v>#N/A</v>
      </c>
      <c r="D16" s="211" t="e">
        <f>VLOOKUP($E16,УЧАСТНИКИ!$A$2:$L$1060,5,FALSE)</f>
        <v>#N/A</v>
      </c>
      <c r="E16" s="20"/>
      <c r="F16" s="20"/>
      <c r="G16" s="20"/>
      <c r="H16" s="20"/>
      <c r="I16" s="16"/>
    </row>
    <row r="17" spans="1:11" ht="20.100000000000001" customHeight="1" x14ac:dyDescent="0.2">
      <c r="A17" s="115"/>
      <c r="B17" s="121" t="s">
        <v>53</v>
      </c>
      <c r="C17" s="116"/>
      <c r="D17" s="289" t="s">
        <v>2067</v>
      </c>
      <c r="E17" s="116"/>
      <c r="F17" s="116"/>
      <c r="G17" s="116"/>
      <c r="H17" s="116"/>
      <c r="I17" s="117"/>
    </row>
    <row r="18" spans="1:11" ht="14.25" customHeight="1" x14ac:dyDescent="0.25">
      <c r="A18" s="20" t="s">
        <v>45</v>
      </c>
      <c r="B18" s="271"/>
      <c r="C18" s="210" t="e">
        <f>VLOOKUP($E18,УЧАСТНИКИ!$A$2:$L$1060,4,FALSE)</f>
        <v>#N/A</v>
      </c>
      <c r="D18" s="211" t="e">
        <f>VLOOKUP($E18,УЧАСТНИКИ!$A$2:$L$1060,5,FALSE)</f>
        <v>#N/A</v>
      </c>
      <c r="E18" s="20"/>
      <c r="F18" s="20"/>
      <c r="G18" s="20"/>
      <c r="H18" s="20"/>
      <c r="I18" s="16"/>
    </row>
    <row r="19" spans="1:11" ht="15" customHeight="1" x14ac:dyDescent="0.2">
      <c r="A19" s="20" t="s">
        <v>46</v>
      </c>
      <c r="B19" s="206" t="e">
        <f>VLOOKUP($E19,УЧАСТНИКИ!$A$2:$L$1060,3,FALSE)</f>
        <v>#N/A</v>
      </c>
      <c r="C19" s="210" t="e">
        <f>VLOOKUP($E19,УЧАСТНИКИ!$A$2:$L$1060,4,FALSE)</f>
        <v>#N/A</v>
      </c>
      <c r="D19" s="211" t="e">
        <f>VLOOKUP($E19,УЧАСТНИКИ!$A$2:$L$1060,5,FALSE)</f>
        <v>#N/A</v>
      </c>
      <c r="E19" s="20"/>
      <c r="F19" s="20"/>
      <c r="G19" s="20"/>
      <c r="H19" s="20"/>
      <c r="I19" s="16"/>
    </row>
    <row r="20" spans="1:11" ht="21.75" customHeight="1" x14ac:dyDescent="0.2">
      <c r="A20" s="20" t="s">
        <v>47</v>
      </c>
      <c r="B20" s="15" t="e">
        <f>VLOOKUP($E20,УЧАСТНИКИ!$A$2:$L$1060,3,FALSE)</f>
        <v>#N/A</v>
      </c>
      <c r="C20" s="139" t="e">
        <f>VLOOKUP($E20,УЧАСТНИКИ!$A$2:$L$1060,4,FALSE)</f>
        <v>#N/A</v>
      </c>
      <c r="D20" s="32" t="e">
        <f>VLOOKUP($E20,УЧАСТНИКИ!$A$2:$L$1060,5,FALSE)</f>
        <v>#N/A</v>
      </c>
      <c r="E20" s="20" t="s">
        <v>2052</v>
      </c>
      <c r="F20" s="20"/>
      <c r="G20" s="20"/>
      <c r="H20" s="20"/>
      <c r="I20" s="16"/>
    </row>
    <row r="21" spans="1:11" ht="21.75" customHeight="1" x14ac:dyDescent="0.2">
      <c r="A21" s="20" t="s">
        <v>48</v>
      </c>
      <c r="B21" s="15" t="str">
        <f>VLOOKUP($E21,УЧАСТНИКИ!$A$2:$L$1060,3,FALSE)</f>
        <v>БАЗАЕВА ТАТЬЯНА</v>
      </c>
      <c r="C21" s="139" t="str">
        <f>VLOOKUP($E21,УЧАСТНИКИ!$A$2:$L$1060,4,FALSE)</f>
        <v>14.07.2007</v>
      </c>
      <c r="D21" s="32" t="str">
        <f>VLOOKUP($E21,УЧАСТНИКИ!$A$2:$L$1060,5,FALSE)</f>
        <v>РОСТОВ ШИСП-29</v>
      </c>
      <c r="E21" s="20" t="s">
        <v>2033</v>
      </c>
      <c r="F21" s="20"/>
      <c r="G21" s="20"/>
      <c r="H21" s="20"/>
      <c r="I21" s="16"/>
    </row>
    <row r="22" spans="1:11" ht="18.75" customHeight="1" x14ac:dyDescent="0.2">
      <c r="A22" s="20" t="s">
        <v>49</v>
      </c>
      <c r="B22" s="15" t="str">
        <f>VLOOKUP($E22,УЧАСТНИКИ!$A$2:$L$1060,3,FALSE)</f>
        <v>МУТАЕВА СОФИЯ</v>
      </c>
      <c r="C22" s="139" t="str">
        <f>VLOOKUP($E22,УЧАСТНИКИ!$A$2:$L$1060,4,FALSE)</f>
        <v>24.06.2008</v>
      </c>
      <c r="D22" s="32" t="str">
        <f>VLOOKUP($E22,УЧАСТНИКИ!$A$2:$L$1060,5,FALSE)</f>
        <v>РОСТОВ ДЮСШ-1</v>
      </c>
      <c r="E22" s="20" t="s">
        <v>1621</v>
      </c>
      <c r="F22" s="20"/>
      <c r="G22" s="20"/>
      <c r="H22" s="20"/>
      <c r="I22" s="16"/>
    </row>
    <row r="23" spans="1:11" ht="20.100000000000001" customHeight="1" x14ac:dyDescent="0.2">
      <c r="A23" s="20" t="s">
        <v>50</v>
      </c>
      <c r="B23" s="15" t="e">
        <f>VLOOKUP($E23,УЧАСТНИКИ!$A$2:$L$1060,3,FALSE)</f>
        <v>#N/A</v>
      </c>
      <c r="C23" s="139" t="e">
        <f>VLOOKUP($E23,УЧАСТНИКИ!$A$2:$L$1060,4,FALSE)</f>
        <v>#N/A</v>
      </c>
      <c r="D23" s="32" t="e">
        <f>VLOOKUP($E23,УЧАСТНИКИ!$A$2:$L$1060,5,FALSE)</f>
        <v>#N/A</v>
      </c>
      <c r="E23" s="20" t="s">
        <v>1989</v>
      </c>
      <c r="F23" s="20"/>
      <c r="G23" s="20"/>
      <c r="H23" s="20"/>
      <c r="I23" s="16"/>
    </row>
    <row r="24" spans="1:11" ht="23.25" customHeight="1" x14ac:dyDescent="0.2">
      <c r="A24" s="20" t="s">
        <v>51</v>
      </c>
      <c r="B24" s="206" t="e">
        <f>VLOOKUP($E24,УЧАСТНИКИ!$A$2:$L$1060,3,FALSE)</f>
        <v>#N/A</v>
      </c>
      <c r="C24" s="210" t="e">
        <f>VLOOKUP($E24,УЧАСТНИКИ!$A$2:$L$1060,4,FALSE)</f>
        <v>#N/A</v>
      </c>
      <c r="D24" s="211" t="e">
        <f>VLOOKUP($E24,УЧАСТНИКИ!$A$2:$L$1060,5,FALSE)</f>
        <v>#N/A</v>
      </c>
      <c r="E24" s="20"/>
      <c r="F24" s="20"/>
      <c r="G24" s="20"/>
      <c r="H24" s="20"/>
      <c r="I24" s="16"/>
      <c r="K24" s="4"/>
    </row>
    <row r="25" spans="1:11" ht="17.25" customHeight="1" x14ac:dyDescent="0.2">
      <c r="A25" s="20" t="s">
        <v>88</v>
      </c>
      <c r="B25" s="206" t="e">
        <f>VLOOKUP($E25,УЧАСТНИКИ!$A$2:$L$1060,3,FALSE)</f>
        <v>#N/A</v>
      </c>
      <c r="C25" s="210" t="e">
        <f>VLOOKUP($E25,УЧАСТНИКИ!$A$2:$L$1060,4,FALSE)</f>
        <v>#N/A</v>
      </c>
      <c r="D25" s="211" t="e">
        <f>VLOOKUP($E25,УЧАСТНИКИ!$A$2:$L$1060,5,FALSE)</f>
        <v>#N/A</v>
      </c>
      <c r="E25" s="20"/>
      <c r="F25" s="20"/>
      <c r="G25" s="20"/>
      <c r="H25" s="20"/>
      <c r="I25" s="16"/>
    </row>
    <row r="26" spans="1:11" hidden="1" x14ac:dyDescent="0.2">
      <c r="A26" s="115"/>
      <c r="B26" s="121" t="s">
        <v>54</v>
      </c>
      <c r="C26" s="116"/>
      <c r="D26" s="116"/>
      <c r="E26" s="116"/>
      <c r="F26" s="116"/>
      <c r="G26" s="116"/>
      <c r="H26" s="116"/>
      <c r="I26" s="117"/>
    </row>
    <row r="27" spans="1:11" hidden="1" x14ac:dyDescent="0.2">
      <c r="A27" s="20" t="s">
        <v>45</v>
      </c>
      <c r="B27" s="206" t="e">
        <f>VLOOKUP($E27,УЧАСТНИКИ!$A$2:$L$1060,3,FALSE)</f>
        <v>#N/A</v>
      </c>
      <c r="C27" s="210" t="e">
        <f>VLOOKUP($E27,УЧАСТНИКИ!$A$2:$L$1060,4,FALSE)</f>
        <v>#N/A</v>
      </c>
      <c r="D27" s="211" t="e">
        <f>VLOOKUP($E27,УЧАСТНИКИ!$A$2:$L$1060,5,FALSE)</f>
        <v>#N/A</v>
      </c>
      <c r="E27" s="20"/>
      <c r="F27" s="208"/>
      <c r="G27" s="208"/>
      <c r="H27" s="208"/>
      <c r="I27" s="207" t="e">
        <f>VLOOKUP($E27,УЧАСТНИКИ!$A$2:$L$1060,9,FALSE)</f>
        <v>#N/A</v>
      </c>
    </row>
    <row r="28" spans="1:11" hidden="1" x14ac:dyDescent="0.2">
      <c r="A28" s="20" t="s">
        <v>46</v>
      </c>
      <c r="B28" s="206" t="e">
        <f>VLOOKUP($E28,УЧАСТНИКИ!$A$2:$L$1060,3,FALSE)</f>
        <v>#N/A</v>
      </c>
      <c r="C28" s="210" t="e">
        <f>VLOOKUP($E28,УЧАСТНИКИ!$A$2:$L$1060,4,FALSE)</f>
        <v>#N/A</v>
      </c>
      <c r="D28" s="211" t="e">
        <f>VLOOKUP($E28,УЧАСТНИКИ!$A$2:$L$1060,5,FALSE)</f>
        <v>#N/A</v>
      </c>
      <c r="E28" s="20"/>
      <c r="F28" s="208"/>
      <c r="G28" s="208"/>
      <c r="H28" s="208"/>
      <c r="I28" s="207" t="e">
        <f>VLOOKUP($E28,УЧАСТНИКИ!$A$2:$L$1060,9,FALSE)</f>
        <v>#N/A</v>
      </c>
    </row>
    <row r="29" spans="1:11" hidden="1" x14ac:dyDescent="0.2">
      <c r="A29" s="20" t="s">
        <v>47</v>
      </c>
      <c r="B29" s="15" t="e">
        <f>VLOOKUP($E29,УЧАСТНИКИ!$A$2:$L$1060,3,FALSE)</f>
        <v>#N/A</v>
      </c>
      <c r="C29" s="139" t="e">
        <f>VLOOKUP($E29,УЧАСТНИКИ!$A$2:$L$1060,4,FALSE)</f>
        <v>#N/A</v>
      </c>
      <c r="D29" s="32" t="e">
        <f>VLOOKUP($E29,УЧАСТНИКИ!$A$2:$L$1060,5,FALSE)</f>
        <v>#N/A</v>
      </c>
      <c r="E29" s="20"/>
      <c r="F29" s="208"/>
      <c r="G29" s="208"/>
      <c r="H29" s="208"/>
      <c r="I29" s="207" t="e">
        <f>VLOOKUP($E29,УЧАСТНИКИ!$A$2:$L$1060,9,FALSE)</f>
        <v>#N/A</v>
      </c>
    </row>
    <row r="30" spans="1:11" hidden="1" x14ac:dyDescent="0.2">
      <c r="A30" s="20" t="s">
        <v>48</v>
      </c>
      <c r="B30" s="15" t="e">
        <f>VLOOKUP($E30,УЧАСТНИКИ!$A$2:$L$1060,3,FALSE)</f>
        <v>#N/A</v>
      </c>
      <c r="C30" s="139" t="e">
        <f>VLOOKUP($E30,УЧАСТНИКИ!$A$2:$L$1060,4,FALSE)</f>
        <v>#N/A</v>
      </c>
      <c r="D30" s="32" t="e">
        <f>VLOOKUP($E30,УЧАСТНИКИ!$A$2:$L$1060,5,FALSE)</f>
        <v>#N/A</v>
      </c>
      <c r="E30" s="20"/>
      <c r="F30" s="208" t="s">
        <v>181</v>
      </c>
      <c r="G30" s="208"/>
      <c r="H30" s="208"/>
      <c r="I30" s="207" t="e">
        <f>VLOOKUP($E30,УЧАСТНИКИ!$A$2:$L$1060,9,FALSE)</f>
        <v>#N/A</v>
      </c>
    </row>
    <row r="31" spans="1:11" hidden="1" x14ac:dyDescent="0.2">
      <c r="A31" s="20" t="s">
        <v>49</v>
      </c>
      <c r="B31" s="15" t="e">
        <f>VLOOKUP($E31,УЧАСТНИКИ!$A$2:$L$1060,3,FALSE)</f>
        <v>#N/A</v>
      </c>
      <c r="C31" s="139" t="e">
        <f>VLOOKUP($E31,УЧАСТНИКИ!$A$2:$L$1060,4,FALSE)</f>
        <v>#N/A</v>
      </c>
      <c r="D31" s="32" t="e">
        <f>VLOOKUP($E31,УЧАСТНИКИ!$A$2:$L$1060,5,FALSE)</f>
        <v>#N/A</v>
      </c>
      <c r="E31" s="20"/>
      <c r="F31" s="208"/>
      <c r="G31" s="208"/>
      <c r="H31" s="208"/>
      <c r="I31" s="207" t="e">
        <f>VLOOKUP($E31,УЧАСТНИКИ!$A$2:$L$1060,9,FALSE)</f>
        <v>#N/A</v>
      </c>
    </row>
    <row r="32" spans="1:11" hidden="1" x14ac:dyDescent="0.2">
      <c r="A32" s="115"/>
      <c r="B32" s="121" t="s">
        <v>55</v>
      </c>
      <c r="C32" s="116"/>
      <c r="D32" s="116"/>
      <c r="E32" s="116"/>
      <c r="F32" s="116"/>
      <c r="G32" s="116"/>
      <c r="H32" s="116"/>
      <c r="I32" s="117"/>
    </row>
    <row r="33" spans="1:13" hidden="1" x14ac:dyDescent="0.2">
      <c r="A33" s="20" t="s">
        <v>45</v>
      </c>
      <c r="B33" s="206" t="e">
        <f>VLOOKUP($E33,УЧАСТНИКИ!$A$2:$L$1060,3,FALSE)</f>
        <v>#N/A</v>
      </c>
      <c r="C33" s="210" t="e">
        <f>VLOOKUP($E33,УЧАСТНИКИ!$A$2:$L$1060,4,FALSE)</f>
        <v>#N/A</v>
      </c>
      <c r="D33" s="211" t="e">
        <f>VLOOKUP($E33,УЧАСТНИКИ!$A$2:$L$1060,5,FALSE)</f>
        <v>#N/A</v>
      </c>
      <c r="E33" s="20"/>
      <c r="F33" s="208"/>
      <c r="G33" s="208"/>
      <c r="H33" s="208"/>
      <c r="I33" s="207" t="e">
        <f>VLOOKUP($E33,УЧАСТНИКИ!$A$2:$L$1060,9,FALSE)</f>
        <v>#N/A</v>
      </c>
    </row>
    <row r="34" spans="1:13" hidden="1" x14ac:dyDescent="0.2">
      <c r="A34" s="20" t="s">
        <v>46</v>
      </c>
      <c r="B34" s="206" t="e">
        <f>VLOOKUP($E34,УЧАСТНИКИ!$A$2:$L$1060,3,FALSE)</f>
        <v>#N/A</v>
      </c>
      <c r="C34" s="210" t="e">
        <f>VLOOKUP($E34,УЧАСТНИКИ!$A$2:$L$1060,4,FALSE)</f>
        <v>#N/A</v>
      </c>
      <c r="D34" s="211" t="e">
        <f>VLOOKUP($E34,УЧАСТНИКИ!$A$2:$L$1060,5,FALSE)</f>
        <v>#N/A</v>
      </c>
      <c r="E34" s="20"/>
      <c r="F34" s="208"/>
      <c r="G34" s="208"/>
      <c r="H34" s="208"/>
      <c r="I34" s="207" t="e">
        <f>VLOOKUP($E34,УЧАСТНИКИ!$A$2:$L$1060,9,FALSE)</f>
        <v>#N/A</v>
      </c>
    </row>
    <row r="35" spans="1:13" hidden="1" x14ac:dyDescent="0.2">
      <c r="A35" s="20" t="s">
        <v>47</v>
      </c>
      <c r="B35" s="15" t="e">
        <f>VLOOKUP($E35,УЧАСТНИКИ!$A$2:$L$1060,3,FALSE)</f>
        <v>#N/A</v>
      </c>
      <c r="C35" s="139" t="e">
        <f>VLOOKUP($E35,УЧАСТНИКИ!$A$2:$L$1060,4,FALSE)</f>
        <v>#N/A</v>
      </c>
      <c r="D35" s="32" t="e">
        <f>VLOOKUP($E35,УЧАСТНИКИ!$A$2:$L$1060,5,FALSE)</f>
        <v>#N/A</v>
      </c>
      <c r="E35" s="20"/>
      <c r="F35" s="208"/>
      <c r="G35" s="208"/>
      <c r="H35" s="208"/>
      <c r="I35" s="207" t="e">
        <f>VLOOKUP($E35,УЧАСТНИКИ!$A$2:$L$1060,9,FALSE)</f>
        <v>#N/A</v>
      </c>
    </row>
    <row r="36" spans="1:13" hidden="1" x14ac:dyDescent="0.2">
      <c r="A36" s="20" t="s">
        <v>48</v>
      </c>
      <c r="B36" s="15" t="e">
        <f>VLOOKUP($E36,УЧАСТНИКИ!$A$2:$L$1060,3,FALSE)</f>
        <v>#N/A</v>
      </c>
      <c r="C36" s="139" t="e">
        <f>VLOOKUP($E36,УЧАСТНИКИ!$A$2:$L$1060,4,FALSE)</f>
        <v>#N/A</v>
      </c>
      <c r="D36" s="32" t="e">
        <f>VLOOKUP($E36,УЧАСТНИКИ!$A$2:$L$1060,5,FALSE)</f>
        <v>#N/A</v>
      </c>
      <c r="E36" s="20"/>
      <c r="F36" s="208"/>
      <c r="G36" s="208"/>
      <c r="H36" s="208"/>
      <c r="I36" s="207" t="e">
        <f>VLOOKUP($E36,УЧАСТНИКИ!$A$2:$L$1060,9,FALSE)</f>
        <v>#N/A</v>
      </c>
    </row>
    <row r="37" spans="1:13" hidden="1" x14ac:dyDescent="0.2">
      <c r="A37" s="20" t="s">
        <v>49</v>
      </c>
      <c r="B37" s="15" t="e">
        <f>VLOOKUP($E37,УЧАСТНИКИ!$A$2:$L$1060,3,FALSE)</f>
        <v>#N/A</v>
      </c>
      <c r="C37" s="139" t="e">
        <f>VLOOKUP($E37,УЧАСТНИКИ!$A$2:$L$1060,4,FALSE)</f>
        <v>#N/A</v>
      </c>
      <c r="D37" s="32" t="e">
        <f>VLOOKUP($E37,УЧАСТНИКИ!$A$2:$L$1060,5,FALSE)</f>
        <v>#N/A</v>
      </c>
      <c r="E37" s="20" t="s">
        <v>1410</v>
      </c>
      <c r="F37" s="208"/>
      <c r="G37" s="208"/>
      <c r="H37" s="208"/>
      <c r="I37" s="207" t="e">
        <f>VLOOKUP($E37,УЧАСТНИКИ!$A$2:$L$1060,9,FALSE)</f>
        <v>#N/A</v>
      </c>
    </row>
    <row r="39" spans="1:13" ht="15.75" hidden="1" x14ac:dyDescent="0.25">
      <c r="A39" s="5" t="s">
        <v>76</v>
      </c>
      <c r="B39" s="3"/>
      <c r="D39" s="5"/>
    </row>
    <row r="40" spans="1:13" ht="15.75" x14ac:dyDescent="0.25">
      <c r="A40" s="5" t="s">
        <v>68</v>
      </c>
    </row>
    <row r="41" spans="1:13" ht="15.75" x14ac:dyDescent="0.25">
      <c r="A41" s="5" t="s">
        <v>70</v>
      </c>
      <c r="B41" s="5"/>
    </row>
    <row r="42" spans="1:13" ht="15.75" x14ac:dyDescent="0.25">
      <c r="A42" s="426" t="s">
        <v>69</v>
      </c>
      <c r="B42" s="426"/>
    </row>
    <row r="43" spans="1:13" ht="15.75" customHeight="1" x14ac:dyDescent="0.2"/>
    <row r="44" spans="1:13" ht="15.75" customHeight="1" x14ac:dyDescent="0.2"/>
    <row r="45" spans="1:13" ht="15.75" customHeight="1" x14ac:dyDescent="0.2"/>
    <row r="46" spans="1:13" x14ac:dyDescent="0.2">
      <c r="A46" s="420" t="s">
        <v>73</v>
      </c>
      <c r="B46" s="420"/>
      <c r="C46" s="420"/>
      <c r="D46" s="420"/>
      <c r="E46" s="420"/>
      <c r="F46" s="420"/>
      <c r="G46" s="420"/>
      <c r="H46" s="420"/>
      <c r="I46" s="420"/>
      <c r="J46" s="91"/>
      <c r="K46" s="91"/>
      <c r="L46" s="91"/>
      <c r="M46" s="91"/>
    </row>
    <row r="47" spans="1:13" ht="15" x14ac:dyDescent="0.2">
      <c r="A47" s="422" t="s">
        <v>106</v>
      </c>
      <c r="B47" s="422"/>
      <c r="C47" s="422"/>
      <c r="D47" s="422"/>
      <c r="E47" s="422"/>
      <c r="F47" s="422"/>
      <c r="G47" s="422"/>
      <c r="H47" s="422"/>
      <c r="I47" s="422"/>
      <c r="J47" s="92"/>
      <c r="K47" s="91"/>
      <c r="L47" s="91"/>
      <c r="M47" s="91"/>
    </row>
    <row r="48" spans="1:13" ht="15" x14ac:dyDescent="0.2">
      <c r="A48" s="427" t="str">
        <f>Name_4</f>
        <v>ОТКРЫТЫЙ ЛЕТНИЙ ЧЕМПИОНАТ ГОРОДА РОСТОВА-НА-ДОНУ</v>
      </c>
      <c r="B48" s="427"/>
      <c r="C48" s="427"/>
      <c r="D48" s="427"/>
      <c r="E48" s="427"/>
      <c r="F48" s="427"/>
      <c r="G48" s="427"/>
      <c r="H48" s="427"/>
      <c r="I48" s="427"/>
      <c r="J48" s="92"/>
      <c r="K48" s="91"/>
      <c r="L48" s="91"/>
      <c r="M48" s="91"/>
    </row>
    <row r="49" spans="1:11" x14ac:dyDescent="0.2">
      <c r="A49" s="423"/>
      <c r="B49" s="423"/>
      <c r="C49" s="14"/>
      <c r="D49" s="4"/>
      <c r="H49" s="14"/>
      <c r="I49" s="18"/>
      <c r="J49" s="14"/>
    </row>
    <row r="50" spans="1:11" x14ac:dyDescent="0.2">
      <c r="A50" s="423" t="s">
        <v>2016</v>
      </c>
      <c r="B50" s="423"/>
      <c r="C50" s="14"/>
      <c r="F50" s="286" t="s">
        <v>86</v>
      </c>
      <c r="H50" s="88" t="str">
        <f>d_1</f>
        <v>17 сентября 2022 г.</v>
      </c>
      <c r="I50" s="18"/>
      <c r="J50" s="14"/>
    </row>
    <row r="51" spans="1:11" ht="12.75" customHeight="1" x14ac:dyDescent="0.2">
      <c r="A51" s="88" t="str">
        <f>d_4</f>
        <v>ЖЕНЩИНЫ</v>
      </c>
      <c r="C51" s="14"/>
      <c r="D51" s="4"/>
      <c r="E51" s="129"/>
      <c r="F51" s="148" t="str">
        <f>d_5</f>
        <v>г.Ростов н/Д стадион Арсенал</v>
      </c>
      <c r="G51" s="129"/>
      <c r="H51" s="129"/>
      <c r="I51" s="200" t="s">
        <v>0</v>
      </c>
      <c r="J51" s="14"/>
    </row>
    <row r="52" spans="1:11" ht="18" x14ac:dyDescent="0.2">
      <c r="A52" s="114" t="s">
        <v>74</v>
      </c>
      <c r="B52" s="114" t="s">
        <v>75</v>
      </c>
      <c r="C52" s="114" t="s">
        <v>72</v>
      </c>
      <c r="D52" s="114" t="s">
        <v>107</v>
      </c>
      <c r="E52" s="127" t="s">
        <v>42</v>
      </c>
      <c r="F52" s="127" t="s">
        <v>114</v>
      </c>
      <c r="G52" s="127" t="s">
        <v>22</v>
      </c>
      <c r="H52" s="127" t="s">
        <v>57</v>
      </c>
      <c r="I52" s="114" t="s">
        <v>77</v>
      </c>
    </row>
    <row r="53" spans="1:11" x14ac:dyDescent="0.2">
      <c r="A53" s="115"/>
      <c r="B53" s="121" t="s">
        <v>52</v>
      </c>
      <c r="C53" s="116"/>
      <c r="D53" s="116"/>
      <c r="E53" s="116"/>
      <c r="F53" s="116"/>
      <c r="G53" s="116"/>
      <c r="H53" s="116"/>
      <c r="I53" s="117"/>
    </row>
    <row r="54" spans="1:11" ht="20.100000000000001" customHeight="1" x14ac:dyDescent="0.2">
      <c r="A54" s="20" t="s">
        <v>45</v>
      </c>
      <c r="B54" s="206" t="e">
        <f>VLOOKUP($E54,УЧАСТНИКИ!$A$2:$L$1060,3,FALSE)</f>
        <v>#N/A</v>
      </c>
      <c r="C54" s="210" t="e">
        <f>VLOOKUP($E54,УЧАСТНИКИ!$A$2:$L$1060,4,FALSE)</f>
        <v>#N/A</v>
      </c>
      <c r="D54" s="211" t="e">
        <f>VLOOKUP($E54,УЧАСТНИКИ!$A$2:$L$1060,5,FALSE)</f>
        <v>#N/A</v>
      </c>
      <c r="E54" s="20"/>
      <c r="F54" s="20"/>
      <c r="G54" s="20"/>
      <c r="H54" s="20"/>
      <c r="I54" s="16"/>
    </row>
    <row r="55" spans="1:11" ht="20.100000000000001" customHeight="1" x14ac:dyDescent="0.2">
      <c r="A55" s="20" t="s">
        <v>46</v>
      </c>
      <c r="B55" s="206" t="e">
        <f>VLOOKUP($E55,УЧАСТНИКИ!$A$2:$L$1060,3,FALSE)</f>
        <v>#N/A</v>
      </c>
      <c r="C55" s="210" t="e">
        <f>VLOOKUP($E55,УЧАСТНИКИ!$A$2:$L$1060,4,FALSE)</f>
        <v>#N/A</v>
      </c>
      <c r="D55" s="211" t="e">
        <f>VLOOKUP($E55,УЧАСТНИКИ!$A$2:$L$1060,5,FALSE)</f>
        <v>#N/A</v>
      </c>
      <c r="E55" s="20"/>
      <c r="F55" s="20"/>
      <c r="G55" s="20"/>
      <c r="H55" s="20"/>
      <c r="I55" s="16"/>
    </row>
    <row r="56" spans="1:11" ht="20.100000000000001" customHeight="1" x14ac:dyDescent="0.2">
      <c r="A56" s="20" t="s">
        <v>47</v>
      </c>
      <c r="B56" s="15" t="e">
        <f>VLOOKUP($E56,УЧАСТНИКИ!$A$2:$L$1060,3,FALSE)</f>
        <v>#N/A</v>
      </c>
      <c r="C56" s="139" t="e">
        <f>VLOOKUP($E56,УЧАСТНИКИ!$A$2:$L$1060,4,FALSE)</f>
        <v>#N/A</v>
      </c>
      <c r="D56" s="32" t="e">
        <f>VLOOKUP($E56,УЧАСТНИКИ!$A$2:$L$1060,5,FALSE)</f>
        <v>#N/A</v>
      </c>
      <c r="E56" s="20"/>
      <c r="F56" s="20"/>
      <c r="G56" s="20"/>
      <c r="H56" s="20"/>
      <c r="I56" s="16"/>
    </row>
    <row r="57" spans="1:11" ht="20.100000000000001" customHeight="1" x14ac:dyDescent="0.2">
      <c r="A57" s="20" t="s">
        <v>48</v>
      </c>
      <c r="B57" s="15" t="e">
        <f>VLOOKUP($E57,УЧАСТНИКИ!$A$2:$L$1060,3,FALSE)</f>
        <v>#N/A</v>
      </c>
      <c r="C57" s="139" t="e">
        <f>VLOOKUP($E57,УЧАСТНИКИ!$A$2:$L$1060,4,FALSE)</f>
        <v>#N/A</v>
      </c>
      <c r="D57" s="32" t="e">
        <f>VLOOKUP($E57,УЧАСТНИКИ!$A$2:$L$1060,5,FALSE)</f>
        <v>#N/A</v>
      </c>
      <c r="E57" s="20"/>
      <c r="F57" s="20"/>
      <c r="G57" s="20"/>
      <c r="H57" s="20"/>
      <c r="I57" s="16"/>
      <c r="K57" s="4"/>
    </row>
    <row r="58" spans="1:11" ht="21.75" customHeight="1" x14ac:dyDescent="0.2">
      <c r="A58" s="20" t="s">
        <v>49</v>
      </c>
      <c r="B58" s="15" t="e">
        <f>VLOOKUP($E58,УЧАСТНИКИ!$A$2:$L$1060,3,FALSE)</f>
        <v>#N/A</v>
      </c>
      <c r="C58" s="139" t="e">
        <f>VLOOKUP($E58,УЧАСТНИКИ!$A$2:$L$1060,4,FALSE)</f>
        <v>#N/A</v>
      </c>
      <c r="D58" s="32" t="e">
        <f>VLOOKUP($E58,УЧАСТНИКИ!$A$2:$L$1060,5,FALSE)</f>
        <v>#N/A</v>
      </c>
      <c r="E58" s="20"/>
      <c r="F58" s="20"/>
      <c r="G58" s="20"/>
      <c r="H58" s="20"/>
      <c r="I58" s="16"/>
    </row>
    <row r="59" spans="1:11" ht="20.100000000000001" customHeight="1" x14ac:dyDescent="0.2">
      <c r="A59" s="20" t="s">
        <v>50</v>
      </c>
      <c r="B59" s="15" t="e">
        <f>VLOOKUP($E59,УЧАСТНИКИ!$A$2:$L$1060,3,FALSE)</f>
        <v>#N/A</v>
      </c>
      <c r="C59" s="139" t="e">
        <f>VLOOKUP($E59,УЧАСТНИКИ!$A$2:$L$1060,4,FALSE)</f>
        <v>#N/A</v>
      </c>
      <c r="D59" s="32" t="e">
        <f>VLOOKUP($E59,УЧАСТНИКИ!$A$2:$L$1060,5,FALSE)</f>
        <v>#N/A</v>
      </c>
      <c r="E59" s="20"/>
      <c r="F59" s="20"/>
      <c r="G59" s="20"/>
      <c r="H59" s="20"/>
      <c r="I59" s="16"/>
    </row>
    <row r="60" spans="1:11" ht="20.100000000000001" customHeight="1" x14ac:dyDescent="0.2">
      <c r="A60" s="20" t="s">
        <v>51</v>
      </c>
      <c r="B60" s="15" t="e">
        <f>VLOOKUP($E60,УЧАСТНИКИ!$A$2:$L$1060,3,FALSE)</f>
        <v>#N/A</v>
      </c>
      <c r="C60" s="139" t="e">
        <f>VLOOKUP($E60,УЧАСТНИКИ!$A$2:$L$1060,4,FALSE)</f>
        <v>#N/A</v>
      </c>
      <c r="D60" s="32" t="e">
        <f>VLOOKUP($E60,УЧАСТНИКИ!$A$2:$L$1060,5,FALSE)</f>
        <v>#N/A</v>
      </c>
      <c r="E60" s="20"/>
      <c r="F60" s="20"/>
      <c r="G60" s="20"/>
      <c r="H60" s="20"/>
      <c r="I60" s="16"/>
      <c r="K60" s="4"/>
    </row>
    <row r="61" spans="1:11" ht="21.75" customHeight="1" x14ac:dyDescent="0.2">
      <c r="A61" s="20" t="s">
        <v>88</v>
      </c>
      <c r="B61" s="206" t="e">
        <f>VLOOKUP($E61,УЧАСТНИКИ!$A$2:$L$1060,3,FALSE)</f>
        <v>#N/A</v>
      </c>
      <c r="C61" s="210" t="e">
        <f>VLOOKUP($E61,УЧАСТНИКИ!$A$2:$L$1060,4,FALSE)</f>
        <v>#N/A</v>
      </c>
      <c r="D61" s="211" t="e">
        <f>VLOOKUP($E61,УЧАСТНИКИ!$A$2:$L$1060,5,FALSE)</f>
        <v>#N/A</v>
      </c>
      <c r="E61" s="20"/>
      <c r="F61" s="20"/>
      <c r="G61" s="20"/>
      <c r="H61" s="20"/>
      <c r="I61" s="16"/>
    </row>
    <row r="62" spans="1:11" ht="20.100000000000001" hidden="1" customHeight="1" x14ac:dyDescent="0.2">
      <c r="A62" s="115"/>
      <c r="B62" s="121" t="s">
        <v>53</v>
      </c>
      <c r="C62" s="116"/>
      <c r="D62" s="116"/>
      <c r="E62" s="116"/>
      <c r="F62" s="116"/>
      <c r="G62" s="116"/>
      <c r="H62" s="116"/>
      <c r="I62" s="117"/>
    </row>
    <row r="63" spans="1:11" ht="20.100000000000001" hidden="1" customHeight="1" x14ac:dyDescent="0.2">
      <c r="A63" s="20" t="s">
        <v>45</v>
      </c>
      <c r="B63" s="15" t="e">
        <f>VLOOKUP($E63,УЧАСТНИКИ!$A$2:$L$1060,3,FALSE)</f>
        <v>#N/A</v>
      </c>
      <c r="C63" s="139" t="e">
        <f>VLOOKUP($E63,УЧАСТНИКИ!$A$2:$L$1060,4,FALSE)</f>
        <v>#N/A</v>
      </c>
      <c r="D63" s="32" t="e">
        <f>VLOOKUP($E63,УЧАСТНИКИ!$A$2:$L$1060,5,FALSE)</f>
        <v>#N/A</v>
      </c>
      <c r="E63" s="20"/>
      <c r="F63" s="20"/>
      <c r="G63" s="20"/>
      <c r="H63" s="20"/>
      <c r="I63" s="16"/>
    </row>
    <row r="64" spans="1:11" ht="20.100000000000001" hidden="1" customHeight="1" x14ac:dyDescent="0.2">
      <c r="A64" s="20" t="s">
        <v>46</v>
      </c>
      <c r="B64" s="15" t="e">
        <f>VLOOKUP($E64,УЧАСТНИКИ!$A$2:$L$1060,3,FALSE)</f>
        <v>#N/A</v>
      </c>
      <c r="C64" s="139" t="e">
        <f>VLOOKUP($E64,УЧАСТНИКИ!$A$2:$L$1060,4,FALSE)</f>
        <v>#N/A</v>
      </c>
      <c r="D64" s="32" t="e">
        <f>VLOOKUP($E64,УЧАСТНИКИ!$A$2:$L$1060,5,FALSE)</f>
        <v>#N/A</v>
      </c>
      <c r="E64" s="20"/>
      <c r="F64" s="20"/>
      <c r="G64" s="20"/>
      <c r="H64" s="20"/>
      <c r="I64" s="16"/>
    </row>
    <row r="65" spans="1:9" ht="20.100000000000001" hidden="1" customHeight="1" x14ac:dyDescent="0.2">
      <c r="A65" s="20" t="s">
        <v>47</v>
      </c>
      <c r="B65" s="15" t="e">
        <f>VLOOKUP($E65,УЧАСТНИКИ!$A$2:$L$1060,3,FALSE)</f>
        <v>#N/A</v>
      </c>
      <c r="C65" s="139" t="e">
        <f>VLOOKUP($E65,УЧАСТНИКИ!$A$2:$L$1060,4,FALSE)</f>
        <v>#N/A</v>
      </c>
      <c r="D65" s="32" t="e">
        <f>VLOOKUP($E65,УЧАСТНИКИ!$A$2:$L$1060,5,FALSE)</f>
        <v>#N/A</v>
      </c>
      <c r="E65" s="20"/>
      <c r="F65" s="20"/>
      <c r="G65" s="20"/>
      <c r="H65" s="20"/>
      <c r="I65" s="16"/>
    </row>
    <row r="66" spans="1:9" ht="20.100000000000001" hidden="1" customHeight="1" x14ac:dyDescent="0.2">
      <c r="A66" s="20" t="s">
        <v>48</v>
      </c>
      <c r="B66" s="15" t="e">
        <f>VLOOKUP($E66,УЧАСТНИКИ!$A$2:$L$1060,3,FALSE)</f>
        <v>#N/A</v>
      </c>
      <c r="C66" s="139" t="e">
        <f>VLOOKUP($E66,УЧАСТНИКИ!$A$2:$L$1060,4,FALSE)</f>
        <v>#N/A</v>
      </c>
      <c r="D66" s="32" t="e">
        <f>VLOOKUP($E66,УЧАСТНИКИ!$A$2:$L$1060,5,FALSE)</f>
        <v>#N/A</v>
      </c>
      <c r="E66" s="20"/>
      <c r="F66" s="20"/>
      <c r="G66" s="20"/>
      <c r="H66" s="20"/>
      <c r="I66" s="16"/>
    </row>
    <row r="67" spans="1:9" ht="20.100000000000001" hidden="1" customHeight="1" x14ac:dyDescent="0.2">
      <c r="A67" s="20" t="s">
        <v>49</v>
      </c>
      <c r="B67" s="15" t="e">
        <f>VLOOKUP($E67,УЧАСТНИКИ!$A$2:$L$1060,3,FALSE)</f>
        <v>#N/A</v>
      </c>
      <c r="C67" s="139" t="e">
        <f>VLOOKUP($E67,УЧАСТНИКИ!$A$2:$L$1060,4,FALSE)</f>
        <v>#N/A</v>
      </c>
      <c r="D67" s="32" t="e">
        <f>VLOOKUP($E67,УЧАСТНИКИ!$A$2:$L$1060,5,FALSE)</f>
        <v>#N/A</v>
      </c>
      <c r="E67" s="20"/>
      <c r="F67" s="20"/>
      <c r="G67" s="20"/>
      <c r="H67" s="20"/>
      <c r="I67" s="16"/>
    </row>
    <row r="68" spans="1:9" hidden="1" x14ac:dyDescent="0.2">
      <c r="A68" s="115"/>
      <c r="B68" s="121" t="s">
        <v>54</v>
      </c>
      <c r="C68" s="116"/>
      <c r="D68" s="116"/>
      <c r="E68" s="116"/>
      <c r="F68" s="116"/>
      <c r="G68" s="116"/>
      <c r="H68" s="116"/>
      <c r="I68" s="117"/>
    </row>
    <row r="69" spans="1:9" hidden="1" x14ac:dyDescent="0.2">
      <c r="A69" s="20" t="s">
        <v>45</v>
      </c>
      <c r="B69" s="206" t="e">
        <f>VLOOKUP($E69,УЧАСТНИКИ!$A$2:$L$1060,3,FALSE)</f>
        <v>#N/A</v>
      </c>
      <c r="C69" s="210" t="e">
        <f>VLOOKUP($E69,УЧАСТНИКИ!$A$2:$L$1060,4,FALSE)</f>
        <v>#N/A</v>
      </c>
      <c r="D69" s="211" t="e">
        <f>VLOOKUP($E69,УЧАСТНИКИ!$A$2:$L$1060,5,FALSE)</f>
        <v>#N/A</v>
      </c>
      <c r="E69" s="208"/>
      <c r="F69" s="208"/>
      <c r="G69" s="208"/>
      <c r="H69" s="208"/>
      <c r="I69" s="207" t="e">
        <f>VLOOKUP($E69,УЧАСТНИКИ!$A$2:$L$1060,9,FALSE)</f>
        <v>#N/A</v>
      </c>
    </row>
    <row r="70" spans="1:9" hidden="1" x14ac:dyDescent="0.2">
      <c r="A70" s="20" t="s">
        <v>46</v>
      </c>
      <c r="B70" s="206" t="e">
        <f>VLOOKUP($E70,УЧАСТНИКИ!$A$2:$L$1060,3,FALSE)</f>
        <v>#N/A</v>
      </c>
      <c r="C70" s="210" t="e">
        <f>VLOOKUP($E70,УЧАСТНИКИ!$A$2:$L$1060,4,FALSE)</f>
        <v>#N/A</v>
      </c>
      <c r="D70" s="211" t="e">
        <f>VLOOKUP($E70,УЧАСТНИКИ!$A$2:$L$1060,5,FALSE)</f>
        <v>#N/A</v>
      </c>
      <c r="E70" s="208"/>
      <c r="F70" s="208"/>
      <c r="G70" s="208"/>
      <c r="H70" s="208"/>
      <c r="I70" s="207" t="e">
        <f>VLOOKUP($E70,УЧАСТНИКИ!$A$2:$L$1060,9,FALSE)</f>
        <v>#N/A</v>
      </c>
    </row>
    <row r="71" spans="1:9" hidden="1" x14ac:dyDescent="0.2">
      <c r="A71" s="20" t="s">
        <v>47</v>
      </c>
      <c r="B71" s="206" t="e">
        <f>VLOOKUP($E71,УЧАСТНИКИ!$A$2:$L$1060,3,FALSE)</f>
        <v>#N/A</v>
      </c>
      <c r="C71" s="210" t="e">
        <f>VLOOKUP($E71,УЧАСТНИКИ!$A$2:$L$1060,4,FALSE)</f>
        <v>#N/A</v>
      </c>
      <c r="D71" s="211" t="e">
        <f>VLOOKUP($E71,УЧАСТНИКИ!$A$2:$L$1060,5,FALSE)</f>
        <v>#N/A</v>
      </c>
      <c r="E71" s="208"/>
      <c r="F71" s="208"/>
      <c r="G71" s="208"/>
      <c r="H71" s="208"/>
      <c r="I71" s="207" t="e">
        <f>VLOOKUP($E71,УЧАСТНИКИ!$A$2:$L$1060,9,FALSE)</f>
        <v>#N/A</v>
      </c>
    </row>
    <row r="72" spans="1:9" hidden="1" x14ac:dyDescent="0.2">
      <c r="A72" s="20" t="s">
        <v>48</v>
      </c>
      <c r="B72" s="206" t="e">
        <f>VLOOKUP($E72,УЧАСТНИКИ!$A$2:$L$1060,3,FALSE)</f>
        <v>#N/A</v>
      </c>
      <c r="C72" s="210" t="e">
        <f>VLOOKUP($E72,УЧАСТНИКИ!$A$2:$L$1060,4,FALSE)</f>
        <v>#N/A</v>
      </c>
      <c r="D72" s="211" t="e">
        <f>VLOOKUP($E72,УЧАСТНИКИ!$A$2:$L$1060,5,FALSE)</f>
        <v>#N/A</v>
      </c>
      <c r="E72" s="208"/>
      <c r="F72" s="208"/>
      <c r="G72" s="208"/>
      <c r="H72" s="208"/>
      <c r="I72" s="207" t="e">
        <f>VLOOKUP($E72,УЧАСТНИКИ!$A$2:$L$1060,9,FALSE)</f>
        <v>#N/A</v>
      </c>
    </row>
    <row r="73" spans="1:9" hidden="1" x14ac:dyDescent="0.2">
      <c r="A73" s="20" t="s">
        <v>49</v>
      </c>
      <c r="B73" s="206" t="e">
        <f>VLOOKUP($E73,УЧАСТНИКИ!$A$2:$L$1060,3,FALSE)</f>
        <v>#N/A</v>
      </c>
      <c r="C73" s="210" t="e">
        <f>VLOOKUP($E73,УЧАСТНИКИ!$A$2:$L$1060,4,FALSE)</f>
        <v>#N/A</v>
      </c>
      <c r="D73" s="211" t="e">
        <f>VLOOKUP($E73,УЧАСТНИКИ!$A$2:$L$1060,5,FALSE)</f>
        <v>#N/A</v>
      </c>
      <c r="E73" s="208"/>
      <c r="F73" s="208"/>
      <c r="G73" s="208"/>
      <c r="H73" s="208"/>
      <c r="I73" s="207" t="e">
        <f>VLOOKUP($E73,УЧАСТНИКИ!$A$2:$L$1060,9,FALSE)</f>
        <v>#N/A</v>
      </c>
    </row>
    <row r="75" spans="1:9" ht="15.75" x14ac:dyDescent="0.25">
      <c r="A75" s="5" t="s">
        <v>76</v>
      </c>
      <c r="B75" s="3"/>
      <c r="D75" s="5"/>
    </row>
    <row r="76" spans="1:9" ht="15.75" x14ac:dyDescent="0.25">
      <c r="A76" s="5" t="s">
        <v>68</v>
      </c>
    </row>
    <row r="77" spans="1:9" ht="15.75" x14ac:dyDescent="0.25">
      <c r="A77" s="5" t="s">
        <v>70</v>
      </c>
      <c r="B77" s="5"/>
    </row>
    <row r="78" spans="1:9" ht="15.75" x14ac:dyDescent="0.25">
      <c r="A78" s="426" t="s">
        <v>69</v>
      </c>
      <c r="B78" s="426"/>
    </row>
    <row r="79" spans="1:9" ht="15.75" customHeight="1" x14ac:dyDescent="0.2"/>
    <row r="80" spans="1:9" ht="15.75" customHeight="1" x14ac:dyDescent="0.2"/>
    <row r="81" spans="1:10" ht="15.75" customHeight="1" x14ac:dyDescent="0.2">
      <c r="A81" s="26"/>
      <c r="B81" s="33"/>
      <c r="C81" s="26"/>
      <c r="D81" s="26"/>
      <c r="E81" s="26"/>
      <c r="F81" s="26"/>
      <c r="G81" s="26"/>
      <c r="H81" s="26"/>
      <c r="I81" s="26"/>
      <c r="J81" s="26"/>
    </row>
    <row r="82" spans="1:10" ht="15.75" customHeight="1" x14ac:dyDescent="0.2">
      <c r="A82" s="34"/>
      <c r="B82" s="35"/>
      <c r="C82" s="36"/>
      <c r="D82" s="37"/>
      <c r="E82" s="34"/>
      <c r="F82" s="34"/>
      <c r="G82" s="34"/>
      <c r="H82" s="34"/>
      <c r="I82" s="34"/>
      <c r="J82" s="36"/>
    </row>
    <row r="83" spans="1:10" ht="15.75" customHeight="1" x14ac:dyDescent="0.2">
      <c r="A83" s="34"/>
      <c r="B83" s="11"/>
      <c r="C83" s="36"/>
      <c r="D83" s="37"/>
      <c r="E83" s="34"/>
      <c r="F83" s="34"/>
      <c r="G83" s="34"/>
      <c r="H83" s="34"/>
      <c r="I83" s="34"/>
      <c r="J83" s="36"/>
    </row>
    <row r="84" spans="1:10" ht="15.75" customHeight="1" x14ac:dyDescent="0.2">
      <c r="A84" s="34"/>
      <c r="B84" s="38"/>
      <c r="C84" s="36"/>
      <c r="D84" s="37"/>
      <c r="E84" s="34"/>
      <c r="F84" s="34"/>
      <c r="G84" s="34"/>
      <c r="H84" s="34"/>
      <c r="I84" s="34"/>
      <c r="J84" s="36"/>
    </row>
    <row r="85" spans="1:10" ht="15.75" customHeight="1" x14ac:dyDescent="0.2">
      <c r="A85" s="34"/>
      <c r="B85" s="38"/>
      <c r="C85" s="36"/>
      <c r="D85" s="37"/>
      <c r="E85" s="34"/>
      <c r="F85" s="34"/>
      <c r="G85" s="34"/>
      <c r="H85" s="34"/>
      <c r="I85" s="34"/>
      <c r="J85" s="36"/>
    </row>
    <row r="86" spans="1:10" ht="15.75" customHeight="1" x14ac:dyDescent="0.2">
      <c r="A86" s="34"/>
      <c r="B86" s="38"/>
      <c r="C86" s="36"/>
      <c r="D86" s="37"/>
      <c r="E86" s="34"/>
      <c r="F86" s="34"/>
      <c r="G86" s="34"/>
      <c r="H86" s="34"/>
      <c r="I86" s="34"/>
      <c r="J86" s="36"/>
    </row>
    <row r="87" spans="1:10" ht="15.75" customHeight="1" x14ac:dyDescent="0.2">
      <c r="A87" s="34"/>
      <c r="B87" s="38"/>
      <c r="C87" s="36"/>
      <c r="D87" s="37"/>
      <c r="E87" s="34"/>
      <c r="F87" s="34"/>
      <c r="G87" s="34"/>
      <c r="H87" s="34"/>
      <c r="I87" s="34"/>
      <c r="J87" s="36"/>
    </row>
    <row r="88" spans="1:10" ht="15.75" customHeight="1" x14ac:dyDescent="0.2">
      <c r="A88" s="34"/>
      <c r="B88" s="38"/>
      <c r="C88" s="36"/>
      <c r="D88" s="37"/>
      <c r="E88" s="34"/>
      <c r="F88" s="34"/>
      <c r="G88" s="34"/>
      <c r="H88" s="34"/>
      <c r="I88" s="34"/>
      <c r="J88" s="36"/>
    </row>
    <row r="89" spans="1:10" ht="15.75" customHeight="1" x14ac:dyDescent="0.2">
      <c r="A89" s="34"/>
      <c r="B89" s="38"/>
      <c r="C89" s="36"/>
      <c r="D89" s="37"/>
      <c r="E89" s="34"/>
      <c r="F89" s="34"/>
      <c r="G89" s="34"/>
      <c r="H89" s="34"/>
      <c r="I89" s="34"/>
      <c r="J89" s="36"/>
    </row>
    <row r="90" spans="1:10" ht="15.75" customHeight="1" x14ac:dyDescent="0.2">
      <c r="A90" s="26"/>
      <c r="B90" s="33"/>
      <c r="C90" s="26"/>
      <c r="D90" s="26"/>
      <c r="E90" s="26"/>
      <c r="F90" s="26"/>
      <c r="G90" s="26"/>
      <c r="H90" s="26"/>
      <c r="I90" s="26"/>
      <c r="J90" s="26"/>
    </row>
    <row r="91" spans="1:10" ht="15.75" customHeight="1" x14ac:dyDescent="0.2">
      <c r="A91" s="34"/>
      <c r="B91" s="35"/>
      <c r="C91" s="36"/>
      <c r="D91" s="37"/>
      <c r="E91" s="34"/>
      <c r="F91" s="34"/>
      <c r="G91" s="34"/>
      <c r="H91" s="34"/>
      <c r="I91" s="34"/>
      <c r="J91" s="36"/>
    </row>
    <row r="92" spans="1:10" ht="15.75" customHeight="1" x14ac:dyDescent="0.2">
      <c r="A92" s="34"/>
      <c r="B92" s="35"/>
      <c r="C92" s="36"/>
      <c r="D92" s="37"/>
      <c r="E92" s="34"/>
      <c r="F92" s="34"/>
      <c r="G92" s="34"/>
      <c r="H92" s="34"/>
      <c r="I92" s="34"/>
      <c r="J92" s="36"/>
    </row>
    <row r="93" spans="1:10" ht="15.75" customHeight="1" x14ac:dyDescent="0.2">
      <c r="A93" s="34"/>
      <c r="B93" s="35"/>
      <c r="C93" s="36"/>
      <c r="D93" s="37"/>
      <c r="E93" s="34"/>
      <c r="F93" s="34"/>
      <c r="G93" s="34"/>
      <c r="H93" s="34"/>
      <c r="I93" s="34"/>
      <c r="J93" s="36"/>
    </row>
    <row r="94" spans="1:10" ht="15.75" customHeight="1" x14ac:dyDescent="0.2">
      <c r="A94" s="34"/>
      <c r="B94" s="35"/>
      <c r="C94" s="36"/>
      <c r="D94" s="37"/>
      <c r="E94" s="34"/>
      <c r="F94" s="34"/>
      <c r="G94" s="34"/>
      <c r="H94" s="34"/>
      <c r="I94" s="34"/>
      <c r="J94" s="36"/>
    </row>
    <row r="95" spans="1:10" ht="15.75" customHeight="1" x14ac:dyDescent="0.2">
      <c r="A95" s="34"/>
      <c r="B95" s="35"/>
      <c r="C95" s="36"/>
      <c r="D95" s="37"/>
      <c r="E95" s="34"/>
      <c r="F95" s="34"/>
      <c r="G95" s="34"/>
      <c r="H95" s="34"/>
      <c r="I95" s="34"/>
      <c r="J95" s="36"/>
    </row>
    <row r="96" spans="1:10" ht="15.75" customHeight="1" x14ac:dyDescent="0.2">
      <c r="A96" s="34"/>
      <c r="B96" s="35"/>
      <c r="C96" s="36"/>
      <c r="D96" s="37"/>
      <c r="E96" s="34"/>
      <c r="F96" s="34"/>
      <c r="G96" s="34"/>
      <c r="H96" s="34"/>
      <c r="I96" s="34"/>
      <c r="J96" s="36"/>
    </row>
    <row r="97" spans="1:10" ht="15.75" customHeight="1" x14ac:dyDescent="0.2">
      <c r="A97" s="34"/>
      <c r="B97" s="35"/>
      <c r="C97" s="36"/>
      <c r="D97" s="37"/>
      <c r="E97" s="34"/>
      <c r="F97" s="34"/>
      <c r="G97" s="34"/>
      <c r="H97" s="34"/>
      <c r="I97" s="34"/>
      <c r="J97" s="36"/>
    </row>
    <row r="98" spans="1:10" ht="15.75" customHeight="1" x14ac:dyDescent="0.2">
      <c r="A98" s="34"/>
      <c r="B98" s="35"/>
      <c r="C98" s="36"/>
      <c r="D98" s="37"/>
      <c r="E98" s="34"/>
      <c r="F98" s="34"/>
      <c r="G98" s="34"/>
      <c r="H98" s="34"/>
      <c r="I98" s="34"/>
      <c r="J98" s="36"/>
    </row>
  </sheetData>
  <mergeCells count="12">
    <mergeCell ref="A1:J1"/>
    <mergeCell ref="A78:B78"/>
    <mergeCell ref="A46:I46"/>
    <mergeCell ref="A47:I47"/>
    <mergeCell ref="A48:I48"/>
    <mergeCell ref="A49:B49"/>
    <mergeCell ref="A50:B50"/>
    <mergeCell ref="A42:B42"/>
    <mergeCell ref="A4:B4"/>
    <mergeCell ref="A5:B5"/>
    <mergeCell ref="A3:I3"/>
    <mergeCell ref="A2:I2"/>
  </mergeCells>
  <phoneticPr fontId="1" type="noConversion"/>
  <printOptions horizontalCentered="1"/>
  <pageMargins left="0" right="0" top="0.72" bottom="0.55118110236220474" header="0.27559055118110237" footer="0.19685039370078741"/>
  <pageSetup paperSize="9" orientation="landscape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indexed="34"/>
  </sheetPr>
  <dimension ref="A1:L63"/>
  <sheetViews>
    <sheetView topLeftCell="A13" workbookViewId="0">
      <selection sqref="A1:K31"/>
    </sheetView>
  </sheetViews>
  <sheetFormatPr defaultColWidth="9.140625" defaultRowHeight="12.75" x14ac:dyDescent="0.2"/>
  <cols>
    <col min="1" max="1" width="4" style="17" customWidth="1"/>
    <col min="2" max="2" width="20.7109375" style="17" customWidth="1"/>
    <col min="3" max="3" width="10.5703125" style="17" customWidth="1"/>
    <col min="4" max="4" width="22" style="17" customWidth="1"/>
    <col min="5" max="5" width="7.7109375" style="17" customWidth="1"/>
    <col min="6" max="7" width="6.85546875" style="17" customWidth="1"/>
    <col min="8" max="8" width="23" style="17" customWidth="1"/>
    <col min="9" max="9" width="8.28515625" style="17" customWidth="1"/>
    <col min="10" max="10" width="6" style="17" customWidth="1"/>
    <col min="11" max="16384" width="9.140625" style="17"/>
  </cols>
  <sheetData>
    <row r="1" spans="1:12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</row>
    <row r="2" spans="1:12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2" ht="15" customHeight="1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427"/>
    </row>
    <row r="4" spans="1:12" ht="14.25" x14ac:dyDescent="0.2">
      <c r="A4" s="93"/>
      <c r="B4" s="93"/>
      <c r="C4" s="93"/>
      <c r="D4" s="93"/>
      <c r="E4" s="425" t="s">
        <v>1705</v>
      </c>
      <c r="F4" s="425"/>
      <c r="G4" s="425"/>
      <c r="H4" s="425"/>
      <c r="I4" s="425"/>
      <c r="J4" s="425"/>
    </row>
    <row r="5" spans="1:12" x14ac:dyDescent="0.2">
      <c r="C5" s="14"/>
      <c r="D5" s="4"/>
      <c r="H5" s="14"/>
      <c r="I5" s="18"/>
      <c r="J5" s="14"/>
    </row>
    <row r="6" spans="1:12" x14ac:dyDescent="0.2">
      <c r="A6" s="423" t="s">
        <v>2427</v>
      </c>
      <c r="B6" s="423"/>
      <c r="C6" s="14"/>
      <c r="D6" s="4"/>
      <c r="H6" s="88" t="str">
        <f>d_1</f>
        <v>17 сентября 2022 г.</v>
      </c>
      <c r="I6" s="18"/>
      <c r="J6" s="14"/>
    </row>
    <row r="7" spans="1:12" ht="12.75" customHeight="1" x14ac:dyDescent="0.2">
      <c r="A7" s="88" t="str">
        <f>d_4</f>
        <v>ЖЕНЩИНЫ</v>
      </c>
      <c r="C7" s="14"/>
      <c r="D7" s="4"/>
      <c r="E7" s="129"/>
      <c r="F7" s="134" t="str">
        <f>d_5</f>
        <v>г.Ростов н/Д стадион Арсенал</v>
      </c>
      <c r="G7" s="129"/>
      <c r="H7" s="129"/>
      <c r="I7" s="200" t="s">
        <v>2424</v>
      </c>
      <c r="J7" s="14"/>
    </row>
    <row r="8" spans="1:12" ht="18" x14ac:dyDescent="0.2">
      <c r="A8" s="114" t="s">
        <v>74</v>
      </c>
      <c r="B8" s="114" t="s">
        <v>75</v>
      </c>
      <c r="C8" s="114" t="s">
        <v>72</v>
      </c>
      <c r="D8" s="114" t="s">
        <v>107</v>
      </c>
      <c r="E8" s="127" t="s">
        <v>42</v>
      </c>
      <c r="F8" s="127" t="s">
        <v>110</v>
      </c>
      <c r="G8" s="127" t="s">
        <v>111</v>
      </c>
      <c r="H8" s="127" t="s">
        <v>112</v>
      </c>
      <c r="I8" s="114" t="s">
        <v>57</v>
      </c>
      <c r="J8" s="114" t="s">
        <v>77</v>
      </c>
    </row>
    <row r="9" spans="1:12" x14ac:dyDescent="0.2">
      <c r="A9" s="115"/>
      <c r="B9" s="313" t="s">
        <v>2209</v>
      </c>
      <c r="C9" s="116"/>
      <c r="D9" s="116"/>
      <c r="E9" s="116"/>
      <c r="F9" s="116"/>
      <c r="G9" s="116"/>
      <c r="H9" s="116"/>
      <c r="I9" s="116"/>
      <c r="J9" s="117"/>
    </row>
    <row r="10" spans="1:12" ht="20.100000000000001" customHeight="1" x14ac:dyDescent="0.2">
      <c r="A10" s="20" t="s">
        <v>45</v>
      </c>
      <c r="B10" s="206" t="e">
        <f>VLOOKUP($E10,УЧАСТНИКИ!$A$2:$L$1060,3,FALSE)</f>
        <v>#N/A</v>
      </c>
      <c r="C10" s="207" t="e">
        <f>VLOOKUP($E10,УЧАСТНИКИ!$A$2:$L$1060,4,FALSE)</f>
        <v>#N/A</v>
      </c>
      <c r="D10" s="211" t="e">
        <f>VLOOKUP($E10,УЧАСТНИКИ!$A$2:$L$1060,5,FALSE)</f>
        <v>#N/A</v>
      </c>
      <c r="E10" s="208"/>
      <c r="F10" s="208"/>
      <c r="G10" s="208"/>
      <c r="H10" s="208"/>
      <c r="I10" s="208"/>
      <c r="J10" s="207" t="e">
        <f>VLOOKUP($E10,УЧАСТНИКИ!$A$2:$L$1060,9,FALSE)</f>
        <v>#N/A</v>
      </c>
    </row>
    <row r="11" spans="1:12" ht="20.100000000000001" customHeight="1" x14ac:dyDescent="0.2">
      <c r="A11" s="20" t="s">
        <v>46</v>
      </c>
      <c r="B11" s="206" t="e">
        <f>VLOOKUP($E11,УЧАСТНИКИ!$A$2:$L$1060,3,FALSE)</f>
        <v>#N/A</v>
      </c>
      <c r="C11" s="207" t="e">
        <f>VLOOKUP($E11,УЧАСТНИКИ!$A$2:$L$1060,4,FALSE)</f>
        <v>#N/A</v>
      </c>
      <c r="D11" s="211" t="e">
        <f>VLOOKUP($E11,УЧАСТНИКИ!$A$2:$L$1060,5,FALSE)</f>
        <v>#N/A</v>
      </c>
      <c r="E11" s="20"/>
      <c r="F11" s="208"/>
      <c r="G11" s="208"/>
      <c r="H11" s="208"/>
      <c r="I11" s="259"/>
      <c r="J11" s="207" t="e">
        <f>VLOOKUP($E11,УЧАСТНИКИ!$A$2:$L$1060,9,FALSE)</f>
        <v>#N/A</v>
      </c>
    </row>
    <row r="12" spans="1:12" ht="20.100000000000001" customHeight="1" x14ac:dyDescent="0.2">
      <c r="A12" s="20" t="s">
        <v>47</v>
      </c>
      <c r="B12" s="15" t="str">
        <f>VLOOKUP($E12,УЧАСТНИКИ!$A$2:$L$1060,3,FALSE)</f>
        <v>КРЕТОВА АРИНА</v>
      </c>
      <c r="C12" s="16" t="str">
        <f>VLOOKUP($E12,УЧАСТНИКИ!$A$2:$L$1060,4,FALSE)</f>
        <v>28.02.2006</v>
      </c>
      <c r="D12" s="32" t="str">
        <f>VLOOKUP($E12,УЧАСТНИКИ!$A$2:$L$1060,5,FALSE)</f>
        <v>РОСТОВ СШОР (К) СКА</v>
      </c>
      <c r="E12" s="20" t="s">
        <v>101</v>
      </c>
      <c r="F12" s="208"/>
      <c r="G12" s="208"/>
      <c r="H12" s="208"/>
      <c r="I12" s="259"/>
      <c r="J12" s="207">
        <f>VLOOKUP($E12,УЧАСТНИКИ!$A$2:$L$1060,9,FALSE)</f>
        <v>0</v>
      </c>
    </row>
    <row r="13" spans="1:12" ht="20.100000000000001" customHeight="1" x14ac:dyDescent="0.2">
      <c r="A13" s="20" t="s">
        <v>48</v>
      </c>
      <c r="B13" s="15" t="e">
        <f>VLOOKUP($E13,УЧАСТНИКИ!$A$2:$L$1060,3,FALSE)</f>
        <v>#N/A</v>
      </c>
      <c r="C13" s="16" t="e">
        <f>VLOOKUP($E13,УЧАСТНИКИ!$A$2:$L$1060,4,FALSE)</f>
        <v>#N/A</v>
      </c>
      <c r="D13" s="32" t="e">
        <f>VLOOKUP($E13,УЧАСТНИКИ!$A$2:$L$1060,5,FALSE)</f>
        <v>#N/A</v>
      </c>
      <c r="E13" s="20" t="s">
        <v>2346</v>
      </c>
      <c r="F13" s="208"/>
      <c r="G13" s="208"/>
      <c r="H13" s="208"/>
      <c r="I13" s="312" t="s">
        <v>2209</v>
      </c>
      <c r="J13" s="207" t="e">
        <f>VLOOKUP($E13,УЧАСТНИКИ!$A$2:$L$1060,9,FALSE)</f>
        <v>#N/A</v>
      </c>
      <c r="L13" s="4"/>
    </row>
    <row r="14" spans="1:12" ht="20.100000000000001" customHeight="1" x14ac:dyDescent="0.2">
      <c r="A14" s="20" t="s">
        <v>49</v>
      </c>
      <c r="B14" s="15" t="e">
        <f>VLOOKUP($E14,УЧАСТНИКИ!$A$2:$L$1060,3,FALSE)</f>
        <v>#N/A</v>
      </c>
      <c r="C14" s="16" t="e">
        <f>VLOOKUP($E14,УЧАСТНИКИ!$A$2:$L$1060,4,FALSE)</f>
        <v>#N/A</v>
      </c>
      <c r="D14" s="32" t="e">
        <f>VLOOKUP($E14,УЧАСТНИКИ!$A$2:$L$1060,5,FALSE)</f>
        <v>#N/A</v>
      </c>
      <c r="E14" s="20" t="s">
        <v>2298</v>
      </c>
      <c r="F14" s="208"/>
      <c r="G14" s="208"/>
      <c r="H14" s="208"/>
      <c r="I14" s="208"/>
      <c r="J14" s="207" t="e">
        <f>VLOOKUP($E14,УЧАСТНИКИ!$A$2:$L$1060,9,FALSE)</f>
        <v>#N/A</v>
      </c>
    </row>
    <row r="15" spans="1:12" ht="20.100000000000001" customHeight="1" x14ac:dyDescent="0.2">
      <c r="A15" s="20" t="s">
        <v>50</v>
      </c>
      <c r="B15" s="15" t="e">
        <f>VLOOKUP($E15,УЧАСТНИКИ!$A$2:$L$1060,3,FALSE)</f>
        <v>#N/A</v>
      </c>
      <c r="C15" s="16" t="e">
        <f>VLOOKUP($E15,УЧАСТНИКИ!$A$2:$L$1060,4,FALSE)</f>
        <v>#N/A</v>
      </c>
      <c r="D15" s="32" t="e">
        <f>VLOOKUP($E15,УЧАСТНИКИ!$A$2:$L$1060,5,FALSE)</f>
        <v>#N/A</v>
      </c>
      <c r="E15" s="20" t="s">
        <v>1707</v>
      </c>
      <c r="F15" s="208"/>
      <c r="G15" s="208"/>
      <c r="H15" s="208"/>
      <c r="I15" s="208"/>
      <c r="J15" s="207" t="e">
        <f>VLOOKUP($E15,УЧАСТНИКИ!$A$2:$L$1060,9,FALSE)</f>
        <v>#N/A</v>
      </c>
    </row>
    <row r="16" spans="1:12" ht="20.100000000000001" customHeight="1" x14ac:dyDescent="0.2">
      <c r="A16" s="20" t="s">
        <v>51</v>
      </c>
      <c r="B16" s="206" t="e">
        <f>VLOOKUP($E16,УЧАСТНИКИ!$A$2:$L$1060,3,FALSE)</f>
        <v>#N/A</v>
      </c>
      <c r="C16" s="207" t="e">
        <f>VLOOKUP($E16,УЧАСТНИКИ!$A$2:$L$1060,4,FALSE)</f>
        <v>#N/A</v>
      </c>
      <c r="D16" s="211" t="e">
        <f>VLOOKUP($E16,УЧАСТНИКИ!$A$2:$L$1060,5,FALSE)</f>
        <v>#N/A</v>
      </c>
      <c r="E16" s="20"/>
      <c r="F16" s="208"/>
      <c r="G16" s="208"/>
      <c r="H16" s="208"/>
      <c r="I16" s="208"/>
      <c r="J16" s="207" t="e">
        <f>VLOOKUP($E16,УЧАСТНИКИ!$A$2:$L$1060,9,FALSE)</f>
        <v>#N/A</v>
      </c>
    </row>
    <row r="17" spans="1:10" ht="20.100000000000001" customHeight="1" x14ac:dyDescent="0.2">
      <c r="A17" s="20">
        <v>8</v>
      </c>
      <c r="B17" s="206" t="e">
        <f>VLOOKUP($E17,УЧАСТНИКИ!$A$2:$L$1060,3,FALSE)</f>
        <v>#N/A</v>
      </c>
      <c r="C17" s="207" t="e">
        <f>VLOOKUP($E17,УЧАСТНИКИ!$A$2:$L$1060,4,FALSE)</f>
        <v>#N/A</v>
      </c>
      <c r="D17" s="211" t="e">
        <f>VLOOKUP($E17,УЧАСТНИКИ!$A$2:$L$1060,5,FALSE)</f>
        <v>#N/A</v>
      </c>
      <c r="E17" s="208"/>
      <c r="F17" s="208"/>
      <c r="G17" s="208"/>
      <c r="H17" s="208"/>
      <c r="I17" s="208"/>
      <c r="J17" s="207" t="e">
        <f>VLOOKUP($E17,УЧАСТНИКИ!$A$2:$L$1060,9,FALSE)</f>
        <v>#N/A</v>
      </c>
    </row>
    <row r="18" spans="1:10" ht="18.75" customHeight="1" x14ac:dyDescent="0.2">
      <c r="A18" s="115"/>
      <c r="B18" s="290" t="s">
        <v>2078</v>
      </c>
      <c r="C18" s="116"/>
      <c r="D18" s="116"/>
      <c r="E18" s="116"/>
      <c r="F18" s="116"/>
      <c r="G18" s="116"/>
      <c r="H18" s="116"/>
      <c r="I18" s="116"/>
      <c r="J18" s="117"/>
    </row>
    <row r="19" spans="1:10" ht="20.100000000000001" customHeight="1" x14ac:dyDescent="0.2">
      <c r="A19" s="20" t="s">
        <v>45</v>
      </c>
      <c r="B19" s="206" t="e">
        <f>VLOOKUP($E19,УЧАСТНИКИ!$A$2:$L$1060,3,FALSE)</f>
        <v>#N/A</v>
      </c>
      <c r="C19" s="207" t="e">
        <f>VLOOKUP($E19,УЧАСТНИКИ!$A$2:$L$1060,4,FALSE)</f>
        <v>#N/A</v>
      </c>
      <c r="D19" s="211" t="e">
        <f>VLOOKUP($E19,УЧАСТНИКИ!$A$2:$L$1060,5,FALSE)</f>
        <v>#N/A</v>
      </c>
      <c r="E19" s="208"/>
      <c r="F19" s="208"/>
      <c r="G19" s="208"/>
      <c r="H19" s="208"/>
      <c r="I19" s="208"/>
      <c r="J19" s="207" t="e">
        <f>VLOOKUP($E19,УЧАСТНИКИ!$A$2:$L$1060,9,FALSE)</f>
        <v>#N/A</v>
      </c>
    </row>
    <row r="20" spans="1:10" ht="20.100000000000001" customHeight="1" x14ac:dyDescent="0.2">
      <c r="A20" s="20" t="s">
        <v>46</v>
      </c>
      <c r="B20" s="206" t="e">
        <f>VLOOKUP($E20,УЧАСТНИКИ!$A$2:$L$1060,3,FALSE)</f>
        <v>#N/A</v>
      </c>
      <c r="C20" s="207" t="e">
        <f>VLOOKUP($E20,УЧАСТНИКИ!$A$2:$L$1060,4,FALSE)</f>
        <v>#N/A</v>
      </c>
      <c r="D20" s="211" t="e">
        <f>VLOOKUP($E20,УЧАСТНИКИ!$A$2:$L$1060,5,FALSE)</f>
        <v>#N/A</v>
      </c>
      <c r="E20" s="20"/>
      <c r="F20" s="208"/>
      <c r="G20" s="208"/>
      <c r="H20" s="208"/>
      <c r="I20" s="208"/>
      <c r="J20" s="207" t="e">
        <f>VLOOKUP($E20,УЧАСТНИКИ!$A$2:$L$1060,9,FALSE)</f>
        <v>#N/A</v>
      </c>
    </row>
    <row r="21" spans="1:10" ht="20.100000000000001" customHeight="1" x14ac:dyDescent="0.2">
      <c r="A21" s="20" t="s">
        <v>47</v>
      </c>
      <c r="B21" s="15" t="str">
        <f>VLOOKUP($E21,УЧАСТНИКИ!$A$2:$L$1060,3,FALSE)</f>
        <v>КОНДРАТЬЕВА ЕКАТЕРИНА</v>
      </c>
      <c r="C21" s="16" t="str">
        <f>VLOOKUP($E21,УЧАСТНИКИ!$A$2:$L$1060,4,FALSE)</f>
        <v>25.06.1999</v>
      </c>
      <c r="D21" s="32" t="str">
        <f>VLOOKUP($E21,УЧАСТНИКИ!$A$2:$L$1060,5,FALSE)</f>
        <v>РОСТОВ СШОР-8</v>
      </c>
      <c r="E21" s="20" t="s">
        <v>1509</v>
      </c>
      <c r="F21" s="208"/>
      <c r="G21" s="208"/>
      <c r="H21" s="208"/>
      <c r="I21" s="20"/>
      <c r="J21" s="207">
        <f>VLOOKUP($E21,УЧАСТНИКИ!$A$2:$L$1060,9,FALSE)</f>
        <v>0</v>
      </c>
    </row>
    <row r="22" spans="1:10" ht="20.100000000000001" customHeight="1" x14ac:dyDescent="0.2">
      <c r="A22" s="20" t="s">
        <v>48</v>
      </c>
      <c r="B22" s="15" t="e">
        <f>VLOOKUP($E22,УЧАСТНИКИ!$A$2:$L$1060,3,FALSE)</f>
        <v>#N/A</v>
      </c>
      <c r="C22" s="16" t="e">
        <f>VLOOKUP($E22,УЧАСТНИКИ!$A$2:$L$1060,4,FALSE)</f>
        <v>#N/A</v>
      </c>
      <c r="D22" s="32" t="e">
        <f>VLOOKUP($E22,УЧАСТНИКИ!$A$2:$L$1060,5,FALSE)</f>
        <v>#N/A</v>
      </c>
      <c r="E22" s="20" t="s">
        <v>1627</v>
      </c>
      <c r="F22" s="208"/>
      <c r="G22" s="208"/>
      <c r="H22" s="208"/>
      <c r="I22" s="312" t="s">
        <v>2208</v>
      </c>
      <c r="J22" s="207" t="e">
        <f>VLOOKUP($E22,УЧАСТНИКИ!$A$2:$L$1060,9,FALSE)</f>
        <v>#N/A</v>
      </c>
    </row>
    <row r="23" spans="1:10" ht="20.100000000000001" customHeight="1" x14ac:dyDescent="0.2">
      <c r="A23" s="20" t="s">
        <v>49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32" t="e">
        <f>VLOOKUP($E23,УЧАСТНИКИ!$A$2:$L$1060,5,FALSE)</f>
        <v>#N/A</v>
      </c>
      <c r="E23" s="20" t="s">
        <v>2402</v>
      </c>
      <c r="F23" s="208"/>
      <c r="G23" s="208"/>
      <c r="H23" s="208"/>
      <c r="I23" s="208"/>
      <c r="J23" s="207" t="e">
        <f>VLOOKUP($E23,УЧАСТНИКИ!$A$2:$L$1060,9,FALSE)</f>
        <v>#N/A</v>
      </c>
    </row>
    <row r="24" spans="1:10" ht="20.100000000000001" customHeight="1" x14ac:dyDescent="0.2">
      <c r="A24" s="20" t="s">
        <v>50</v>
      </c>
      <c r="B24" s="15" t="str">
        <f>VLOOKUP($E24,УЧАСТНИКИ!$A$2:$L$1060,3,FALSE)</f>
        <v>АТАМАНЕНКО ОЛЕСЯ</v>
      </c>
      <c r="C24" s="16" t="str">
        <f>VLOOKUP($E24,УЧАСТНИКИ!$A$2:$L$1060,4,FALSE)</f>
        <v>28.10.2006</v>
      </c>
      <c r="D24" s="32" t="str">
        <f>VLOOKUP($E24,УЧАСТНИКИ!$A$2:$L$1060,5,FALSE)</f>
        <v>РОСТОВ ДЮСШ-1</v>
      </c>
      <c r="E24" s="20" t="s">
        <v>2165</v>
      </c>
      <c r="F24" s="208"/>
      <c r="G24" s="208"/>
      <c r="H24" s="208"/>
      <c r="I24" s="208"/>
      <c r="J24" s="207">
        <f>VLOOKUP($E24,УЧАСТНИКИ!$A$2:$L$1060,9,FALSE)</f>
        <v>0</v>
      </c>
    </row>
    <row r="25" spans="1:10" ht="20.100000000000001" customHeight="1" x14ac:dyDescent="0.2">
      <c r="A25" s="20" t="s">
        <v>51</v>
      </c>
      <c r="B25" s="206" t="e">
        <f>VLOOKUP($E25,УЧАСТНИКИ!$A$2:$L$1060,3,FALSE)</f>
        <v>#N/A</v>
      </c>
      <c r="C25" s="207" t="e">
        <f>VLOOKUP($E25,УЧАСТНИКИ!$A$2:$L$1060,4,FALSE)</f>
        <v>#N/A</v>
      </c>
      <c r="D25" s="211" t="e">
        <f>VLOOKUP($E25,УЧАСТНИКИ!$A$2:$L$1060,5,FALSE)</f>
        <v>#N/A</v>
      </c>
      <c r="E25" s="20"/>
      <c r="F25" s="208"/>
      <c r="G25" s="208"/>
      <c r="H25" s="208"/>
      <c r="I25" s="208"/>
      <c r="J25" s="207" t="e">
        <f>VLOOKUP($E25,УЧАСТНИКИ!$A$2:$L$1060,9,FALSE)</f>
        <v>#N/A</v>
      </c>
    </row>
    <row r="26" spans="1:10" ht="20.100000000000001" customHeight="1" x14ac:dyDescent="0.2">
      <c r="A26" s="20">
        <v>8</v>
      </c>
      <c r="B26" s="206" t="e">
        <f>VLOOKUP($E26,УЧАСТНИКИ!$A$2:$L$1060,3,FALSE)</f>
        <v>#N/A</v>
      </c>
      <c r="C26" s="207" t="e">
        <f>VLOOKUP($E26,УЧАСТНИКИ!$A$2:$L$1060,4,FALSE)</f>
        <v>#N/A</v>
      </c>
      <c r="D26" s="211" t="e">
        <f>VLOOKUP($E26,УЧАСТНИКИ!$A$2:$L$1060,5,FALSE)</f>
        <v>#N/A</v>
      </c>
      <c r="E26" s="208"/>
      <c r="F26" s="208"/>
      <c r="G26" s="208"/>
      <c r="H26" s="208"/>
      <c r="I26" s="208"/>
      <c r="J26" s="207" t="e">
        <f>VLOOKUP($E26,УЧАСТНИКИ!$A$2:$L$1060,9,FALSE)</f>
        <v>#N/A</v>
      </c>
    </row>
    <row r="28" spans="1:10" ht="15.75" x14ac:dyDescent="0.25">
      <c r="A28" s="5" t="s">
        <v>76</v>
      </c>
      <c r="B28" s="3"/>
      <c r="D28" s="5"/>
      <c r="F28" s="23"/>
      <c r="H28" s="5"/>
    </row>
    <row r="29" spans="1:10" ht="15.75" customHeight="1" x14ac:dyDescent="0.25">
      <c r="A29" s="5" t="s">
        <v>68</v>
      </c>
    </row>
    <row r="30" spans="1:10" ht="15.75" customHeight="1" x14ac:dyDescent="0.25">
      <c r="A30" s="5" t="s">
        <v>70</v>
      </c>
      <c r="B30" s="5"/>
    </row>
    <row r="31" spans="1:10" ht="15.75" customHeight="1" x14ac:dyDescent="0.25">
      <c r="A31" s="426" t="s">
        <v>69</v>
      </c>
      <c r="B31" s="426"/>
    </row>
    <row r="32" spans="1:10" ht="15.75" customHeight="1" x14ac:dyDescent="0.25">
      <c r="B32" s="5"/>
    </row>
    <row r="33" spans="1:10" ht="15.75" customHeight="1" x14ac:dyDescent="0.25">
      <c r="B33" s="5"/>
    </row>
    <row r="34" spans="1:10" ht="15.75" customHeight="1" x14ac:dyDescent="0.25">
      <c r="B34" s="5"/>
    </row>
    <row r="35" spans="1:10" ht="15.75" customHeight="1" x14ac:dyDescent="0.25">
      <c r="B35" s="5"/>
    </row>
    <row r="36" spans="1:10" ht="15.75" customHeight="1" x14ac:dyDescent="0.25">
      <c r="B36" s="5"/>
    </row>
    <row r="37" spans="1:10" ht="15.75" customHeight="1" x14ac:dyDescent="0.2"/>
    <row r="38" spans="1:10" ht="15.75" customHeight="1" x14ac:dyDescent="0.2"/>
    <row r="39" spans="1:10" ht="15.75" customHeight="1" x14ac:dyDescent="0.2"/>
    <row r="40" spans="1:10" ht="15.75" customHeight="1" x14ac:dyDescent="0.2"/>
    <row r="41" spans="1:10" ht="15.75" customHeight="1" x14ac:dyDescent="0.2"/>
    <row r="42" spans="1:10" ht="15.75" customHeight="1" x14ac:dyDescent="0.2"/>
    <row r="43" spans="1:10" ht="15.75" customHeight="1" x14ac:dyDescent="0.2"/>
    <row r="44" spans="1:10" ht="15.75" customHeight="1" x14ac:dyDescent="0.2"/>
    <row r="45" spans="1:10" ht="15.75" customHeight="1" x14ac:dyDescent="0.2"/>
    <row r="46" spans="1:10" ht="15.75" customHeight="1" x14ac:dyDescent="0.2">
      <c r="A46" s="26"/>
      <c r="B46" s="33"/>
      <c r="C46" s="26"/>
      <c r="D46" s="26"/>
      <c r="E46" s="26"/>
      <c r="F46" s="26"/>
      <c r="G46" s="26"/>
      <c r="H46" s="26"/>
      <c r="I46" s="26"/>
      <c r="J46" s="26"/>
    </row>
    <row r="47" spans="1:10" ht="15.75" customHeight="1" x14ac:dyDescent="0.2">
      <c r="A47" s="34"/>
      <c r="B47" s="35"/>
      <c r="C47" s="36"/>
      <c r="D47" s="37"/>
      <c r="E47" s="34"/>
      <c r="F47" s="34"/>
      <c r="G47" s="34"/>
      <c r="H47" s="34"/>
      <c r="I47" s="34"/>
      <c r="J47" s="36"/>
    </row>
    <row r="48" spans="1:10" ht="15.75" customHeight="1" x14ac:dyDescent="0.2">
      <c r="A48" s="34"/>
      <c r="B48" s="11"/>
      <c r="C48" s="36"/>
      <c r="D48" s="37"/>
      <c r="E48" s="34"/>
      <c r="F48" s="34"/>
      <c r="G48" s="34"/>
      <c r="H48" s="34"/>
      <c r="I48" s="34"/>
      <c r="J48" s="36"/>
    </row>
    <row r="49" spans="1:10" ht="15.75" customHeight="1" x14ac:dyDescent="0.2">
      <c r="A49" s="34"/>
      <c r="B49" s="38"/>
      <c r="C49" s="36"/>
      <c r="D49" s="37"/>
      <c r="E49" s="34"/>
      <c r="F49" s="34"/>
      <c r="G49" s="34"/>
      <c r="H49" s="34"/>
      <c r="I49" s="34"/>
      <c r="J49" s="36"/>
    </row>
    <row r="50" spans="1:10" ht="15.75" customHeight="1" x14ac:dyDescent="0.2">
      <c r="A50" s="34"/>
      <c r="B50" s="38"/>
      <c r="C50" s="36"/>
      <c r="D50" s="37"/>
      <c r="E50" s="34"/>
      <c r="F50" s="34"/>
      <c r="G50" s="34"/>
      <c r="H50" s="34"/>
      <c r="I50" s="34"/>
      <c r="J50" s="36"/>
    </row>
    <row r="51" spans="1:10" ht="15.75" customHeight="1" x14ac:dyDescent="0.2">
      <c r="A51" s="34"/>
      <c r="B51" s="38"/>
      <c r="C51" s="36"/>
      <c r="D51" s="37"/>
      <c r="E51" s="34"/>
      <c r="F51" s="34"/>
      <c r="G51" s="34"/>
      <c r="H51" s="34"/>
      <c r="I51" s="34"/>
      <c r="J51" s="36"/>
    </row>
    <row r="52" spans="1:10" ht="15.75" customHeight="1" x14ac:dyDescent="0.2">
      <c r="A52" s="34"/>
      <c r="B52" s="38"/>
      <c r="C52" s="36"/>
      <c r="D52" s="37"/>
      <c r="E52" s="34"/>
      <c r="F52" s="34"/>
      <c r="G52" s="34"/>
      <c r="H52" s="34"/>
      <c r="I52" s="34"/>
      <c r="J52" s="36"/>
    </row>
    <row r="53" spans="1:10" ht="15.75" customHeight="1" x14ac:dyDescent="0.2">
      <c r="A53" s="34"/>
      <c r="B53" s="38"/>
      <c r="C53" s="36"/>
      <c r="D53" s="37"/>
      <c r="E53" s="34"/>
      <c r="F53" s="34"/>
      <c r="G53" s="34"/>
      <c r="H53" s="34"/>
      <c r="I53" s="34"/>
      <c r="J53" s="36"/>
    </row>
    <row r="54" spans="1:10" ht="15.75" customHeight="1" x14ac:dyDescent="0.2">
      <c r="A54" s="34"/>
      <c r="B54" s="38"/>
      <c r="C54" s="36"/>
      <c r="D54" s="37"/>
      <c r="E54" s="34"/>
      <c r="F54" s="34"/>
      <c r="G54" s="34"/>
      <c r="H54" s="34"/>
      <c r="I54" s="34"/>
      <c r="J54" s="36"/>
    </row>
    <row r="55" spans="1:10" ht="15.75" customHeight="1" x14ac:dyDescent="0.2">
      <c r="A55" s="26"/>
      <c r="B55" s="33"/>
      <c r="C55" s="26"/>
      <c r="D55" s="26"/>
      <c r="E55" s="26"/>
      <c r="F55" s="26"/>
      <c r="G55" s="26"/>
      <c r="H55" s="26"/>
      <c r="I55" s="26"/>
      <c r="J55" s="26"/>
    </row>
    <row r="56" spans="1:10" ht="15.75" customHeight="1" x14ac:dyDescent="0.2">
      <c r="A56" s="34"/>
      <c r="B56" s="35"/>
      <c r="C56" s="36"/>
      <c r="D56" s="37"/>
      <c r="E56" s="34"/>
      <c r="F56" s="34"/>
      <c r="G56" s="34"/>
      <c r="H56" s="34"/>
      <c r="I56" s="34"/>
      <c r="J56" s="36"/>
    </row>
    <row r="57" spans="1:10" ht="15.75" customHeight="1" x14ac:dyDescent="0.2">
      <c r="A57" s="34"/>
      <c r="B57" s="35"/>
      <c r="C57" s="36"/>
      <c r="D57" s="37"/>
      <c r="E57" s="34"/>
      <c r="F57" s="34"/>
      <c r="G57" s="34"/>
      <c r="H57" s="34"/>
      <c r="I57" s="34"/>
      <c r="J57" s="36"/>
    </row>
    <row r="58" spans="1:10" ht="15.75" customHeight="1" x14ac:dyDescent="0.2">
      <c r="A58" s="34"/>
      <c r="B58" s="35"/>
      <c r="C58" s="36"/>
      <c r="D58" s="37"/>
      <c r="E58" s="34"/>
      <c r="F58" s="34"/>
      <c r="G58" s="34"/>
      <c r="H58" s="34"/>
      <c r="I58" s="34"/>
      <c r="J58" s="36"/>
    </row>
    <row r="59" spans="1:10" ht="15.75" customHeight="1" x14ac:dyDescent="0.2">
      <c r="A59" s="34"/>
      <c r="B59" s="35"/>
      <c r="C59" s="36"/>
      <c r="D59" s="37"/>
      <c r="E59" s="34"/>
      <c r="F59" s="34"/>
      <c r="G59" s="34"/>
      <c r="H59" s="34"/>
      <c r="I59" s="34"/>
      <c r="J59" s="36"/>
    </row>
    <row r="60" spans="1:10" ht="15.75" customHeight="1" x14ac:dyDescent="0.2">
      <c r="A60" s="34"/>
      <c r="B60" s="35"/>
      <c r="C60" s="36"/>
      <c r="D60" s="37"/>
      <c r="E60" s="34"/>
      <c r="F60" s="34"/>
      <c r="G60" s="34"/>
      <c r="H60" s="34"/>
      <c r="I60" s="34"/>
      <c r="J60" s="36"/>
    </row>
    <row r="61" spans="1:10" ht="15.75" customHeight="1" x14ac:dyDescent="0.2">
      <c r="A61" s="34"/>
      <c r="B61" s="35"/>
      <c r="C61" s="36"/>
      <c r="D61" s="37"/>
      <c r="E61" s="34"/>
      <c r="F61" s="34"/>
      <c r="G61" s="34"/>
      <c r="H61" s="34"/>
      <c r="I61" s="34"/>
      <c r="J61" s="36"/>
    </row>
    <row r="62" spans="1:10" ht="15.75" customHeight="1" x14ac:dyDescent="0.2">
      <c r="A62" s="34"/>
      <c r="B62" s="35"/>
      <c r="C62" s="36"/>
      <c r="D62" s="37"/>
      <c r="E62" s="34"/>
      <c r="F62" s="34"/>
      <c r="G62" s="34"/>
      <c r="H62" s="34"/>
      <c r="I62" s="34"/>
      <c r="J62" s="36"/>
    </row>
    <row r="63" spans="1:10" ht="15.75" customHeight="1" x14ac:dyDescent="0.2">
      <c r="A63" s="34"/>
      <c r="B63" s="35"/>
      <c r="C63" s="36"/>
      <c r="D63" s="37"/>
      <c r="E63" s="34"/>
      <c r="F63" s="34"/>
      <c r="G63" s="34"/>
      <c r="H63" s="34"/>
      <c r="I63" s="34"/>
      <c r="J63" s="36"/>
    </row>
  </sheetData>
  <mergeCells count="6">
    <mergeCell ref="A1:K1"/>
    <mergeCell ref="A31:B31"/>
    <mergeCell ref="A2:J2"/>
    <mergeCell ref="A6:B6"/>
    <mergeCell ref="E4:J4"/>
    <mergeCell ref="A3:J3"/>
  </mergeCells>
  <phoneticPr fontId="1" type="noConversion"/>
  <printOptions horizontalCentered="1"/>
  <pageMargins left="0" right="0" top="0.39370078740157483" bottom="0.39370078740157483" header="0.51181102362204722" footer="0.51181102362204722"/>
  <pageSetup paperSize="9" orientation="landscape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indexed="34"/>
  </sheetPr>
  <dimension ref="A1:M54"/>
  <sheetViews>
    <sheetView workbookViewId="0">
      <selection sqref="A1:K23"/>
    </sheetView>
  </sheetViews>
  <sheetFormatPr defaultColWidth="9.140625" defaultRowHeight="12.75" x14ac:dyDescent="0.2"/>
  <cols>
    <col min="1" max="1" width="4" style="17" customWidth="1"/>
    <col min="2" max="2" width="25.140625" style="17" customWidth="1"/>
    <col min="3" max="3" width="10.5703125" style="17" customWidth="1"/>
    <col min="4" max="4" width="19.42578125" style="17" customWidth="1"/>
    <col min="5" max="5" width="7.7109375" style="17" customWidth="1"/>
    <col min="6" max="6" width="6.85546875" style="17" customWidth="1"/>
    <col min="7" max="7" width="6.85546875" style="17" hidden="1" customWidth="1"/>
    <col min="8" max="8" width="6.85546875" style="17" customWidth="1"/>
    <col min="9" max="9" width="30" style="17" customWidth="1"/>
    <col min="10" max="10" width="6" style="17" customWidth="1"/>
    <col min="11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</row>
    <row r="3" spans="1:13" ht="26.2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</row>
    <row r="4" spans="1:13" ht="14.25" x14ac:dyDescent="0.2">
      <c r="A4" s="93"/>
      <c r="B4" s="93"/>
      <c r="C4" s="93"/>
      <c r="D4" s="93"/>
      <c r="E4" s="425" t="s">
        <v>86</v>
      </c>
      <c r="F4" s="425"/>
      <c r="G4" s="425"/>
      <c r="H4" s="425"/>
      <c r="I4" s="425"/>
      <c r="J4" s="425"/>
    </row>
    <row r="5" spans="1:13" x14ac:dyDescent="0.2">
      <c r="C5" s="14"/>
      <c r="D5" s="4"/>
      <c r="H5" s="14"/>
      <c r="I5" s="18"/>
      <c r="J5" s="14"/>
    </row>
    <row r="6" spans="1:13" x14ac:dyDescent="0.2">
      <c r="A6" s="423" t="s">
        <v>2029</v>
      </c>
      <c r="B6" s="423"/>
      <c r="C6" s="14"/>
      <c r="D6" s="4"/>
      <c r="I6" s="18"/>
      <c r="J6" s="88" t="str">
        <f>d_1</f>
        <v>17 сентября 2022 г.</v>
      </c>
    </row>
    <row r="7" spans="1:13" ht="12.75" customHeight="1" x14ac:dyDescent="0.2">
      <c r="A7" s="88" t="str">
        <f>d_4</f>
        <v>ЖЕНЩИНЫ</v>
      </c>
      <c r="C7" s="14"/>
      <c r="D7" s="4"/>
      <c r="G7" s="22"/>
      <c r="H7" s="129"/>
      <c r="I7" s="134" t="str">
        <f>d_5</f>
        <v>г.Ростов н/Д стадион Арсенал</v>
      </c>
      <c r="J7" s="14"/>
      <c r="K7" s="204" t="s">
        <v>2111</v>
      </c>
    </row>
    <row r="8" spans="1:13" ht="26.25" customHeight="1" thickBot="1" x14ac:dyDescent="0.25">
      <c r="A8" s="114" t="s">
        <v>74</v>
      </c>
      <c r="B8" s="114" t="s">
        <v>75</v>
      </c>
      <c r="C8" s="114" t="s">
        <v>72</v>
      </c>
      <c r="D8" s="114" t="s">
        <v>107</v>
      </c>
      <c r="E8" s="114" t="s">
        <v>42</v>
      </c>
      <c r="F8" s="114" t="s">
        <v>110</v>
      </c>
      <c r="G8" s="114" t="s">
        <v>113</v>
      </c>
      <c r="H8" s="127" t="s">
        <v>111</v>
      </c>
      <c r="I8" s="114" t="s">
        <v>112</v>
      </c>
      <c r="J8" s="114" t="s">
        <v>57</v>
      </c>
      <c r="K8" s="114" t="s">
        <v>77</v>
      </c>
    </row>
    <row r="9" spans="1:13" ht="6.75" customHeight="1" thickBot="1" x14ac:dyDescent="0.25">
      <c r="A9" s="28"/>
      <c r="B9" s="29"/>
      <c r="C9" s="30"/>
      <c r="D9" s="30"/>
      <c r="E9" s="122"/>
      <c r="F9" s="122"/>
      <c r="G9" s="122"/>
      <c r="H9" s="30"/>
      <c r="I9" s="30"/>
      <c r="J9" s="30"/>
      <c r="K9" s="31"/>
    </row>
    <row r="10" spans="1:13" ht="24.95" customHeight="1" x14ac:dyDescent="0.2">
      <c r="A10" s="19" t="s">
        <v>45</v>
      </c>
      <c r="B10" s="206" t="e">
        <f>VLOOKUP($E10,УЧАСТНИКИ!$A$2:$L$1060,3,FALSE)</f>
        <v>#N/A</v>
      </c>
      <c r="C10" s="207" t="e">
        <f>VLOOKUP($E10,УЧАСТНИКИ!$A$2:$L$1060,4,FALSE)</f>
        <v>#N/A</v>
      </c>
      <c r="D10" s="211" t="e">
        <f>VLOOKUP($E10,УЧАСТНИКИ!$A$2:$L$1060,5,FALSE)</f>
        <v>#N/A</v>
      </c>
      <c r="E10" s="20"/>
      <c r="F10" s="20"/>
      <c r="G10" s="20"/>
      <c r="H10" s="20"/>
      <c r="I10" s="20"/>
      <c r="J10" s="20"/>
      <c r="K10" s="16"/>
    </row>
    <row r="11" spans="1:13" ht="24.95" customHeight="1" x14ac:dyDescent="0.2">
      <c r="A11" s="20" t="s">
        <v>46</v>
      </c>
      <c r="B11" s="206" t="e">
        <f>VLOOKUP($E11,УЧАСТНИКИ!$A$2:$L$1060,3,FALSE)</f>
        <v>#N/A</v>
      </c>
      <c r="C11" s="207" t="e">
        <f>VLOOKUP($E11,УЧАСТНИКИ!$A$2:$L$1060,4,FALSE)</f>
        <v>#N/A</v>
      </c>
      <c r="D11" s="211" t="e">
        <f>VLOOKUP($E11,УЧАСТНИКИ!$A$2:$L$1060,5,FALSE)</f>
        <v>#N/A</v>
      </c>
      <c r="E11" s="20"/>
      <c r="F11" s="20"/>
      <c r="G11" s="20"/>
      <c r="H11" s="20"/>
      <c r="I11" s="20"/>
      <c r="J11" s="20"/>
      <c r="K11" s="16"/>
    </row>
    <row r="12" spans="1:13" ht="24.95" customHeight="1" x14ac:dyDescent="0.2">
      <c r="A12" s="19" t="s">
        <v>47</v>
      </c>
      <c r="B12" s="206"/>
      <c r="C12" s="207"/>
      <c r="D12" s="211"/>
      <c r="E12" s="20"/>
      <c r="F12" s="20"/>
      <c r="G12" s="20"/>
      <c r="H12" s="20"/>
      <c r="I12" s="20"/>
      <c r="J12" s="20"/>
      <c r="K12" s="16"/>
    </row>
    <row r="13" spans="1:13" ht="24.95" customHeight="1" x14ac:dyDescent="0.2">
      <c r="A13" s="20" t="s">
        <v>48</v>
      </c>
      <c r="B13" s="206"/>
      <c r="C13" s="207"/>
      <c r="D13" s="211"/>
      <c r="E13" s="20"/>
      <c r="F13" s="20"/>
      <c r="G13" s="20"/>
      <c r="H13" s="20"/>
      <c r="I13" s="20"/>
      <c r="J13" s="20"/>
      <c r="K13" s="16"/>
    </row>
    <row r="14" spans="1:13" ht="24.95" customHeight="1" x14ac:dyDescent="0.2">
      <c r="A14" s="19" t="s">
        <v>49</v>
      </c>
      <c r="B14" s="206"/>
      <c r="C14" s="207"/>
      <c r="D14" s="211"/>
      <c r="E14" s="20"/>
      <c r="F14" s="20"/>
      <c r="G14" s="20"/>
      <c r="H14" s="20"/>
      <c r="I14" s="20"/>
      <c r="J14" s="20"/>
      <c r="K14" s="16"/>
    </row>
    <row r="15" spans="1:13" ht="24.95" customHeight="1" x14ac:dyDescent="0.2">
      <c r="A15" s="20" t="s">
        <v>50</v>
      </c>
      <c r="B15" s="206" t="e">
        <f>VLOOKUP($E15,УЧАСТНИКИ!$A$2:$L$1060,3,FALSE)</f>
        <v>#N/A</v>
      </c>
      <c r="C15" s="207" t="e">
        <f>VLOOKUP($E15,УЧАСТНИКИ!$A$2:$L$1060,4,FALSE)</f>
        <v>#N/A</v>
      </c>
      <c r="D15" s="211" t="e">
        <f>VLOOKUP($E15,УЧАСТНИКИ!$A$2:$L$1060,5,FALSE)</f>
        <v>#N/A</v>
      </c>
      <c r="E15" s="20"/>
      <c r="F15" s="20"/>
      <c r="G15" s="20"/>
      <c r="H15" s="20"/>
      <c r="I15" s="20"/>
      <c r="J15" s="20"/>
      <c r="K15" s="16"/>
    </row>
    <row r="16" spans="1:13" ht="24.95" customHeight="1" x14ac:dyDescent="0.2">
      <c r="A16" s="19" t="s">
        <v>51</v>
      </c>
      <c r="B16" s="206" t="e">
        <f>VLOOKUP($E16,УЧАСТНИКИ!$A$2:$L$1060,3,FALSE)</f>
        <v>#N/A</v>
      </c>
      <c r="C16" s="207" t="e">
        <f>VLOOKUP($E16,УЧАСТНИКИ!$A$2:$L$1060,4,FALSE)</f>
        <v>#N/A</v>
      </c>
      <c r="D16" s="211" t="e">
        <f>VLOOKUP($E16,УЧАСТНИКИ!$A$2:$L$1060,5,FALSE)</f>
        <v>#N/A</v>
      </c>
      <c r="E16" s="20"/>
      <c r="F16" s="20"/>
      <c r="G16" s="20"/>
      <c r="H16" s="20"/>
      <c r="I16" s="20"/>
      <c r="J16" s="20"/>
      <c r="K16" s="16"/>
      <c r="M16" s="4"/>
    </row>
    <row r="17" spans="1:11" ht="24.95" customHeight="1" x14ac:dyDescent="0.2">
      <c r="A17" s="20" t="s">
        <v>88</v>
      </c>
      <c r="B17" s="206" t="e">
        <f>VLOOKUP($E17,УЧАСТНИКИ!$A$2:$L$1060,3,FALSE)</f>
        <v>#N/A</v>
      </c>
      <c r="C17" s="207" t="e">
        <f>VLOOKUP($E17,УЧАСТНИКИ!$A$2:$L$1060,4,FALSE)</f>
        <v>#N/A</v>
      </c>
      <c r="D17" s="211" t="e">
        <f>VLOOKUP($E17,УЧАСТНИКИ!$A$2:$L$1060,5,FALSE)</f>
        <v>#N/A</v>
      </c>
      <c r="E17" s="20"/>
      <c r="F17" s="20"/>
      <c r="G17" s="20"/>
      <c r="H17" s="20"/>
      <c r="I17" s="20"/>
      <c r="J17" s="20"/>
      <c r="K17" s="16"/>
    </row>
    <row r="19" spans="1:11" ht="15.75" x14ac:dyDescent="0.25">
      <c r="A19" s="5"/>
      <c r="B19" s="3"/>
      <c r="C19" s="5"/>
      <c r="D19" s="5"/>
      <c r="E19" s="5"/>
      <c r="F19" s="23"/>
      <c r="H19" s="5"/>
      <c r="I19" s="68"/>
    </row>
    <row r="20" spans="1:11" ht="15.75" customHeight="1" x14ac:dyDescent="0.25">
      <c r="A20" s="5" t="s">
        <v>76</v>
      </c>
      <c r="B20" s="3"/>
    </row>
    <row r="21" spans="1:11" ht="15.75" customHeight="1" x14ac:dyDescent="0.25">
      <c r="A21" s="5" t="s">
        <v>68</v>
      </c>
    </row>
    <row r="22" spans="1:11" ht="15.75" customHeight="1" x14ac:dyDescent="0.25">
      <c r="A22" s="5" t="s">
        <v>70</v>
      </c>
      <c r="B22" s="5"/>
    </row>
    <row r="23" spans="1:11" ht="15.75" customHeight="1" x14ac:dyDescent="0.25">
      <c r="A23" s="426" t="s">
        <v>69</v>
      </c>
      <c r="B23" s="426"/>
    </row>
    <row r="24" spans="1:11" ht="15.75" customHeight="1" x14ac:dyDescent="0.25">
      <c r="B24" s="5"/>
    </row>
    <row r="25" spans="1:11" ht="15.75" customHeight="1" x14ac:dyDescent="0.25">
      <c r="B25" s="5"/>
    </row>
    <row r="26" spans="1:11" ht="15.75" customHeight="1" x14ac:dyDescent="0.25">
      <c r="B26" s="5"/>
    </row>
    <row r="27" spans="1:11" ht="15.75" customHeight="1" x14ac:dyDescent="0.25">
      <c r="B27" s="5"/>
    </row>
    <row r="28" spans="1:11" ht="15.75" customHeight="1" x14ac:dyDescent="0.2"/>
    <row r="29" spans="1:11" ht="15.75" customHeight="1" x14ac:dyDescent="0.2"/>
    <row r="30" spans="1:11" ht="15.75" customHeight="1" x14ac:dyDescent="0.2"/>
    <row r="31" spans="1:11" ht="15.75" customHeight="1" x14ac:dyDescent="0.2"/>
    <row r="32" spans="1:11" ht="15.75" customHeight="1" x14ac:dyDescent="0.2"/>
    <row r="33" spans="1:10" ht="15.75" customHeight="1" x14ac:dyDescent="0.2"/>
    <row r="34" spans="1:10" ht="15.75" customHeight="1" x14ac:dyDescent="0.2"/>
    <row r="35" spans="1:10" ht="15.75" customHeight="1" x14ac:dyDescent="0.2"/>
    <row r="36" spans="1:10" ht="15.75" customHeight="1" x14ac:dyDescent="0.2"/>
    <row r="37" spans="1:10" ht="15.75" customHeight="1" x14ac:dyDescent="0.2">
      <c r="A37" s="26"/>
      <c r="B37" s="33"/>
      <c r="C37" s="26"/>
      <c r="D37" s="26"/>
      <c r="E37" s="26"/>
      <c r="F37" s="26"/>
      <c r="G37" s="26"/>
      <c r="H37" s="26"/>
      <c r="I37" s="26"/>
      <c r="J37" s="26"/>
    </row>
    <row r="38" spans="1:10" ht="15.75" customHeight="1" x14ac:dyDescent="0.2">
      <c r="A38" s="34"/>
      <c r="B38" s="35"/>
      <c r="C38" s="36"/>
      <c r="D38" s="37"/>
      <c r="E38" s="34"/>
      <c r="F38" s="34"/>
      <c r="G38" s="34"/>
      <c r="H38" s="34"/>
      <c r="I38" s="34"/>
      <c r="J38" s="36"/>
    </row>
    <row r="39" spans="1:10" ht="15.75" customHeight="1" x14ac:dyDescent="0.2">
      <c r="A39" s="34"/>
      <c r="B39" s="11"/>
      <c r="C39" s="36"/>
      <c r="D39" s="37"/>
      <c r="E39" s="34"/>
      <c r="F39" s="34"/>
      <c r="G39" s="34"/>
      <c r="H39" s="34"/>
      <c r="I39" s="34"/>
      <c r="J39" s="36"/>
    </row>
    <row r="40" spans="1:10" ht="15.75" customHeight="1" x14ac:dyDescent="0.2">
      <c r="A40" s="34"/>
      <c r="B40" s="38"/>
      <c r="C40" s="36"/>
      <c r="D40" s="37"/>
      <c r="E40" s="34"/>
      <c r="F40" s="34"/>
      <c r="G40" s="34"/>
      <c r="H40" s="34"/>
      <c r="I40" s="34"/>
      <c r="J40" s="36"/>
    </row>
    <row r="41" spans="1:10" ht="15.75" customHeight="1" x14ac:dyDescent="0.2">
      <c r="A41" s="34"/>
      <c r="B41" s="38"/>
      <c r="C41" s="36"/>
      <c r="D41" s="37"/>
      <c r="E41" s="34"/>
      <c r="F41" s="34"/>
      <c r="G41" s="34"/>
      <c r="H41" s="34"/>
      <c r="I41" s="34"/>
      <c r="J41" s="36"/>
    </row>
    <row r="42" spans="1:10" ht="15.75" customHeight="1" x14ac:dyDescent="0.2">
      <c r="A42" s="34"/>
      <c r="B42" s="38"/>
      <c r="C42" s="36"/>
      <c r="D42" s="37"/>
      <c r="E42" s="34"/>
      <c r="F42" s="34"/>
      <c r="G42" s="34"/>
      <c r="H42" s="34"/>
      <c r="I42" s="34"/>
      <c r="J42" s="36"/>
    </row>
    <row r="43" spans="1:10" ht="15.75" customHeight="1" x14ac:dyDescent="0.2">
      <c r="A43" s="34"/>
      <c r="B43" s="38"/>
      <c r="C43" s="36"/>
      <c r="D43" s="37"/>
      <c r="E43" s="34"/>
      <c r="F43" s="34"/>
      <c r="G43" s="34"/>
      <c r="H43" s="34"/>
      <c r="I43" s="34"/>
      <c r="J43" s="36"/>
    </row>
    <row r="44" spans="1:10" ht="15.75" customHeight="1" x14ac:dyDescent="0.2">
      <c r="A44" s="34"/>
      <c r="B44" s="38"/>
      <c r="C44" s="36"/>
      <c r="D44" s="37"/>
      <c r="E44" s="34"/>
      <c r="F44" s="34"/>
      <c r="G44" s="34"/>
      <c r="H44" s="34"/>
      <c r="I44" s="34"/>
      <c r="J44" s="36"/>
    </row>
    <row r="45" spans="1:10" ht="15.75" customHeight="1" x14ac:dyDescent="0.2">
      <c r="A45" s="34"/>
      <c r="B45" s="38"/>
      <c r="C45" s="36"/>
      <c r="D45" s="37"/>
      <c r="E45" s="34"/>
      <c r="F45" s="34"/>
      <c r="G45" s="34"/>
      <c r="H45" s="34"/>
      <c r="I45" s="34"/>
      <c r="J45" s="36"/>
    </row>
    <row r="46" spans="1:10" ht="15.75" customHeight="1" x14ac:dyDescent="0.2">
      <c r="A46" s="26"/>
      <c r="B46" s="33"/>
      <c r="C46" s="26"/>
      <c r="D46" s="26"/>
      <c r="E46" s="26"/>
      <c r="F46" s="26"/>
      <c r="G46" s="26"/>
      <c r="H46" s="26"/>
      <c r="I46" s="26"/>
      <c r="J46" s="26"/>
    </row>
    <row r="47" spans="1:10" ht="15.75" customHeight="1" x14ac:dyDescent="0.2">
      <c r="A47" s="34"/>
      <c r="B47" s="35"/>
      <c r="C47" s="36"/>
      <c r="D47" s="37"/>
      <c r="E47" s="34"/>
      <c r="F47" s="34"/>
      <c r="G47" s="34"/>
      <c r="H47" s="34"/>
      <c r="I47" s="34"/>
      <c r="J47" s="36"/>
    </row>
    <row r="48" spans="1:10" ht="15.75" customHeight="1" x14ac:dyDescent="0.2">
      <c r="A48" s="34"/>
      <c r="B48" s="35"/>
      <c r="C48" s="36"/>
      <c r="D48" s="37"/>
      <c r="E48" s="34"/>
      <c r="F48" s="34"/>
      <c r="G48" s="34"/>
      <c r="H48" s="34"/>
      <c r="I48" s="34"/>
      <c r="J48" s="36"/>
    </row>
    <row r="49" spans="1:10" ht="15.75" customHeight="1" x14ac:dyDescent="0.2">
      <c r="A49" s="34"/>
      <c r="B49" s="35"/>
      <c r="C49" s="36"/>
      <c r="D49" s="37"/>
      <c r="E49" s="34"/>
      <c r="F49" s="34"/>
      <c r="G49" s="34"/>
      <c r="H49" s="34"/>
      <c r="I49" s="34"/>
      <c r="J49" s="36"/>
    </row>
    <row r="50" spans="1:10" ht="15.75" customHeight="1" x14ac:dyDescent="0.2">
      <c r="A50" s="34"/>
      <c r="B50" s="35"/>
      <c r="C50" s="36"/>
      <c r="D50" s="37"/>
      <c r="E50" s="34"/>
      <c r="F50" s="34"/>
      <c r="G50" s="34"/>
      <c r="H50" s="34"/>
      <c r="I50" s="34"/>
      <c r="J50" s="36"/>
    </row>
    <row r="51" spans="1:10" ht="15.75" customHeight="1" x14ac:dyDescent="0.2">
      <c r="A51" s="34"/>
      <c r="B51" s="35"/>
      <c r="C51" s="36"/>
      <c r="D51" s="37"/>
      <c r="E51" s="34"/>
      <c r="F51" s="34"/>
      <c r="G51" s="34"/>
      <c r="H51" s="34"/>
      <c r="I51" s="34"/>
      <c r="J51" s="36"/>
    </row>
    <row r="52" spans="1:10" ht="15.75" customHeight="1" x14ac:dyDescent="0.2">
      <c r="A52" s="34"/>
      <c r="B52" s="35"/>
      <c r="C52" s="36"/>
      <c r="D52" s="37"/>
      <c r="E52" s="34"/>
      <c r="F52" s="34"/>
      <c r="G52" s="34"/>
      <c r="H52" s="34"/>
      <c r="I52" s="34"/>
      <c r="J52" s="36"/>
    </row>
    <row r="53" spans="1:10" ht="15.75" customHeight="1" x14ac:dyDescent="0.2">
      <c r="A53" s="34"/>
      <c r="B53" s="35"/>
      <c r="C53" s="36"/>
      <c r="D53" s="37"/>
      <c r="E53" s="34"/>
      <c r="F53" s="34"/>
      <c r="G53" s="34"/>
      <c r="H53" s="34"/>
      <c r="I53" s="34"/>
      <c r="J53" s="36"/>
    </row>
    <row r="54" spans="1:10" ht="15.75" customHeight="1" x14ac:dyDescent="0.2">
      <c r="A54" s="34"/>
      <c r="B54" s="35"/>
      <c r="C54" s="36"/>
      <c r="D54" s="37"/>
      <c r="E54" s="34"/>
      <c r="F54" s="34"/>
      <c r="G54" s="34"/>
      <c r="H54" s="34"/>
      <c r="I54" s="34"/>
      <c r="J54" s="36"/>
    </row>
  </sheetData>
  <mergeCells count="6">
    <mergeCell ref="A23:B23"/>
    <mergeCell ref="E4:J4"/>
    <mergeCell ref="A6:B6"/>
    <mergeCell ref="A1:K1"/>
    <mergeCell ref="A2:K2"/>
    <mergeCell ref="A3:K3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indexed="34"/>
  </sheetPr>
  <dimension ref="A1:M109"/>
  <sheetViews>
    <sheetView topLeftCell="A9" workbookViewId="0">
      <selection sqref="A1:J77"/>
    </sheetView>
  </sheetViews>
  <sheetFormatPr defaultColWidth="9.140625" defaultRowHeight="12.75" x14ac:dyDescent="0.2"/>
  <cols>
    <col min="1" max="1" width="4" style="17" customWidth="1"/>
    <col min="2" max="2" width="25.28515625" style="17" customWidth="1"/>
    <col min="3" max="3" width="12.140625" style="17" customWidth="1"/>
    <col min="4" max="4" width="27.28515625" style="17" customWidth="1"/>
    <col min="5" max="5" width="7.7109375" style="17" customWidth="1"/>
    <col min="6" max="6" width="6.85546875" style="17" customWidth="1"/>
    <col min="7" max="7" width="26.5703125" style="17" customWidth="1"/>
    <col min="8" max="8" width="6.85546875" style="17" customWidth="1"/>
    <col min="9" max="9" width="8.28515625" style="17" customWidth="1"/>
    <col min="10" max="10" width="6" style="17" customWidth="1"/>
    <col min="11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91"/>
      <c r="L1" s="91"/>
      <c r="M1" s="91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92"/>
      <c r="K2" s="91"/>
      <c r="L2" s="91"/>
      <c r="M2" s="91"/>
    </row>
    <row r="3" spans="1:13" ht="15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92"/>
      <c r="K3" s="91"/>
      <c r="L3" s="91"/>
      <c r="M3" s="91"/>
    </row>
    <row r="4" spans="1:13" ht="14.25" x14ac:dyDescent="0.2">
      <c r="A4" s="423"/>
      <c r="B4" s="423"/>
      <c r="C4" s="14"/>
      <c r="D4" s="4"/>
      <c r="E4" s="425" t="s">
        <v>4</v>
      </c>
      <c r="F4" s="425"/>
      <c r="G4" s="425"/>
      <c r="H4" s="425"/>
      <c r="I4" s="425"/>
      <c r="J4" s="425"/>
    </row>
    <row r="5" spans="1:13" x14ac:dyDescent="0.2">
      <c r="A5" s="423" t="s">
        <v>104</v>
      </c>
      <c r="B5" s="423"/>
      <c r="C5" s="14"/>
      <c r="D5" s="4"/>
      <c r="H5" s="88" t="str">
        <f>d_2</f>
        <v>18 сентября 2022 г</v>
      </c>
      <c r="I5" s="18"/>
      <c r="J5" s="14"/>
    </row>
    <row r="6" spans="1:13" ht="13.5" customHeight="1" x14ac:dyDescent="0.2">
      <c r="A6" s="88" t="str">
        <f>d_4</f>
        <v>ЖЕНЩИНЫ</v>
      </c>
      <c r="C6" s="14"/>
      <c r="D6" s="4"/>
      <c r="E6" s="129"/>
      <c r="F6" s="148" t="str">
        <f>d_5</f>
        <v>г.Ростов н/Д стадион Арсенал</v>
      </c>
      <c r="G6" s="129"/>
      <c r="H6" s="129"/>
      <c r="I6" s="200" t="s">
        <v>2463</v>
      </c>
      <c r="J6" s="14"/>
    </row>
    <row r="7" spans="1:13" ht="18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27" t="s">
        <v>42</v>
      </c>
      <c r="F7" s="127" t="s">
        <v>114</v>
      </c>
      <c r="G7" s="127" t="s">
        <v>22</v>
      </c>
      <c r="H7" s="127" t="s">
        <v>57</v>
      </c>
      <c r="I7" s="114" t="s">
        <v>77</v>
      </c>
    </row>
    <row r="8" spans="1:13" x14ac:dyDescent="0.2">
      <c r="A8" s="115"/>
      <c r="B8" s="121" t="s">
        <v>52</v>
      </c>
      <c r="C8" s="116"/>
      <c r="D8" s="116"/>
      <c r="E8" s="116"/>
      <c r="F8" s="116"/>
      <c r="G8" s="116"/>
      <c r="H8" s="116"/>
      <c r="I8" s="117"/>
    </row>
    <row r="9" spans="1:13" ht="18" customHeight="1" x14ac:dyDescent="0.2">
      <c r="A9" s="20" t="s">
        <v>45</v>
      </c>
      <c r="B9" s="206" t="e">
        <f>VLOOKUP($E9,УЧАСТНИКИ!$A$2:$L$1060,3,FALSE)</f>
        <v>#N/A</v>
      </c>
      <c r="C9" s="207" t="e">
        <f>VLOOKUP($E9,УЧАСТНИКИ!$A$2:$L$1060,4,FALSE)</f>
        <v>#N/A</v>
      </c>
      <c r="D9" s="211" t="e">
        <f>VLOOKUP($E9,УЧАСТНИКИ!$A$2:$L$1060,5,FALSE)</f>
        <v>#N/A</v>
      </c>
      <c r="E9" s="20"/>
      <c r="F9" s="27"/>
      <c r="G9" s="20"/>
      <c r="H9" s="20"/>
      <c r="I9" s="16"/>
    </row>
    <row r="10" spans="1:13" ht="18" customHeight="1" x14ac:dyDescent="0.2">
      <c r="A10" s="20" t="s">
        <v>46</v>
      </c>
      <c r="B10" s="15" t="e">
        <f>VLOOKUP($E10,УЧАСТНИКИ!$A$2:$L$1060,3,FALSE)</f>
        <v>#N/A</v>
      </c>
      <c r="C10" s="16" t="e">
        <f>VLOOKUP($E10,УЧАСТНИКИ!$A$2:$L$1060,4,FALSE)</f>
        <v>#N/A</v>
      </c>
      <c r="D10" s="32" t="e">
        <f>VLOOKUP($E10,УЧАСТНИКИ!$A$2:$L$1060,5,FALSE)</f>
        <v>#N/A</v>
      </c>
      <c r="E10" s="20" t="s">
        <v>2386</v>
      </c>
      <c r="F10" s="20"/>
      <c r="G10" s="20"/>
      <c r="H10" s="20"/>
      <c r="I10" s="16"/>
    </row>
    <row r="11" spans="1:13" ht="18" customHeight="1" x14ac:dyDescent="0.2">
      <c r="A11" s="20" t="s">
        <v>47</v>
      </c>
      <c r="B11" s="15" t="str">
        <f>VLOOKUP($E11,УЧАСТНИКИ!$A$2:$L$1060,3,FALSE)</f>
        <v>МАСЮК ОЛЬГА</v>
      </c>
      <c r="C11" s="16" t="str">
        <f>VLOOKUP($E11,УЧАСТНИКИ!$A$2:$L$1060,4,FALSE)</f>
        <v>23.09.1988</v>
      </c>
      <c r="D11" s="32" t="str">
        <f>VLOOKUP($E11,УЧАСТНИКИ!$A$2:$L$1060,5,FALSE)</f>
        <v>Бегом по жизни</v>
      </c>
      <c r="E11" s="20" t="s">
        <v>246</v>
      </c>
      <c r="F11" s="20"/>
      <c r="G11" s="20"/>
      <c r="H11" s="20"/>
      <c r="I11" s="16"/>
    </row>
    <row r="12" spans="1:13" ht="18" customHeight="1" x14ac:dyDescent="0.2">
      <c r="A12" s="20" t="s">
        <v>48</v>
      </c>
      <c r="B12" s="15" t="e">
        <f>VLOOKUP($E12,УЧАСТНИКИ!$A$2:$L$1060,3,FALSE)</f>
        <v>#N/A</v>
      </c>
      <c r="C12" s="16" t="e">
        <f>VLOOKUP($E12,УЧАСТНИКИ!$A$2:$L$1060,4,FALSE)</f>
        <v>#N/A</v>
      </c>
      <c r="D12" s="32" t="e">
        <f>VLOOKUP($E12,УЧАСТНИКИ!$A$2:$L$1060,5,FALSE)</f>
        <v>#N/A</v>
      </c>
      <c r="E12" s="20" t="s">
        <v>2381</v>
      </c>
      <c r="F12" s="20"/>
      <c r="G12" s="20"/>
      <c r="H12" s="20"/>
      <c r="I12" s="16"/>
      <c r="K12" s="4"/>
    </row>
    <row r="13" spans="1:13" ht="18" customHeight="1" x14ac:dyDescent="0.2">
      <c r="A13" s="20" t="s">
        <v>49</v>
      </c>
      <c r="B13" s="15" t="e">
        <f>VLOOKUP($E13,УЧАСТНИКИ!$A$2:$L$1060,3,FALSE)</f>
        <v>#N/A</v>
      </c>
      <c r="C13" s="16" t="e">
        <f>VLOOKUP($E13,УЧАСТНИКИ!$A$2:$L$1060,4,FALSE)</f>
        <v>#N/A</v>
      </c>
      <c r="D13" s="32" t="e">
        <f>VLOOKUP($E13,УЧАСТНИКИ!$A$2:$L$1060,5,FALSE)</f>
        <v>#N/A</v>
      </c>
      <c r="E13" s="20" t="s">
        <v>2361</v>
      </c>
      <c r="F13" s="20"/>
      <c r="G13" s="20"/>
      <c r="H13" s="20"/>
      <c r="I13" s="16"/>
    </row>
    <row r="14" spans="1:13" ht="18" customHeight="1" x14ac:dyDescent="0.2">
      <c r="A14" s="20" t="s">
        <v>50</v>
      </c>
      <c r="B14" s="15" t="e">
        <f>VLOOKUP($E14,УЧАСТНИКИ!$A$2:$L$1060,3,FALSE)</f>
        <v>#N/A</v>
      </c>
      <c r="C14" s="16" t="e">
        <f>VLOOKUP($E14,УЧАСТНИКИ!$A$2:$L$1060,4,FALSE)</f>
        <v>#N/A</v>
      </c>
      <c r="D14" s="32" t="e">
        <f>VLOOKUP($E14,УЧАСТНИКИ!$A$2:$L$1060,5,FALSE)</f>
        <v>#N/A</v>
      </c>
      <c r="E14" s="20" t="s">
        <v>2220</v>
      </c>
      <c r="F14" s="20"/>
      <c r="G14" s="20"/>
      <c r="H14" s="20"/>
      <c r="I14" s="16"/>
    </row>
    <row r="15" spans="1:13" ht="18" customHeight="1" x14ac:dyDescent="0.2">
      <c r="A15" s="20" t="s">
        <v>51</v>
      </c>
      <c r="B15" s="206" t="e">
        <f>VLOOKUP($E15,УЧАСТНИКИ!$A$2:$L$1060,3,FALSE)</f>
        <v>#N/A</v>
      </c>
      <c r="C15" s="207" t="e">
        <f>VLOOKUP($E15,УЧАСТНИКИ!$A$2:$L$1060,4,FALSE)</f>
        <v>#N/A</v>
      </c>
      <c r="D15" s="211" t="e">
        <f>VLOOKUP($E15,УЧАСТНИКИ!$A$2:$L$1060,5,FALSE)</f>
        <v>#N/A</v>
      </c>
      <c r="E15" s="20"/>
      <c r="F15" s="20"/>
      <c r="G15" s="20"/>
      <c r="H15" s="20"/>
      <c r="I15" s="16"/>
    </row>
    <row r="16" spans="1:13" ht="18" customHeight="1" x14ac:dyDescent="0.2">
      <c r="A16" s="20" t="s">
        <v>88</v>
      </c>
      <c r="B16" s="206" t="e">
        <f>VLOOKUP($E16,УЧАСТНИКИ!$A$2:$L$1060,3,FALSE)</f>
        <v>#N/A</v>
      </c>
      <c r="C16" s="207" t="e">
        <f>VLOOKUP($E16,УЧАСТНИКИ!$A$2:$L$1060,4,FALSE)</f>
        <v>#N/A</v>
      </c>
      <c r="D16" s="211" t="e">
        <f>VLOOKUP($E16,УЧАСТНИКИ!$A$2:$L$1060,5,FALSE)</f>
        <v>#N/A</v>
      </c>
      <c r="E16" s="20"/>
      <c r="F16" s="20"/>
      <c r="G16" s="20"/>
      <c r="H16" s="20"/>
      <c r="I16" s="16"/>
    </row>
    <row r="17" spans="1:9" ht="15" customHeight="1" x14ac:dyDescent="0.2">
      <c r="A17" s="115"/>
      <c r="B17" s="121" t="s">
        <v>53</v>
      </c>
      <c r="C17" s="116"/>
      <c r="D17" s="116"/>
      <c r="E17" s="116"/>
      <c r="F17" s="116"/>
      <c r="G17" s="116"/>
      <c r="H17" s="116"/>
      <c r="I17" s="117"/>
    </row>
    <row r="18" spans="1:9" ht="15" customHeight="1" x14ac:dyDescent="0.2">
      <c r="A18" s="20" t="s">
        <v>45</v>
      </c>
      <c r="B18" s="206" t="e">
        <f>VLOOKUP($E18,УЧАСТНИКИ!$A$2:$L$1060,3,FALSE)</f>
        <v>#N/A</v>
      </c>
      <c r="C18" s="207" t="e">
        <f>VLOOKUP($E18,УЧАСТНИКИ!$A$2:$L$1060,4,FALSE)</f>
        <v>#N/A</v>
      </c>
      <c r="D18" s="211" t="e">
        <f>VLOOKUP($E18,УЧАСТНИКИ!$A$2:$L$1060,5,FALSE)</f>
        <v>#N/A</v>
      </c>
      <c r="E18" s="208"/>
      <c r="F18" s="208"/>
      <c r="G18" s="208"/>
      <c r="H18" s="208"/>
      <c r="I18" s="207" t="e">
        <f>VLOOKUP($E18,УЧАСТНИКИ!$A$2:$L$1060,9,FALSE)</f>
        <v>#N/A</v>
      </c>
    </row>
    <row r="19" spans="1:9" ht="15" customHeight="1" x14ac:dyDescent="0.2">
      <c r="A19" s="20" t="s">
        <v>46</v>
      </c>
      <c r="B19" s="15" t="str">
        <f>VLOOKUP($E19,УЧАСТНИКИ!$A$2:$L$1060,3,FALSE)</f>
        <v>КУЧЕРЕНКО ЮЛИЯ</v>
      </c>
      <c r="C19" s="16" t="str">
        <f>VLOOKUP($E19,УЧАСТНИКИ!$A$2:$L$1060,4,FALSE)</f>
        <v>15.10.1998</v>
      </c>
      <c r="D19" s="32" t="str">
        <f>VLOOKUP($E19,УЧАСТНИКИ!$A$2:$L$1060,5,FALSE)</f>
        <v>Бегом по Жизни</v>
      </c>
      <c r="E19" s="20" t="s">
        <v>2199</v>
      </c>
      <c r="F19" s="20"/>
      <c r="G19" s="20"/>
      <c r="H19" s="20"/>
      <c r="I19" s="16">
        <f>VLOOKUP($E19,УЧАСТНИКИ!$A$2:$L$1060,9,FALSE)</f>
        <v>0</v>
      </c>
    </row>
    <row r="20" spans="1:9" ht="15" customHeight="1" x14ac:dyDescent="0.2">
      <c r="A20" s="20" t="s">
        <v>47</v>
      </c>
      <c r="B20" s="15" t="e">
        <f>VLOOKUP($E20,УЧАСТНИКИ!$A$2:$L$1060,3,FALSE)</f>
        <v>#N/A</v>
      </c>
      <c r="C20" s="16" t="e">
        <f>VLOOKUP($E20,УЧАСТНИКИ!$A$2:$L$1060,4,FALSE)</f>
        <v>#N/A</v>
      </c>
      <c r="D20" s="32" t="e">
        <f>VLOOKUP($E20,УЧАСТНИКИ!$A$2:$L$1060,5,FALSE)</f>
        <v>#N/A</v>
      </c>
      <c r="E20" s="20" t="s">
        <v>45</v>
      </c>
      <c r="F20" s="20"/>
      <c r="G20" s="20"/>
      <c r="H20" s="20"/>
      <c r="I20" s="16" t="e">
        <f>VLOOKUP($E20,УЧАСТНИКИ!$A$2:$L$1060,9,FALSE)</f>
        <v>#N/A</v>
      </c>
    </row>
    <row r="21" spans="1:9" ht="15" customHeight="1" x14ac:dyDescent="0.2">
      <c r="A21" s="20" t="s">
        <v>48</v>
      </c>
      <c r="B21" s="15" t="str">
        <f>VLOOKUP($E21,УЧАСТНИКИ!$A$2:$L$1060,3,FALSE)</f>
        <v>МОРОЗОВА ВАЛЕРИЯ</v>
      </c>
      <c r="C21" s="16" t="str">
        <f>VLOOKUP($E21,УЧАСТНИКИ!$A$2:$L$1060,4,FALSE)</f>
        <v>10.04.2006</v>
      </c>
      <c r="D21" s="32" t="str">
        <f>VLOOKUP($E21,УЧАСТНИКИ!$A$2:$L$1060,5,FALSE)</f>
        <v>ТАГАНРОГ СШОР-13</v>
      </c>
      <c r="E21" s="20" t="s">
        <v>2419</v>
      </c>
      <c r="F21" s="20"/>
      <c r="G21" s="20"/>
      <c r="H21" s="20"/>
      <c r="I21" s="16">
        <f>VLOOKUP($E21,УЧАСТНИКИ!$A$2:$L$1060,9,FALSE)</f>
        <v>0</v>
      </c>
    </row>
    <row r="22" spans="1:9" ht="15" customHeight="1" x14ac:dyDescent="0.2">
      <c r="A22" s="20" t="s">
        <v>49</v>
      </c>
      <c r="B22" s="15" t="e">
        <f>VLOOKUP($E22,УЧАСТНИКИ!$A$2:$L$1060,3,FALSE)</f>
        <v>#N/A</v>
      </c>
      <c r="C22" s="16" t="e">
        <f>VLOOKUP($E22,УЧАСТНИКИ!$A$2:$L$1060,4,FALSE)</f>
        <v>#N/A</v>
      </c>
      <c r="D22" s="32" t="e">
        <f>VLOOKUP($E22,УЧАСТНИКИ!$A$2:$L$1060,5,FALSE)</f>
        <v>#N/A</v>
      </c>
      <c r="E22" s="20" t="s">
        <v>94</v>
      </c>
      <c r="F22" s="20"/>
      <c r="G22" s="20"/>
      <c r="H22" s="20"/>
      <c r="I22" s="16" t="e">
        <f>VLOOKUP($E22,УЧАСТНИКИ!$A$2:$L$1060,9,FALSE)</f>
        <v>#N/A</v>
      </c>
    </row>
    <row r="23" spans="1:9" ht="15" customHeight="1" x14ac:dyDescent="0.2">
      <c r="A23" s="20" t="s">
        <v>50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32" t="e">
        <f>VLOOKUP($E23,УЧАСТНИКИ!$A$2:$L$1060,5,FALSE)</f>
        <v>#N/A</v>
      </c>
      <c r="E23" s="20" t="s">
        <v>176</v>
      </c>
      <c r="F23" s="20"/>
      <c r="G23" s="20"/>
      <c r="H23" s="20"/>
      <c r="I23" s="16" t="e">
        <f>VLOOKUP($E23,УЧАСТНИКИ!$A$2:$L$1060,9,FALSE)</f>
        <v>#N/A</v>
      </c>
    </row>
    <row r="24" spans="1:9" ht="15" customHeight="1" x14ac:dyDescent="0.2">
      <c r="A24" s="20" t="s">
        <v>51</v>
      </c>
      <c r="B24" s="15" t="str">
        <f>VLOOKUP($E24,УЧАСТНИКИ!$A$2:$L$1060,3,FALSE)</f>
        <v>ХВАЛОВА КСЕНИЯ</v>
      </c>
      <c r="C24" s="16" t="str">
        <f>VLOOKUP($E24,УЧАСТНИКИ!$A$2:$L$1060,4,FALSE)</f>
        <v>23.04.2004</v>
      </c>
      <c r="D24" s="32" t="str">
        <f>VLOOKUP($E24,УЧАСТНИКИ!$A$2:$L$1060,5,FALSE)</f>
        <v xml:space="preserve">АЗОВ ДЮСШ-2 </v>
      </c>
      <c r="E24" s="20" t="s">
        <v>1666</v>
      </c>
      <c r="F24" s="20"/>
      <c r="G24" s="20"/>
      <c r="H24" s="20"/>
      <c r="I24" s="16">
        <f>VLOOKUP($E24,УЧАСТНИКИ!$A$2:$L$1060,9,FALSE)</f>
        <v>0</v>
      </c>
    </row>
    <row r="25" spans="1:9" ht="15" customHeight="1" x14ac:dyDescent="0.2">
      <c r="A25" s="20">
        <v>8</v>
      </c>
      <c r="B25" s="206" t="e">
        <f>VLOOKUP($E25,УЧАСТНИКИ!$A$2:$L$1060,3,FALSE)</f>
        <v>#N/A</v>
      </c>
      <c r="C25" s="207" t="e">
        <f>VLOOKUP($E25,УЧАСТНИКИ!$A$2:$L$1060,4,FALSE)</f>
        <v>#N/A</v>
      </c>
      <c r="D25" s="211" t="e">
        <f>VLOOKUP($E25,УЧАСТНИКИ!$A$2:$L$1060,5,FALSE)</f>
        <v>#N/A</v>
      </c>
      <c r="E25" s="208"/>
      <c r="F25" s="208"/>
      <c r="G25" s="208"/>
      <c r="H25" s="208"/>
      <c r="I25" s="207" t="e">
        <f>VLOOKUP($E25,УЧАСТНИКИ!$A$2:$L$1060,9,FALSE)</f>
        <v>#N/A</v>
      </c>
    </row>
    <row r="26" spans="1:9" hidden="1" x14ac:dyDescent="0.2">
      <c r="A26" s="115"/>
      <c r="B26" s="121" t="s">
        <v>54</v>
      </c>
      <c r="C26" s="116"/>
      <c r="D26" s="116"/>
      <c r="E26" s="116"/>
      <c r="F26" s="116"/>
      <c r="G26" s="116"/>
      <c r="H26" s="116"/>
      <c r="I26" s="117"/>
    </row>
    <row r="27" spans="1:9" hidden="1" x14ac:dyDescent="0.2">
      <c r="A27" s="20" t="s">
        <v>45</v>
      </c>
      <c r="B27" s="15" t="e">
        <f>VLOOKUP($E27,УЧАСТНИКИ!$A$2:$L$1060,3,FALSE)</f>
        <v>#N/A</v>
      </c>
      <c r="C27" s="16" t="e">
        <f>VLOOKUP($E27,УЧАСТНИКИ!$A$2:$L$1060,4,FALSE)</f>
        <v>#N/A</v>
      </c>
      <c r="D27" s="32" t="e">
        <f>VLOOKUP($E27,УЧАСТНИКИ!$A$2:$L$1060,5,FALSE)</f>
        <v>#N/A</v>
      </c>
      <c r="E27" s="20"/>
      <c r="F27" s="20"/>
      <c r="G27" s="20"/>
      <c r="H27" s="20"/>
      <c r="I27" s="16" t="e">
        <f>VLOOKUP($E27,УЧАСТНИКИ!$A$2:$L$1060,9,FALSE)</f>
        <v>#N/A</v>
      </c>
    </row>
    <row r="28" spans="1:9" hidden="1" x14ac:dyDescent="0.2">
      <c r="A28" s="20" t="s">
        <v>46</v>
      </c>
      <c r="B28" s="15" t="e">
        <f>VLOOKUP($E28,УЧАСТНИКИ!$A$2:$L$1060,3,FALSE)</f>
        <v>#N/A</v>
      </c>
      <c r="C28" s="16" t="e">
        <f>VLOOKUP($E28,УЧАСТНИКИ!$A$2:$L$1060,4,FALSE)</f>
        <v>#N/A</v>
      </c>
      <c r="D28" s="32" t="e">
        <f>VLOOKUP($E28,УЧАСТНИКИ!$A$2:$L$1060,5,FALSE)</f>
        <v>#N/A</v>
      </c>
      <c r="E28" s="20"/>
      <c r="F28" s="20"/>
      <c r="G28" s="20"/>
      <c r="H28" s="20"/>
      <c r="I28" s="16" t="e">
        <f>VLOOKUP($E28,УЧАСТНИКИ!$A$2:$L$1060,9,FALSE)</f>
        <v>#N/A</v>
      </c>
    </row>
    <row r="29" spans="1:9" hidden="1" x14ac:dyDescent="0.2">
      <c r="A29" s="20" t="s">
        <v>47</v>
      </c>
      <c r="B29" s="15" t="e">
        <f>VLOOKUP($E29,УЧАСТНИКИ!$A$2:$L$1060,3,FALSE)</f>
        <v>#N/A</v>
      </c>
      <c r="C29" s="16" t="e">
        <f>VLOOKUP($E29,УЧАСТНИКИ!$A$2:$L$1060,4,FALSE)</f>
        <v>#N/A</v>
      </c>
      <c r="D29" s="32" t="e">
        <f>VLOOKUP($E29,УЧАСТНИКИ!$A$2:$L$1060,5,FALSE)</f>
        <v>#N/A</v>
      </c>
      <c r="E29" s="20"/>
      <c r="F29" s="20"/>
      <c r="G29" s="20"/>
      <c r="H29" s="20"/>
      <c r="I29" s="16" t="e">
        <f>VLOOKUP($E29,УЧАСТНИКИ!$A$2:$L$1060,9,FALSE)</f>
        <v>#N/A</v>
      </c>
    </row>
    <row r="30" spans="1:9" hidden="1" x14ac:dyDescent="0.2">
      <c r="A30" s="20" t="s">
        <v>48</v>
      </c>
      <c r="B30" s="15" t="e">
        <f>VLOOKUP($E30,УЧАСТНИКИ!$A$2:$L$1060,3,FALSE)</f>
        <v>#N/A</v>
      </c>
      <c r="C30" s="16" t="e">
        <f>VLOOKUP($E30,УЧАСТНИКИ!$A$2:$L$1060,4,FALSE)</f>
        <v>#N/A</v>
      </c>
      <c r="D30" s="32" t="e">
        <f>VLOOKUP($E30,УЧАСТНИКИ!$A$2:$L$1060,5,FALSE)</f>
        <v>#N/A</v>
      </c>
      <c r="E30" s="20"/>
      <c r="F30" s="20"/>
      <c r="G30" s="20"/>
      <c r="H30" s="20"/>
      <c r="I30" s="16" t="e">
        <f>VLOOKUP($E30,УЧАСТНИКИ!$A$2:$L$1060,9,FALSE)</f>
        <v>#N/A</v>
      </c>
    </row>
    <row r="31" spans="1:9" hidden="1" x14ac:dyDescent="0.2">
      <c r="A31" s="20" t="s">
        <v>49</v>
      </c>
      <c r="B31" s="15" t="e">
        <f>VLOOKUP($E31,УЧАСТНИКИ!$A$2:$L$1060,3,FALSE)</f>
        <v>#N/A</v>
      </c>
      <c r="C31" s="16" t="e">
        <f>VLOOKUP($E31,УЧАСТНИКИ!$A$2:$L$1060,4,FALSE)</f>
        <v>#N/A</v>
      </c>
      <c r="D31" s="32" t="e">
        <f>VLOOKUP($E31,УЧАСТНИКИ!$A$2:$L$1060,5,FALSE)</f>
        <v>#N/A</v>
      </c>
      <c r="E31" s="20"/>
      <c r="F31" s="20"/>
      <c r="G31" s="20"/>
      <c r="H31" s="20"/>
      <c r="I31" s="16" t="e">
        <f>VLOOKUP($E31,УЧАСТНИКИ!$A$2:$L$1060,9,FALSE)</f>
        <v>#N/A</v>
      </c>
    </row>
    <row r="32" spans="1:9" hidden="1" x14ac:dyDescent="0.2">
      <c r="A32" s="20" t="s">
        <v>50</v>
      </c>
      <c r="B32" s="15" t="e">
        <f>VLOOKUP($E32,УЧАСТНИКИ!$A$2:$L$1060,3,FALSE)</f>
        <v>#N/A</v>
      </c>
      <c r="C32" s="16" t="e">
        <f>VLOOKUP($E32,УЧАСТНИКИ!$A$2:$L$1060,4,FALSE)</f>
        <v>#N/A</v>
      </c>
      <c r="D32" s="32" t="e">
        <f>VLOOKUP($E32,УЧАСТНИКИ!$A$2:$L$1060,5,FALSE)</f>
        <v>#N/A</v>
      </c>
      <c r="E32" s="20"/>
      <c r="F32" s="20"/>
      <c r="G32" s="20"/>
      <c r="H32" s="20"/>
      <c r="I32" s="16" t="e">
        <f>VLOOKUP($E32,УЧАСТНИКИ!$A$2:$L$1060,9,FALSE)</f>
        <v>#N/A</v>
      </c>
    </row>
    <row r="33" spans="1:9" hidden="1" x14ac:dyDescent="0.2">
      <c r="A33" s="20" t="s">
        <v>51</v>
      </c>
      <c r="B33" s="15" t="e">
        <f>VLOOKUP($E33,УЧАСТНИКИ!$A$2:$L$1060,3,FALSE)</f>
        <v>#N/A</v>
      </c>
      <c r="C33" s="16" t="e">
        <f>VLOOKUP($E33,УЧАСТНИКИ!$A$2:$L$1060,4,FALSE)</f>
        <v>#N/A</v>
      </c>
      <c r="D33" s="32" t="e">
        <f>VLOOKUP($E33,УЧАСТНИКИ!$A$2:$L$1060,5,FALSE)</f>
        <v>#N/A</v>
      </c>
      <c r="E33" s="20"/>
      <c r="F33" s="20"/>
      <c r="G33" s="20"/>
      <c r="H33" s="20"/>
      <c r="I33" s="16" t="e">
        <f>VLOOKUP($E33,УЧАСТНИКИ!$A$2:$L$1060,9,FALSE)</f>
        <v>#N/A</v>
      </c>
    </row>
    <row r="34" spans="1:9" hidden="1" x14ac:dyDescent="0.2">
      <c r="A34" s="20">
        <v>8</v>
      </c>
      <c r="B34" s="15" t="e">
        <f>VLOOKUP($E34,УЧАСТНИКИ!$A$2:$L$1060,3,FALSE)</f>
        <v>#N/A</v>
      </c>
      <c r="C34" s="16" t="e">
        <f>VLOOKUP($E34,УЧАСТНИКИ!$A$2:$L$1060,4,FALSE)</f>
        <v>#N/A</v>
      </c>
      <c r="D34" s="32" t="e">
        <f>VLOOKUP($E34,УЧАСТНИКИ!$A$2:$L$1060,5,FALSE)</f>
        <v>#N/A</v>
      </c>
      <c r="E34" s="20"/>
      <c r="F34" s="20"/>
      <c r="G34" s="20"/>
      <c r="H34" s="20"/>
      <c r="I34" s="16" t="e">
        <f>VLOOKUP($E34,УЧАСТНИКИ!$A$2:$L$1060,9,FALSE)</f>
        <v>#N/A</v>
      </c>
    </row>
    <row r="35" spans="1:9" hidden="1" x14ac:dyDescent="0.2">
      <c r="A35" s="115"/>
      <c r="B35" s="121" t="s">
        <v>55</v>
      </c>
      <c r="C35" s="116"/>
      <c r="D35" s="116"/>
      <c r="E35" s="116"/>
      <c r="F35" s="116"/>
      <c r="G35" s="116"/>
      <c r="H35" s="116"/>
      <c r="I35" s="117"/>
    </row>
    <row r="36" spans="1:9" hidden="1" x14ac:dyDescent="0.2">
      <c r="A36" s="20" t="s">
        <v>45</v>
      </c>
      <c r="B36" s="15" t="e">
        <f>VLOOKUP($E36,УЧАСТНИКИ!$A$2:$L$1060,3,FALSE)</f>
        <v>#N/A</v>
      </c>
      <c r="C36" s="16" t="e">
        <f>VLOOKUP($E36,УЧАСТНИКИ!$A$2:$L$1060,4,FALSE)</f>
        <v>#N/A</v>
      </c>
      <c r="D36" s="32" t="e">
        <f>VLOOKUP($E36,УЧАСТНИКИ!$A$2:$L$1060,5,FALSE)</f>
        <v>#N/A</v>
      </c>
      <c r="E36" s="20"/>
      <c r="F36" s="20"/>
      <c r="G36" s="20"/>
      <c r="H36" s="20"/>
      <c r="I36" s="16" t="e">
        <f>VLOOKUP($E36,УЧАСТНИКИ!$A$2:$L$1060,9,FALSE)</f>
        <v>#N/A</v>
      </c>
    </row>
    <row r="37" spans="1:9" hidden="1" x14ac:dyDescent="0.2">
      <c r="A37" s="20" t="s">
        <v>46</v>
      </c>
      <c r="B37" s="15" t="e">
        <f>VLOOKUP($E37,УЧАСТНИКИ!$A$2:$L$1060,3,FALSE)</f>
        <v>#N/A</v>
      </c>
      <c r="C37" s="16" t="e">
        <f>VLOOKUP($E37,УЧАСТНИКИ!$A$2:$L$1060,4,FALSE)</f>
        <v>#N/A</v>
      </c>
      <c r="D37" s="32" t="e">
        <f>VLOOKUP($E37,УЧАСТНИКИ!$A$2:$L$1060,5,FALSE)</f>
        <v>#N/A</v>
      </c>
      <c r="E37" s="20"/>
      <c r="F37" s="20"/>
      <c r="G37" s="20"/>
      <c r="H37" s="20"/>
      <c r="I37" s="16" t="e">
        <f>VLOOKUP($E37,УЧАСТНИКИ!$A$2:$L$1060,9,FALSE)</f>
        <v>#N/A</v>
      </c>
    </row>
    <row r="38" spans="1:9" hidden="1" x14ac:dyDescent="0.2">
      <c r="A38" s="20" t="s">
        <v>47</v>
      </c>
      <c r="B38" s="15" t="e">
        <f>VLOOKUP($E38,УЧАСТНИКИ!$A$2:$L$1060,3,FALSE)</f>
        <v>#N/A</v>
      </c>
      <c r="C38" s="16" t="e">
        <f>VLOOKUP($E38,УЧАСТНИКИ!$A$2:$L$1060,4,FALSE)</f>
        <v>#N/A</v>
      </c>
      <c r="D38" s="32" t="e">
        <f>VLOOKUP($E38,УЧАСТНИКИ!$A$2:$L$1060,5,FALSE)</f>
        <v>#N/A</v>
      </c>
      <c r="E38" s="20"/>
      <c r="F38" s="20"/>
      <c r="G38" s="20"/>
      <c r="H38" s="20"/>
      <c r="I38" s="16" t="e">
        <f>VLOOKUP($E38,УЧАСТНИКИ!$A$2:$L$1060,9,FALSE)</f>
        <v>#N/A</v>
      </c>
    </row>
    <row r="39" spans="1:9" hidden="1" x14ac:dyDescent="0.2">
      <c r="A39" s="20" t="s">
        <v>48</v>
      </c>
      <c r="B39" s="15" t="e">
        <f>VLOOKUP($E39,УЧАСТНИКИ!$A$2:$L$1060,3,FALSE)</f>
        <v>#N/A</v>
      </c>
      <c r="C39" s="16" t="e">
        <f>VLOOKUP($E39,УЧАСТНИКИ!$A$2:$L$1060,4,FALSE)</f>
        <v>#N/A</v>
      </c>
      <c r="D39" s="32" t="e">
        <f>VLOOKUP($E39,УЧАСТНИКИ!$A$2:$L$1060,5,FALSE)</f>
        <v>#N/A</v>
      </c>
      <c r="E39" s="20"/>
      <c r="F39" s="20"/>
      <c r="G39" s="20"/>
      <c r="H39" s="20"/>
      <c r="I39" s="16" t="e">
        <f>VLOOKUP($E39,УЧАСТНИКИ!$A$2:$L$1060,9,FALSE)</f>
        <v>#N/A</v>
      </c>
    </row>
    <row r="40" spans="1:9" hidden="1" x14ac:dyDescent="0.2">
      <c r="A40" s="20" t="s">
        <v>49</v>
      </c>
      <c r="B40" s="15" t="e">
        <f>VLOOKUP($E40,УЧАСТНИКИ!$A$2:$L$1060,3,FALSE)</f>
        <v>#N/A</v>
      </c>
      <c r="C40" s="16" t="e">
        <f>VLOOKUP($E40,УЧАСТНИКИ!$A$2:$L$1060,4,FALSE)</f>
        <v>#N/A</v>
      </c>
      <c r="D40" s="32" t="e">
        <f>VLOOKUP($E40,УЧАСТНИКИ!$A$2:$L$1060,5,FALSE)</f>
        <v>#N/A</v>
      </c>
      <c r="E40" s="20"/>
      <c r="F40" s="20"/>
      <c r="G40" s="20"/>
      <c r="H40" s="20"/>
      <c r="I40" s="16" t="e">
        <f>VLOOKUP($E40,УЧАСТНИКИ!$A$2:$L$1060,9,FALSE)</f>
        <v>#N/A</v>
      </c>
    </row>
    <row r="41" spans="1:9" hidden="1" x14ac:dyDescent="0.2">
      <c r="A41" s="20" t="s">
        <v>50</v>
      </c>
      <c r="B41" s="15" t="e">
        <f>VLOOKUP($E41,УЧАСТНИКИ!$A$2:$L$1060,3,FALSE)</f>
        <v>#N/A</v>
      </c>
      <c r="C41" s="16" t="e">
        <f>VLOOKUP($E41,УЧАСТНИКИ!$A$2:$L$1060,4,FALSE)</f>
        <v>#N/A</v>
      </c>
      <c r="D41" s="32" t="e">
        <f>VLOOKUP($E41,УЧАСТНИКИ!$A$2:$L$1060,5,FALSE)</f>
        <v>#N/A</v>
      </c>
      <c r="E41" s="20"/>
      <c r="F41" s="20"/>
      <c r="G41" s="20"/>
      <c r="H41" s="20"/>
      <c r="I41" s="16" t="e">
        <f>VLOOKUP($E41,УЧАСТНИКИ!$A$2:$L$1060,9,FALSE)</f>
        <v>#N/A</v>
      </c>
    </row>
    <row r="42" spans="1:9" hidden="1" x14ac:dyDescent="0.2">
      <c r="A42" s="20" t="s">
        <v>51</v>
      </c>
      <c r="B42" s="15" t="e">
        <f>VLOOKUP($E42,УЧАСТНИКИ!$A$2:$L$1060,3,FALSE)</f>
        <v>#N/A</v>
      </c>
      <c r="C42" s="16" t="e">
        <f>VLOOKUP($E42,УЧАСТНИКИ!$A$2:$L$1060,4,FALSE)</f>
        <v>#N/A</v>
      </c>
      <c r="D42" s="32" t="e">
        <f>VLOOKUP($E42,УЧАСТНИКИ!$A$2:$L$1060,5,FALSE)</f>
        <v>#N/A</v>
      </c>
      <c r="E42" s="20"/>
      <c r="F42" s="20"/>
      <c r="G42" s="20"/>
      <c r="H42" s="20"/>
      <c r="I42" s="16" t="e">
        <f>VLOOKUP($E42,УЧАСТНИКИ!$A$2:$L$1060,9,FALSE)</f>
        <v>#N/A</v>
      </c>
    </row>
    <row r="43" spans="1:9" hidden="1" x14ac:dyDescent="0.2">
      <c r="A43" s="20">
        <v>8</v>
      </c>
      <c r="B43" s="15" t="e">
        <f>VLOOKUP($E43,УЧАСТНИКИ!$A$2:$L$1060,3,FALSE)</f>
        <v>#N/A</v>
      </c>
      <c r="C43" s="16" t="e">
        <f>VLOOKUP($E43,УЧАСТНИКИ!$A$2:$L$1060,4,FALSE)</f>
        <v>#N/A</v>
      </c>
      <c r="D43" s="32" t="e">
        <f>VLOOKUP($E43,УЧАСТНИКИ!$A$2:$L$1060,5,FALSE)</f>
        <v>#N/A</v>
      </c>
      <c r="E43" s="20"/>
      <c r="F43" s="20"/>
      <c r="G43" s="20"/>
      <c r="H43" s="20"/>
      <c r="I43" s="16" t="e">
        <f>VLOOKUP($E43,УЧАСТНИКИ!$A$2:$L$1060,9,FALSE)</f>
        <v>#N/A</v>
      </c>
    </row>
    <row r="44" spans="1:9" hidden="1" x14ac:dyDescent="0.2">
      <c r="A44" s="118"/>
      <c r="B44" s="121" t="s">
        <v>71</v>
      </c>
      <c r="C44" s="119"/>
      <c r="D44" s="119"/>
      <c r="E44" s="119"/>
      <c r="F44" s="119"/>
      <c r="G44" s="119"/>
      <c r="H44" s="119"/>
      <c r="I44" s="120"/>
    </row>
    <row r="45" spans="1:9" hidden="1" x14ac:dyDescent="0.2">
      <c r="A45" s="20" t="s">
        <v>45</v>
      </c>
      <c r="B45" s="15" t="e">
        <f>VLOOKUP($E45,УЧАСТНИКИ!$A$2:$L$1060,3,FALSE)</f>
        <v>#N/A</v>
      </c>
      <c r="C45" s="16" t="e">
        <f>VLOOKUP($E45,УЧАСТНИКИ!$A$2:$L$1060,4,FALSE)</f>
        <v>#N/A</v>
      </c>
      <c r="D45" s="32" t="e">
        <f>VLOOKUP($E45,УЧАСТНИКИ!$A$2:$L$1060,5,FALSE)</f>
        <v>#N/A</v>
      </c>
      <c r="E45" s="20"/>
      <c r="F45" s="20"/>
      <c r="G45" s="20"/>
      <c r="H45" s="20"/>
      <c r="I45" s="16" t="e">
        <f>VLOOKUP($E45,УЧАСТНИКИ!$A$2:$L$1060,9,FALSE)</f>
        <v>#N/A</v>
      </c>
    </row>
    <row r="46" spans="1:9" hidden="1" x14ac:dyDescent="0.2">
      <c r="A46" s="20" t="s">
        <v>46</v>
      </c>
      <c r="B46" s="15" t="e">
        <f>VLOOKUP($E46,УЧАСТНИКИ!$A$2:$L$1060,3,FALSE)</f>
        <v>#N/A</v>
      </c>
      <c r="C46" s="16" t="e">
        <f>VLOOKUP($E46,УЧАСТНИКИ!$A$2:$L$1060,4,FALSE)</f>
        <v>#N/A</v>
      </c>
      <c r="D46" s="32" t="e">
        <f>VLOOKUP($E46,УЧАСТНИКИ!$A$2:$L$1060,5,FALSE)</f>
        <v>#N/A</v>
      </c>
      <c r="E46" s="20"/>
      <c r="F46" s="20"/>
      <c r="G46" s="20"/>
      <c r="H46" s="20"/>
      <c r="I46" s="16" t="e">
        <f>VLOOKUP($E46,УЧАСТНИКИ!$A$2:$L$1060,9,FALSE)</f>
        <v>#N/A</v>
      </c>
    </row>
    <row r="47" spans="1:9" hidden="1" x14ac:dyDescent="0.2">
      <c r="A47" s="20" t="s">
        <v>47</v>
      </c>
      <c r="B47" s="15" t="e">
        <f>VLOOKUP($E47,УЧАСТНИКИ!$A$2:$L$1060,3,FALSE)</f>
        <v>#N/A</v>
      </c>
      <c r="C47" s="16" t="e">
        <f>VLOOKUP($E47,УЧАСТНИКИ!$A$2:$L$1060,4,FALSE)</f>
        <v>#N/A</v>
      </c>
      <c r="D47" s="32" t="e">
        <f>VLOOKUP($E47,УЧАСТНИКИ!$A$2:$L$1060,5,FALSE)</f>
        <v>#N/A</v>
      </c>
      <c r="E47" s="20"/>
      <c r="F47" s="20"/>
      <c r="G47" s="20"/>
      <c r="H47" s="20"/>
      <c r="I47" s="16" t="e">
        <f>VLOOKUP($E47,УЧАСТНИКИ!$A$2:$L$1060,9,FALSE)</f>
        <v>#N/A</v>
      </c>
    </row>
    <row r="48" spans="1:9" hidden="1" x14ac:dyDescent="0.2">
      <c r="A48" s="20" t="s">
        <v>48</v>
      </c>
      <c r="B48" s="15" t="e">
        <f>VLOOKUP($E48,УЧАСТНИКИ!$A$2:$L$1060,3,FALSE)</f>
        <v>#N/A</v>
      </c>
      <c r="C48" s="16" t="e">
        <f>VLOOKUP($E48,УЧАСТНИКИ!$A$2:$L$1060,4,FALSE)</f>
        <v>#N/A</v>
      </c>
      <c r="D48" s="32" t="e">
        <f>VLOOKUP($E48,УЧАСТНИКИ!$A$2:$L$1060,5,FALSE)</f>
        <v>#N/A</v>
      </c>
      <c r="E48" s="20"/>
      <c r="F48" s="20"/>
      <c r="G48" s="20"/>
      <c r="H48" s="20"/>
      <c r="I48" s="16" t="e">
        <f>VLOOKUP($E48,УЧАСТНИКИ!$A$2:$L$1060,9,FALSE)</f>
        <v>#N/A</v>
      </c>
    </row>
    <row r="49" spans="1:9" hidden="1" x14ac:dyDescent="0.2">
      <c r="A49" s="20" t="s">
        <v>49</v>
      </c>
      <c r="B49" s="15" t="e">
        <f>VLOOKUP($E49,УЧАСТНИКИ!$A$2:$L$1060,3,FALSE)</f>
        <v>#N/A</v>
      </c>
      <c r="C49" s="16" t="e">
        <f>VLOOKUP($E49,УЧАСТНИКИ!$A$2:$L$1060,4,FALSE)</f>
        <v>#N/A</v>
      </c>
      <c r="D49" s="32" t="e">
        <f>VLOOKUP($E49,УЧАСТНИКИ!$A$2:$L$1060,5,FALSE)</f>
        <v>#N/A</v>
      </c>
      <c r="E49" s="20"/>
      <c r="F49" s="20"/>
      <c r="G49" s="20"/>
      <c r="H49" s="20"/>
      <c r="I49" s="16" t="e">
        <f>VLOOKUP($E49,УЧАСТНИКИ!$A$2:$L$1060,9,FALSE)</f>
        <v>#N/A</v>
      </c>
    </row>
    <row r="50" spans="1:9" hidden="1" x14ac:dyDescent="0.2">
      <c r="A50" s="20" t="s">
        <v>50</v>
      </c>
      <c r="B50" s="15" t="e">
        <f>VLOOKUP($E50,УЧАСТНИКИ!$A$2:$L$1060,3,FALSE)</f>
        <v>#N/A</v>
      </c>
      <c r="C50" s="16" t="e">
        <f>VLOOKUP($E50,УЧАСТНИКИ!$A$2:$L$1060,4,FALSE)</f>
        <v>#N/A</v>
      </c>
      <c r="D50" s="32" t="e">
        <f>VLOOKUP($E50,УЧАСТНИКИ!$A$2:$L$1060,5,FALSE)</f>
        <v>#N/A</v>
      </c>
      <c r="E50" s="20"/>
      <c r="F50" s="20"/>
      <c r="G50" s="20"/>
      <c r="H50" s="20"/>
      <c r="I50" s="16" t="e">
        <f>VLOOKUP($E50,УЧАСТНИКИ!$A$2:$L$1060,9,FALSE)</f>
        <v>#N/A</v>
      </c>
    </row>
    <row r="51" spans="1:9" hidden="1" x14ac:dyDescent="0.2">
      <c r="A51" s="20" t="s">
        <v>51</v>
      </c>
      <c r="B51" s="15" t="e">
        <f>VLOOKUP($E51,УЧАСТНИКИ!$A$2:$L$1060,3,FALSE)</f>
        <v>#N/A</v>
      </c>
      <c r="C51" s="16" t="e">
        <f>VLOOKUP($E51,УЧАСТНИКИ!$A$2:$L$1060,4,FALSE)</f>
        <v>#N/A</v>
      </c>
      <c r="D51" s="32" t="e">
        <f>VLOOKUP($E51,УЧАСТНИКИ!$A$2:$L$1060,5,FALSE)</f>
        <v>#N/A</v>
      </c>
      <c r="E51" s="20"/>
      <c r="F51" s="20"/>
      <c r="G51" s="20"/>
      <c r="H51" s="20"/>
      <c r="I51" s="16" t="e">
        <f>VLOOKUP($E51,УЧАСТНИКИ!$A$2:$L$1060,9,FALSE)</f>
        <v>#N/A</v>
      </c>
    </row>
    <row r="52" spans="1:9" hidden="1" x14ac:dyDescent="0.2">
      <c r="A52" s="20">
        <v>8</v>
      </c>
      <c r="B52" s="15" t="e">
        <f>VLOOKUP($E52,УЧАСТНИКИ!$A$2:$L$1060,3,FALSE)</f>
        <v>#N/A</v>
      </c>
      <c r="C52" s="16" t="e">
        <f>VLOOKUP($E52,УЧАСТНИКИ!$A$2:$L$1060,4,FALSE)</f>
        <v>#N/A</v>
      </c>
      <c r="D52" s="32" t="e">
        <f>VLOOKUP($E52,УЧАСТНИКИ!$A$2:$L$1060,5,FALSE)</f>
        <v>#N/A</v>
      </c>
      <c r="E52" s="20"/>
      <c r="F52" s="20"/>
      <c r="G52" s="20"/>
      <c r="H52" s="20"/>
      <c r="I52" s="16" t="e">
        <f>VLOOKUP($E52,УЧАСТНИКИ!$A$2:$L$1060,9,FALSE)</f>
        <v>#N/A</v>
      </c>
    </row>
    <row r="53" spans="1:9" hidden="1" x14ac:dyDescent="0.2">
      <c r="A53" s="118"/>
      <c r="B53" s="121" t="s">
        <v>33</v>
      </c>
      <c r="C53" s="119"/>
      <c r="D53" s="119"/>
      <c r="E53" s="119"/>
      <c r="F53" s="119"/>
      <c r="G53" s="119"/>
      <c r="H53" s="119"/>
      <c r="I53" s="120"/>
    </row>
    <row r="54" spans="1:9" hidden="1" x14ac:dyDescent="0.2">
      <c r="A54" s="20" t="s">
        <v>45</v>
      </c>
      <c r="B54" s="15" t="e">
        <f>VLOOKUP($E54,УЧАСТНИКИ!$A$2:$L$1060,3,FALSE)</f>
        <v>#N/A</v>
      </c>
      <c r="C54" s="16" t="e">
        <f>VLOOKUP($E54,УЧАСТНИКИ!$A$2:$L$1060,4,FALSE)</f>
        <v>#N/A</v>
      </c>
      <c r="D54" s="32" t="e">
        <f>VLOOKUP($E54,УЧАСТНИКИ!$A$2:$L$1060,5,FALSE)</f>
        <v>#N/A</v>
      </c>
      <c r="E54" s="20"/>
      <c r="F54" s="20"/>
      <c r="G54" s="20"/>
      <c r="H54" s="20"/>
      <c r="I54" s="16" t="e">
        <f>VLOOKUP($E54,УЧАСТНИКИ!$A$2:$L$1060,9,FALSE)</f>
        <v>#N/A</v>
      </c>
    </row>
    <row r="55" spans="1:9" hidden="1" x14ac:dyDescent="0.2">
      <c r="A55" s="20" t="s">
        <v>46</v>
      </c>
      <c r="B55" s="15" t="e">
        <f>VLOOKUP($E55,УЧАСТНИКИ!$A$2:$L$1060,3,FALSE)</f>
        <v>#N/A</v>
      </c>
      <c r="C55" s="16" t="e">
        <f>VLOOKUP($E55,УЧАСТНИКИ!$A$2:$L$1060,4,FALSE)</f>
        <v>#N/A</v>
      </c>
      <c r="D55" s="32" t="e">
        <f>VLOOKUP($E55,УЧАСТНИКИ!$A$2:$L$1060,5,FALSE)</f>
        <v>#N/A</v>
      </c>
      <c r="E55" s="20"/>
      <c r="F55" s="20"/>
      <c r="G55" s="20"/>
      <c r="H55" s="20"/>
      <c r="I55" s="16" t="e">
        <f>VLOOKUP($E55,УЧАСТНИКИ!$A$2:$L$1060,9,FALSE)</f>
        <v>#N/A</v>
      </c>
    </row>
    <row r="56" spans="1:9" hidden="1" x14ac:dyDescent="0.2">
      <c r="A56" s="20" t="s">
        <v>47</v>
      </c>
      <c r="B56" s="15" t="e">
        <f>VLOOKUP($E56,УЧАСТНИКИ!$A$2:$L$1060,3,FALSE)</f>
        <v>#N/A</v>
      </c>
      <c r="C56" s="16" t="e">
        <f>VLOOKUP($E56,УЧАСТНИКИ!$A$2:$L$1060,4,FALSE)</f>
        <v>#N/A</v>
      </c>
      <c r="D56" s="32" t="e">
        <f>VLOOKUP($E56,УЧАСТНИКИ!$A$2:$L$1060,5,FALSE)</f>
        <v>#N/A</v>
      </c>
      <c r="E56" s="20"/>
      <c r="F56" s="20"/>
      <c r="G56" s="20"/>
      <c r="H56" s="20"/>
      <c r="I56" s="16" t="e">
        <f>VLOOKUP($E56,УЧАСТНИКИ!$A$2:$L$1060,9,FALSE)</f>
        <v>#N/A</v>
      </c>
    </row>
    <row r="57" spans="1:9" hidden="1" x14ac:dyDescent="0.2">
      <c r="A57" s="20" t="s">
        <v>48</v>
      </c>
      <c r="B57" s="15" t="e">
        <f>VLOOKUP($E57,УЧАСТНИКИ!$A$2:$L$1060,3,FALSE)</f>
        <v>#N/A</v>
      </c>
      <c r="C57" s="16" t="e">
        <f>VLOOKUP($E57,УЧАСТНИКИ!$A$2:$L$1060,4,FALSE)</f>
        <v>#N/A</v>
      </c>
      <c r="D57" s="32" t="e">
        <f>VLOOKUP($E57,УЧАСТНИКИ!$A$2:$L$1060,5,FALSE)</f>
        <v>#N/A</v>
      </c>
      <c r="E57" s="20"/>
      <c r="F57" s="20"/>
      <c r="G57" s="20"/>
      <c r="H57" s="20"/>
      <c r="I57" s="16" t="e">
        <f>VLOOKUP($E57,УЧАСТНИКИ!$A$2:$L$1060,9,FALSE)</f>
        <v>#N/A</v>
      </c>
    </row>
    <row r="58" spans="1:9" hidden="1" x14ac:dyDescent="0.2">
      <c r="A58" s="20" t="s">
        <v>49</v>
      </c>
      <c r="B58" s="15" t="e">
        <f>VLOOKUP($E58,УЧАСТНИКИ!$A$2:$L$1060,3,FALSE)</f>
        <v>#N/A</v>
      </c>
      <c r="C58" s="16" t="e">
        <f>VLOOKUP($E58,УЧАСТНИКИ!$A$2:$L$1060,4,FALSE)</f>
        <v>#N/A</v>
      </c>
      <c r="D58" s="32" t="e">
        <f>VLOOKUP($E58,УЧАСТНИКИ!$A$2:$L$1060,5,FALSE)</f>
        <v>#N/A</v>
      </c>
      <c r="E58" s="20"/>
      <c r="F58" s="20"/>
      <c r="G58" s="20"/>
      <c r="H58" s="20"/>
      <c r="I58" s="16" t="e">
        <f>VLOOKUP($E58,УЧАСТНИКИ!$A$2:$L$1060,9,FALSE)</f>
        <v>#N/A</v>
      </c>
    </row>
    <row r="59" spans="1:9" hidden="1" x14ac:dyDescent="0.2">
      <c r="A59" s="20" t="s">
        <v>50</v>
      </c>
      <c r="B59" s="15" t="e">
        <f>VLOOKUP($E59,УЧАСТНИКИ!$A$2:$L$1060,3,FALSE)</f>
        <v>#N/A</v>
      </c>
      <c r="C59" s="16" t="e">
        <f>VLOOKUP($E59,УЧАСТНИКИ!$A$2:$L$1060,4,FALSE)</f>
        <v>#N/A</v>
      </c>
      <c r="D59" s="32" t="e">
        <f>VLOOKUP($E59,УЧАСТНИКИ!$A$2:$L$1060,5,FALSE)</f>
        <v>#N/A</v>
      </c>
      <c r="E59" s="20"/>
      <c r="F59" s="20"/>
      <c r="G59" s="20"/>
      <c r="H59" s="20"/>
      <c r="I59" s="16" t="e">
        <f>VLOOKUP($E59,УЧАСТНИКИ!$A$2:$L$1060,9,FALSE)</f>
        <v>#N/A</v>
      </c>
    </row>
    <row r="60" spans="1:9" hidden="1" x14ac:dyDescent="0.2">
      <c r="A60" s="20" t="s">
        <v>51</v>
      </c>
      <c r="B60" s="15" t="e">
        <f>VLOOKUP($E60,УЧАСТНИКИ!$A$2:$L$1060,3,FALSE)</f>
        <v>#N/A</v>
      </c>
      <c r="C60" s="16" t="e">
        <f>VLOOKUP($E60,УЧАСТНИКИ!$A$2:$L$1060,4,FALSE)</f>
        <v>#N/A</v>
      </c>
      <c r="D60" s="32" t="e">
        <f>VLOOKUP($E60,УЧАСТНИКИ!$A$2:$L$1060,5,FALSE)</f>
        <v>#N/A</v>
      </c>
      <c r="E60" s="20"/>
      <c r="F60" s="20"/>
      <c r="G60" s="20"/>
      <c r="H60" s="20"/>
      <c r="I60" s="16" t="e">
        <f>VLOOKUP($E60,УЧАСТНИКИ!$A$2:$L$1060,9,FALSE)</f>
        <v>#N/A</v>
      </c>
    </row>
    <row r="61" spans="1:9" hidden="1" x14ac:dyDescent="0.2">
      <c r="A61" s="20">
        <v>8</v>
      </c>
      <c r="B61" s="15" t="e">
        <f>VLOOKUP($E61,УЧАСТНИКИ!$A$2:$L$1060,3,FALSE)</f>
        <v>#N/A</v>
      </c>
      <c r="C61" s="16" t="e">
        <f>VLOOKUP($E61,УЧАСТНИКИ!$A$2:$L$1060,4,FALSE)</f>
        <v>#N/A</v>
      </c>
      <c r="D61" s="32" t="e">
        <f>VLOOKUP($E61,УЧАСТНИКИ!$A$2:$L$1060,5,FALSE)</f>
        <v>#N/A</v>
      </c>
      <c r="E61" s="20"/>
      <c r="F61" s="20"/>
      <c r="G61" s="20"/>
      <c r="H61" s="20"/>
      <c r="I61" s="16" t="e">
        <f>VLOOKUP($E61,УЧАСТНИКИ!$A$2:$L$1060,9,FALSE)</f>
        <v>#N/A</v>
      </c>
    </row>
    <row r="62" spans="1:9" hidden="1" x14ac:dyDescent="0.2">
      <c r="A62" s="118"/>
      <c r="B62" s="121" t="s">
        <v>1</v>
      </c>
      <c r="C62" s="119"/>
      <c r="D62" s="119"/>
      <c r="E62" s="119"/>
      <c r="F62" s="119"/>
      <c r="G62" s="119"/>
      <c r="H62" s="119"/>
      <c r="I62" s="120"/>
    </row>
    <row r="63" spans="1:9" hidden="1" x14ac:dyDescent="0.2">
      <c r="A63" s="20" t="s">
        <v>45</v>
      </c>
      <c r="B63" s="15" t="e">
        <f>VLOOKUP($E63,УЧАСТНИКИ!$A$2:$L$1060,3,FALSE)</f>
        <v>#N/A</v>
      </c>
      <c r="C63" s="16" t="e">
        <f>VLOOKUP($E63,УЧАСТНИКИ!$A$2:$L$1060,4,FALSE)</f>
        <v>#N/A</v>
      </c>
      <c r="D63" s="32" t="e">
        <f>VLOOKUP($E63,УЧАСТНИКИ!$A$2:$L$1060,5,FALSE)</f>
        <v>#N/A</v>
      </c>
      <c r="E63" s="20"/>
      <c r="F63" s="20"/>
      <c r="G63" s="20"/>
      <c r="H63" s="20"/>
      <c r="I63" s="16" t="e">
        <f>VLOOKUP($E63,УЧАСТНИКИ!$A$2:$L$1060,9,FALSE)</f>
        <v>#N/A</v>
      </c>
    </row>
    <row r="64" spans="1:9" hidden="1" x14ac:dyDescent="0.2">
      <c r="A64" s="20" t="s">
        <v>46</v>
      </c>
      <c r="B64" s="15" t="e">
        <f>VLOOKUP($E64,УЧАСТНИКИ!$A$2:$L$1060,3,FALSE)</f>
        <v>#N/A</v>
      </c>
      <c r="C64" s="16" t="e">
        <f>VLOOKUP($E64,УЧАСТНИКИ!$A$2:$L$1060,4,FALSE)</f>
        <v>#N/A</v>
      </c>
      <c r="D64" s="32" t="e">
        <f>VLOOKUP($E64,УЧАСТНИКИ!$A$2:$L$1060,5,FALSE)</f>
        <v>#N/A</v>
      </c>
      <c r="E64" s="20"/>
      <c r="F64" s="20"/>
      <c r="G64" s="20"/>
      <c r="H64" s="20"/>
      <c r="I64" s="16" t="e">
        <f>VLOOKUP($E64,УЧАСТНИКИ!$A$2:$L$1060,9,FALSE)</f>
        <v>#N/A</v>
      </c>
    </row>
    <row r="65" spans="1:10" hidden="1" x14ac:dyDescent="0.2">
      <c r="A65" s="20" t="s">
        <v>47</v>
      </c>
      <c r="B65" s="15" t="e">
        <f>VLOOKUP($E65,УЧАСТНИКИ!$A$2:$L$1060,3,FALSE)</f>
        <v>#N/A</v>
      </c>
      <c r="C65" s="16" t="e">
        <f>VLOOKUP($E65,УЧАСТНИКИ!$A$2:$L$1060,4,FALSE)</f>
        <v>#N/A</v>
      </c>
      <c r="D65" s="32" t="e">
        <f>VLOOKUP($E65,УЧАСТНИКИ!$A$2:$L$1060,5,FALSE)</f>
        <v>#N/A</v>
      </c>
      <c r="E65" s="20"/>
      <c r="F65" s="20"/>
      <c r="G65" s="20"/>
      <c r="H65" s="20"/>
      <c r="I65" s="16" t="e">
        <f>VLOOKUP($E65,УЧАСТНИКИ!$A$2:$L$1060,9,FALSE)</f>
        <v>#N/A</v>
      </c>
    </row>
    <row r="66" spans="1:10" hidden="1" x14ac:dyDescent="0.2">
      <c r="A66" s="20" t="s">
        <v>48</v>
      </c>
      <c r="B66" s="15" t="e">
        <f>VLOOKUP($E66,УЧАСТНИКИ!$A$2:$L$1060,3,FALSE)</f>
        <v>#N/A</v>
      </c>
      <c r="C66" s="16" t="e">
        <f>VLOOKUP($E66,УЧАСТНИКИ!$A$2:$L$1060,4,FALSE)</f>
        <v>#N/A</v>
      </c>
      <c r="D66" s="32" t="e">
        <f>VLOOKUP($E66,УЧАСТНИКИ!$A$2:$L$1060,5,FALSE)</f>
        <v>#N/A</v>
      </c>
      <c r="E66" s="20"/>
      <c r="F66" s="20"/>
      <c r="G66" s="20"/>
      <c r="H66" s="20"/>
      <c r="I66" s="16" t="e">
        <f>VLOOKUP($E66,УЧАСТНИКИ!$A$2:$L$1060,9,FALSE)</f>
        <v>#N/A</v>
      </c>
    </row>
    <row r="67" spans="1:10" hidden="1" x14ac:dyDescent="0.2">
      <c r="A67" s="20" t="s">
        <v>49</v>
      </c>
      <c r="B67" s="15" t="e">
        <f>VLOOKUP($E67,УЧАСТНИКИ!$A$2:$L$1060,3,FALSE)</f>
        <v>#N/A</v>
      </c>
      <c r="C67" s="16" t="e">
        <f>VLOOKUP($E67,УЧАСТНИКИ!$A$2:$L$1060,4,FALSE)</f>
        <v>#N/A</v>
      </c>
      <c r="D67" s="32" t="e">
        <f>VLOOKUP($E67,УЧАСТНИКИ!$A$2:$L$1060,5,FALSE)</f>
        <v>#N/A</v>
      </c>
      <c r="E67" s="20"/>
      <c r="F67" s="20"/>
      <c r="G67" s="20"/>
      <c r="H67" s="20"/>
      <c r="I67" s="16" t="e">
        <f>VLOOKUP($E67,УЧАСТНИКИ!$A$2:$L$1060,9,FALSE)</f>
        <v>#N/A</v>
      </c>
    </row>
    <row r="68" spans="1:10" hidden="1" x14ac:dyDescent="0.2">
      <c r="A68" s="20" t="s">
        <v>50</v>
      </c>
      <c r="B68" s="15" t="e">
        <f>VLOOKUP($E68,УЧАСТНИКИ!$A$2:$L$1060,3,FALSE)</f>
        <v>#N/A</v>
      </c>
      <c r="C68" s="16" t="e">
        <f>VLOOKUP($E68,УЧАСТНИКИ!$A$2:$L$1060,4,FALSE)</f>
        <v>#N/A</v>
      </c>
      <c r="D68" s="32" t="e">
        <f>VLOOKUP($E68,УЧАСТНИКИ!$A$2:$L$1060,5,FALSE)</f>
        <v>#N/A</v>
      </c>
      <c r="E68" s="20"/>
      <c r="F68" s="20"/>
      <c r="G68" s="20"/>
      <c r="H68" s="20"/>
      <c r="I68" s="16" t="e">
        <f>VLOOKUP($E68,УЧАСТНИКИ!$A$2:$L$1060,9,FALSE)</f>
        <v>#N/A</v>
      </c>
    </row>
    <row r="69" spans="1:10" hidden="1" x14ac:dyDescent="0.2">
      <c r="A69" s="20" t="s">
        <v>51</v>
      </c>
      <c r="B69" s="15" t="e">
        <f>VLOOKUP($E69,УЧАСТНИКИ!$A$2:$L$1060,3,FALSE)</f>
        <v>#N/A</v>
      </c>
      <c r="C69" s="16" t="e">
        <f>VLOOKUP($E69,УЧАСТНИКИ!$A$2:$L$1060,4,FALSE)</f>
        <v>#N/A</v>
      </c>
      <c r="D69" s="32" t="e">
        <f>VLOOKUP($E69,УЧАСТНИКИ!$A$2:$L$1060,5,FALSE)</f>
        <v>#N/A</v>
      </c>
      <c r="E69" s="20"/>
      <c r="F69" s="20"/>
      <c r="G69" s="20"/>
      <c r="H69" s="20"/>
      <c r="I69" s="16" t="e">
        <f>VLOOKUP($E69,УЧАСТНИКИ!$A$2:$L$1060,9,FALSE)</f>
        <v>#N/A</v>
      </c>
    </row>
    <row r="70" spans="1:10" hidden="1" x14ac:dyDescent="0.2">
      <c r="A70" s="20">
        <v>8</v>
      </c>
      <c r="B70" s="15" t="e">
        <f>VLOOKUP($E70,УЧАСТНИКИ!$A$2:$L$1060,3,FALSE)</f>
        <v>#N/A</v>
      </c>
      <c r="C70" s="16" t="e">
        <f>VLOOKUP($E70,УЧАСТНИКИ!$A$2:$L$1060,4,FALSE)</f>
        <v>#N/A</v>
      </c>
      <c r="D70" s="32" t="e">
        <f>VLOOKUP($E70,УЧАСТНИКИ!$A$2:$L$1060,5,FALSE)</f>
        <v>#N/A</v>
      </c>
      <c r="E70" s="20"/>
      <c r="F70" s="20"/>
      <c r="G70" s="20"/>
      <c r="H70" s="20"/>
      <c r="I70" s="16" t="e">
        <f>VLOOKUP($E70,УЧАСТНИКИ!$A$2:$L$1060,9,FALSE)</f>
        <v>#N/A</v>
      </c>
    </row>
    <row r="71" spans="1:10" ht="15.75" hidden="1" customHeight="1" x14ac:dyDescent="0.2">
      <c r="A71" s="34"/>
      <c r="B71" s="35"/>
      <c r="C71" s="36"/>
      <c r="D71" s="37"/>
      <c r="E71" s="34"/>
      <c r="F71" s="34"/>
      <c r="G71" s="34"/>
      <c r="H71" s="34"/>
      <c r="I71" s="34"/>
      <c r="J71" s="36"/>
    </row>
    <row r="72" spans="1:10" ht="15.75" customHeight="1" x14ac:dyDescent="0.2">
      <c r="A72" s="34"/>
      <c r="B72" s="35"/>
      <c r="C72" s="36"/>
      <c r="D72" s="37"/>
      <c r="E72" s="34"/>
      <c r="F72" s="34"/>
      <c r="G72" s="34"/>
      <c r="H72" s="34"/>
      <c r="I72" s="34"/>
      <c r="J72" s="36"/>
    </row>
    <row r="74" spans="1:10" ht="15.75" x14ac:dyDescent="0.25">
      <c r="A74" s="5" t="s">
        <v>76</v>
      </c>
      <c r="B74" s="3"/>
      <c r="D74" s="5"/>
      <c r="F74" s="23"/>
      <c r="H74" s="5"/>
    </row>
    <row r="75" spans="1:10" ht="15.75" x14ac:dyDescent="0.25">
      <c r="A75" s="5" t="s">
        <v>68</v>
      </c>
    </row>
    <row r="76" spans="1:10" ht="15.75" x14ac:dyDescent="0.25">
      <c r="A76" s="5" t="s">
        <v>70</v>
      </c>
      <c r="B76" s="5"/>
    </row>
    <row r="77" spans="1:10" ht="15.75" x14ac:dyDescent="0.25">
      <c r="A77" s="426" t="s">
        <v>69</v>
      </c>
      <c r="B77" s="426"/>
    </row>
    <row r="78" spans="1:10" ht="15.75" x14ac:dyDescent="0.25">
      <c r="B78" s="5"/>
    </row>
    <row r="79" spans="1:10" ht="15.75" x14ac:dyDescent="0.25">
      <c r="B79" s="5"/>
    </row>
    <row r="81" spans="1:10" ht="15.75" x14ac:dyDescent="0.25">
      <c r="B81" s="5"/>
    </row>
    <row r="82" spans="1:10" ht="15.75" customHeight="1" x14ac:dyDescent="0.25">
      <c r="B82" s="5"/>
    </row>
    <row r="83" spans="1:10" ht="15.75" customHeight="1" x14ac:dyDescent="0.2"/>
    <row r="84" spans="1:10" ht="15.75" customHeight="1" x14ac:dyDescent="0.2"/>
    <row r="85" spans="1:10" ht="15.75" customHeight="1" x14ac:dyDescent="0.2"/>
    <row r="86" spans="1:10" ht="15.75" customHeight="1" x14ac:dyDescent="0.2"/>
    <row r="87" spans="1:10" ht="15.75" customHeight="1" x14ac:dyDescent="0.2"/>
    <row r="88" spans="1:10" ht="15.75" customHeight="1" x14ac:dyDescent="0.2"/>
    <row r="89" spans="1:10" ht="15.75" customHeight="1" x14ac:dyDescent="0.2"/>
    <row r="90" spans="1:10" ht="15.75" customHeight="1" x14ac:dyDescent="0.2"/>
    <row r="91" spans="1:10" ht="15.75" customHeight="1" x14ac:dyDescent="0.2"/>
    <row r="92" spans="1:10" ht="15.75" customHeight="1" x14ac:dyDescent="0.2">
      <c r="A92" s="26"/>
      <c r="B92" s="33"/>
      <c r="C92" s="26"/>
      <c r="D92" s="26"/>
      <c r="E92" s="26"/>
      <c r="F92" s="26"/>
      <c r="G92" s="26"/>
      <c r="H92" s="26"/>
      <c r="I92" s="26"/>
      <c r="J92" s="26"/>
    </row>
    <row r="93" spans="1:10" ht="15.75" customHeight="1" x14ac:dyDescent="0.2">
      <c r="A93" s="34"/>
      <c r="B93" s="35"/>
      <c r="C93" s="36"/>
      <c r="D93" s="37"/>
      <c r="E93" s="34"/>
      <c r="F93" s="34"/>
      <c r="G93" s="34"/>
      <c r="H93" s="34"/>
      <c r="I93" s="34"/>
      <c r="J93" s="36"/>
    </row>
    <row r="94" spans="1:10" ht="15.75" customHeight="1" x14ac:dyDescent="0.2">
      <c r="A94" s="34"/>
      <c r="B94" s="11"/>
      <c r="C94" s="36"/>
      <c r="D94" s="37"/>
      <c r="E94" s="34"/>
      <c r="F94" s="34"/>
      <c r="G94" s="34"/>
      <c r="H94" s="34"/>
      <c r="I94" s="34"/>
      <c r="J94" s="36"/>
    </row>
    <row r="95" spans="1:10" ht="15.75" customHeight="1" x14ac:dyDescent="0.2">
      <c r="A95" s="34"/>
      <c r="B95" s="38"/>
      <c r="C95" s="36"/>
      <c r="D95" s="37"/>
      <c r="E95" s="34"/>
      <c r="F95" s="34"/>
      <c r="G95" s="34"/>
      <c r="H95" s="34"/>
      <c r="I95" s="34"/>
      <c r="J95" s="36"/>
    </row>
    <row r="96" spans="1:10" ht="15.75" customHeight="1" x14ac:dyDescent="0.2">
      <c r="A96" s="34"/>
      <c r="B96" s="38"/>
      <c r="C96" s="36"/>
      <c r="D96" s="37"/>
      <c r="E96" s="34"/>
      <c r="F96" s="34"/>
      <c r="G96" s="34"/>
      <c r="H96" s="34"/>
      <c r="I96" s="34"/>
      <c r="J96" s="36"/>
    </row>
    <row r="97" spans="1:10" ht="15.75" customHeight="1" x14ac:dyDescent="0.2">
      <c r="A97" s="34"/>
      <c r="B97" s="38"/>
      <c r="C97" s="36"/>
      <c r="D97" s="37"/>
      <c r="E97" s="34"/>
      <c r="F97" s="34"/>
      <c r="G97" s="34"/>
      <c r="H97" s="34"/>
      <c r="I97" s="34"/>
      <c r="J97" s="36"/>
    </row>
    <row r="98" spans="1:10" ht="15.75" customHeight="1" x14ac:dyDescent="0.2">
      <c r="A98" s="34"/>
      <c r="B98" s="38"/>
      <c r="C98" s="36"/>
      <c r="D98" s="37"/>
      <c r="E98" s="34"/>
      <c r="F98" s="34"/>
      <c r="G98" s="34"/>
      <c r="H98" s="34"/>
      <c r="I98" s="34"/>
      <c r="J98" s="36"/>
    </row>
    <row r="99" spans="1:10" ht="15.75" customHeight="1" x14ac:dyDescent="0.2">
      <c r="A99" s="34"/>
      <c r="B99" s="38"/>
      <c r="C99" s="36"/>
      <c r="D99" s="37"/>
      <c r="E99" s="34"/>
      <c r="F99" s="34"/>
      <c r="G99" s="34"/>
      <c r="H99" s="34"/>
      <c r="I99" s="34"/>
      <c r="J99" s="36"/>
    </row>
    <row r="100" spans="1:10" ht="15.75" customHeight="1" x14ac:dyDescent="0.2">
      <c r="A100" s="34"/>
      <c r="B100" s="38"/>
      <c r="C100" s="36"/>
      <c r="D100" s="37"/>
      <c r="E100" s="34"/>
      <c r="F100" s="34"/>
      <c r="G100" s="34"/>
      <c r="H100" s="34"/>
      <c r="I100" s="34"/>
      <c r="J100" s="36"/>
    </row>
    <row r="101" spans="1:10" ht="15.75" customHeight="1" x14ac:dyDescent="0.2">
      <c r="A101" s="26"/>
      <c r="B101" s="33"/>
      <c r="C101" s="26"/>
      <c r="D101" s="26"/>
      <c r="E101" s="26"/>
      <c r="F101" s="26"/>
      <c r="G101" s="26"/>
      <c r="H101" s="26"/>
      <c r="I101" s="26"/>
      <c r="J101" s="26"/>
    </row>
    <row r="102" spans="1:10" ht="15.75" customHeight="1" x14ac:dyDescent="0.2">
      <c r="A102" s="34"/>
      <c r="B102" s="35"/>
      <c r="C102" s="36"/>
      <c r="D102" s="37"/>
      <c r="E102" s="34"/>
      <c r="F102" s="34"/>
      <c r="G102" s="34"/>
      <c r="H102" s="34"/>
      <c r="I102" s="34"/>
      <c r="J102" s="36"/>
    </row>
    <row r="103" spans="1:10" ht="15.75" customHeight="1" x14ac:dyDescent="0.2">
      <c r="A103" s="34"/>
      <c r="B103" s="35"/>
      <c r="C103" s="36"/>
      <c r="D103" s="37"/>
      <c r="E103" s="34"/>
      <c r="F103" s="34"/>
      <c r="G103" s="34"/>
      <c r="H103" s="34"/>
      <c r="I103" s="34"/>
      <c r="J103" s="36"/>
    </row>
    <row r="104" spans="1:10" ht="15.75" customHeight="1" x14ac:dyDescent="0.2">
      <c r="A104" s="34"/>
      <c r="B104" s="35"/>
      <c r="C104" s="36"/>
      <c r="D104" s="37"/>
      <c r="E104" s="34"/>
      <c r="F104" s="34"/>
      <c r="G104" s="34"/>
      <c r="H104" s="34"/>
      <c r="I104" s="34"/>
      <c r="J104" s="36"/>
    </row>
    <row r="105" spans="1:10" ht="15.75" customHeight="1" x14ac:dyDescent="0.2">
      <c r="A105" s="34"/>
      <c r="B105" s="35"/>
      <c r="C105" s="36"/>
      <c r="D105" s="37"/>
      <c r="E105" s="34"/>
      <c r="F105" s="34"/>
      <c r="G105" s="34"/>
      <c r="H105" s="34"/>
      <c r="I105" s="34"/>
      <c r="J105" s="36"/>
    </row>
    <row r="106" spans="1:10" ht="15.75" customHeight="1" x14ac:dyDescent="0.2">
      <c r="A106" s="34"/>
      <c r="B106" s="35"/>
      <c r="C106" s="36"/>
      <c r="D106" s="37"/>
      <c r="E106" s="34"/>
      <c r="F106" s="34"/>
      <c r="G106" s="34"/>
      <c r="H106" s="34"/>
      <c r="I106" s="34"/>
      <c r="J106" s="36"/>
    </row>
    <row r="107" spans="1:10" ht="15.75" customHeight="1" x14ac:dyDescent="0.2">
      <c r="A107" s="34"/>
      <c r="B107" s="35"/>
      <c r="C107" s="36"/>
      <c r="D107" s="37"/>
      <c r="E107" s="34"/>
      <c r="F107" s="34"/>
      <c r="G107" s="34"/>
      <c r="H107" s="34"/>
      <c r="I107" s="34"/>
      <c r="J107" s="36"/>
    </row>
    <row r="108" spans="1:10" ht="15.75" customHeight="1" x14ac:dyDescent="0.2">
      <c r="A108" s="34"/>
      <c r="B108" s="35"/>
      <c r="C108" s="36"/>
      <c r="D108" s="37"/>
      <c r="E108" s="34"/>
      <c r="F108" s="34"/>
      <c r="G108" s="34"/>
      <c r="H108" s="34"/>
      <c r="I108" s="34"/>
      <c r="J108" s="36"/>
    </row>
    <row r="109" spans="1:10" ht="15.75" customHeight="1" x14ac:dyDescent="0.2">
      <c r="A109" s="34"/>
      <c r="B109" s="35"/>
      <c r="C109" s="36"/>
      <c r="D109" s="37"/>
      <c r="E109" s="34"/>
      <c r="F109" s="34"/>
      <c r="G109" s="34"/>
      <c r="H109" s="34"/>
      <c r="I109" s="34"/>
      <c r="J109" s="36"/>
    </row>
  </sheetData>
  <mergeCells count="7">
    <mergeCell ref="A1:J1"/>
    <mergeCell ref="A77:B77"/>
    <mergeCell ref="A4:B4"/>
    <mergeCell ref="A5:B5"/>
    <mergeCell ref="A3:I3"/>
    <mergeCell ref="A2:I2"/>
    <mergeCell ref="E4:J4"/>
  </mergeCells>
  <phoneticPr fontId="1" type="noConversion"/>
  <printOptions horizontalCentered="1"/>
  <pageMargins left="0" right="0" top="0.49" bottom="0.16" header="0.27559055118110237" footer="0.19685039370078741"/>
  <pageSetup paperSize="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2"/>
  </sheetPr>
  <dimension ref="A1:M23"/>
  <sheetViews>
    <sheetView workbookViewId="0">
      <selection activeCell="A10" sqref="A10:M10"/>
    </sheetView>
  </sheetViews>
  <sheetFormatPr defaultRowHeight="12.75" x14ac:dyDescent="0.2"/>
  <cols>
    <col min="1" max="1" width="14.7109375" customWidth="1"/>
  </cols>
  <sheetData>
    <row r="1" spans="1:13" x14ac:dyDescent="0.2">
      <c r="A1" t="s">
        <v>2646</v>
      </c>
    </row>
    <row r="2" spans="1:13" x14ac:dyDescent="0.2">
      <c r="A2" t="s">
        <v>2647</v>
      </c>
    </row>
    <row r="3" spans="1:13" x14ac:dyDescent="0.2">
      <c r="A3" s="205" t="s">
        <v>132</v>
      </c>
    </row>
    <row r="4" spans="1:13" x14ac:dyDescent="0.2">
      <c r="A4" t="s">
        <v>157</v>
      </c>
    </row>
    <row r="5" spans="1:13" x14ac:dyDescent="0.2">
      <c r="A5" t="s">
        <v>2648</v>
      </c>
    </row>
    <row r="6" spans="1:13" x14ac:dyDescent="0.2">
      <c r="A6" s="45" t="s">
        <v>276</v>
      </c>
    </row>
    <row r="7" spans="1:13" x14ac:dyDescent="0.2">
      <c r="A7" t="s">
        <v>1638</v>
      </c>
    </row>
    <row r="10" spans="1:13" x14ac:dyDescent="0.2">
      <c r="A10" s="420" t="s">
        <v>2659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</row>
    <row r="11" spans="1:13" s="26" customFormat="1" x14ac:dyDescent="0.2">
      <c r="A11" s="420"/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</row>
    <row r="12" spans="1:13" s="26" customFormat="1" x14ac:dyDescent="0.2">
      <c r="A12" s="420" t="s">
        <v>2650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</row>
    <row r="13" spans="1:13" ht="36.75" customHeight="1" x14ac:dyDescent="0.2">
      <c r="A13" s="421" t="s">
        <v>2651</v>
      </c>
      <c r="B13" s="421"/>
      <c r="C13" s="421"/>
      <c r="D13" s="421"/>
      <c r="E13" s="421"/>
      <c r="F13" s="421"/>
      <c r="G13" s="421"/>
      <c r="H13" s="421"/>
      <c r="I13" s="421"/>
      <c r="J13" s="421"/>
      <c r="K13" s="421"/>
      <c r="L13" s="421"/>
      <c r="M13" s="421"/>
    </row>
    <row r="14" spans="1:13" ht="12.75" customHeight="1" x14ac:dyDescent="0.2">
      <c r="A14" s="419"/>
      <c r="B14" s="419"/>
      <c r="C14" s="419"/>
      <c r="D14" s="419"/>
      <c r="E14" s="419"/>
      <c r="F14" s="419"/>
      <c r="G14" s="419"/>
      <c r="H14" s="419"/>
      <c r="I14" s="419"/>
      <c r="J14" s="419"/>
      <c r="K14" s="419"/>
      <c r="L14" s="419"/>
      <c r="M14" s="419"/>
    </row>
    <row r="22" spans="1:3" x14ac:dyDescent="0.2">
      <c r="A22" t="s">
        <v>130</v>
      </c>
      <c r="C22" t="s">
        <v>131</v>
      </c>
    </row>
    <row r="23" spans="1:3" x14ac:dyDescent="0.2">
      <c r="A23" s="152"/>
    </row>
  </sheetData>
  <mergeCells count="5">
    <mergeCell ref="A14:M14"/>
    <mergeCell ref="A10:M10"/>
    <mergeCell ref="A11:M11"/>
    <mergeCell ref="A12:M12"/>
    <mergeCell ref="A13:M13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indexed="34"/>
  </sheetPr>
  <dimension ref="A1:M55"/>
  <sheetViews>
    <sheetView workbookViewId="0">
      <selection activeCell="D23" sqref="D23"/>
    </sheetView>
  </sheetViews>
  <sheetFormatPr defaultColWidth="9.140625" defaultRowHeight="12.75" x14ac:dyDescent="0.2"/>
  <cols>
    <col min="1" max="1" width="4" style="17" customWidth="1"/>
    <col min="2" max="2" width="20.7109375" style="17" customWidth="1"/>
    <col min="3" max="3" width="10.5703125" style="17" customWidth="1"/>
    <col min="4" max="4" width="19.42578125" style="17" customWidth="1"/>
    <col min="5" max="5" width="7.7109375" style="17" customWidth="1"/>
    <col min="6" max="8" width="6.85546875" style="17" customWidth="1"/>
    <col min="9" max="9" width="23.5703125" style="17" customWidth="1"/>
    <col min="10" max="10" width="6" style="17" customWidth="1"/>
    <col min="11" max="16384" width="9.140625" style="17"/>
  </cols>
  <sheetData>
    <row r="1" spans="1:13" x14ac:dyDescent="0.2">
      <c r="A1" s="420" t="s">
        <v>73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</row>
    <row r="3" spans="1:13" ht="15" customHeight="1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427"/>
      <c r="K3" s="427"/>
    </row>
    <row r="4" spans="1:13" ht="14.25" x14ac:dyDescent="0.2">
      <c r="A4" s="93"/>
      <c r="B4" s="93"/>
      <c r="C4" s="93"/>
      <c r="D4" s="93"/>
      <c r="E4" s="425" t="s">
        <v>86</v>
      </c>
      <c r="F4" s="425"/>
      <c r="G4" s="425"/>
      <c r="H4" s="425"/>
      <c r="I4" s="425"/>
      <c r="J4" s="425"/>
    </row>
    <row r="5" spans="1:13" x14ac:dyDescent="0.2">
      <c r="C5" s="14"/>
      <c r="D5" s="4"/>
      <c r="H5" s="14"/>
      <c r="I5" s="18"/>
      <c r="J5" s="14"/>
    </row>
    <row r="6" spans="1:13" x14ac:dyDescent="0.2">
      <c r="A6" s="423" t="s">
        <v>104</v>
      </c>
      <c r="B6" s="423"/>
      <c r="C6" s="14"/>
      <c r="D6" s="4"/>
      <c r="H6" s="88" t="str">
        <f>d_3</f>
        <v>10 июня 2012 г.</v>
      </c>
      <c r="I6" s="18"/>
      <c r="J6" s="14"/>
    </row>
    <row r="7" spans="1:13" ht="12.75" customHeight="1" x14ac:dyDescent="0.2">
      <c r="A7" s="88" t="str">
        <f>d_4</f>
        <v>ЖЕНЩИНЫ</v>
      </c>
      <c r="C7" s="14"/>
      <c r="D7" s="4"/>
      <c r="E7" s="133"/>
      <c r="F7" s="134" t="str">
        <f>d_5</f>
        <v>г.Ростов н/Д стадион Арсенал</v>
      </c>
      <c r="G7" s="133"/>
      <c r="H7" s="129"/>
      <c r="I7" s="90" t="s">
        <v>0</v>
      </c>
      <c r="J7" s="14"/>
    </row>
    <row r="8" spans="1:13" ht="26.25" customHeight="1" thickBot="1" x14ac:dyDescent="0.25">
      <c r="A8" s="114" t="s">
        <v>74</v>
      </c>
      <c r="B8" s="114" t="s">
        <v>75</v>
      </c>
      <c r="C8" s="114" t="s">
        <v>72</v>
      </c>
      <c r="D8" s="114" t="s">
        <v>107</v>
      </c>
      <c r="E8" s="127" t="s">
        <v>42</v>
      </c>
      <c r="F8" s="127" t="s">
        <v>110</v>
      </c>
      <c r="G8" s="127" t="s">
        <v>113</v>
      </c>
      <c r="H8" s="127" t="s">
        <v>111</v>
      </c>
      <c r="I8" s="114" t="s">
        <v>112</v>
      </c>
      <c r="J8" s="114" t="s">
        <v>57</v>
      </c>
      <c r="K8" s="114" t="s">
        <v>77</v>
      </c>
    </row>
    <row r="9" spans="1:13" ht="6.75" customHeight="1" thickBot="1" x14ac:dyDescent="0.25">
      <c r="A9" s="28"/>
      <c r="B9" s="29"/>
      <c r="C9" s="30"/>
      <c r="D9" s="30"/>
      <c r="E9" s="30"/>
      <c r="F9" s="30"/>
      <c r="G9" s="30"/>
      <c r="H9" s="30"/>
      <c r="I9" s="30"/>
      <c r="J9" s="30"/>
      <c r="K9" s="31"/>
    </row>
    <row r="10" spans="1:13" ht="15.75" customHeight="1" x14ac:dyDescent="0.2">
      <c r="A10" s="19" t="s">
        <v>45</v>
      </c>
      <c r="B10" s="15" t="e">
        <f>VLOOKUP($E10,УЧАСТНИКИ!$A$2:$L$1060,3,FALSE)</f>
        <v>#N/A</v>
      </c>
      <c r="C10" s="16" t="e">
        <f>VLOOKUP($E10,УЧАСТНИКИ!$A$2:$L$1060,4,FALSE)</f>
        <v>#N/A</v>
      </c>
      <c r="D10" s="32" t="e">
        <f>VLOOKUP($E10,УЧАСТНИКИ!$A$2:$L$1060,5,FALSE)</f>
        <v>#N/A</v>
      </c>
      <c r="E10" s="20"/>
      <c r="F10" s="20"/>
      <c r="G10" s="20"/>
      <c r="H10" s="20"/>
      <c r="I10" s="20"/>
      <c r="J10" s="20"/>
      <c r="K10" s="16" t="e">
        <f>VLOOKUP($E10,УЧАСТНИКИ!$A$2:$L$1060,9,FALSE)</f>
        <v>#N/A</v>
      </c>
    </row>
    <row r="11" spans="1:13" ht="15.75" customHeight="1" x14ac:dyDescent="0.2">
      <c r="A11" s="20" t="s">
        <v>46</v>
      </c>
      <c r="B11" s="15" t="e">
        <f>VLOOKUP($E11,УЧАСТНИКИ!$A$2:$L$1060,3,FALSE)</f>
        <v>#N/A</v>
      </c>
      <c r="C11" s="16" t="e">
        <f>VLOOKUP($E11,УЧАСТНИКИ!$A$2:$L$1060,4,FALSE)</f>
        <v>#N/A</v>
      </c>
      <c r="D11" s="32" t="e">
        <f>VLOOKUP($E11,УЧАСТНИКИ!$A$2:$L$1060,5,FALSE)</f>
        <v>#N/A</v>
      </c>
      <c r="E11" s="20"/>
      <c r="F11" s="20"/>
      <c r="G11" s="20"/>
      <c r="H11" s="20"/>
      <c r="I11" s="20"/>
      <c r="J11" s="20"/>
      <c r="K11" s="16" t="e">
        <f>VLOOKUP($E11,УЧАСТНИКИ!$A$2:$L$1060,9,FALSE)</f>
        <v>#N/A</v>
      </c>
    </row>
    <row r="12" spans="1:13" ht="15.75" customHeight="1" x14ac:dyDescent="0.2">
      <c r="A12" s="20" t="s">
        <v>47</v>
      </c>
      <c r="B12" s="15" t="e">
        <f>VLOOKUP($E12,УЧАСТНИКИ!$A$2:$L$1060,3,FALSE)</f>
        <v>#N/A</v>
      </c>
      <c r="C12" s="16" t="e">
        <f>VLOOKUP($E12,УЧАСТНИКИ!$A$2:$L$1060,4,FALSE)</f>
        <v>#N/A</v>
      </c>
      <c r="D12" s="32" t="e">
        <f>VLOOKUP($E12,УЧАСТНИКИ!$A$2:$L$1060,5,FALSE)</f>
        <v>#N/A</v>
      </c>
      <c r="E12" s="20"/>
      <c r="F12" s="20"/>
      <c r="G12" s="20"/>
      <c r="H12" s="20"/>
      <c r="I12" s="20"/>
      <c r="J12" s="20"/>
      <c r="K12" s="16" t="e">
        <f>VLOOKUP($E12,УЧАСТНИКИ!$A$2:$L$1060,9,FALSE)</f>
        <v>#N/A</v>
      </c>
    </row>
    <row r="13" spans="1:13" ht="15.75" customHeight="1" x14ac:dyDescent="0.2">
      <c r="A13" s="20" t="s">
        <v>48</v>
      </c>
      <c r="B13" s="15" t="e">
        <f>VLOOKUP($E13,УЧАСТНИКИ!$A$2:$L$1060,3,FALSE)</f>
        <v>#N/A</v>
      </c>
      <c r="C13" s="16" t="e">
        <f>VLOOKUP($E13,УЧАСТНИКИ!$A$2:$L$1060,4,FALSE)</f>
        <v>#N/A</v>
      </c>
      <c r="D13" s="32" t="e">
        <f>VLOOKUP($E13,УЧАСТНИКИ!$A$2:$L$1060,5,FALSE)</f>
        <v>#N/A</v>
      </c>
      <c r="E13" s="20"/>
      <c r="F13" s="20"/>
      <c r="G13" s="20"/>
      <c r="H13" s="20"/>
      <c r="I13" s="20"/>
      <c r="J13" s="20"/>
      <c r="K13" s="16" t="e">
        <f>VLOOKUP($E13,УЧАСТНИКИ!$A$2:$L$1060,9,FALSE)</f>
        <v>#N/A</v>
      </c>
      <c r="M13" s="4"/>
    </row>
    <row r="14" spans="1:13" ht="15.75" customHeight="1" x14ac:dyDescent="0.2">
      <c r="A14" s="20" t="s">
        <v>49</v>
      </c>
      <c r="B14" s="15" t="e">
        <f>VLOOKUP($E14,УЧАСТНИКИ!$A$2:$L$1060,3,FALSE)</f>
        <v>#N/A</v>
      </c>
      <c r="C14" s="16" t="e">
        <f>VLOOKUP($E14,УЧАСТНИКИ!$A$2:$L$1060,4,FALSE)</f>
        <v>#N/A</v>
      </c>
      <c r="D14" s="32" t="e">
        <f>VLOOKUP($E14,УЧАСТНИКИ!$A$2:$L$1060,5,FALSE)</f>
        <v>#N/A</v>
      </c>
      <c r="E14" s="20"/>
      <c r="F14" s="20"/>
      <c r="G14" s="20"/>
      <c r="H14" s="20"/>
      <c r="I14" s="20"/>
      <c r="J14" s="20"/>
      <c r="K14" s="16" t="e">
        <f>VLOOKUP($E14,УЧАСТНИКИ!$A$2:$L$1060,9,FALSE)</f>
        <v>#N/A</v>
      </c>
    </row>
    <row r="15" spans="1:13" ht="15.75" customHeight="1" x14ac:dyDescent="0.2">
      <c r="A15" s="20" t="s">
        <v>50</v>
      </c>
      <c r="B15" s="15" t="e">
        <f>VLOOKUP($E15,УЧАСТНИКИ!$A$2:$L$1060,3,FALSE)</f>
        <v>#N/A</v>
      </c>
      <c r="C15" s="16" t="e">
        <f>VLOOKUP($E15,УЧАСТНИКИ!$A$2:$L$1060,4,FALSE)</f>
        <v>#N/A</v>
      </c>
      <c r="D15" s="32" t="e">
        <f>VLOOKUP($E15,УЧАСТНИКИ!$A$2:$L$1060,5,FALSE)</f>
        <v>#N/A</v>
      </c>
      <c r="E15" s="20"/>
      <c r="F15" s="20"/>
      <c r="G15" s="20"/>
      <c r="H15" s="20"/>
      <c r="I15" s="20"/>
      <c r="J15" s="20"/>
      <c r="K15" s="16" t="e">
        <f>VLOOKUP($E15,УЧАСТНИКИ!$A$2:$L$1060,9,FALSE)</f>
        <v>#N/A</v>
      </c>
    </row>
    <row r="16" spans="1:13" ht="15.75" customHeight="1" x14ac:dyDescent="0.2">
      <c r="A16" s="20" t="s">
        <v>51</v>
      </c>
      <c r="B16" s="15" t="e">
        <f>VLOOKUP($E16,УЧАСТНИКИ!$A$2:$L$1060,3,FALSE)</f>
        <v>#N/A</v>
      </c>
      <c r="C16" s="16" t="e">
        <f>VLOOKUP($E16,УЧАСТНИКИ!$A$2:$L$1060,4,FALSE)</f>
        <v>#N/A</v>
      </c>
      <c r="D16" s="32" t="e">
        <f>VLOOKUP($E16,УЧАСТНИКИ!$A$2:$L$1060,5,FALSE)</f>
        <v>#N/A</v>
      </c>
      <c r="E16" s="20"/>
      <c r="F16" s="20"/>
      <c r="G16" s="20"/>
      <c r="H16" s="20"/>
      <c r="I16" s="20"/>
      <c r="J16" s="20"/>
      <c r="K16" s="16" t="e">
        <f>VLOOKUP($E16,УЧАСТНИКИ!$A$2:$L$1060,9,FALSE)</f>
        <v>#N/A</v>
      </c>
    </row>
    <row r="17" spans="1:11" ht="15.75" customHeight="1" x14ac:dyDescent="0.2">
      <c r="A17" s="20">
        <v>8</v>
      </c>
      <c r="B17" s="15" t="e">
        <f>VLOOKUP($E17,УЧАСТНИКИ!$A$2:$L$1060,3,FALSE)</f>
        <v>#N/A</v>
      </c>
      <c r="C17" s="16" t="e">
        <f>VLOOKUP($E17,УЧАСТНИКИ!$A$2:$L$1060,4,FALSE)</f>
        <v>#N/A</v>
      </c>
      <c r="D17" s="32" t="e">
        <f>VLOOKUP($E17,УЧАСТНИКИ!$A$2:$L$1060,5,FALSE)</f>
        <v>#N/A</v>
      </c>
      <c r="E17" s="20"/>
      <c r="F17" s="20"/>
      <c r="G17" s="20"/>
      <c r="H17" s="20"/>
      <c r="I17" s="20"/>
      <c r="J17" s="20"/>
      <c r="K17" s="16" t="e">
        <f>VLOOKUP($E17,УЧАСТНИКИ!$A$2:$L$1060,9,FALSE)</f>
        <v>#N/A</v>
      </c>
    </row>
    <row r="20" spans="1:11" ht="15.75" x14ac:dyDescent="0.25">
      <c r="A20" s="5"/>
      <c r="B20" s="3"/>
      <c r="C20" s="5"/>
      <c r="D20" s="5"/>
      <c r="E20" s="5"/>
      <c r="F20" s="23"/>
      <c r="H20" s="5"/>
      <c r="I20" s="68"/>
    </row>
    <row r="21" spans="1:11" ht="15.75" customHeight="1" x14ac:dyDescent="0.25">
      <c r="A21" s="5" t="s">
        <v>76</v>
      </c>
      <c r="B21" s="3"/>
    </row>
    <row r="22" spans="1:11" ht="15.75" customHeight="1" x14ac:dyDescent="0.25">
      <c r="A22" s="5" t="s">
        <v>68</v>
      </c>
    </row>
    <row r="23" spans="1:11" ht="15.75" customHeight="1" x14ac:dyDescent="0.25">
      <c r="A23" s="5" t="s">
        <v>70</v>
      </c>
      <c r="B23" s="5"/>
    </row>
    <row r="24" spans="1:11" ht="15.75" customHeight="1" x14ac:dyDescent="0.25">
      <c r="A24" s="426" t="s">
        <v>69</v>
      </c>
      <c r="B24" s="426"/>
    </row>
    <row r="25" spans="1:11" ht="15.75" customHeight="1" x14ac:dyDescent="0.25">
      <c r="B25" s="5"/>
    </row>
    <row r="26" spans="1:11" ht="15.75" customHeight="1" x14ac:dyDescent="0.25">
      <c r="B26" s="5"/>
    </row>
    <row r="27" spans="1:11" ht="15.75" customHeight="1" x14ac:dyDescent="0.25">
      <c r="B27" s="5"/>
    </row>
    <row r="28" spans="1:11" ht="15.75" customHeight="1" x14ac:dyDescent="0.25">
      <c r="B28" s="5"/>
    </row>
    <row r="29" spans="1:11" ht="15.75" customHeight="1" x14ac:dyDescent="0.2"/>
    <row r="30" spans="1:11" ht="15.75" customHeight="1" x14ac:dyDescent="0.2"/>
    <row r="31" spans="1:11" ht="15.75" customHeight="1" x14ac:dyDescent="0.2"/>
    <row r="32" spans="1:11" ht="15.75" customHeight="1" x14ac:dyDescent="0.2"/>
    <row r="33" spans="1:10" ht="15.75" customHeight="1" x14ac:dyDescent="0.2"/>
    <row r="34" spans="1:10" ht="15.75" customHeight="1" x14ac:dyDescent="0.2"/>
    <row r="35" spans="1:10" ht="15.75" customHeight="1" x14ac:dyDescent="0.2"/>
    <row r="36" spans="1:10" ht="15.75" customHeight="1" x14ac:dyDescent="0.2"/>
    <row r="37" spans="1:10" ht="15.75" customHeight="1" x14ac:dyDescent="0.2"/>
    <row r="38" spans="1:10" ht="15.75" customHeight="1" x14ac:dyDescent="0.2">
      <c r="A38" s="26"/>
      <c r="B38" s="33"/>
      <c r="C38" s="26"/>
      <c r="D38" s="26"/>
      <c r="E38" s="26"/>
      <c r="F38" s="26"/>
      <c r="G38" s="26"/>
      <c r="H38" s="26"/>
      <c r="I38" s="26"/>
      <c r="J38" s="26"/>
    </row>
    <row r="39" spans="1:10" ht="15.75" customHeight="1" x14ac:dyDescent="0.2">
      <c r="A39" s="34"/>
      <c r="B39" s="35"/>
      <c r="C39" s="36"/>
      <c r="D39" s="37"/>
      <c r="E39" s="34"/>
      <c r="F39" s="34"/>
      <c r="G39" s="34"/>
      <c r="H39" s="34"/>
      <c r="I39" s="34"/>
      <c r="J39" s="36"/>
    </row>
    <row r="40" spans="1:10" ht="15.75" customHeight="1" x14ac:dyDescent="0.2">
      <c r="A40" s="34"/>
      <c r="B40" s="11"/>
      <c r="C40" s="36"/>
      <c r="D40" s="37"/>
      <c r="E40" s="34"/>
      <c r="F40" s="34"/>
      <c r="G40" s="34"/>
      <c r="H40" s="34"/>
      <c r="I40" s="34"/>
      <c r="J40" s="36"/>
    </row>
    <row r="41" spans="1:10" ht="15.75" customHeight="1" x14ac:dyDescent="0.2">
      <c r="A41" s="34"/>
      <c r="B41" s="38"/>
      <c r="C41" s="36"/>
      <c r="D41" s="37"/>
      <c r="E41" s="34"/>
      <c r="F41" s="34"/>
      <c r="G41" s="34"/>
      <c r="H41" s="34"/>
      <c r="I41" s="34"/>
      <c r="J41" s="36"/>
    </row>
    <row r="42" spans="1:10" ht="15.75" customHeight="1" x14ac:dyDescent="0.2">
      <c r="A42" s="34"/>
      <c r="B42" s="38"/>
      <c r="C42" s="36"/>
      <c r="D42" s="37"/>
      <c r="E42" s="34"/>
      <c r="F42" s="34"/>
      <c r="G42" s="34"/>
      <c r="H42" s="34"/>
      <c r="I42" s="34"/>
      <c r="J42" s="36"/>
    </row>
    <row r="43" spans="1:10" ht="15.75" customHeight="1" x14ac:dyDescent="0.2">
      <c r="A43" s="34"/>
      <c r="B43" s="38"/>
      <c r="C43" s="36"/>
      <c r="D43" s="37"/>
      <c r="E43" s="34"/>
      <c r="F43" s="34"/>
      <c r="G43" s="34"/>
      <c r="H43" s="34"/>
      <c r="I43" s="34"/>
      <c r="J43" s="36"/>
    </row>
    <row r="44" spans="1:10" ht="15.75" customHeight="1" x14ac:dyDescent="0.2">
      <c r="A44" s="34"/>
      <c r="B44" s="38"/>
      <c r="C44" s="36"/>
      <c r="D44" s="37"/>
      <c r="E44" s="34"/>
      <c r="F44" s="34"/>
      <c r="G44" s="34"/>
      <c r="H44" s="34"/>
      <c r="I44" s="34"/>
      <c r="J44" s="36"/>
    </row>
    <row r="45" spans="1:10" ht="15.75" customHeight="1" x14ac:dyDescent="0.2">
      <c r="A45" s="34"/>
      <c r="B45" s="38"/>
      <c r="C45" s="36"/>
      <c r="D45" s="37"/>
      <c r="E45" s="34"/>
      <c r="F45" s="34"/>
      <c r="G45" s="34"/>
      <c r="H45" s="34"/>
      <c r="I45" s="34"/>
      <c r="J45" s="36"/>
    </row>
    <row r="46" spans="1:10" ht="15.75" customHeight="1" x14ac:dyDescent="0.2">
      <c r="A46" s="34"/>
      <c r="B46" s="38"/>
      <c r="C46" s="36"/>
      <c r="D46" s="37"/>
      <c r="E46" s="34"/>
      <c r="F46" s="34"/>
      <c r="G46" s="34"/>
      <c r="H46" s="34"/>
      <c r="I46" s="34"/>
      <c r="J46" s="36"/>
    </row>
    <row r="47" spans="1:10" ht="15.75" customHeight="1" x14ac:dyDescent="0.2">
      <c r="A47" s="26"/>
      <c r="B47" s="33"/>
      <c r="C47" s="26"/>
      <c r="D47" s="26"/>
      <c r="E47" s="26"/>
      <c r="F47" s="26"/>
      <c r="G47" s="26"/>
      <c r="H47" s="26"/>
      <c r="I47" s="26"/>
      <c r="J47" s="26"/>
    </row>
    <row r="48" spans="1:10" ht="15.75" customHeight="1" x14ac:dyDescent="0.2">
      <c r="A48" s="34"/>
      <c r="B48" s="35"/>
      <c r="C48" s="36"/>
      <c r="D48" s="37"/>
      <c r="E48" s="34"/>
      <c r="F48" s="34"/>
      <c r="G48" s="34"/>
      <c r="H48" s="34"/>
      <c r="I48" s="34"/>
      <c r="J48" s="36"/>
    </row>
    <row r="49" spans="1:10" ht="15.75" customHeight="1" x14ac:dyDescent="0.2">
      <c r="A49" s="34"/>
      <c r="B49" s="35"/>
      <c r="C49" s="36"/>
      <c r="D49" s="37"/>
      <c r="E49" s="34"/>
      <c r="F49" s="34"/>
      <c r="G49" s="34"/>
      <c r="H49" s="34"/>
      <c r="I49" s="34"/>
      <c r="J49" s="36"/>
    </row>
    <row r="50" spans="1:10" ht="15.75" customHeight="1" x14ac:dyDescent="0.2">
      <c r="A50" s="34"/>
      <c r="B50" s="35"/>
      <c r="C50" s="36"/>
      <c r="D50" s="37"/>
      <c r="E50" s="34"/>
      <c r="F50" s="34"/>
      <c r="G50" s="34"/>
      <c r="H50" s="34"/>
      <c r="I50" s="34"/>
      <c r="J50" s="36"/>
    </row>
    <row r="51" spans="1:10" ht="15.75" customHeight="1" x14ac:dyDescent="0.2">
      <c r="A51" s="34"/>
      <c r="B51" s="35"/>
      <c r="C51" s="36"/>
      <c r="D51" s="37"/>
      <c r="E51" s="34"/>
      <c r="F51" s="34"/>
      <c r="G51" s="34"/>
      <c r="H51" s="34"/>
      <c r="I51" s="34"/>
      <c r="J51" s="36"/>
    </row>
    <row r="52" spans="1:10" ht="15.75" customHeight="1" x14ac:dyDescent="0.2">
      <c r="A52" s="34"/>
      <c r="B52" s="35"/>
      <c r="C52" s="36"/>
      <c r="D52" s="37"/>
      <c r="E52" s="34"/>
      <c r="F52" s="34"/>
      <c r="G52" s="34"/>
      <c r="H52" s="34"/>
      <c r="I52" s="34"/>
      <c r="J52" s="36"/>
    </row>
    <row r="53" spans="1:10" ht="15.75" customHeight="1" x14ac:dyDescent="0.2">
      <c r="A53" s="34"/>
      <c r="B53" s="35"/>
      <c r="C53" s="36"/>
      <c r="D53" s="37"/>
      <c r="E53" s="34"/>
      <c r="F53" s="34"/>
      <c r="G53" s="34"/>
      <c r="H53" s="34"/>
      <c r="I53" s="34"/>
      <c r="J53" s="36"/>
    </row>
    <row r="54" spans="1:10" ht="15.75" customHeight="1" x14ac:dyDescent="0.2">
      <c r="A54" s="34"/>
      <c r="B54" s="35"/>
      <c r="C54" s="36"/>
      <c r="D54" s="37"/>
      <c r="E54" s="34"/>
      <c r="F54" s="34"/>
      <c r="G54" s="34"/>
      <c r="H54" s="34"/>
      <c r="I54" s="34"/>
      <c r="J54" s="36"/>
    </row>
    <row r="55" spans="1:10" ht="15.75" customHeight="1" x14ac:dyDescent="0.2">
      <c r="A55" s="34"/>
      <c r="B55" s="35"/>
      <c r="C55" s="36"/>
      <c r="D55" s="37"/>
      <c r="E55" s="34"/>
      <c r="F55" s="34"/>
      <c r="G55" s="34"/>
      <c r="H55" s="34"/>
      <c r="I55" s="34"/>
      <c r="J55" s="36"/>
    </row>
  </sheetData>
  <mergeCells count="6">
    <mergeCell ref="A24:B24"/>
    <mergeCell ref="E4:J4"/>
    <mergeCell ref="A6:B6"/>
    <mergeCell ref="A1:K1"/>
    <mergeCell ref="A2:K2"/>
    <mergeCell ref="A3:K3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indexed="34"/>
  </sheetPr>
  <dimension ref="A1:P79"/>
  <sheetViews>
    <sheetView workbookViewId="0">
      <selection sqref="A1:I47"/>
    </sheetView>
  </sheetViews>
  <sheetFormatPr defaultColWidth="9.140625" defaultRowHeight="12.75" x14ac:dyDescent="0.2"/>
  <cols>
    <col min="1" max="1" width="4" style="17" customWidth="1"/>
    <col min="2" max="2" width="29.28515625" style="17" customWidth="1"/>
    <col min="3" max="3" width="10.5703125" style="17" customWidth="1"/>
    <col min="4" max="4" width="24.5703125" style="17" customWidth="1"/>
    <col min="5" max="5" width="7.7109375" style="17" customWidth="1"/>
    <col min="6" max="6" width="6.28515625" style="17" customWidth="1"/>
    <col min="7" max="7" width="26.85546875" style="17" customWidth="1"/>
    <col min="8" max="8" width="6.85546875" style="17" customWidth="1"/>
    <col min="9" max="9" width="8.28515625" style="17" customWidth="1"/>
    <col min="10" max="10" width="6" style="17" customWidth="1"/>
    <col min="11" max="16384" width="9.140625" style="17"/>
  </cols>
  <sheetData>
    <row r="1" spans="1:16" x14ac:dyDescent="0.2">
      <c r="A1" s="420" t="s">
        <v>73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</row>
    <row r="2" spans="1:16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92"/>
      <c r="K2" s="91"/>
      <c r="L2" s="91"/>
      <c r="M2" s="91"/>
    </row>
    <row r="3" spans="1:16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136"/>
      <c r="K3" s="136"/>
      <c r="L3" s="136"/>
      <c r="M3" s="136"/>
      <c r="N3" s="136"/>
      <c r="O3" s="136"/>
      <c r="P3" s="136"/>
    </row>
    <row r="4" spans="1:16" ht="14.25" x14ac:dyDescent="0.2">
      <c r="A4" s="423"/>
      <c r="B4" s="423"/>
      <c r="C4" s="14"/>
      <c r="D4" s="4"/>
      <c r="E4" s="267" t="s">
        <v>4</v>
      </c>
      <c r="F4" s="267"/>
      <c r="G4" s="267"/>
      <c r="H4" s="267"/>
      <c r="I4" s="267"/>
      <c r="J4" s="267"/>
    </row>
    <row r="5" spans="1:16" x14ac:dyDescent="0.2">
      <c r="A5" s="423" t="s">
        <v>1538</v>
      </c>
      <c r="B5" s="423"/>
      <c r="C5" s="14"/>
      <c r="D5" s="4"/>
      <c r="H5" s="88" t="str">
        <f>d_1</f>
        <v>17 сентября 2022 г.</v>
      </c>
      <c r="J5" s="14"/>
    </row>
    <row r="6" spans="1:16" ht="13.5" customHeight="1" x14ac:dyDescent="0.2">
      <c r="A6" s="88" t="str">
        <f>d_4</f>
        <v>ЖЕНЩИНЫ</v>
      </c>
      <c r="C6" s="88" t="s">
        <v>157</v>
      </c>
      <c r="D6" s="4"/>
      <c r="G6" s="202" t="str">
        <f>d_5</f>
        <v>г.Ростов н/Д стадион Арсенал</v>
      </c>
      <c r="H6" s="129"/>
      <c r="I6" s="200" t="s">
        <v>1626</v>
      </c>
      <c r="J6" s="14"/>
    </row>
    <row r="7" spans="1:16" ht="18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14" t="s">
        <v>42</v>
      </c>
      <c r="F7" s="114" t="s">
        <v>114</v>
      </c>
      <c r="G7" s="114" t="s">
        <v>22</v>
      </c>
      <c r="H7" s="127" t="s">
        <v>57</v>
      </c>
      <c r="I7" s="114" t="s">
        <v>77</v>
      </c>
    </row>
    <row r="8" spans="1:16" x14ac:dyDescent="0.2">
      <c r="A8" s="115"/>
      <c r="B8" s="121" t="s">
        <v>52</v>
      </c>
      <c r="C8" s="116"/>
      <c r="D8" s="116"/>
      <c r="E8" s="116"/>
      <c r="F8" s="116"/>
      <c r="G8" s="116"/>
      <c r="H8" s="116"/>
      <c r="I8" s="117"/>
    </row>
    <row r="9" spans="1:16" x14ac:dyDescent="0.2">
      <c r="A9" s="20" t="s">
        <v>45</v>
      </c>
      <c r="B9" s="15" t="str">
        <f>VLOOKUP($E9,УЧАСТНИКИ!$A$2:$L$1060,3,FALSE)</f>
        <v>КУЗНЕЦОВА ТАТЬЯНА</v>
      </c>
      <c r="C9" s="16" t="str">
        <f>VLOOKUP($E9,УЧАСТНИКИ!$A$2:$L$1060,4,FALSE)</f>
        <v>14.08.2008</v>
      </c>
      <c r="D9" s="32" t="str">
        <f>VLOOKUP($E9,УЧАСТНИКИ!$A$2:$L$1060,5,FALSE)</f>
        <v>РОСТОВ ДЮСШ-1</v>
      </c>
      <c r="E9" s="203" t="s">
        <v>1491</v>
      </c>
      <c r="F9" s="27"/>
      <c r="G9" s="20"/>
      <c r="H9" s="20"/>
      <c r="I9" s="16"/>
    </row>
    <row r="10" spans="1:16" x14ac:dyDescent="0.2">
      <c r="A10" s="20" t="s">
        <v>46</v>
      </c>
      <c r="B10" s="15" t="str">
        <f>VLOOKUP($E10,УЧАСТНИКИ!$A$2:$L$1060,3,FALSE)</f>
        <v>ЧУВИКОВА ЕКАТЕРИНА</v>
      </c>
      <c r="C10" s="16" t="str">
        <f>VLOOKUP($E10,УЧАСТНИКИ!$A$2:$L$1060,4,FALSE)</f>
        <v>13.08.2008</v>
      </c>
      <c r="D10" s="32" t="str">
        <f>VLOOKUP($E10,УЧАСТНИКИ!$A$2:$L$1060,5,FALSE)</f>
        <v>РОСТОВ СШОР (К) СКА</v>
      </c>
      <c r="E10" s="203" t="s">
        <v>97</v>
      </c>
      <c r="F10" s="20"/>
      <c r="G10" s="20"/>
      <c r="H10" s="20"/>
      <c r="I10" s="16"/>
    </row>
    <row r="11" spans="1:16" ht="13.5" customHeight="1" x14ac:dyDescent="0.2">
      <c r="A11" s="20" t="s">
        <v>47</v>
      </c>
      <c r="B11" s="15" t="e">
        <f>VLOOKUP($E11,УЧАСТНИКИ!$A$2:$L$1060,3,FALSE)</f>
        <v>#N/A</v>
      </c>
      <c r="C11" s="16" t="e">
        <f>VLOOKUP($E11,УЧАСТНИКИ!$A$2:$L$1060,4,FALSE)</f>
        <v>#N/A</v>
      </c>
      <c r="D11" s="32" t="e">
        <f>VLOOKUP($E11,УЧАСТНИКИ!$A$2:$L$1060,5,FALSE)</f>
        <v>#N/A</v>
      </c>
      <c r="E11" s="203" t="s">
        <v>1624</v>
      </c>
      <c r="F11" s="20"/>
      <c r="G11" s="20"/>
      <c r="H11" s="20"/>
      <c r="I11" s="16"/>
    </row>
    <row r="12" spans="1:16" ht="16.5" customHeight="1" x14ac:dyDescent="0.2">
      <c r="A12" s="20" t="s">
        <v>48</v>
      </c>
      <c r="B12" s="15" t="e">
        <f>VLOOKUP($E12,УЧАСТНИКИ!$A$2:$L$1060,3,FALSE)</f>
        <v>#N/A</v>
      </c>
      <c r="C12" s="16" t="e">
        <f>VLOOKUP($E12,УЧАСТНИКИ!$A$2:$L$1060,4,FALSE)</f>
        <v>#N/A</v>
      </c>
      <c r="D12" s="32" t="e">
        <f>VLOOKUP($E12,УЧАСТНИКИ!$A$2:$L$1060,5,FALSE)</f>
        <v>#N/A</v>
      </c>
      <c r="E12" s="203" t="s">
        <v>1602</v>
      </c>
      <c r="F12" s="20"/>
      <c r="G12" s="20"/>
      <c r="H12" s="20"/>
      <c r="I12" s="16"/>
      <c r="K12" s="4"/>
    </row>
    <row r="13" spans="1:16" x14ac:dyDescent="0.2">
      <c r="A13" s="20" t="s">
        <v>49</v>
      </c>
      <c r="B13" s="206" t="e">
        <f>VLOOKUP($E13,УЧАСТНИКИ!$A$2:$L$1060,3,FALSE)</f>
        <v>#N/A</v>
      </c>
      <c r="C13" s="207" t="e">
        <f>VLOOKUP($E13,УЧАСТНИКИ!$A$2:$L$1060,4,FALSE)</f>
        <v>#N/A</v>
      </c>
      <c r="D13" s="211" t="e">
        <f>VLOOKUP($E13,УЧАСТНИКИ!$A$2:$L$1060,5,FALSE)</f>
        <v>#N/A</v>
      </c>
      <c r="E13" s="270"/>
      <c r="F13" s="20"/>
      <c r="G13" s="20"/>
      <c r="H13" s="20"/>
      <c r="I13" s="16"/>
    </row>
    <row r="14" spans="1:16" x14ac:dyDescent="0.2">
      <c r="A14" s="20" t="s">
        <v>50</v>
      </c>
      <c r="B14" s="206" t="e">
        <f>VLOOKUP($E14,УЧАСТНИКИ!$A$2:$L$1060,3,FALSE)</f>
        <v>#N/A</v>
      </c>
      <c r="C14" s="207" t="e">
        <f>VLOOKUP($E14,УЧАСТНИКИ!$A$2:$L$1060,4,FALSE)</f>
        <v>#N/A</v>
      </c>
      <c r="D14" s="211" t="e">
        <f>VLOOKUP($E14,УЧАСТНИКИ!$A$2:$L$1060,5,FALSE)</f>
        <v>#N/A</v>
      </c>
      <c r="E14" s="270"/>
      <c r="F14" s="20"/>
      <c r="G14" s="20"/>
      <c r="H14" s="20"/>
      <c r="I14" s="16"/>
    </row>
    <row r="15" spans="1:16" hidden="1" x14ac:dyDescent="0.2">
      <c r="A15" s="20" t="s">
        <v>51</v>
      </c>
      <c r="B15" s="15" t="e">
        <f>VLOOKUP($E15,УЧАСТНИКИ!$A$2:$L$1060,3,FALSE)</f>
        <v>#N/A</v>
      </c>
      <c r="C15" s="16" t="e">
        <f>VLOOKUP($E15,УЧАСТНИКИ!$A$2:$L$1060,4,FALSE)</f>
        <v>#N/A</v>
      </c>
      <c r="D15" s="32" t="e">
        <f>VLOOKUP($E15,УЧАСТНИКИ!$A$2:$L$1060,5,FALSE)</f>
        <v>#N/A</v>
      </c>
      <c r="E15" s="20"/>
      <c r="F15" s="20"/>
      <c r="G15" s="20"/>
      <c r="H15" s="20"/>
      <c r="I15" s="16" t="e">
        <f>VLOOKUP($E15,УЧАСТНИКИ!$A$2:$L$1060,9,FALSE)</f>
        <v>#N/A</v>
      </c>
    </row>
    <row r="16" spans="1:16" hidden="1" x14ac:dyDescent="0.2">
      <c r="A16" s="20" t="s">
        <v>88</v>
      </c>
      <c r="B16" s="15" t="e">
        <f>VLOOKUP($E16,УЧАСТНИКИ!$A$2:$L$1060,3,FALSE)</f>
        <v>#N/A</v>
      </c>
      <c r="C16" s="16" t="e">
        <f>VLOOKUP($E16,УЧАСТНИКИ!$A$2:$L$1060,4,FALSE)</f>
        <v>#N/A</v>
      </c>
      <c r="D16" s="32" t="e">
        <f>VLOOKUP($E16,УЧАСТНИКИ!$A$2:$L$1060,5,FALSE)</f>
        <v>#N/A</v>
      </c>
      <c r="E16" s="20"/>
      <c r="F16" s="20"/>
      <c r="G16" s="20"/>
      <c r="H16" s="20"/>
      <c r="I16" s="16" t="e">
        <f>VLOOKUP($E16,УЧАСТНИКИ!$A$2:$L$1060,9,FALSE)</f>
        <v>#N/A</v>
      </c>
    </row>
    <row r="17" spans="1:9" hidden="1" x14ac:dyDescent="0.2">
      <c r="A17" s="20" t="s">
        <v>95</v>
      </c>
      <c r="B17" s="15" t="e">
        <f>VLOOKUP($E17,УЧАСТНИКИ!$A$2:$L$1060,3,FALSE)</f>
        <v>#N/A</v>
      </c>
      <c r="C17" s="16" t="e">
        <f>VLOOKUP($E17,УЧАСТНИКИ!$A$2:$L$1060,4,FALSE)</f>
        <v>#N/A</v>
      </c>
      <c r="D17" s="32" t="e">
        <f>VLOOKUP($E17,УЧАСТНИКИ!$A$2:$L$1060,5,FALSE)</f>
        <v>#N/A</v>
      </c>
      <c r="E17" s="20"/>
      <c r="F17" s="20"/>
      <c r="G17" s="20"/>
      <c r="H17" s="20"/>
      <c r="I17" s="16" t="e">
        <f>VLOOKUP($E17,УЧАСТНИКИ!$A$2:$L$1060,9,FALSE)</f>
        <v>#N/A</v>
      </c>
    </row>
    <row r="18" spans="1:9" hidden="1" x14ac:dyDescent="0.2">
      <c r="A18" s="20" t="s">
        <v>94</v>
      </c>
      <c r="B18" s="15" t="e">
        <f>VLOOKUP($E18,УЧАСТНИКИ!$A$2:$L$1060,3,FALSE)</f>
        <v>#N/A</v>
      </c>
      <c r="C18" s="16" t="e">
        <f>VLOOKUP($E18,УЧАСТНИКИ!$A$2:$L$1060,4,FALSE)</f>
        <v>#N/A</v>
      </c>
      <c r="D18" s="32" t="e">
        <f>VLOOKUP($E18,УЧАСТНИКИ!$A$2:$L$1060,5,FALSE)</f>
        <v>#N/A</v>
      </c>
      <c r="E18" s="20"/>
      <c r="F18" s="20"/>
      <c r="G18" s="20"/>
      <c r="H18" s="20"/>
      <c r="I18" s="16" t="e">
        <f>VLOOKUP($E18,УЧАСТНИКИ!$A$2:$L$1060,9,FALSE)</f>
        <v>#N/A</v>
      </c>
    </row>
    <row r="19" spans="1:9" hidden="1" x14ac:dyDescent="0.2">
      <c r="A19" s="20" t="s">
        <v>93</v>
      </c>
      <c r="B19" s="15" t="e">
        <f>VLOOKUP($E19,УЧАСТНИКИ!$A$2:$L$1060,3,FALSE)</f>
        <v>#N/A</v>
      </c>
      <c r="C19" s="16" t="e">
        <f>VLOOKUP($E19,УЧАСТНИКИ!$A$2:$L$1060,4,FALSE)</f>
        <v>#N/A</v>
      </c>
      <c r="D19" s="32" t="e">
        <f>VLOOKUP($E19,УЧАСТНИКИ!$A$2:$L$1060,5,FALSE)</f>
        <v>#N/A</v>
      </c>
      <c r="E19" s="20"/>
      <c r="F19" s="20"/>
      <c r="G19" s="20"/>
      <c r="H19" s="20"/>
      <c r="I19" s="16" t="e">
        <f>VLOOKUP($E19,УЧАСТНИКИ!$A$2:$L$1060,9,FALSE)</f>
        <v>#N/A</v>
      </c>
    </row>
    <row r="20" spans="1:9" hidden="1" x14ac:dyDescent="0.2">
      <c r="A20" s="20" t="s">
        <v>92</v>
      </c>
      <c r="B20" s="15" t="e">
        <f>VLOOKUP($E20,УЧАСТНИКИ!$A$2:$L$1060,3,FALSE)</f>
        <v>#N/A</v>
      </c>
      <c r="C20" s="16" t="e">
        <f>VLOOKUP($E20,УЧАСТНИКИ!$A$2:$L$1060,4,FALSE)</f>
        <v>#N/A</v>
      </c>
      <c r="D20" s="32" t="e">
        <f>VLOOKUP($E20,УЧАСТНИКИ!$A$2:$L$1060,5,FALSE)</f>
        <v>#N/A</v>
      </c>
      <c r="E20" s="20"/>
      <c r="F20" s="20"/>
      <c r="G20" s="20"/>
      <c r="H20" s="20"/>
      <c r="I20" s="16" t="e">
        <f>VLOOKUP($E20,УЧАСТНИКИ!$A$2:$L$1060,9,FALSE)</f>
        <v>#N/A</v>
      </c>
    </row>
    <row r="21" spans="1:9" hidden="1" x14ac:dyDescent="0.2">
      <c r="A21" s="20" t="s">
        <v>91</v>
      </c>
      <c r="B21" s="15" t="e">
        <f>VLOOKUP($E21,УЧАСТНИКИ!$A$2:$L$1060,3,FALSE)</f>
        <v>#N/A</v>
      </c>
      <c r="C21" s="16" t="e">
        <f>VLOOKUP($E21,УЧАСТНИКИ!$A$2:$L$1060,4,FALSE)</f>
        <v>#N/A</v>
      </c>
      <c r="D21" s="32" t="e">
        <f>VLOOKUP($E21,УЧАСТНИКИ!$A$2:$L$1060,5,FALSE)</f>
        <v>#N/A</v>
      </c>
      <c r="E21" s="20"/>
      <c r="F21" s="20"/>
      <c r="G21" s="20"/>
      <c r="H21" s="20"/>
      <c r="I21" s="16" t="e">
        <f>VLOOKUP($E21,УЧАСТНИКИ!$A$2:$L$1060,9,FALSE)</f>
        <v>#N/A</v>
      </c>
    </row>
    <row r="22" spans="1:9" hidden="1" x14ac:dyDescent="0.2">
      <c r="A22" s="20" t="s">
        <v>90</v>
      </c>
      <c r="B22" s="15" t="e">
        <f>VLOOKUP($E22,УЧАСТНИКИ!$A$2:$L$1060,3,FALSE)</f>
        <v>#N/A</v>
      </c>
      <c r="C22" s="16" t="e">
        <f>VLOOKUP($E22,УЧАСТНИКИ!$A$2:$L$1060,4,FALSE)</f>
        <v>#N/A</v>
      </c>
      <c r="D22" s="32" t="e">
        <f>VLOOKUP($E22,УЧАСТНИКИ!$A$2:$L$1060,5,FALSE)</f>
        <v>#N/A</v>
      </c>
      <c r="E22" s="20"/>
      <c r="F22" s="20"/>
      <c r="G22" s="20"/>
      <c r="H22" s="20"/>
      <c r="I22" s="16" t="e">
        <f>VLOOKUP($E22,УЧАСТНИКИ!$A$2:$L$1060,9,FALSE)</f>
        <v>#N/A</v>
      </c>
    </row>
    <row r="23" spans="1:9" hidden="1" x14ac:dyDescent="0.2">
      <c r="A23" s="20" t="s">
        <v>89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32" t="e">
        <f>VLOOKUP($E23,УЧАСТНИКИ!$A$2:$L$1060,5,FALSE)</f>
        <v>#N/A</v>
      </c>
      <c r="E23" s="20"/>
      <c r="F23" s="20"/>
      <c r="G23" s="20"/>
      <c r="H23" s="20"/>
      <c r="I23" s="16" t="e">
        <f>VLOOKUP($E23,УЧАСТНИКИ!$A$2:$L$1060,9,FALSE)</f>
        <v>#N/A</v>
      </c>
    </row>
    <row r="24" spans="1:9" hidden="1" x14ac:dyDescent="0.2">
      <c r="A24" s="20" t="s">
        <v>96</v>
      </c>
      <c r="B24" s="15" t="e">
        <f>VLOOKUP($E24,УЧАСТНИКИ!$A$2:$L$1060,3,FALSE)</f>
        <v>#N/A</v>
      </c>
      <c r="C24" s="16" t="e">
        <f>VLOOKUP($E24,УЧАСТНИКИ!$A$2:$L$1060,4,FALSE)</f>
        <v>#N/A</v>
      </c>
      <c r="D24" s="32" t="e">
        <f>VLOOKUP($E24,УЧАСТНИКИ!$A$2:$L$1060,5,FALSE)</f>
        <v>#N/A</v>
      </c>
      <c r="E24" s="20"/>
      <c r="F24" s="20"/>
      <c r="G24" s="20"/>
      <c r="H24" s="20"/>
      <c r="I24" s="16" t="e">
        <f>VLOOKUP($E24,УЧАСТНИКИ!$A$2:$L$1060,9,FALSE)</f>
        <v>#N/A</v>
      </c>
    </row>
    <row r="25" spans="1:9" hidden="1" x14ac:dyDescent="0.2">
      <c r="A25" s="115"/>
      <c r="B25" s="121" t="s">
        <v>53</v>
      </c>
      <c r="C25" s="116"/>
      <c r="D25" s="116"/>
      <c r="E25" s="116"/>
      <c r="F25" s="116"/>
      <c r="G25" s="116"/>
      <c r="H25" s="116"/>
      <c r="I25" s="117"/>
    </row>
    <row r="26" spans="1:9" hidden="1" x14ac:dyDescent="0.2">
      <c r="A26" s="20" t="s">
        <v>45</v>
      </c>
      <c r="B26" s="15" t="e">
        <f>VLOOKUP($E26,УЧАСТНИКИ!$A$2:$L$1060,3,FALSE)</f>
        <v>#N/A</v>
      </c>
      <c r="C26" s="16" t="e">
        <f>VLOOKUP($E26,УЧАСТНИКИ!$A$2:$L$1060,4,FALSE)</f>
        <v>#N/A</v>
      </c>
      <c r="D26" s="32" t="e">
        <f>VLOOKUP($E26,УЧАСТНИКИ!$A$2:$L$1060,5,FALSE)</f>
        <v>#N/A</v>
      </c>
      <c r="E26" s="20"/>
      <c r="F26" s="20"/>
      <c r="G26" s="20"/>
      <c r="H26" s="20"/>
      <c r="I26" s="16" t="e">
        <f>VLOOKUP($E26,УЧАСТНИКИ!$A$2:$L$1060,9,FALSE)</f>
        <v>#N/A</v>
      </c>
    </row>
    <row r="27" spans="1:9" hidden="1" x14ac:dyDescent="0.2">
      <c r="A27" s="20" t="s">
        <v>46</v>
      </c>
      <c r="B27" s="15" t="e">
        <f>VLOOKUP($E27,УЧАСТНИКИ!$A$2:$L$1060,3,FALSE)</f>
        <v>#N/A</v>
      </c>
      <c r="C27" s="16" t="e">
        <f>VLOOKUP($E27,УЧАСТНИКИ!$A$2:$L$1060,4,FALSE)</f>
        <v>#N/A</v>
      </c>
      <c r="D27" s="32" t="e">
        <f>VLOOKUP($E27,УЧАСТНИКИ!$A$2:$L$1060,5,FALSE)</f>
        <v>#N/A</v>
      </c>
      <c r="E27" s="20"/>
      <c r="F27" s="20"/>
      <c r="G27" s="20"/>
      <c r="H27" s="20"/>
      <c r="I27" s="16" t="e">
        <f>VLOOKUP($E27,УЧАСТНИКИ!$A$2:$L$1060,9,FALSE)</f>
        <v>#N/A</v>
      </c>
    </row>
    <row r="28" spans="1:9" hidden="1" x14ac:dyDescent="0.2">
      <c r="A28" s="20" t="s">
        <v>47</v>
      </c>
      <c r="B28" s="15" t="e">
        <f>VLOOKUP($E28,УЧАСТНИКИ!$A$2:$L$1060,3,FALSE)</f>
        <v>#N/A</v>
      </c>
      <c r="C28" s="16" t="e">
        <f>VLOOKUP($E28,УЧАСТНИКИ!$A$2:$L$1060,4,FALSE)</f>
        <v>#N/A</v>
      </c>
      <c r="D28" s="32" t="e">
        <f>VLOOKUP($E28,УЧАСТНИКИ!$A$2:$L$1060,5,FALSE)</f>
        <v>#N/A</v>
      </c>
      <c r="E28" s="20"/>
      <c r="F28" s="20"/>
      <c r="G28" s="20"/>
      <c r="H28" s="20"/>
      <c r="I28" s="16" t="e">
        <f>VLOOKUP($E28,УЧАСТНИКИ!$A$2:$L$1060,9,FALSE)</f>
        <v>#N/A</v>
      </c>
    </row>
    <row r="29" spans="1:9" hidden="1" x14ac:dyDescent="0.2">
      <c r="A29" s="20" t="s">
        <v>48</v>
      </c>
      <c r="B29" s="15" t="e">
        <f>VLOOKUP($E29,УЧАСТНИКИ!$A$2:$L$1060,3,FALSE)</f>
        <v>#N/A</v>
      </c>
      <c r="C29" s="16" t="e">
        <f>VLOOKUP($E29,УЧАСТНИКИ!$A$2:$L$1060,4,FALSE)</f>
        <v>#N/A</v>
      </c>
      <c r="D29" s="32" t="e">
        <f>VLOOKUP($E29,УЧАСТНИКИ!$A$2:$L$1060,5,FALSE)</f>
        <v>#N/A</v>
      </c>
      <c r="E29" s="20"/>
      <c r="F29" s="20"/>
      <c r="G29" s="20"/>
      <c r="H29" s="20"/>
      <c r="I29" s="16" t="e">
        <f>VLOOKUP($E29,УЧАСТНИКИ!$A$2:$L$1060,9,FALSE)</f>
        <v>#N/A</v>
      </c>
    </row>
    <row r="30" spans="1:9" hidden="1" x14ac:dyDescent="0.2">
      <c r="A30" s="20" t="s">
        <v>49</v>
      </c>
      <c r="B30" s="15" t="e">
        <f>VLOOKUP($E30,УЧАСТНИКИ!$A$2:$L$1060,3,FALSE)</f>
        <v>#N/A</v>
      </c>
      <c r="C30" s="16" t="e">
        <f>VLOOKUP($E30,УЧАСТНИКИ!$A$2:$L$1060,4,FALSE)</f>
        <v>#N/A</v>
      </c>
      <c r="D30" s="32" t="e">
        <f>VLOOKUP($E30,УЧАСТНИКИ!$A$2:$L$1060,5,FALSE)</f>
        <v>#N/A</v>
      </c>
      <c r="E30" s="20"/>
      <c r="F30" s="20"/>
      <c r="G30" s="20"/>
      <c r="H30" s="20"/>
      <c r="I30" s="16" t="e">
        <f>VLOOKUP($E30,УЧАСТНИКИ!$A$2:$L$1060,9,FALSE)</f>
        <v>#N/A</v>
      </c>
    </row>
    <row r="31" spans="1:9" hidden="1" x14ac:dyDescent="0.2">
      <c r="A31" s="20" t="s">
        <v>50</v>
      </c>
      <c r="B31" s="15" t="e">
        <f>VLOOKUP($E31,УЧАСТНИКИ!$A$2:$L$1060,3,FALSE)</f>
        <v>#N/A</v>
      </c>
      <c r="C31" s="16" t="e">
        <f>VLOOKUP($E31,УЧАСТНИКИ!$A$2:$L$1060,4,FALSE)</f>
        <v>#N/A</v>
      </c>
      <c r="D31" s="32" t="e">
        <f>VLOOKUP($E31,УЧАСТНИКИ!$A$2:$L$1060,5,FALSE)</f>
        <v>#N/A</v>
      </c>
      <c r="E31" s="20"/>
      <c r="F31" s="20"/>
      <c r="G31" s="20"/>
      <c r="H31" s="20"/>
      <c r="I31" s="16" t="e">
        <f>VLOOKUP($E31,УЧАСТНИКИ!$A$2:$L$1060,9,FALSE)</f>
        <v>#N/A</v>
      </c>
    </row>
    <row r="32" spans="1:9" hidden="1" x14ac:dyDescent="0.2">
      <c r="A32" s="20" t="s">
        <v>51</v>
      </c>
      <c r="B32" s="15" t="e">
        <f>VLOOKUP($E32,УЧАСТНИКИ!$A$2:$L$1060,3,FALSE)</f>
        <v>#N/A</v>
      </c>
      <c r="C32" s="16" t="e">
        <f>VLOOKUP($E32,УЧАСТНИКИ!$A$2:$L$1060,4,FALSE)</f>
        <v>#N/A</v>
      </c>
      <c r="D32" s="32" t="e">
        <f>VLOOKUP($E32,УЧАСТНИКИ!$A$2:$L$1060,5,FALSE)</f>
        <v>#N/A</v>
      </c>
      <c r="E32" s="20"/>
      <c r="F32" s="20"/>
      <c r="G32" s="20"/>
      <c r="H32" s="20"/>
      <c r="I32" s="16" t="e">
        <f>VLOOKUP($E32,УЧАСТНИКИ!$A$2:$L$1060,9,FALSE)</f>
        <v>#N/A</v>
      </c>
    </row>
    <row r="33" spans="1:10" hidden="1" x14ac:dyDescent="0.2">
      <c r="A33" s="20" t="s">
        <v>88</v>
      </c>
      <c r="B33" s="15" t="e">
        <f>VLOOKUP($E33,УЧАСТНИКИ!$A$2:$L$1060,3,FALSE)</f>
        <v>#N/A</v>
      </c>
      <c r="C33" s="16" t="e">
        <f>VLOOKUP($E33,УЧАСТНИКИ!$A$2:$L$1060,4,FALSE)</f>
        <v>#N/A</v>
      </c>
      <c r="D33" s="32" t="e">
        <f>VLOOKUP($E33,УЧАСТНИКИ!$A$2:$L$1060,5,FALSE)</f>
        <v>#N/A</v>
      </c>
      <c r="E33" s="20"/>
      <c r="F33" s="20"/>
      <c r="G33" s="20"/>
      <c r="H33" s="20"/>
      <c r="I33" s="16" t="e">
        <f>VLOOKUP($E33,УЧАСТНИКИ!$A$2:$L$1060,9,FALSE)</f>
        <v>#N/A</v>
      </c>
    </row>
    <row r="34" spans="1:10" hidden="1" x14ac:dyDescent="0.2">
      <c r="A34" s="20" t="s">
        <v>95</v>
      </c>
      <c r="B34" s="15" t="e">
        <f>VLOOKUP($E34,УЧАСТНИКИ!$A$2:$L$1060,3,FALSE)</f>
        <v>#N/A</v>
      </c>
      <c r="C34" s="16" t="e">
        <f>VLOOKUP($E34,УЧАСТНИКИ!$A$2:$L$1060,4,FALSE)</f>
        <v>#N/A</v>
      </c>
      <c r="D34" s="32" t="e">
        <f>VLOOKUP($E34,УЧАСТНИКИ!$A$2:$L$1060,5,FALSE)</f>
        <v>#N/A</v>
      </c>
      <c r="E34" s="20"/>
      <c r="F34" s="20"/>
      <c r="G34" s="20"/>
      <c r="H34" s="20"/>
      <c r="I34" s="16" t="e">
        <f>VLOOKUP($E34,УЧАСТНИКИ!$A$2:$L$1060,9,FALSE)</f>
        <v>#N/A</v>
      </c>
    </row>
    <row r="35" spans="1:10" hidden="1" x14ac:dyDescent="0.2">
      <c r="A35" s="20" t="s">
        <v>94</v>
      </c>
      <c r="B35" s="15" t="e">
        <f>VLOOKUP($E35,УЧАСТНИКИ!$A$2:$L$1060,3,FALSE)</f>
        <v>#N/A</v>
      </c>
      <c r="C35" s="16" t="e">
        <f>VLOOKUP($E35,УЧАСТНИКИ!$A$2:$L$1060,4,FALSE)</f>
        <v>#N/A</v>
      </c>
      <c r="D35" s="32" t="e">
        <f>VLOOKUP($E35,УЧАСТНИКИ!$A$2:$L$1060,5,FALSE)</f>
        <v>#N/A</v>
      </c>
      <c r="E35" s="20"/>
      <c r="F35" s="20"/>
      <c r="G35" s="20"/>
      <c r="H35" s="20"/>
      <c r="I35" s="16" t="e">
        <f>VLOOKUP($E35,УЧАСТНИКИ!$A$2:$L$1060,9,FALSE)</f>
        <v>#N/A</v>
      </c>
    </row>
    <row r="36" spans="1:10" hidden="1" x14ac:dyDescent="0.2">
      <c r="A36" s="20" t="s">
        <v>93</v>
      </c>
      <c r="B36" s="15" t="e">
        <f>VLOOKUP($E36,УЧАСТНИКИ!$A$2:$L$1060,3,FALSE)</f>
        <v>#N/A</v>
      </c>
      <c r="C36" s="16" t="e">
        <f>VLOOKUP($E36,УЧАСТНИКИ!$A$2:$L$1060,4,FALSE)</f>
        <v>#N/A</v>
      </c>
      <c r="D36" s="32" t="e">
        <f>VLOOKUP($E36,УЧАСТНИКИ!$A$2:$L$1060,5,FALSE)</f>
        <v>#N/A</v>
      </c>
      <c r="E36" s="20"/>
      <c r="F36" s="20"/>
      <c r="G36" s="20"/>
      <c r="H36" s="20"/>
      <c r="I36" s="16" t="e">
        <f>VLOOKUP($E36,УЧАСТНИКИ!$A$2:$L$1060,9,FALSE)</f>
        <v>#N/A</v>
      </c>
    </row>
    <row r="37" spans="1:10" hidden="1" x14ac:dyDescent="0.2">
      <c r="A37" s="20" t="s">
        <v>92</v>
      </c>
      <c r="B37" s="15" t="e">
        <f>VLOOKUP($E37,УЧАСТНИКИ!$A$2:$L$1060,3,FALSE)</f>
        <v>#N/A</v>
      </c>
      <c r="C37" s="16" t="e">
        <f>VLOOKUP($E37,УЧАСТНИКИ!$A$2:$L$1060,4,FALSE)</f>
        <v>#N/A</v>
      </c>
      <c r="D37" s="32" t="e">
        <f>VLOOKUP($E37,УЧАСТНИКИ!$A$2:$L$1060,5,FALSE)</f>
        <v>#N/A</v>
      </c>
      <c r="E37" s="20"/>
      <c r="F37" s="20"/>
      <c r="G37" s="20"/>
      <c r="H37" s="20"/>
      <c r="I37" s="16" t="e">
        <f>VLOOKUP($E37,УЧАСТНИКИ!$A$2:$L$1060,9,FALSE)</f>
        <v>#N/A</v>
      </c>
    </row>
    <row r="38" spans="1:10" hidden="1" x14ac:dyDescent="0.2">
      <c r="A38" s="20" t="s">
        <v>91</v>
      </c>
      <c r="B38" s="15" t="e">
        <f>VLOOKUP($E38,УЧАСТНИКИ!$A$2:$L$1060,3,FALSE)</f>
        <v>#N/A</v>
      </c>
      <c r="C38" s="16" t="e">
        <f>VLOOKUP($E38,УЧАСТНИКИ!$A$2:$L$1060,4,FALSE)</f>
        <v>#N/A</v>
      </c>
      <c r="D38" s="32" t="e">
        <f>VLOOKUP($E38,УЧАСТНИКИ!$A$2:$L$1060,5,FALSE)</f>
        <v>#N/A</v>
      </c>
      <c r="E38" s="20"/>
      <c r="F38" s="20"/>
      <c r="G38" s="20"/>
      <c r="H38" s="20"/>
      <c r="I38" s="16" t="e">
        <f>VLOOKUP($E38,УЧАСТНИКИ!$A$2:$L$1060,9,FALSE)</f>
        <v>#N/A</v>
      </c>
    </row>
    <row r="39" spans="1:10" hidden="1" x14ac:dyDescent="0.2">
      <c r="A39" s="20" t="s">
        <v>90</v>
      </c>
      <c r="B39" s="15" t="e">
        <f>VLOOKUP($E39,УЧАСТНИКИ!$A$2:$L$1060,3,FALSE)</f>
        <v>#N/A</v>
      </c>
      <c r="C39" s="16" t="e">
        <f>VLOOKUP($E39,УЧАСТНИКИ!$A$2:$L$1060,4,FALSE)</f>
        <v>#N/A</v>
      </c>
      <c r="D39" s="32" t="e">
        <f>VLOOKUP($E39,УЧАСТНИКИ!$A$2:$L$1060,5,FALSE)</f>
        <v>#N/A</v>
      </c>
      <c r="E39" s="20"/>
      <c r="F39" s="20"/>
      <c r="G39" s="20"/>
      <c r="H39" s="20"/>
      <c r="I39" s="16" t="e">
        <f>VLOOKUP($E39,УЧАСТНИКИ!$A$2:$L$1060,9,FALSE)</f>
        <v>#N/A</v>
      </c>
    </row>
    <row r="40" spans="1:10" hidden="1" x14ac:dyDescent="0.2">
      <c r="A40" s="20" t="s">
        <v>89</v>
      </c>
      <c r="B40" s="15" t="e">
        <f>VLOOKUP($E40,УЧАСТНИКИ!$A$2:$L$1060,3,FALSE)</f>
        <v>#N/A</v>
      </c>
      <c r="C40" s="16" t="e">
        <f>VLOOKUP($E40,УЧАСТНИКИ!$A$2:$L$1060,4,FALSE)</f>
        <v>#N/A</v>
      </c>
      <c r="D40" s="32" t="e">
        <f>VLOOKUP($E40,УЧАСТНИКИ!$A$2:$L$1060,5,FALSE)</f>
        <v>#N/A</v>
      </c>
      <c r="E40" s="20"/>
      <c r="F40" s="20"/>
      <c r="G40" s="20"/>
      <c r="H40" s="20"/>
      <c r="I40" s="16" t="e">
        <f>VLOOKUP($E40,УЧАСТНИКИ!$A$2:$L$1060,9,FALSE)</f>
        <v>#N/A</v>
      </c>
    </row>
    <row r="41" spans="1:10" hidden="1" x14ac:dyDescent="0.2">
      <c r="A41" s="20" t="s">
        <v>96</v>
      </c>
      <c r="B41" s="15" t="e">
        <f>VLOOKUP($E41,УЧАСТНИКИ!$A$2:$L$1060,3,FALSE)</f>
        <v>#N/A</v>
      </c>
      <c r="C41" s="16" t="e">
        <f>VLOOKUP($E41,УЧАСТНИКИ!$A$2:$L$1060,4,FALSE)</f>
        <v>#N/A</v>
      </c>
      <c r="D41" s="32" t="e">
        <f>VLOOKUP($E41,УЧАСТНИКИ!$A$2:$L$1060,5,FALSE)</f>
        <v>#N/A</v>
      </c>
      <c r="E41" s="20"/>
      <c r="F41" s="20"/>
      <c r="G41" s="20"/>
      <c r="H41" s="20"/>
      <c r="I41" s="16" t="e">
        <f>VLOOKUP($E41,УЧАСТНИКИ!$A$2:$L$1060,9,FALSE)</f>
        <v>#N/A</v>
      </c>
    </row>
    <row r="42" spans="1:10" ht="15.75" customHeight="1" x14ac:dyDescent="0.2">
      <c r="A42" s="34"/>
      <c r="B42" s="35"/>
      <c r="C42" s="36"/>
      <c r="D42" s="37"/>
      <c r="E42" s="34"/>
      <c r="F42" s="34"/>
      <c r="G42" s="34"/>
      <c r="H42" s="34"/>
      <c r="I42" s="34"/>
      <c r="J42" s="36"/>
    </row>
    <row r="44" spans="1:10" ht="15.75" x14ac:dyDescent="0.25">
      <c r="A44" s="5" t="s">
        <v>76</v>
      </c>
      <c r="B44" s="3"/>
      <c r="D44" s="5"/>
      <c r="F44" s="23"/>
      <c r="H44" s="5"/>
    </row>
    <row r="45" spans="1:10" ht="15.75" x14ac:dyDescent="0.25">
      <c r="A45" s="5" t="s">
        <v>68</v>
      </c>
    </row>
    <row r="46" spans="1:10" ht="15.75" x14ac:dyDescent="0.25">
      <c r="A46" s="5" t="s">
        <v>70</v>
      </c>
      <c r="B46" s="5"/>
    </row>
    <row r="47" spans="1:10" ht="15.75" x14ac:dyDescent="0.25">
      <c r="A47" s="426" t="s">
        <v>69</v>
      </c>
      <c r="B47" s="426"/>
    </row>
    <row r="48" spans="1:10" ht="15.75" x14ac:dyDescent="0.25">
      <c r="B48" s="5"/>
    </row>
    <row r="49" spans="1:10" ht="15.75" x14ac:dyDescent="0.25">
      <c r="B49" s="5"/>
    </row>
    <row r="51" spans="1:10" ht="15.75" x14ac:dyDescent="0.25">
      <c r="B51" s="5"/>
    </row>
    <row r="52" spans="1:10" ht="15.75" customHeight="1" x14ac:dyDescent="0.25">
      <c r="B52" s="5"/>
    </row>
    <row r="53" spans="1:10" ht="15.75" customHeight="1" x14ac:dyDescent="0.2"/>
    <row r="54" spans="1:10" ht="15.75" customHeight="1" x14ac:dyDescent="0.2"/>
    <row r="55" spans="1:10" ht="15.75" customHeight="1" x14ac:dyDescent="0.2"/>
    <row r="56" spans="1:10" ht="15.75" customHeight="1" x14ac:dyDescent="0.2"/>
    <row r="57" spans="1:10" ht="15.75" customHeight="1" x14ac:dyDescent="0.2"/>
    <row r="58" spans="1:10" ht="15.75" customHeight="1" x14ac:dyDescent="0.2"/>
    <row r="59" spans="1:10" ht="15.75" customHeight="1" x14ac:dyDescent="0.2"/>
    <row r="60" spans="1:10" ht="15.75" customHeight="1" x14ac:dyDescent="0.2"/>
    <row r="61" spans="1:10" ht="15.75" customHeight="1" x14ac:dyDescent="0.2"/>
    <row r="62" spans="1:10" ht="15.75" customHeight="1" x14ac:dyDescent="0.2">
      <c r="A62" s="26"/>
      <c r="B62" s="33"/>
      <c r="C62" s="26"/>
      <c r="D62" s="26"/>
      <c r="E62" s="26"/>
      <c r="F62" s="26"/>
      <c r="G62" s="26"/>
      <c r="H62" s="26"/>
      <c r="I62" s="26"/>
      <c r="J62" s="26"/>
    </row>
    <row r="63" spans="1:10" ht="15.75" customHeight="1" x14ac:dyDescent="0.2">
      <c r="A63" s="34"/>
      <c r="B63" s="35"/>
      <c r="C63" s="36"/>
      <c r="D63" s="37"/>
      <c r="E63" s="34"/>
      <c r="F63" s="34"/>
      <c r="G63" s="34"/>
      <c r="H63" s="34"/>
      <c r="I63" s="34"/>
      <c r="J63" s="36"/>
    </row>
    <row r="64" spans="1:10" ht="15.75" customHeight="1" x14ac:dyDescent="0.2">
      <c r="A64" s="34"/>
      <c r="B64" s="11"/>
      <c r="C64" s="36"/>
      <c r="D64" s="37"/>
      <c r="E64" s="34"/>
      <c r="F64" s="34"/>
      <c r="G64" s="34"/>
      <c r="H64" s="34"/>
      <c r="I64" s="34"/>
      <c r="J64" s="36"/>
    </row>
    <row r="65" spans="1:10" ht="15.75" customHeight="1" x14ac:dyDescent="0.2">
      <c r="A65" s="34"/>
      <c r="B65" s="38"/>
      <c r="C65" s="36"/>
      <c r="D65" s="37"/>
      <c r="E65" s="34"/>
      <c r="F65" s="34"/>
      <c r="G65" s="34"/>
      <c r="H65" s="34"/>
      <c r="I65" s="34"/>
      <c r="J65" s="36"/>
    </row>
    <row r="66" spans="1:10" ht="15.75" customHeight="1" x14ac:dyDescent="0.2">
      <c r="A66" s="34"/>
      <c r="B66" s="38"/>
      <c r="C66" s="36"/>
      <c r="D66" s="37"/>
      <c r="E66" s="34"/>
      <c r="F66" s="34"/>
      <c r="G66" s="34"/>
      <c r="H66" s="34"/>
      <c r="I66" s="34"/>
      <c r="J66" s="36"/>
    </row>
    <row r="67" spans="1:10" ht="15.75" customHeight="1" x14ac:dyDescent="0.2">
      <c r="A67" s="34"/>
      <c r="B67" s="38"/>
      <c r="C67" s="36"/>
      <c r="D67" s="37"/>
      <c r="E67" s="34"/>
      <c r="F67" s="34"/>
      <c r="G67" s="34"/>
      <c r="H67" s="34"/>
      <c r="I67" s="34"/>
      <c r="J67" s="36"/>
    </row>
    <row r="68" spans="1:10" ht="15.75" customHeight="1" x14ac:dyDescent="0.2">
      <c r="A68" s="34"/>
      <c r="B68" s="38"/>
      <c r="C68" s="36"/>
      <c r="D68" s="37"/>
      <c r="E68" s="34"/>
      <c r="F68" s="34"/>
      <c r="G68" s="34"/>
      <c r="H68" s="34"/>
      <c r="I68" s="34"/>
      <c r="J68" s="36"/>
    </row>
    <row r="69" spans="1:10" ht="15.75" customHeight="1" x14ac:dyDescent="0.2">
      <c r="A69" s="34"/>
      <c r="B69" s="38"/>
      <c r="C69" s="36"/>
      <c r="D69" s="37"/>
      <c r="E69" s="34"/>
      <c r="F69" s="34"/>
      <c r="G69" s="34"/>
      <c r="H69" s="34"/>
      <c r="I69" s="34"/>
      <c r="J69" s="36"/>
    </row>
    <row r="70" spans="1:10" ht="15.75" customHeight="1" x14ac:dyDescent="0.2">
      <c r="A70" s="34"/>
      <c r="B70" s="38"/>
      <c r="C70" s="36"/>
      <c r="D70" s="37"/>
      <c r="E70" s="34"/>
      <c r="F70" s="34"/>
      <c r="G70" s="34"/>
      <c r="H70" s="34"/>
      <c r="I70" s="34"/>
      <c r="J70" s="36"/>
    </row>
    <row r="71" spans="1:10" ht="15.75" customHeight="1" x14ac:dyDescent="0.2">
      <c r="A71" s="26"/>
      <c r="B71" s="33"/>
      <c r="C71" s="26"/>
      <c r="D71" s="26"/>
      <c r="E71" s="26"/>
      <c r="F71" s="26"/>
      <c r="G71" s="26"/>
      <c r="H71" s="26"/>
      <c r="I71" s="26"/>
      <c r="J71" s="26"/>
    </row>
    <row r="72" spans="1:10" ht="15.75" customHeight="1" x14ac:dyDescent="0.2">
      <c r="A72" s="34"/>
      <c r="B72" s="35"/>
      <c r="C72" s="36"/>
      <c r="D72" s="37"/>
      <c r="E72" s="34"/>
      <c r="F72" s="34"/>
      <c r="G72" s="34"/>
      <c r="H72" s="34"/>
      <c r="I72" s="34"/>
      <c r="J72" s="36"/>
    </row>
    <row r="73" spans="1:10" ht="15.75" customHeight="1" x14ac:dyDescent="0.2">
      <c r="A73" s="34"/>
      <c r="B73" s="35"/>
      <c r="C73" s="36"/>
      <c r="D73" s="37"/>
      <c r="E73" s="34"/>
      <c r="F73" s="34"/>
      <c r="G73" s="34"/>
      <c r="H73" s="34"/>
      <c r="I73" s="34"/>
      <c r="J73" s="36"/>
    </row>
    <row r="74" spans="1:10" ht="15.75" customHeight="1" x14ac:dyDescent="0.2">
      <c r="A74" s="34"/>
      <c r="B74" s="35"/>
      <c r="C74" s="36"/>
      <c r="D74" s="37"/>
      <c r="E74" s="34"/>
      <c r="F74" s="34"/>
      <c r="G74" s="34"/>
      <c r="H74" s="34"/>
      <c r="I74" s="34"/>
      <c r="J74" s="36"/>
    </row>
    <row r="75" spans="1:10" ht="15.75" customHeight="1" x14ac:dyDescent="0.2">
      <c r="A75" s="34"/>
      <c r="B75" s="35"/>
      <c r="C75" s="36"/>
      <c r="D75" s="37"/>
      <c r="E75" s="34"/>
      <c r="F75" s="34"/>
      <c r="G75" s="34"/>
      <c r="H75" s="34"/>
      <c r="I75" s="34"/>
      <c r="J75" s="36"/>
    </row>
    <row r="76" spans="1:10" ht="15.75" customHeight="1" x14ac:dyDescent="0.2">
      <c r="A76" s="34"/>
      <c r="B76" s="35"/>
      <c r="C76" s="36"/>
      <c r="D76" s="37"/>
      <c r="E76" s="34"/>
      <c r="F76" s="34"/>
      <c r="G76" s="34"/>
      <c r="H76" s="34"/>
      <c r="I76" s="34"/>
      <c r="J76" s="36"/>
    </row>
    <row r="77" spans="1:10" ht="15.75" customHeight="1" x14ac:dyDescent="0.2">
      <c r="A77" s="34"/>
      <c r="B77" s="35"/>
      <c r="C77" s="36"/>
      <c r="D77" s="37"/>
      <c r="E77" s="34"/>
      <c r="F77" s="34"/>
      <c r="G77" s="34"/>
      <c r="H77" s="34"/>
      <c r="I77" s="34"/>
      <c r="J77" s="36"/>
    </row>
    <row r="78" spans="1:10" ht="15.75" customHeight="1" x14ac:dyDescent="0.2">
      <c r="A78" s="34"/>
      <c r="B78" s="35"/>
      <c r="C78" s="36"/>
      <c r="D78" s="37"/>
      <c r="E78" s="34"/>
      <c r="F78" s="34"/>
      <c r="G78" s="34"/>
      <c r="H78" s="34"/>
      <c r="I78" s="34"/>
      <c r="J78" s="36"/>
    </row>
    <row r="79" spans="1:10" ht="15.75" customHeight="1" x14ac:dyDescent="0.2">
      <c r="A79" s="34"/>
      <c r="B79" s="35"/>
      <c r="C79" s="36"/>
      <c r="D79" s="37"/>
      <c r="E79" s="34"/>
      <c r="F79" s="34"/>
      <c r="G79" s="34"/>
      <c r="H79" s="34"/>
      <c r="I79" s="34"/>
      <c r="J79" s="36"/>
    </row>
  </sheetData>
  <mergeCells count="6">
    <mergeCell ref="A47:B47"/>
    <mergeCell ref="A4:B4"/>
    <mergeCell ref="A5:B5"/>
    <mergeCell ref="A1:I1"/>
    <mergeCell ref="A2:I2"/>
    <mergeCell ref="A3:I3"/>
  </mergeCells>
  <phoneticPr fontId="1" type="noConversion"/>
  <printOptions horizontalCentered="1"/>
  <pageMargins left="0" right="0" top="0.27559055118110237" bottom="0.55118110236220474" header="0.27559055118110237" footer="0.19685039370078741"/>
  <pageSetup paperSize="9" orientation="landscape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indexed="10"/>
  </sheetPr>
  <dimension ref="A1:AU142"/>
  <sheetViews>
    <sheetView zoomScaleNormal="100" workbookViewId="0">
      <selection activeCell="D7" sqref="D7:D8"/>
    </sheetView>
  </sheetViews>
  <sheetFormatPr defaultColWidth="9.140625" defaultRowHeight="12.75" x14ac:dyDescent="0.2"/>
  <cols>
    <col min="1" max="1" width="3.85546875" style="26" customWidth="1"/>
    <col min="2" max="2" width="22" style="26" customWidth="1"/>
    <col min="3" max="3" width="9.7109375" style="26" customWidth="1"/>
    <col min="4" max="4" width="21.85546875" style="26" customWidth="1"/>
    <col min="5" max="5" width="7.140625" style="26" customWidth="1"/>
    <col min="6" max="6" width="2.140625" style="26" customWidth="1"/>
    <col min="7" max="7" width="1.85546875" style="26" customWidth="1"/>
    <col min="8" max="8" width="2.28515625" style="26" customWidth="1"/>
    <col min="9" max="36" width="2.140625" style="26" customWidth="1"/>
    <col min="37" max="37" width="2.140625" style="26" bestFit="1" customWidth="1"/>
    <col min="38" max="38" width="7" style="26" customWidth="1"/>
    <col min="39" max="39" width="4.28515625" style="26" customWidth="1"/>
    <col min="40" max="40" width="7.28515625" style="26" customWidth="1"/>
    <col min="41" max="41" width="5.85546875" style="26" customWidth="1"/>
    <col min="42" max="16384" width="9.140625" style="26"/>
  </cols>
  <sheetData>
    <row r="1" spans="1:44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  <c r="AC1" s="420"/>
      <c r="AD1" s="420"/>
      <c r="AE1" s="420"/>
      <c r="AF1" s="420"/>
      <c r="AG1" s="420"/>
      <c r="AH1" s="420"/>
      <c r="AI1" s="420"/>
      <c r="AJ1" s="420"/>
      <c r="AK1" s="420"/>
      <c r="AL1" s="420"/>
      <c r="AM1" s="420"/>
      <c r="AN1" s="420"/>
    </row>
    <row r="2" spans="1:44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</row>
    <row r="3" spans="1:44" ht="28.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</row>
    <row r="4" spans="1:44" x14ac:dyDescent="0.2">
      <c r="A4" s="49"/>
      <c r="B4" s="48"/>
      <c r="C4" s="14"/>
      <c r="D4" s="4"/>
      <c r="E4" s="429" t="s">
        <v>34</v>
      </c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</row>
    <row r="5" spans="1:44" ht="15" x14ac:dyDescent="0.2">
      <c r="A5" s="430" t="s">
        <v>62</v>
      </c>
      <c r="B5" s="430"/>
      <c r="C5" s="14"/>
      <c r="D5" s="4"/>
      <c r="E5" s="431" t="s">
        <v>9</v>
      </c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10" t="str">
        <f>d_1</f>
        <v>17 сентября 2022 г.</v>
      </c>
    </row>
    <row r="6" spans="1:44" ht="12.75" customHeight="1" x14ac:dyDescent="0.2">
      <c r="A6" s="10" t="str">
        <f>d_4</f>
        <v>ЖЕНЩИНЫ</v>
      </c>
      <c r="B6" s="17"/>
      <c r="C6" s="14"/>
      <c r="D6" s="10"/>
      <c r="W6" s="67"/>
      <c r="X6" s="58"/>
      <c r="AA6" s="130" t="str">
        <f>d_5</f>
        <v>г.Ростов н/Д стадион Арсенал</v>
      </c>
      <c r="AB6" s="22"/>
      <c r="AC6" s="22"/>
      <c r="AD6" s="22"/>
      <c r="AE6" s="22"/>
      <c r="AF6" s="22"/>
      <c r="AG6" s="22"/>
      <c r="AH6" s="22"/>
      <c r="AI6" s="22"/>
      <c r="AJ6" s="22"/>
      <c r="AK6" s="22"/>
      <c r="AM6" s="50"/>
      <c r="AN6" s="89" t="s">
        <v>2455</v>
      </c>
    </row>
    <row r="7" spans="1:44" ht="18" customHeight="1" x14ac:dyDescent="0.2">
      <c r="A7" s="437" t="s">
        <v>41</v>
      </c>
      <c r="B7" s="439" t="s">
        <v>56</v>
      </c>
      <c r="C7" s="439" t="s">
        <v>72</v>
      </c>
      <c r="D7" s="439" t="s">
        <v>107</v>
      </c>
      <c r="E7" s="439" t="s">
        <v>42</v>
      </c>
      <c r="F7" s="443" t="s">
        <v>81</v>
      </c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113"/>
      <c r="AK7" s="113"/>
      <c r="AL7" s="439" t="s">
        <v>5</v>
      </c>
      <c r="AM7" s="441" t="s">
        <v>57</v>
      </c>
      <c r="AN7" s="441" t="s">
        <v>77</v>
      </c>
    </row>
    <row r="8" spans="1:44" ht="12.75" customHeight="1" x14ac:dyDescent="0.2">
      <c r="A8" s="438"/>
      <c r="B8" s="440"/>
      <c r="C8" s="440"/>
      <c r="D8" s="440"/>
      <c r="E8" s="440"/>
      <c r="F8" s="444" t="s">
        <v>2335</v>
      </c>
      <c r="G8" s="445"/>
      <c r="H8" s="446"/>
      <c r="I8" s="434" t="s">
        <v>171</v>
      </c>
      <c r="J8" s="435"/>
      <c r="K8" s="436"/>
      <c r="L8" s="444" t="s">
        <v>1627</v>
      </c>
      <c r="M8" s="445"/>
      <c r="N8" s="446"/>
      <c r="O8" s="434" t="s">
        <v>2425</v>
      </c>
      <c r="P8" s="435"/>
      <c r="Q8" s="436"/>
      <c r="R8" s="434" t="s">
        <v>108</v>
      </c>
      <c r="S8" s="435"/>
      <c r="T8" s="436"/>
      <c r="U8" s="434" t="s">
        <v>26</v>
      </c>
      <c r="V8" s="435"/>
      <c r="W8" s="436"/>
      <c r="X8" s="434" t="s">
        <v>103</v>
      </c>
      <c r="Y8" s="435"/>
      <c r="Z8" s="436"/>
      <c r="AA8" s="434" t="s">
        <v>27</v>
      </c>
      <c r="AB8" s="435"/>
      <c r="AC8" s="436"/>
      <c r="AD8" s="447" t="s">
        <v>102</v>
      </c>
      <c r="AE8" s="447"/>
      <c r="AF8" s="447"/>
      <c r="AG8" s="447" t="s">
        <v>2</v>
      </c>
      <c r="AH8" s="447"/>
      <c r="AI8" s="447"/>
      <c r="AJ8" s="113" t="s">
        <v>83</v>
      </c>
      <c r="AK8" s="113" t="s">
        <v>82</v>
      </c>
      <c r="AL8" s="440"/>
      <c r="AM8" s="442"/>
      <c r="AN8" s="442"/>
      <c r="AR8" s="46"/>
    </row>
    <row r="9" spans="1:44" ht="20.100000000000001" customHeight="1" x14ac:dyDescent="0.2">
      <c r="A9" s="20" t="s">
        <v>45</v>
      </c>
      <c r="B9" s="15" t="str">
        <f>VLOOKUP($E9,УЧАСТНИКИ!$A$2:$L$1060,3,FALSE)</f>
        <v>МАРКИНА ЕСЕНИЯ</v>
      </c>
      <c r="C9" s="16" t="str">
        <f>VLOOKUP($E9,УЧАСТНИКИ!$A$2:$L$1060,4,FALSE)</f>
        <v>18.11.2008</v>
      </c>
      <c r="D9" s="15" t="str">
        <f>VLOOKUP($E9,УЧАСТНИКИ!$A$2:$L$1060,5,FALSE)</f>
        <v>РОСТОВ СШОР-8</v>
      </c>
      <c r="E9" s="27" t="s">
        <v>2473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16"/>
      <c r="AR9" s="34"/>
    </row>
    <row r="10" spans="1:44" ht="20.100000000000001" customHeight="1" x14ac:dyDescent="0.2">
      <c r="A10" s="20" t="s">
        <v>46</v>
      </c>
      <c r="B10" s="15" t="str">
        <f>VLOOKUP($E10,УЧАСТНИКИ!$A$2:$L$1060,3,FALSE)</f>
        <v>ЗАВГОРОДНЯЯ ЕКАТЕРИНА</v>
      </c>
      <c r="C10" s="16" t="str">
        <f>VLOOKUP($E10,УЧАСТНИКИ!$A$2:$L$1060,4,FALSE)</f>
        <v>29.03.2009</v>
      </c>
      <c r="D10" s="15" t="str">
        <f>VLOOKUP($E10,УЧАСТНИКИ!$A$2:$L$1060,5,FALSE)</f>
        <v>РОСТОВ ДЮСШ-1</v>
      </c>
      <c r="E10" s="27" t="s">
        <v>2170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16"/>
    </row>
    <row r="11" spans="1:44" ht="20.100000000000001" customHeight="1" x14ac:dyDescent="0.2">
      <c r="A11" s="20" t="s">
        <v>47</v>
      </c>
      <c r="B11" s="15" t="str">
        <f>VLOOKUP($E11,УЧАСТНИКИ!$A$2:$L$1060,3,FALSE)</f>
        <v>МОВЧАН ЕКАТЕРИНА</v>
      </c>
      <c r="C11" s="16" t="str">
        <f>VLOOKUP($E11,УЧАСТНИКИ!$A$2:$L$1060,4,FALSE)</f>
        <v>29.04.2010</v>
      </c>
      <c r="D11" s="15" t="str">
        <f>VLOOKUP($E11,УЧАСТНИКИ!$A$2:$L$1060,5,FALSE)</f>
        <v>РОСТОВ СШОР-8</v>
      </c>
      <c r="E11" s="27" t="s">
        <v>2556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16"/>
    </row>
    <row r="12" spans="1:44" ht="20.100000000000001" customHeight="1" x14ac:dyDescent="0.2">
      <c r="A12" s="20" t="s">
        <v>48</v>
      </c>
      <c r="B12" s="15" t="str">
        <f>VLOOKUP($E12,УЧАСТНИКИ!$A$2:$L$1060,3,FALSE)</f>
        <v>АЛЁХИНА АКСИНЬЯ</v>
      </c>
      <c r="C12" s="16" t="str">
        <f>VLOOKUP($E12,УЧАСТНИКИ!$A$2:$L$1060,4,FALSE)</f>
        <v>15.09.2006</v>
      </c>
      <c r="D12" s="15" t="str">
        <f>VLOOKUP($E12,УЧАСТНИКИ!$A$2:$L$1060,5,FALSE)</f>
        <v>РОСТОВ СШОР-8</v>
      </c>
      <c r="E12" s="27" t="s">
        <v>1459</v>
      </c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16"/>
    </row>
    <row r="13" spans="1:44" ht="20.100000000000001" customHeight="1" x14ac:dyDescent="0.2">
      <c r="A13" s="20" t="s">
        <v>49</v>
      </c>
      <c r="B13" s="268" t="str">
        <f>VLOOKUP($E13,УЧАСТНИКИ!$A$2:$L$1060,3,FALSE)</f>
        <v>ЛЕБЕДИНСКАЯ ДАРЬЯ</v>
      </c>
      <c r="C13" s="272" t="str">
        <f>VLOOKUP($E13,УЧАСТНИКИ!$A$2:$L$1060,4,FALSE)</f>
        <v>10.11.2006</v>
      </c>
      <c r="D13" s="268" t="str">
        <f>VLOOKUP($E13,УЧАСТНИКИ!$A$2:$L$1060,5,FALSE)</f>
        <v>РОСТОВ СШОР-8</v>
      </c>
      <c r="E13" s="27" t="s">
        <v>2411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16"/>
    </row>
    <row r="14" spans="1:44" ht="20.100000000000001" customHeight="1" x14ac:dyDescent="0.2">
      <c r="A14" s="20" t="s">
        <v>50</v>
      </c>
      <c r="B14" s="268" t="str">
        <f>VLOOKUP($E14,УЧАСТНИКИ!$A$2:$L$1060,3,FALSE)</f>
        <v>ЕМЕЦ АРИНА</v>
      </c>
      <c r="C14" s="272" t="str">
        <f>VLOOKUP($E14,УЧАСТНИКИ!$A$2:$L$1060,4,FALSE)</f>
        <v>08.10.2008</v>
      </c>
      <c r="D14" s="268" t="str">
        <f>VLOOKUP($E14,УЧАСТНИКИ!$A$2:$L$1060,5,FALSE)</f>
        <v>РОСТОВ СШОР-8</v>
      </c>
      <c r="E14" s="27" t="s">
        <v>2410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16"/>
    </row>
    <row r="15" spans="1:44" ht="20.100000000000001" customHeight="1" x14ac:dyDescent="0.2">
      <c r="A15" s="20" t="s">
        <v>51</v>
      </c>
      <c r="B15" s="15" t="str">
        <f>VLOOKUP($E15,УЧАСТНИКИ!$A$2:$L$1060,3,FALSE)</f>
        <v>ГОЛЬЦЕВА АНАСТАСИЯ</v>
      </c>
      <c r="C15" s="16" t="str">
        <f>VLOOKUP($E15,УЧАСТНИКИ!$A$2:$L$1060,4,FALSE)</f>
        <v>05.07.2007</v>
      </c>
      <c r="D15" s="15" t="str">
        <f>VLOOKUP($E15,УЧАСТНИКИ!$A$2:$L$1060,5,FALSE)</f>
        <v>РОСТОВ ШИСП-29</v>
      </c>
      <c r="E15" s="27" t="s">
        <v>1689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16"/>
    </row>
    <row r="16" spans="1:44" ht="20.100000000000001" customHeight="1" x14ac:dyDescent="0.2">
      <c r="A16" s="20" t="s">
        <v>88</v>
      </c>
      <c r="B16" s="15" t="str">
        <f>VLOOKUP($E16,УЧАСТНИКИ!$A$2:$L$1060,3,FALSE)</f>
        <v>АЛПАТЬЕВА ОЛЬГА</v>
      </c>
      <c r="C16" s="16" t="str">
        <f>VLOOKUP($E16,УЧАСТНИКИ!$A$2:$L$1060,4,FALSE)</f>
        <v>21.01.2001</v>
      </c>
      <c r="D16" s="15" t="str">
        <f>VLOOKUP($E16,УЧАСТНИКИ!$A$2:$L$1060,5,FALSE)</f>
        <v>РОСТОВ СШОР-8</v>
      </c>
      <c r="E16" s="27" t="s">
        <v>1419</v>
      </c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16"/>
    </row>
    <row r="17" spans="1:40" ht="20.100000000000001" customHeight="1" x14ac:dyDescent="0.2">
      <c r="A17" s="20" t="s">
        <v>95</v>
      </c>
      <c r="B17" s="206" t="e">
        <f>VLOOKUP($E17,УЧАСТНИКИ!$A$2:$L$1060,3,FALSE)</f>
        <v>#N/A</v>
      </c>
      <c r="C17" s="207" t="e">
        <f>VLOOKUP($E17,УЧАСТНИКИ!$A$2:$L$1060,4,FALSE)</f>
        <v>#N/A</v>
      </c>
      <c r="D17" s="206" t="e">
        <f>VLOOKUP($E17,УЧАСТНИКИ!$A$2:$L$1060,5,FALSE)</f>
        <v>#N/A</v>
      </c>
      <c r="E17" s="27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16"/>
    </row>
    <row r="18" spans="1:40" ht="20.100000000000001" customHeight="1" x14ac:dyDescent="0.2">
      <c r="A18" s="20" t="s">
        <v>94</v>
      </c>
      <c r="B18" s="206" t="e">
        <f>VLOOKUP($E18,УЧАСТНИКИ!$A$2:$L$1060,3,FALSE)</f>
        <v>#N/A</v>
      </c>
      <c r="C18" s="207" t="e">
        <f>VLOOKUP($E18,УЧАСТНИКИ!$A$2:$L$1060,4,FALSE)</f>
        <v>#N/A</v>
      </c>
      <c r="D18" s="206" t="e">
        <f>VLOOKUP($E18,УЧАСТНИКИ!$A$2:$L$1060,5,FALSE)</f>
        <v>#N/A</v>
      </c>
      <c r="E18" s="27"/>
      <c r="F18" s="450" t="s">
        <v>165</v>
      </c>
      <c r="G18" s="451"/>
      <c r="H18" s="452"/>
      <c r="I18" s="450" t="s">
        <v>1492</v>
      </c>
      <c r="J18" s="451"/>
      <c r="K18" s="452"/>
      <c r="L18" s="450" t="s">
        <v>2426</v>
      </c>
      <c r="M18" s="451"/>
      <c r="N18" s="452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07" t="e">
        <f>VLOOKUP($E18,УЧАСТНИКИ!$A$2:$L$1060,9,FALSE)</f>
        <v>#N/A</v>
      </c>
    </row>
    <row r="19" spans="1:40" ht="20.100000000000001" customHeight="1" x14ac:dyDescent="0.2">
      <c r="A19" s="20" t="s">
        <v>93</v>
      </c>
      <c r="B19" s="206" t="e">
        <f>VLOOKUP($E19,УЧАСТНИКИ!$A$2:$L$1060,3,FALSE)</f>
        <v>#N/A</v>
      </c>
      <c r="C19" s="207" t="e">
        <f>VLOOKUP($E19,УЧАСТНИКИ!$A$2:$L$1060,4,FALSE)</f>
        <v>#N/A</v>
      </c>
      <c r="D19" s="206" t="e">
        <f>VLOOKUP($E19,УЧАСТНИКИ!$A$2:$L$1060,5,FALSE)</f>
        <v>#N/A</v>
      </c>
      <c r="E19" s="27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07" t="e">
        <f>VLOOKUP($E19,УЧАСТНИКИ!$A$2:$L$1060,9,FALSE)</f>
        <v>#N/A</v>
      </c>
    </row>
    <row r="20" spans="1:40" ht="20.100000000000001" customHeight="1" x14ac:dyDescent="0.2">
      <c r="A20" s="20" t="s">
        <v>92</v>
      </c>
      <c r="B20" s="206" t="e">
        <f>VLOOKUP($E20,УЧАСТНИКИ!$A$2:$L$1060,3,FALSE)</f>
        <v>#N/A</v>
      </c>
      <c r="C20" s="207" t="e">
        <f>VLOOKUP($E20,УЧАСТНИКИ!$A$2:$L$1060,4,FALSE)</f>
        <v>#N/A</v>
      </c>
      <c r="D20" s="206" t="e">
        <f>VLOOKUP($E20,УЧАСТНИКИ!$A$2:$L$1060,5,FALSE)</f>
        <v>#N/A</v>
      </c>
      <c r="E20" s="27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07" t="e">
        <f>VLOOKUP($E20,УЧАСТНИКИ!$A$2:$L$1060,9,FALSE)</f>
        <v>#N/A</v>
      </c>
    </row>
    <row r="21" spans="1:40" ht="15.75" hidden="1" customHeight="1" x14ac:dyDescent="0.2">
      <c r="A21" s="20" t="s">
        <v>91</v>
      </c>
      <c r="B21" s="15" t="e">
        <f>VLOOKUP($E21,УЧАСТНИКИ!$A$2:$L$1060,3,FALSE)</f>
        <v>#N/A</v>
      </c>
      <c r="C21" s="16" t="e">
        <f>VLOOKUP($E21,УЧАСТНИКИ!$A$2:$L$1060,4,FALSE)</f>
        <v>#N/A</v>
      </c>
      <c r="D21" s="15" t="e">
        <f>VLOOKUP($E21,УЧАСТНИКИ!$A$2:$L$1060,5,FALSE)</f>
        <v>#N/A</v>
      </c>
      <c r="E21" s="27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07" t="e">
        <f>VLOOKUP($E21,УЧАСТНИКИ!$A$2:$L$1060,9,FALSE)</f>
        <v>#N/A</v>
      </c>
    </row>
    <row r="22" spans="1:40" ht="15.75" hidden="1" customHeight="1" x14ac:dyDescent="0.2">
      <c r="A22" s="20" t="s">
        <v>90</v>
      </c>
      <c r="B22" s="15" t="e">
        <f>VLOOKUP($E22,УЧАСТНИКИ!$A$2:$L$1060,3,FALSE)</f>
        <v>#N/A</v>
      </c>
      <c r="C22" s="16" t="e">
        <f>VLOOKUP($E22,УЧАСТНИКИ!$A$2:$L$1060,4,FALSE)</f>
        <v>#N/A</v>
      </c>
      <c r="D22" s="15" t="e">
        <f>VLOOKUP($E22,УЧАСТНИКИ!$A$2:$L$1060,5,FALSE)</f>
        <v>#N/A</v>
      </c>
      <c r="E22" s="27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07" t="e">
        <f>VLOOKUP($E22,УЧАСТНИКИ!$A$2:$L$1060,9,FALSE)</f>
        <v>#N/A</v>
      </c>
    </row>
    <row r="23" spans="1:40" ht="15.75" hidden="1" customHeight="1" x14ac:dyDescent="0.2">
      <c r="A23" s="20" t="s">
        <v>89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15" t="e">
        <f>VLOOKUP($E23,УЧАСТНИКИ!$A$2:$L$1060,5,FALSE)</f>
        <v>#N/A</v>
      </c>
      <c r="E23" s="27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07" t="e">
        <f>VLOOKUP($E23,УЧАСТНИКИ!$A$2:$L$1060,9,FALSE)</f>
        <v>#N/A</v>
      </c>
    </row>
    <row r="24" spans="1:40" ht="15.75" hidden="1" customHeight="1" x14ac:dyDescent="0.2">
      <c r="A24" s="20" t="s">
        <v>96</v>
      </c>
      <c r="B24" s="15" t="e">
        <f>VLOOKUP($E24,УЧАСТНИКИ!$A$2:$L$1060,3,FALSE)</f>
        <v>#N/A</v>
      </c>
      <c r="C24" s="16" t="e">
        <f>VLOOKUP($E24,УЧАСТНИКИ!$A$2:$L$1060,4,FALSE)</f>
        <v>#N/A</v>
      </c>
      <c r="D24" s="15" t="e">
        <f>VLOOKUP($E24,УЧАСТНИКИ!$A$2:$L$1060,5,FALSE)</f>
        <v>#N/A</v>
      </c>
      <c r="E24" s="27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07" t="e">
        <f>VLOOKUP($E24,УЧАСТНИКИ!$A$2:$L$1060,9,FALSE)</f>
        <v>#N/A</v>
      </c>
    </row>
    <row r="25" spans="1:40" ht="15.75" hidden="1" customHeight="1" x14ac:dyDescent="0.2">
      <c r="A25" s="20" t="s">
        <v>97</v>
      </c>
      <c r="B25" s="15" t="e">
        <f>VLOOKUP($E25,УЧАСТНИКИ!$A$2:$L$1060,3,FALSE)</f>
        <v>#N/A</v>
      </c>
      <c r="C25" s="16" t="e">
        <f>VLOOKUP($E25,УЧАСТНИКИ!$A$2:$L$1060,4,FALSE)</f>
        <v>#N/A</v>
      </c>
      <c r="D25" s="15" t="e">
        <f>VLOOKUP($E25,УЧАСТНИКИ!$A$2:$L$1060,5,FALSE)</f>
        <v>#N/A</v>
      </c>
      <c r="E25" s="27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07" t="e">
        <f>VLOOKUP($E25,УЧАСТНИКИ!$A$2:$L$1060,9,FALSE)</f>
        <v>#N/A</v>
      </c>
    </row>
    <row r="26" spans="1:40" ht="15.75" hidden="1" customHeight="1" x14ac:dyDescent="0.2">
      <c r="A26" s="20" t="s">
        <v>98</v>
      </c>
      <c r="B26" s="15" t="e">
        <f>VLOOKUP($E26,УЧАСТНИКИ!$A$2:$L$1060,3,FALSE)</f>
        <v>#N/A</v>
      </c>
      <c r="C26" s="16" t="e">
        <f>VLOOKUP($E26,УЧАСТНИКИ!$A$2:$L$1060,4,FALSE)</f>
        <v>#N/A</v>
      </c>
      <c r="D26" s="15" t="e">
        <f>VLOOKUP($E26,УЧАСТНИКИ!$A$2:$L$1060,5,FALSE)</f>
        <v>#N/A</v>
      </c>
      <c r="E26" s="27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07" t="e">
        <f>VLOOKUP($E26,УЧАСТНИКИ!$A$2:$L$1060,9,FALSE)</f>
        <v>#N/A</v>
      </c>
    </row>
    <row r="27" spans="1:40" ht="15.75" hidden="1" customHeight="1" x14ac:dyDescent="0.2">
      <c r="A27" s="20" t="s">
        <v>99</v>
      </c>
      <c r="B27" s="15" t="e">
        <f>VLOOKUP($E27,УЧАСТНИКИ!$A$2:$L$1060,3,FALSE)</f>
        <v>#N/A</v>
      </c>
      <c r="C27" s="16" t="e">
        <f>VLOOKUP($E27,УЧАСТНИКИ!$A$2:$L$1060,4,FALSE)</f>
        <v>#N/A</v>
      </c>
      <c r="D27" s="15" t="e">
        <f>VLOOKUP($E27,УЧАСТНИКИ!$A$2:$L$1060,5,FALSE)</f>
        <v>#N/A</v>
      </c>
      <c r="E27" s="27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07" t="e">
        <f>VLOOKUP($E27,УЧАСТНИКИ!$A$2:$L$1060,9,FALSE)</f>
        <v>#N/A</v>
      </c>
    </row>
    <row r="28" spans="1:40" ht="15.75" hidden="1" customHeight="1" x14ac:dyDescent="0.2">
      <c r="A28" s="20" t="s">
        <v>100</v>
      </c>
      <c r="B28" s="206" t="e">
        <f>VLOOKUP($E28,УЧАСТНИКИ!$A$2:$L$1060,3,FALSE)</f>
        <v>#N/A</v>
      </c>
      <c r="C28" s="207" t="e">
        <f>VLOOKUP($E28,УЧАСТНИКИ!$A$2:$L$1060,4,FALSE)</f>
        <v>#N/A</v>
      </c>
      <c r="D28" s="206" t="e">
        <f>VLOOKUP($E28,УЧАСТНИКИ!$A$2:$L$1060,5,FALSE)</f>
        <v>#N/A</v>
      </c>
      <c r="E28" s="27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07" t="e">
        <f>VLOOKUP($E28,УЧАСТНИКИ!$A$2:$L$1060,9,FALSE)</f>
        <v>#N/A</v>
      </c>
    </row>
    <row r="29" spans="1:40" ht="15.75" hidden="1" customHeight="1" x14ac:dyDescent="0.2">
      <c r="A29" s="20" t="s">
        <v>101</v>
      </c>
      <c r="B29" s="206" t="e">
        <f>VLOOKUP($E29,УЧАСТНИКИ!$A$2:$L$1060,3,FALSE)</f>
        <v>#N/A</v>
      </c>
      <c r="C29" s="207" t="e">
        <f>VLOOKUP($E29,УЧАСТНИКИ!$A$2:$L$1060,4,FALSE)</f>
        <v>#N/A</v>
      </c>
      <c r="D29" s="206" t="e">
        <f>VLOOKUP($E29,УЧАСТНИКИ!$A$2:$L$1060,5,FALSE)</f>
        <v>#N/A</v>
      </c>
      <c r="E29" s="27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07" t="e">
        <f>VLOOKUP($E29,УЧАСТНИКИ!$A$2:$L$1060,9,FALSE)</f>
        <v>#N/A</v>
      </c>
    </row>
    <row r="30" spans="1:40" ht="15.75" hidden="1" customHeight="1" x14ac:dyDescent="0.2">
      <c r="A30" s="20" t="s">
        <v>32</v>
      </c>
      <c r="B30" s="206" t="e">
        <f>VLOOKUP($E30,УЧАСТНИКИ!$A$2:$L$1060,3,FALSE)</f>
        <v>#N/A</v>
      </c>
      <c r="C30" s="207" t="e">
        <f>VLOOKUP($E30,УЧАСТНИКИ!$A$2:$L$1060,4,FALSE)</f>
        <v>#N/A</v>
      </c>
      <c r="D30" s="206" t="e">
        <f>VLOOKUP($E30,УЧАСТНИКИ!$A$2:$L$1060,5,FALSE)</f>
        <v>#N/A</v>
      </c>
      <c r="E30" s="27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60"/>
    </row>
    <row r="31" spans="1:40" ht="15.75" hidden="1" customHeight="1" x14ac:dyDescent="0.2">
      <c r="A31" s="20" t="s">
        <v>1499</v>
      </c>
      <c r="B31" s="206" t="e">
        <f>VLOOKUP($E31,УЧАСТНИКИ!$A$2:$L$1060,3,FALSE)</f>
        <v>#N/A</v>
      </c>
      <c r="C31" s="207" t="e">
        <f>VLOOKUP($E31,УЧАСТНИКИ!$A$2:$L$1060,4,FALSE)</f>
        <v>#N/A</v>
      </c>
      <c r="D31" s="206" t="e">
        <f>VLOOKUP($E31,УЧАСТНИКИ!$A$2:$L$1060,5,FALSE)</f>
        <v>#N/A</v>
      </c>
      <c r="E31" s="27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07" t="e">
        <f>VLOOKUP($E31,УЧАСТНИКИ!$A$2:$L$1060,9,FALSE)</f>
        <v>#N/A</v>
      </c>
    </row>
    <row r="32" spans="1:40" ht="15.75" hidden="1" customHeight="1" x14ac:dyDescent="0.2">
      <c r="A32" s="20" t="s">
        <v>241</v>
      </c>
      <c r="B32" s="206" t="e">
        <f>VLOOKUP($E32,УЧАСТНИКИ!$A$2:$L$1060,3,FALSE)</f>
        <v>#N/A</v>
      </c>
      <c r="C32" s="207" t="e">
        <f>VLOOKUP($E32,УЧАСТНИКИ!$A$2:$L$1060,4,FALSE)</f>
        <v>#N/A</v>
      </c>
      <c r="D32" s="206" t="e">
        <f>VLOOKUP($E32,УЧАСТНИКИ!$A$2:$L$1060,5,FALSE)</f>
        <v>#N/A</v>
      </c>
      <c r="E32" s="27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60"/>
    </row>
    <row r="33" spans="1:47" ht="15.75" customHeight="1" x14ac:dyDescent="0.2">
      <c r="A33" s="34"/>
      <c r="B33" s="35"/>
      <c r="C33" s="70"/>
      <c r="D33" s="35"/>
      <c r="E33" s="45"/>
      <c r="AN33" s="70"/>
    </row>
    <row r="34" spans="1:47" ht="15.75" customHeight="1" x14ac:dyDescent="0.2">
      <c r="A34" s="34"/>
      <c r="B34" s="12"/>
      <c r="C34" s="12"/>
      <c r="D34" s="12"/>
      <c r="E34" s="34"/>
      <c r="F34" s="34"/>
      <c r="G34" s="34"/>
      <c r="H34" s="34"/>
      <c r="I34" s="34"/>
      <c r="J34" s="12"/>
      <c r="AO34" s="47"/>
    </row>
    <row r="35" spans="1:47" ht="15.75" customHeight="1" x14ac:dyDescent="0.2">
      <c r="A35" s="258" t="s">
        <v>6</v>
      </c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</row>
    <row r="36" spans="1:47" ht="15.75" customHeight="1" x14ac:dyDescent="0.2">
      <c r="A36" s="258" t="s">
        <v>7</v>
      </c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</row>
    <row r="37" spans="1:47" ht="15.75" customHeight="1" x14ac:dyDescent="0.2">
      <c r="A37" t="s">
        <v>8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ht="15.75" customHeight="1" x14ac:dyDescent="0.2">
      <c r="A38" s="34"/>
      <c r="B38" s="35"/>
      <c r="C38" s="35"/>
      <c r="D38" s="12"/>
      <c r="E38" s="34"/>
      <c r="F38" s="34"/>
      <c r="G38" s="34"/>
      <c r="H38" s="34"/>
      <c r="I38" s="34"/>
      <c r="J38" s="12"/>
    </row>
    <row r="39" spans="1:47" x14ac:dyDescent="0.2">
      <c r="A39" s="420">
        <f>'1'!A48:M48</f>
        <v>0</v>
      </c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Z39" s="420"/>
      <c r="AA39" s="420"/>
      <c r="AB39" s="420"/>
      <c r="AC39" s="420"/>
      <c r="AD39" s="420"/>
      <c r="AE39" s="420"/>
      <c r="AF39" s="420"/>
      <c r="AG39" s="420"/>
      <c r="AH39" s="420"/>
      <c r="AI39" s="420"/>
      <c r="AJ39" s="420"/>
      <c r="AK39" s="420"/>
      <c r="AL39" s="420"/>
      <c r="AM39" s="420"/>
      <c r="AN39" s="420"/>
    </row>
    <row r="40" spans="1:47" ht="15" x14ac:dyDescent="0.2">
      <c r="A40" s="422" t="s">
        <v>106</v>
      </c>
      <c r="B40" s="422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</row>
    <row r="41" spans="1:47" ht="15" customHeight="1" x14ac:dyDescent="0.2">
      <c r="A41" s="427" t="str">
        <f>Name_4</f>
        <v>ОТКРЫТЫЙ ЛЕТНИЙ ЧЕМПИОНАТ ГОРОДА РОСТОВА-НА-ДОНУ</v>
      </c>
      <c r="B41" s="427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</row>
    <row r="42" spans="1:47" x14ac:dyDescent="0.2">
      <c r="A42" s="49"/>
      <c r="B42" s="48"/>
      <c r="C42" s="14"/>
      <c r="D42" s="4"/>
      <c r="E42" s="429" t="s">
        <v>34</v>
      </c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</row>
    <row r="43" spans="1:47" ht="15" x14ac:dyDescent="0.2">
      <c r="A43" s="430" t="s">
        <v>62</v>
      </c>
      <c r="B43" s="430"/>
      <c r="C43" s="14"/>
      <c r="D43" s="4" t="s">
        <v>569</v>
      </c>
      <c r="E43" s="431" t="s">
        <v>9</v>
      </c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10" t="str">
        <f>d_2</f>
        <v>18 сентября 2022 г</v>
      </c>
    </row>
    <row r="44" spans="1:47" ht="12.75" customHeight="1" x14ac:dyDescent="0.2">
      <c r="A44" s="10" t="str">
        <f>d_4</f>
        <v>ЖЕНЩИНЫ</v>
      </c>
      <c r="B44" s="17"/>
      <c r="C44" s="14"/>
      <c r="D44" s="10"/>
      <c r="W44" s="67"/>
      <c r="X44" s="58"/>
      <c r="AA44" s="130" t="str">
        <f>d_5</f>
        <v>г.Ростов н/Д стадион Арсенал</v>
      </c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M44" s="50"/>
      <c r="AN44" s="89" t="s">
        <v>1631</v>
      </c>
    </row>
    <row r="45" spans="1:47" ht="18" customHeight="1" x14ac:dyDescent="0.2">
      <c r="A45" s="437" t="s">
        <v>41</v>
      </c>
      <c r="B45" s="439" t="s">
        <v>56</v>
      </c>
      <c r="C45" s="439" t="s">
        <v>72</v>
      </c>
      <c r="D45" s="439" t="s">
        <v>107</v>
      </c>
      <c r="E45" s="439" t="s">
        <v>42</v>
      </c>
      <c r="F45" s="443" t="s">
        <v>81</v>
      </c>
      <c r="G45" s="443"/>
      <c r="H45" s="443"/>
      <c r="I45" s="443"/>
      <c r="J45" s="443"/>
      <c r="K45" s="443"/>
      <c r="L45" s="443"/>
      <c r="M45" s="443"/>
      <c r="N45" s="443"/>
      <c r="O45" s="443"/>
      <c r="P45" s="443"/>
      <c r="Q45" s="443"/>
      <c r="R45" s="443"/>
      <c r="S45" s="443"/>
      <c r="T45" s="443"/>
      <c r="U45" s="443"/>
      <c r="V45" s="443"/>
      <c r="W45" s="443"/>
      <c r="X45" s="443"/>
      <c r="Y45" s="443"/>
      <c r="Z45" s="443"/>
      <c r="AA45" s="443"/>
      <c r="AB45" s="443"/>
      <c r="AC45" s="443"/>
      <c r="AD45" s="443"/>
      <c r="AE45" s="443"/>
      <c r="AF45" s="443"/>
      <c r="AG45" s="443"/>
      <c r="AH45" s="443"/>
      <c r="AI45" s="443"/>
      <c r="AJ45" s="113"/>
      <c r="AK45" s="113"/>
      <c r="AL45" s="439" t="s">
        <v>5</v>
      </c>
      <c r="AM45" s="441" t="s">
        <v>57</v>
      </c>
      <c r="AN45" s="441" t="s">
        <v>77</v>
      </c>
    </row>
    <row r="46" spans="1:47" x14ac:dyDescent="0.2">
      <c r="A46" s="438"/>
      <c r="B46" s="440"/>
      <c r="C46" s="440"/>
      <c r="D46" s="440"/>
      <c r="E46" s="440"/>
      <c r="F46" s="448"/>
      <c r="G46" s="448"/>
      <c r="H46" s="448"/>
      <c r="I46" s="449"/>
      <c r="J46" s="449"/>
      <c r="K46" s="449"/>
      <c r="L46" s="448"/>
      <c r="M46" s="448"/>
      <c r="N46" s="448"/>
      <c r="O46" s="449"/>
      <c r="P46" s="449"/>
      <c r="Q46" s="449"/>
      <c r="R46" s="449"/>
      <c r="S46" s="449"/>
      <c r="T46" s="449"/>
      <c r="U46" s="449"/>
      <c r="V46" s="449"/>
      <c r="W46" s="449"/>
      <c r="X46" s="449"/>
      <c r="Y46" s="449"/>
      <c r="Z46" s="449"/>
      <c r="AA46" s="449"/>
      <c r="AB46" s="449"/>
      <c r="AC46" s="449"/>
      <c r="AD46" s="447"/>
      <c r="AE46" s="447"/>
      <c r="AF46" s="447"/>
      <c r="AG46" s="447"/>
      <c r="AH46" s="447"/>
      <c r="AI46" s="447"/>
      <c r="AJ46" s="113" t="s">
        <v>83</v>
      </c>
      <c r="AK46" s="113" t="s">
        <v>82</v>
      </c>
      <c r="AL46" s="440"/>
      <c r="AM46" s="442"/>
      <c r="AN46" s="442"/>
      <c r="AR46" s="46"/>
    </row>
    <row r="47" spans="1:47" ht="15.75" customHeight="1" x14ac:dyDescent="0.2">
      <c r="A47" s="20" t="s">
        <v>45</v>
      </c>
      <c r="B47" s="15" t="e">
        <f>VLOOKUP($E47,УЧАСТНИКИ!$A$2:$L$1060,3,FALSE)</f>
        <v>#N/A</v>
      </c>
      <c r="C47" s="16" t="e">
        <f>VLOOKUP($E47,УЧАСТНИКИ!$A$2:$L$1060,4,FALSE)</f>
        <v>#N/A</v>
      </c>
      <c r="D47" s="15" t="e">
        <f>VLOOKUP($E47,УЧАСТНИКИ!$A$2:$L$1060,5,FALSE)</f>
        <v>#N/A</v>
      </c>
      <c r="E47" s="27" t="s">
        <v>251</v>
      </c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16"/>
      <c r="AR47" s="34"/>
    </row>
    <row r="48" spans="1:47" ht="15.75" customHeight="1" x14ac:dyDescent="0.2">
      <c r="A48" s="20" t="s">
        <v>46</v>
      </c>
      <c r="B48" s="15" t="e">
        <f>VLOOKUP($E48,УЧАСТНИКИ!$A$2:$L$1060,3,FALSE)</f>
        <v>#N/A</v>
      </c>
      <c r="C48" s="16" t="e">
        <f>VLOOKUP($E48,УЧАСТНИКИ!$A$2:$L$1060,4,FALSE)</f>
        <v>#N/A</v>
      </c>
      <c r="D48" s="15" t="e">
        <f>VLOOKUP($E48,УЧАСТНИКИ!$A$2:$L$1060,5,FALSE)</f>
        <v>#N/A</v>
      </c>
      <c r="E48" s="27" t="s">
        <v>181</v>
      </c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16"/>
    </row>
    <row r="49" spans="1:40" ht="15.75" customHeight="1" x14ac:dyDescent="0.2">
      <c r="A49" s="20" t="s">
        <v>47</v>
      </c>
      <c r="B49" s="15" t="e">
        <f>VLOOKUP($E49,УЧАСТНИКИ!$A$2:$L$1060,3,FALSE)</f>
        <v>#N/A</v>
      </c>
      <c r="C49" s="16" t="e">
        <f>VLOOKUP($E49,УЧАСТНИКИ!$A$2:$L$1060,4,FALSE)</f>
        <v>#N/A</v>
      </c>
      <c r="D49" s="15" t="e">
        <f>VLOOKUP($E49,УЧАСТНИКИ!$A$2:$L$1060,5,FALSE)</f>
        <v>#N/A</v>
      </c>
      <c r="E49" s="27" t="s">
        <v>1405</v>
      </c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16"/>
    </row>
    <row r="50" spans="1:40" ht="15.75" customHeight="1" x14ac:dyDescent="0.2">
      <c r="A50" s="20" t="s">
        <v>48</v>
      </c>
      <c r="B50" s="15" t="str">
        <f>VLOOKUP($E50,УЧАСТНИКИ!$A$2:$L$1060,3,FALSE)</f>
        <v>АЛЁХИНА АКСИНЬЯ</v>
      </c>
      <c r="C50" s="16" t="str">
        <f>VLOOKUP($E50,УЧАСТНИКИ!$A$2:$L$1060,4,FALSE)</f>
        <v>15.09.2006</v>
      </c>
      <c r="D50" s="15" t="str">
        <f>VLOOKUP($E50,УЧАСТНИКИ!$A$2:$L$1060,5,FALSE)</f>
        <v>РОСТОВ СШОР-8</v>
      </c>
      <c r="E50" s="27" t="s">
        <v>1459</v>
      </c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16"/>
    </row>
    <row r="51" spans="1:40" ht="15.75" customHeight="1" x14ac:dyDescent="0.2">
      <c r="A51" s="20" t="s">
        <v>49</v>
      </c>
      <c r="B51" s="15" t="str">
        <f>VLOOKUP($E51,УЧАСТНИКИ!$A$2:$L$1060,3,FALSE)</f>
        <v>БОЙКО ЕЛЕНА</v>
      </c>
      <c r="C51" s="16" t="str">
        <f>VLOOKUP($E51,УЧАСТНИКИ!$A$2:$L$1060,4,FALSE)</f>
        <v>30.11.2007</v>
      </c>
      <c r="D51" s="15" t="str">
        <f>VLOOKUP($E51,УЧАСТНИКИ!$A$2:$L$1060,5,FALSE)</f>
        <v>АЗОВ ДЮСШ-2</v>
      </c>
      <c r="E51" s="27" t="s">
        <v>1426</v>
      </c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16"/>
    </row>
    <row r="52" spans="1:40" ht="15.75" customHeight="1" x14ac:dyDescent="0.2">
      <c r="A52" s="20" t="s">
        <v>50</v>
      </c>
      <c r="B52" s="15" t="e">
        <f>VLOOKUP($E52,УЧАСТНИКИ!$A$2:$L$1060,3,FALSE)</f>
        <v>#N/A</v>
      </c>
      <c r="C52" s="16" t="e">
        <f>VLOOKUP($E52,УЧАСТНИКИ!$A$2:$L$1060,4,FALSE)</f>
        <v>#N/A</v>
      </c>
      <c r="D52" s="15" t="e">
        <f>VLOOKUP($E52,УЧАСТНИКИ!$A$2:$L$1060,5,FALSE)</f>
        <v>#N/A</v>
      </c>
      <c r="E52" s="27" t="s">
        <v>1492</v>
      </c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16"/>
    </row>
    <row r="53" spans="1:40" ht="15.75" customHeight="1" x14ac:dyDescent="0.2">
      <c r="A53" s="20" t="s">
        <v>51</v>
      </c>
      <c r="B53" s="15" t="str">
        <f>VLOOKUP($E53,УЧАСТНИКИ!$A$2:$L$1060,3,FALSE)</f>
        <v>ЛАВРЕНТЬЕВА АРИНА</v>
      </c>
      <c r="C53" s="16" t="str">
        <f>VLOOKUP($E53,УЧАСТНИКИ!$A$2:$L$1060,4,FALSE)</f>
        <v>21.10.2007</v>
      </c>
      <c r="D53" s="15" t="str">
        <f>VLOOKUP($E53,УЧАСТНИКИ!$A$2:$L$1060,5,FALSE)</f>
        <v>РОСТОВ ДЮСШ-1</v>
      </c>
      <c r="E53" s="27" t="s">
        <v>1603</v>
      </c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16"/>
    </row>
    <row r="54" spans="1:40" ht="15.75" customHeight="1" x14ac:dyDescent="0.2">
      <c r="A54" s="20" t="s">
        <v>88</v>
      </c>
      <c r="B54" s="15" t="e">
        <f>VLOOKUP($E54,УЧАСТНИКИ!$A$2:$L$1060,3,FALSE)</f>
        <v>#N/A</v>
      </c>
      <c r="C54" s="16" t="e">
        <f>VLOOKUP($E54,УЧАСТНИКИ!$A$2:$L$1060,4,FALSE)</f>
        <v>#N/A</v>
      </c>
      <c r="D54" s="15" t="e">
        <f>VLOOKUP($E54,УЧАСТНИКИ!$A$2:$L$1060,5,FALSE)</f>
        <v>#N/A</v>
      </c>
      <c r="E54" s="27" t="s">
        <v>1625</v>
      </c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16"/>
    </row>
    <row r="55" spans="1:40" x14ac:dyDescent="0.2">
      <c r="A55" s="20" t="s">
        <v>95</v>
      </c>
      <c r="B55" s="15" t="str">
        <f>VLOOKUP($E55,УЧАСТНИКИ!$A$2:$L$1060,3,FALSE)</f>
        <v>КУЗНЕЦОВА ТАТЬЯНА</v>
      </c>
      <c r="C55" s="16" t="str">
        <f>VLOOKUP($E55,УЧАСТНИКИ!$A$2:$L$1060,4,FALSE)</f>
        <v>14.08.2008</v>
      </c>
      <c r="D55" s="15" t="str">
        <f>VLOOKUP($E55,УЧАСТНИКИ!$A$2:$L$1060,5,FALSE)</f>
        <v>РОСТОВ ДЮСШ-1</v>
      </c>
      <c r="E55" s="27" t="s">
        <v>1491</v>
      </c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16"/>
    </row>
    <row r="56" spans="1:40" ht="15.75" customHeight="1" x14ac:dyDescent="0.2">
      <c r="A56" s="20" t="s">
        <v>94</v>
      </c>
      <c r="B56" s="15" t="e">
        <f>VLOOKUP($E56,УЧАСТНИКИ!$A$2:$L$1060,3,FALSE)</f>
        <v>#N/A</v>
      </c>
      <c r="C56" s="16" t="e">
        <f>VLOOKUP($E56,УЧАСТНИКИ!$A$2:$L$1060,4,FALSE)</f>
        <v>#N/A</v>
      </c>
      <c r="D56" s="15" t="e">
        <f>VLOOKUP($E56,УЧАСТНИКИ!$A$2:$L$1060,5,FALSE)</f>
        <v>#N/A</v>
      </c>
      <c r="E56" s="27" t="s">
        <v>1410</v>
      </c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07" t="e">
        <f>VLOOKUP($E56,УЧАСТНИКИ!$A$2:$L$1060,9,FALSE)</f>
        <v>#N/A</v>
      </c>
    </row>
    <row r="57" spans="1:40" ht="15.75" customHeight="1" x14ac:dyDescent="0.2">
      <c r="A57" s="20" t="s">
        <v>93</v>
      </c>
      <c r="B57" s="15" t="str">
        <f>VLOOKUP($E57,УЧАСТНИКИ!$A$2:$L$1060,3,FALSE)</f>
        <v>ПРОКУНИНА ВИКТОРИЯ</v>
      </c>
      <c r="C57" s="16" t="str">
        <f>VLOOKUP($E57,УЧАСТНИКИ!$A$2:$L$1060,4,FALSE)</f>
        <v>02.08.2005</v>
      </c>
      <c r="D57" s="15" t="str">
        <f>VLOOKUP($E57,УЧАСТНИКИ!$A$2:$L$1060,5,FALSE)</f>
        <v>РОСТОВ ДЮСШ-1</v>
      </c>
      <c r="E57" s="27" t="s">
        <v>170</v>
      </c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07">
        <f>VLOOKUP($E57,УЧАСТНИКИ!$A$2:$L$1060,9,FALSE)</f>
        <v>0</v>
      </c>
    </row>
    <row r="58" spans="1:40" ht="15.75" customHeight="1" x14ac:dyDescent="0.2">
      <c r="A58" s="20" t="s">
        <v>92</v>
      </c>
      <c r="B58" s="15" t="e">
        <f>VLOOKUP($E58,УЧАСТНИКИ!$A$2:$L$1060,3,FALSE)</f>
        <v>#N/A</v>
      </c>
      <c r="C58" s="16" t="e">
        <f>VLOOKUP($E58,УЧАСТНИКИ!$A$2:$L$1060,4,FALSE)</f>
        <v>#N/A</v>
      </c>
      <c r="D58" s="15" t="e">
        <f>VLOOKUP($E58,УЧАСТНИКИ!$A$2:$L$1060,5,FALSE)</f>
        <v>#N/A</v>
      </c>
      <c r="E58" s="27" t="s">
        <v>1622</v>
      </c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07" t="e">
        <f>VLOOKUP($E58,УЧАСТНИКИ!$A$2:$L$1060,9,FALSE)</f>
        <v>#N/A</v>
      </c>
    </row>
    <row r="59" spans="1:40" ht="15.75" customHeight="1" x14ac:dyDescent="0.2">
      <c r="A59" s="20" t="s">
        <v>91</v>
      </c>
      <c r="B59" s="15" t="str">
        <f>VLOOKUP($E59,УЧАСТНИКИ!$A$2:$L$1060,3,FALSE)</f>
        <v>РОМАНЧУК СОФИЯ</v>
      </c>
      <c r="C59" s="16" t="str">
        <f>VLOOKUP($E59,УЧАСТНИКИ!$A$2:$L$1060,4,FALSE)</f>
        <v>1.02.2009</v>
      </c>
      <c r="D59" s="15" t="str">
        <f>VLOOKUP($E59,УЧАСТНИКИ!$A$2:$L$1060,5,FALSE)</f>
        <v>РОСТОВ СШОР-5</v>
      </c>
      <c r="E59" s="27" t="s">
        <v>1420</v>
      </c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07">
        <f>VLOOKUP($E59,УЧАСТНИКИ!$A$2:$L$1060,9,FALSE)</f>
        <v>0</v>
      </c>
    </row>
    <row r="60" spans="1:40" ht="15.75" customHeight="1" x14ac:dyDescent="0.2">
      <c r="A60" s="20" t="s">
        <v>90</v>
      </c>
      <c r="B60" s="206" t="e">
        <f>VLOOKUP($E60,УЧАСТНИКИ!$A$2:$L$1060,3,FALSE)</f>
        <v>#N/A</v>
      </c>
      <c r="C60" s="207" t="e">
        <f>VLOOKUP($E60,УЧАСТНИКИ!$A$2:$L$1060,4,FALSE)</f>
        <v>#N/A</v>
      </c>
      <c r="D60" s="206" t="e">
        <f>VLOOKUP($E60,УЧАСТНИКИ!$A$2:$L$1060,5,FALSE)</f>
        <v>#N/A</v>
      </c>
      <c r="E60" s="27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07" t="e">
        <f>VLOOKUP($E60,УЧАСТНИКИ!$A$2:$L$1060,9,FALSE)</f>
        <v>#N/A</v>
      </c>
    </row>
    <row r="61" spans="1:40" ht="15.75" customHeight="1" x14ac:dyDescent="0.2">
      <c r="A61" s="20" t="s">
        <v>89</v>
      </c>
      <c r="B61" s="206" t="e">
        <f>VLOOKUP($E61,УЧАСТНИКИ!$A$2:$L$1060,3,FALSE)</f>
        <v>#N/A</v>
      </c>
      <c r="C61" s="207" t="e">
        <f>VLOOKUP($E61,УЧАСТНИКИ!$A$2:$L$1060,4,FALSE)</f>
        <v>#N/A</v>
      </c>
      <c r="D61" s="206" t="e">
        <f>VLOOKUP($E61,УЧАСТНИКИ!$A$2:$L$1060,5,FALSE)</f>
        <v>#N/A</v>
      </c>
      <c r="E61" s="27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07" t="e">
        <f>VLOOKUP($E61,УЧАСТНИКИ!$A$2:$L$1060,9,FALSE)</f>
        <v>#N/A</v>
      </c>
    </row>
    <row r="62" spans="1:40" ht="15.75" hidden="1" customHeight="1" x14ac:dyDescent="0.2">
      <c r="A62" s="20" t="s">
        <v>96</v>
      </c>
      <c r="B62" s="15" t="e">
        <f>VLOOKUP($E62,УЧАСТНИКИ!$A$2:$L$1060,3,FALSE)</f>
        <v>#N/A</v>
      </c>
      <c r="C62" s="16" t="e">
        <f>VLOOKUP($E62,УЧАСТНИКИ!$A$2:$L$1060,4,FALSE)</f>
        <v>#N/A</v>
      </c>
      <c r="D62" s="15" t="e">
        <f>VLOOKUP($E62,УЧАСТНИКИ!$A$2:$L$1060,5,FALSE)</f>
        <v>#N/A</v>
      </c>
      <c r="E62" s="27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07" t="e">
        <f>VLOOKUP($E62,УЧАСТНИКИ!$A$2:$L$1060,9,FALSE)</f>
        <v>#N/A</v>
      </c>
    </row>
    <row r="63" spans="1:40" ht="15.75" hidden="1" customHeight="1" x14ac:dyDescent="0.2">
      <c r="A63" s="20" t="s">
        <v>97</v>
      </c>
      <c r="B63" s="15" t="e">
        <f>VLOOKUP($E63,УЧАСТНИКИ!$A$2:$L$1060,3,FALSE)</f>
        <v>#N/A</v>
      </c>
      <c r="C63" s="16" t="e">
        <f>VLOOKUP($E63,УЧАСТНИКИ!$A$2:$L$1060,4,FALSE)</f>
        <v>#N/A</v>
      </c>
      <c r="D63" s="15" t="e">
        <f>VLOOKUP($E63,УЧАСТНИКИ!$A$2:$L$1060,5,FALSE)</f>
        <v>#N/A</v>
      </c>
      <c r="E63" s="27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07" t="e">
        <f>VLOOKUP($E63,УЧАСТНИКИ!$A$2:$L$1060,9,FALSE)</f>
        <v>#N/A</v>
      </c>
    </row>
    <row r="64" spans="1:40" ht="15.75" hidden="1" customHeight="1" x14ac:dyDescent="0.2">
      <c r="A64" s="20" t="s">
        <v>98</v>
      </c>
      <c r="B64" s="15" t="e">
        <f>VLOOKUP($E64,УЧАСТНИКИ!$A$2:$L$1060,3,FALSE)</f>
        <v>#N/A</v>
      </c>
      <c r="C64" s="16" t="e">
        <f>VLOOKUP($E64,УЧАСТНИКИ!$A$2:$L$1060,4,FALSE)</f>
        <v>#N/A</v>
      </c>
      <c r="D64" s="15" t="e">
        <f>VLOOKUP($E64,УЧАСТНИКИ!$A$2:$L$1060,5,FALSE)</f>
        <v>#N/A</v>
      </c>
      <c r="E64" s="27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07" t="e">
        <f>VLOOKUP($E64,УЧАСТНИКИ!$A$2:$L$1060,9,FALSE)</f>
        <v>#N/A</v>
      </c>
    </row>
    <row r="65" spans="1:47" ht="15.75" hidden="1" customHeight="1" x14ac:dyDescent="0.2">
      <c r="A65" s="20" t="s">
        <v>99</v>
      </c>
      <c r="B65" s="15" t="e">
        <f>VLOOKUP($E65,УЧАСТНИКИ!$A$2:$L$1060,3,FALSE)</f>
        <v>#N/A</v>
      </c>
      <c r="C65" s="16" t="e">
        <f>VLOOKUP($E65,УЧАСТНИКИ!$A$2:$L$1060,4,FALSE)</f>
        <v>#N/A</v>
      </c>
      <c r="D65" s="15" t="e">
        <f>VLOOKUP($E65,УЧАСТНИКИ!$A$2:$L$1060,5,FALSE)</f>
        <v>#N/A</v>
      </c>
      <c r="E65" s="27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07" t="e">
        <f>VLOOKUP($E65,УЧАСТНИКИ!$A$2:$L$1060,9,FALSE)</f>
        <v>#N/A</v>
      </c>
    </row>
    <row r="66" spans="1:47" ht="15.75" hidden="1" customHeight="1" x14ac:dyDescent="0.2">
      <c r="A66" s="20" t="s">
        <v>100</v>
      </c>
      <c r="B66" s="15" t="e">
        <f>VLOOKUP($E66,УЧАСТНИКИ!$A$2:$L$1060,3,FALSE)</f>
        <v>#N/A</v>
      </c>
      <c r="C66" s="16" t="e">
        <f>VLOOKUP($E66,УЧАСТНИКИ!$A$2:$L$1060,4,FALSE)</f>
        <v>#N/A</v>
      </c>
      <c r="D66" s="15" t="e">
        <f>VLOOKUP($E66,УЧАСТНИКИ!$A$2:$L$1060,5,FALSE)</f>
        <v>#N/A</v>
      </c>
      <c r="E66" s="27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07" t="e">
        <f>VLOOKUP($E66,УЧАСТНИКИ!$A$2:$L$1060,9,FALSE)</f>
        <v>#N/A</v>
      </c>
    </row>
    <row r="67" spans="1:47" ht="15.75" hidden="1" customHeight="1" x14ac:dyDescent="0.2">
      <c r="A67" s="20" t="s">
        <v>101</v>
      </c>
      <c r="B67" s="15" t="e">
        <f>VLOOKUP($E67,УЧАСТНИКИ!$A$2:$L$1060,3,FALSE)</f>
        <v>#N/A</v>
      </c>
      <c r="C67" s="16" t="e">
        <f>VLOOKUP($E67,УЧАСТНИКИ!$A$2:$L$1060,4,FALSE)</f>
        <v>#N/A</v>
      </c>
      <c r="D67" s="15" t="e">
        <f>VLOOKUP($E67,УЧАСТНИКИ!$A$2:$L$1060,5,FALSE)</f>
        <v>#N/A</v>
      </c>
      <c r="E67" s="27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07" t="e">
        <f>VLOOKUP($E67,УЧАСТНИКИ!$A$2:$L$1060,9,FALSE)</f>
        <v>#N/A</v>
      </c>
    </row>
    <row r="68" spans="1:47" ht="15.75" hidden="1" customHeight="1" x14ac:dyDescent="0.2">
      <c r="A68" s="20" t="s">
        <v>32</v>
      </c>
      <c r="B68" s="15" t="e">
        <f>VLOOKUP($E68,УЧАСТНИКИ!$A$2:$L$1060,3,FALSE)</f>
        <v>#N/A</v>
      </c>
      <c r="C68" s="16" t="e">
        <f>VLOOKUP($E68,УЧАСТНИКИ!$A$2:$L$1060,4,FALSE)</f>
        <v>#N/A</v>
      </c>
      <c r="D68" s="15" t="e">
        <f>VLOOKUP($E68,УЧАСТНИКИ!$A$2:$L$1060,5,FALSE)</f>
        <v>#N/A</v>
      </c>
      <c r="E68" s="27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60"/>
    </row>
    <row r="69" spans="1:47" ht="15.75" hidden="1" customHeight="1" x14ac:dyDescent="0.2">
      <c r="A69" s="20" t="s">
        <v>1499</v>
      </c>
      <c r="B69" s="206" t="e">
        <f>VLOOKUP($E69,УЧАСТНИКИ!$A$2:$L$1060,3,FALSE)</f>
        <v>#N/A</v>
      </c>
      <c r="C69" s="207" t="e">
        <f>VLOOKUP($E69,УЧАСТНИКИ!$A$2:$L$1060,4,FALSE)</f>
        <v>#N/A</v>
      </c>
      <c r="D69" s="206" t="e">
        <f>VLOOKUP($E69,УЧАСТНИКИ!$A$2:$L$1060,5,FALSE)</f>
        <v>#N/A</v>
      </c>
      <c r="E69" s="27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07" t="e">
        <f>VLOOKUP($E69,УЧАСТНИКИ!$A$2:$L$1060,9,FALSE)</f>
        <v>#N/A</v>
      </c>
    </row>
    <row r="70" spans="1:47" ht="15.75" hidden="1" customHeight="1" x14ac:dyDescent="0.2">
      <c r="A70" s="20" t="s">
        <v>241</v>
      </c>
      <c r="B70" s="206" t="e">
        <f>VLOOKUP($E70,УЧАСТНИКИ!$A$2:$L$1060,3,FALSE)</f>
        <v>#N/A</v>
      </c>
      <c r="C70" s="207" t="e">
        <f>VLOOKUP($E70,УЧАСТНИКИ!$A$2:$L$1060,4,FALSE)</f>
        <v>#N/A</v>
      </c>
      <c r="D70" s="206" t="e">
        <f>VLOOKUP($E70,УЧАСТНИКИ!$A$2:$L$1060,5,FALSE)</f>
        <v>#N/A</v>
      </c>
      <c r="E70" s="27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60"/>
    </row>
    <row r="71" spans="1:47" ht="15.75" customHeight="1" x14ac:dyDescent="0.2">
      <c r="A71" s="34"/>
      <c r="B71" s="35"/>
      <c r="C71" s="70"/>
      <c r="D71" s="35"/>
      <c r="E71" s="45"/>
      <c r="AN71" s="70"/>
    </row>
    <row r="72" spans="1:47" ht="15.75" customHeight="1" x14ac:dyDescent="0.2">
      <c r="A72" s="34"/>
      <c r="B72" s="12"/>
      <c r="C72" s="12"/>
      <c r="D72" s="12"/>
      <c r="E72" s="34"/>
      <c r="F72" s="34"/>
      <c r="G72" s="34"/>
      <c r="H72" s="34"/>
      <c r="I72" s="34"/>
      <c r="J72" s="12"/>
      <c r="AO72" s="47"/>
    </row>
    <row r="73" spans="1:47" ht="15.75" customHeight="1" x14ac:dyDescent="0.2">
      <c r="A73" s="258" t="s">
        <v>6</v>
      </c>
      <c r="B73" s="258"/>
      <c r="C73" s="258"/>
      <c r="D73" s="258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</row>
    <row r="74" spans="1:47" ht="15.75" customHeight="1" x14ac:dyDescent="0.2">
      <c r="A74" s="258" t="s">
        <v>7</v>
      </c>
      <c r="B74" s="258"/>
      <c r="C74" s="258"/>
      <c r="D74" s="258"/>
      <c r="E74" s="258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</row>
    <row r="75" spans="1:47" ht="15.75" customHeight="1" x14ac:dyDescent="0.2">
      <c r="A75" t="s">
        <v>8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</row>
    <row r="76" spans="1:47" ht="15.75" customHeight="1" x14ac:dyDescent="0.2">
      <c r="A76" s="34"/>
      <c r="C76" s="35"/>
      <c r="D76" s="12"/>
      <c r="E76" s="34"/>
      <c r="F76" s="34"/>
      <c r="G76" s="34"/>
      <c r="H76" s="34"/>
      <c r="I76" s="34"/>
      <c r="J76" s="12"/>
    </row>
    <row r="77" spans="1:47" ht="15.75" customHeight="1" x14ac:dyDescent="0.2">
      <c r="A77" s="34"/>
      <c r="C77" s="35"/>
      <c r="D77" s="12"/>
      <c r="E77" s="34"/>
      <c r="F77" s="34"/>
      <c r="G77" s="34"/>
      <c r="H77" s="34"/>
      <c r="I77" s="34"/>
      <c r="J77" s="12"/>
    </row>
    <row r="78" spans="1:47" ht="15.75" customHeight="1" x14ac:dyDescent="0.2">
      <c r="C78" s="35"/>
    </row>
    <row r="79" spans="1:47" ht="15.75" customHeight="1" x14ac:dyDescent="0.2">
      <c r="A79" s="34"/>
      <c r="B79" s="12"/>
      <c r="C79" s="12"/>
      <c r="D79" s="12"/>
      <c r="E79" s="34"/>
      <c r="F79" s="34"/>
      <c r="G79" s="34"/>
      <c r="H79" s="34"/>
      <c r="I79" s="34"/>
      <c r="J79" s="12"/>
    </row>
    <row r="80" spans="1:47" ht="15.75" customHeight="1" x14ac:dyDescent="0.2">
      <c r="A80" s="34"/>
      <c r="B80" s="12"/>
      <c r="C80" s="12"/>
      <c r="D80" s="12"/>
      <c r="E80" s="34"/>
      <c r="F80" s="34"/>
      <c r="G80" s="34"/>
      <c r="H80" s="34"/>
      <c r="I80" s="34"/>
      <c r="J80" s="12"/>
    </row>
    <row r="81" spans="1:10" ht="15.75" customHeight="1" x14ac:dyDescent="0.2">
      <c r="A81" s="34"/>
      <c r="B81" s="12"/>
      <c r="C81" s="12"/>
      <c r="D81" s="12"/>
      <c r="E81" s="34"/>
      <c r="F81" s="34"/>
      <c r="G81" s="34"/>
      <c r="H81" s="34"/>
      <c r="I81" s="34"/>
      <c r="J81" s="12"/>
    </row>
    <row r="82" spans="1:10" ht="15.75" customHeight="1" x14ac:dyDescent="0.2">
      <c r="A82" s="34"/>
      <c r="B82" s="12"/>
      <c r="C82" s="12"/>
      <c r="D82" s="12"/>
      <c r="E82" s="34"/>
      <c r="F82" s="34"/>
      <c r="G82" s="34"/>
      <c r="H82" s="34"/>
      <c r="I82" s="34"/>
      <c r="J82" s="12"/>
    </row>
    <row r="83" spans="1:10" ht="15.75" customHeight="1" x14ac:dyDescent="0.2">
      <c r="A83" s="34"/>
      <c r="B83" s="12"/>
      <c r="C83" s="12"/>
      <c r="D83" s="12"/>
      <c r="E83" s="34"/>
      <c r="F83" s="34"/>
      <c r="G83" s="34"/>
      <c r="H83" s="34"/>
      <c r="I83" s="34"/>
      <c r="J83" s="12"/>
    </row>
    <row r="84" spans="1:10" ht="15.75" customHeight="1" x14ac:dyDescent="0.2">
      <c r="A84" s="34"/>
      <c r="B84" s="12"/>
      <c r="C84" s="12"/>
      <c r="D84" s="12"/>
      <c r="E84" s="34"/>
      <c r="F84" s="34"/>
      <c r="G84" s="34"/>
      <c r="H84" s="34"/>
      <c r="I84" s="34"/>
      <c r="J84" s="12"/>
    </row>
    <row r="85" spans="1:10" ht="15.75" customHeight="1" x14ac:dyDescent="0.2">
      <c r="A85" s="34"/>
      <c r="B85" s="12"/>
      <c r="C85" s="12"/>
      <c r="D85" s="12"/>
      <c r="E85" s="34"/>
      <c r="F85" s="34"/>
      <c r="G85" s="34"/>
      <c r="H85" s="34"/>
      <c r="I85" s="34"/>
      <c r="J85" s="12"/>
    </row>
    <row r="86" spans="1:10" ht="15" customHeight="1" x14ac:dyDescent="0.2">
      <c r="A86" s="34"/>
      <c r="B86" s="12"/>
      <c r="C86" s="12"/>
      <c r="D86" s="12"/>
      <c r="E86" s="34"/>
      <c r="F86" s="34"/>
      <c r="G86" s="34"/>
      <c r="H86" s="34"/>
      <c r="I86" s="34"/>
      <c r="J86" s="12"/>
    </row>
    <row r="87" spans="1:10" ht="15" customHeight="1" x14ac:dyDescent="0.2">
      <c r="A87" s="34"/>
      <c r="B87" s="12"/>
      <c r="C87" s="12"/>
      <c r="D87" s="12"/>
      <c r="E87" s="34"/>
      <c r="F87" s="34"/>
      <c r="G87" s="34"/>
      <c r="H87" s="34"/>
      <c r="I87" s="34"/>
      <c r="J87" s="12"/>
    </row>
    <row r="88" spans="1:10" ht="15.75" customHeight="1" x14ac:dyDescent="0.2">
      <c r="B88" s="33"/>
    </row>
    <row r="89" spans="1:10" ht="15.75" customHeight="1" x14ac:dyDescent="0.2">
      <c r="A89" s="34"/>
      <c r="B89" s="12"/>
      <c r="C89" s="12"/>
      <c r="D89" s="12"/>
      <c r="E89" s="34"/>
      <c r="F89" s="34"/>
      <c r="G89" s="34"/>
      <c r="H89" s="34"/>
      <c r="I89" s="34"/>
      <c r="J89" s="12"/>
    </row>
    <row r="90" spans="1:10" ht="15.75" customHeight="1" x14ac:dyDescent="0.2">
      <c r="A90" s="34"/>
      <c r="B90" s="12"/>
      <c r="C90" s="12"/>
      <c r="D90" s="12"/>
      <c r="E90" s="34"/>
      <c r="F90" s="34"/>
      <c r="G90" s="34"/>
      <c r="H90" s="34"/>
      <c r="I90" s="34"/>
      <c r="J90" s="12"/>
    </row>
    <row r="91" spans="1:10" ht="15.75" customHeight="1" x14ac:dyDescent="0.2">
      <c r="A91" s="34"/>
      <c r="B91" s="12"/>
      <c r="C91" s="12"/>
      <c r="D91" s="12"/>
      <c r="E91" s="34"/>
      <c r="F91" s="34"/>
      <c r="G91" s="34"/>
      <c r="H91" s="34"/>
      <c r="I91" s="34"/>
      <c r="J91" s="12"/>
    </row>
    <row r="92" spans="1:10" ht="15.75" customHeight="1" x14ac:dyDescent="0.2">
      <c r="A92" s="34"/>
      <c r="B92" s="12"/>
      <c r="C92" s="12"/>
      <c r="D92" s="12"/>
      <c r="E92" s="34"/>
      <c r="F92" s="34"/>
      <c r="G92" s="34"/>
      <c r="H92" s="34"/>
      <c r="I92" s="34"/>
      <c r="J92" s="12"/>
    </row>
    <row r="93" spans="1:10" ht="15.75" customHeight="1" x14ac:dyDescent="0.2">
      <c r="A93" s="34"/>
      <c r="B93" s="12"/>
      <c r="C93" s="12"/>
      <c r="D93" s="12"/>
      <c r="E93" s="34"/>
      <c r="F93" s="34"/>
      <c r="G93" s="34"/>
      <c r="H93" s="34"/>
      <c r="I93" s="34"/>
      <c r="J93" s="12"/>
    </row>
    <row r="94" spans="1:10" ht="15.75" customHeight="1" x14ac:dyDescent="0.2">
      <c r="A94" s="34"/>
      <c r="B94" s="12"/>
      <c r="C94" s="12"/>
      <c r="D94" s="12"/>
      <c r="E94" s="34"/>
      <c r="F94" s="34"/>
      <c r="G94" s="34"/>
      <c r="H94" s="34"/>
      <c r="I94" s="34"/>
      <c r="J94" s="12"/>
    </row>
    <row r="95" spans="1:10" ht="15.75" customHeight="1" x14ac:dyDescent="0.2">
      <c r="A95" s="34"/>
      <c r="B95" s="12"/>
      <c r="C95" s="12"/>
      <c r="D95" s="12"/>
      <c r="E95" s="34"/>
      <c r="F95" s="34"/>
      <c r="G95" s="34"/>
      <c r="H95" s="34"/>
      <c r="I95" s="34"/>
      <c r="J95" s="12"/>
    </row>
    <row r="96" spans="1:10" ht="15.75" customHeight="1" x14ac:dyDescent="0.2">
      <c r="A96" s="34"/>
      <c r="B96" s="12"/>
      <c r="C96" s="12"/>
      <c r="D96" s="12"/>
      <c r="E96" s="34"/>
      <c r="F96" s="34"/>
      <c r="G96" s="34"/>
      <c r="H96" s="34"/>
      <c r="I96" s="34"/>
      <c r="J96" s="12"/>
    </row>
    <row r="97" spans="1:10" ht="15.75" customHeight="1" x14ac:dyDescent="0.2">
      <c r="A97" s="34"/>
      <c r="B97" s="51"/>
      <c r="C97" s="432"/>
      <c r="D97" s="432"/>
      <c r="E97" s="433"/>
      <c r="F97" s="433"/>
      <c r="G97" s="432"/>
      <c r="H97" s="432"/>
      <c r="I97" s="432"/>
      <c r="J97" s="34"/>
    </row>
    <row r="98" spans="1:10" ht="15.75" customHeight="1" x14ac:dyDescent="0.2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 ht="15.75" customHeight="1" x14ac:dyDescent="0.2">
      <c r="A99" s="52"/>
      <c r="B99" s="48"/>
      <c r="C99" s="48"/>
      <c r="D99" s="48"/>
      <c r="E99" s="48"/>
      <c r="F99" s="48"/>
      <c r="G99" s="48"/>
      <c r="H99" s="48"/>
      <c r="I99" s="49"/>
      <c r="J99" s="48"/>
    </row>
    <row r="100" spans="1:10" ht="15.75" customHeight="1" x14ac:dyDescent="0.2">
      <c r="A100" s="50"/>
      <c r="B100" s="48"/>
      <c r="C100" s="48"/>
      <c r="D100" s="48"/>
      <c r="E100" s="50"/>
      <c r="F100" s="48"/>
      <c r="G100" s="48"/>
      <c r="H100" s="48"/>
      <c r="I100" s="50"/>
      <c r="J100" s="48"/>
    </row>
    <row r="101" spans="1:10" ht="15.75" customHeight="1" x14ac:dyDescent="0.2">
      <c r="A101" s="53"/>
      <c r="B101" s="53"/>
      <c r="C101" s="53"/>
      <c r="D101" s="53"/>
      <c r="E101" s="53"/>
      <c r="F101" s="54"/>
      <c r="G101" s="55"/>
      <c r="H101" s="56"/>
      <c r="I101" s="53"/>
      <c r="J101" s="53"/>
    </row>
    <row r="102" spans="1:10" ht="15.75" customHeight="1" x14ac:dyDescent="0.2">
      <c r="A102" s="53"/>
      <c r="B102" s="53"/>
      <c r="C102" s="53"/>
      <c r="D102" s="53"/>
      <c r="E102" s="53"/>
      <c r="F102" s="53"/>
      <c r="G102" s="53"/>
      <c r="H102" s="53"/>
      <c r="I102" s="53"/>
      <c r="J102" s="53"/>
    </row>
    <row r="103" spans="1:10" ht="15.75" customHeight="1" x14ac:dyDescent="0.2">
      <c r="B103" s="33"/>
    </row>
    <row r="104" spans="1:10" ht="15.75" customHeight="1" x14ac:dyDescent="0.2">
      <c r="A104" s="34"/>
      <c r="B104" s="12"/>
      <c r="C104" s="12"/>
      <c r="D104" s="12"/>
      <c r="E104" s="34"/>
      <c r="F104" s="34"/>
      <c r="G104" s="34"/>
      <c r="H104" s="34"/>
      <c r="I104" s="34"/>
      <c r="J104" s="12"/>
    </row>
    <row r="105" spans="1:10" ht="15.75" customHeight="1" x14ac:dyDescent="0.2">
      <c r="A105" s="34"/>
      <c r="B105" s="12"/>
      <c r="C105" s="12"/>
      <c r="D105" s="12"/>
      <c r="E105" s="34"/>
      <c r="F105" s="34"/>
      <c r="G105" s="34"/>
      <c r="H105" s="34"/>
      <c r="I105" s="34"/>
      <c r="J105" s="12"/>
    </row>
    <row r="106" spans="1:10" ht="15.75" customHeight="1" x14ac:dyDescent="0.2">
      <c r="A106" s="34"/>
      <c r="B106" s="12"/>
      <c r="C106" s="12"/>
      <c r="D106" s="12"/>
      <c r="E106" s="34"/>
      <c r="F106" s="34"/>
      <c r="G106" s="34"/>
      <c r="H106" s="34"/>
      <c r="I106" s="34"/>
      <c r="J106" s="12"/>
    </row>
    <row r="107" spans="1:10" ht="15.75" customHeight="1" x14ac:dyDescent="0.2">
      <c r="A107" s="34"/>
      <c r="B107" s="12"/>
      <c r="C107" s="12"/>
      <c r="D107" s="12"/>
      <c r="E107" s="34"/>
      <c r="F107" s="34"/>
      <c r="G107" s="34"/>
      <c r="H107" s="34"/>
      <c r="I107" s="34"/>
      <c r="J107" s="12"/>
    </row>
    <row r="108" spans="1:10" ht="15" x14ac:dyDescent="0.2">
      <c r="A108" s="34"/>
      <c r="B108" s="12"/>
      <c r="C108" s="12"/>
      <c r="D108" s="12"/>
      <c r="E108" s="34"/>
      <c r="F108" s="34"/>
      <c r="G108" s="34"/>
      <c r="H108" s="34"/>
      <c r="I108" s="34"/>
      <c r="J108" s="12"/>
    </row>
    <row r="109" spans="1:10" ht="15" x14ac:dyDescent="0.2">
      <c r="A109" s="34"/>
      <c r="B109" s="12"/>
      <c r="C109" s="12"/>
      <c r="D109" s="12"/>
      <c r="E109" s="34"/>
      <c r="F109" s="34"/>
      <c r="G109" s="34"/>
      <c r="H109" s="34"/>
      <c r="I109" s="34"/>
      <c r="J109" s="12"/>
    </row>
    <row r="110" spans="1:10" ht="15" x14ac:dyDescent="0.2">
      <c r="A110" s="34"/>
      <c r="B110" s="12"/>
      <c r="C110" s="12"/>
      <c r="D110" s="12"/>
      <c r="E110" s="34"/>
      <c r="F110" s="34"/>
      <c r="G110" s="34"/>
      <c r="H110" s="34"/>
      <c r="I110" s="34"/>
      <c r="J110" s="12"/>
    </row>
    <row r="111" spans="1:10" ht="15" x14ac:dyDescent="0.2">
      <c r="A111" s="34"/>
      <c r="B111" s="12"/>
      <c r="C111" s="12"/>
      <c r="D111" s="12"/>
      <c r="E111" s="34"/>
      <c r="F111" s="34"/>
      <c r="G111" s="34"/>
      <c r="H111" s="34"/>
      <c r="I111" s="34"/>
      <c r="J111" s="12"/>
    </row>
    <row r="112" spans="1:10" ht="15" x14ac:dyDescent="0.2">
      <c r="A112" s="34"/>
      <c r="B112" s="12"/>
      <c r="C112" s="12"/>
      <c r="D112" s="12"/>
      <c r="E112" s="34"/>
      <c r="F112" s="34"/>
      <c r="G112" s="34"/>
      <c r="H112" s="34"/>
      <c r="I112" s="34"/>
      <c r="J112" s="12"/>
    </row>
    <row r="113" spans="1:10" x14ac:dyDescent="0.2">
      <c r="B113" s="33"/>
    </row>
    <row r="114" spans="1:10" ht="15" x14ac:dyDescent="0.2">
      <c r="A114" s="34"/>
      <c r="B114" s="12"/>
      <c r="C114" s="12"/>
      <c r="D114" s="12"/>
      <c r="E114" s="34"/>
      <c r="F114" s="34"/>
      <c r="G114" s="34"/>
      <c r="H114" s="34"/>
      <c r="I114" s="34"/>
      <c r="J114" s="12"/>
    </row>
    <row r="115" spans="1:10" ht="15" x14ac:dyDescent="0.2">
      <c r="A115" s="34"/>
      <c r="B115" s="12"/>
      <c r="C115" s="12"/>
      <c r="D115" s="12"/>
      <c r="E115" s="34"/>
      <c r="F115" s="34"/>
      <c r="G115" s="34"/>
      <c r="H115" s="34"/>
      <c r="I115" s="34"/>
      <c r="J115" s="12"/>
    </row>
    <row r="116" spans="1:10" ht="15" x14ac:dyDescent="0.2">
      <c r="A116" s="34"/>
      <c r="B116" s="12"/>
      <c r="C116" s="12"/>
      <c r="D116" s="12"/>
      <c r="E116" s="34"/>
      <c r="F116" s="34"/>
      <c r="G116" s="34"/>
      <c r="H116" s="34"/>
      <c r="I116" s="34"/>
      <c r="J116" s="12"/>
    </row>
    <row r="117" spans="1:10" ht="15" x14ac:dyDescent="0.2">
      <c r="A117" s="34"/>
      <c r="B117" s="12"/>
      <c r="C117" s="12"/>
      <c r="D117" s="12"/>
      <c r="E117" s="34"/>
      <c r="F117" s="34"/>
      <c r="G117" s="34"/>
      <c r="H117" s="34"/>
      <c r="I117" s="34"/>
      <c r="J117" s="12"/>
    </row>
    <row r="118" spans="1:10" ht="15" x14ac:dyDescent="0.2">
      <c r="A118" s="34"/>
      <c r="B118" s="12"/>
      <c r="C118" s="12"/>
      <c r="D118" s="12"/>
      <c r="E118" s="34"/>
      <c r="F118" s="34"/>
      <c r="G118" s="34"/>
      <c r="H118" s="34"/>
      <c r="I118" s="34"/>
      <c r="J118" s="12"/>
    </row>
    <row r="119" spans="1:10" ht="15" x14ac:dyDescent="0.2">
      <c r="A119" s="34"/>
      <c r="B119" s="12"/>
      <c r="C119" s="12"/>
      <c r="D119" s="12"/>
      <c r="E119" s="34"/>
      <c r="F119" s="34"/>
      <c r="G119" s="34"/>
      <c r="H119" s="34"/>
      <c r="I119" s="34"/>
      <c r="J119" s="12"/>
    </row>
    <row r="120" spans="1:10" ht="15" x14ac:dyDescent="0.2">
      <c r="A120" s="34"/>
      <c r="B120" s="12"/>
      <c r="C120" s="12"/>
      <c r="D120" s="12"/>
      <c r="E120" s="34"/>
      <c r="F120" s="34"/>
      <c r="G120" s="34"/>
      <c r="H120" s="34"/>
      <c r="I120" s="34"/>
      <c r="J120" s="12"/>
    </row>
    <row r="121" spans="1:10" ht="15" x14ac:dyDescent="0.2">
      <c r="A121" s="34"/>
      <c r="B121" s="12"/>
      <c r="C121" s="12"/>
      <c r="D121" s="12"/>
      <c r="E121" s="34"/>
      <c r="F121" s="34"/>
      <c r="G121" s="34"/>
      <c r="H121" s="34"/>
      <c r="I121" s="34"/>
      <c r="J121" s="12"/>
    </row>
    <row r="122" spans="1:10" ht="15" x14ac:dyDescent="0.2">
      <c r="A122" s="34"/>
      <c r="B122" s="12"/>
      <c r="C122" s="12"/>
      <c r="D122" s="12"/>
      <c r="E122" s="34"/>
      <c r="F122" s="34"/>
      <c r="G122" s="34"/>
      <c r="H122" s="34"/>
      <c r="I122" s="34"/>
      <c r="J122" s="12"/>
    </row>
    <row r="123" spans="1:10" x14ac:dyDescent="0.2">
      <c r="B123" s="33"/>
    </row>
    <row r="124" spans="1:10" ht="15" x14ac:dyDescent="0.2">
      <c r="A124" s="34"/>
      <c r="B124" s="12"/>
      <c r="C124" s="12"/>
      <c r="D124" s="12"/>
      <c r="E124" s="34"/>
      <c r="F124" s="34"/>
      <c r="G124" s="34"/>
      <c r="H124" s="34"/>
      <c r="I124" s="34"/>
      <c r="J124" s="12"/>
    </row>
    <row r="125" spans="1:10" ht="15" x14ac:dyDescent="0.2">
      <c r="A125" s="34"/>
      <c r="B125" s="12"/>
      <c r="C125" s="12"/>
      <c r="D125" s="12"/>
      <c r="E125" s="34"/>
      <c r="F125" s="34"/>
      <c r="G125" s="34"/>
      <c r="H125" s="34"/>
      <c r="I125" s="34"/>
      <c r="J125" s="12"/>
    </row>
    <row r="126" spans="1:10" ht="15" x14ac:dyDescent="0.2">
      <c r="A126" s="34"/>
      <c r="B126" s="12"/>
      <c r="C126" s="12"/>
      <c r="D126" s="12"/>
      <c r="E126" s="34"/>
      <c r="F126" s="34"/>
      <c r="G126" s="34"/>
      <c r="H126" s="34"/>
      <c r="I126" s="34"/>
      <c r="J126" s="12"/>
    </row>
    <row r="127" spans="1:10" ht="15" x14ac:dyDescent="0.2">
      <c r="A127" s="34"/>
      <c r="B127" s="12"/>
      <c r="C127" s="12"/>
      <c r="D127" s="12"/>
      <c r="E127" s="34"/>
      <c r="F127" s="34"/>
      <c r="G127" s="34"/>
      <c r="H127" s="34"/>
      <c r="I127" s="34"/>
      <c r="J127" s="12"/>
    </row>
    <row r="128" spans="1:10" ht="15" x14ac:dyDescent="0.2">
      <c r="A128" s="34"/>
      <c r="B128" s="12"/>
      <c r="C128" s="12"/>
      <c r="D128" s="12"/>
      <c r="E128" s="34"/>
      <c r="F128" s="34"/>
      <c r="G128" s="34"/>
      <c r="H128" s="34"/>
      <c r="I128" s="34"/>
      <c r="J128" s="12"/>
    </row>
    <row r="129" spans="1:10" ht="15" x14ac:dyDescent="0.2">
      <c r="A129" s="34"/>
      <c r="B129" s="12"/>
      <c r="C129" s="12"/>
      <c r="D129" s="12"/>
      <c r="E129" s="34"/>
      <c r="F129" s="34"/>
      <c r="G129" s="34"/>
      <c r="H129" s="34"/>
      <c r="I129" s="34"/>
      <c r="J129" s="12"/>
    </row>
    <row r="130" spans="1:10" ht="15" x14ac:dyDescent="0.2">
      <c r="A130" s="34"/>
      <c r="B130" s="12"/>
      <c r="C130" s="12"/>
      <c r="D130" s="12"/>
      <c r="E130" s="34"/>
      <c r="F130" s="34"/>
      <c r="G130" s="34"/>
      <c r="H130" s="34"/>
      <c r="I130" s="34"/>
      <c r="J130" s="12"/>
    </row>
    <row r="131" spans="1:10" ht="15" x14ac:dyDescent="0.2">
      <c r="A131" s="34"/>
      <c r="B131" s="12"/>
      <c r="C131" s="12"/>
      <c r="D131" s="12"/>
      <c r="E131" s="34"/>
      <c r="F131" s="34"/>
      <c r="G131" s="34"/>
      <c r="H131" s="34"/>
      <c r="I131" s="34"/>
      <c r="J131" s="12"/>
    </row>
    <row r="132" spans="1:10" ht="15" x14ac:dyDescent="0.2">
      <c r="A132" s="34"/>
      <c r="B132" s="12"/>
      <c r="C132" s="12"/>
      <c r="D132" s="12"/>
      <c r="E132" s="34"/>
      <c r="F132" s="34"/>
      <c r="G132" s="34"/>
      <c r="H132" s="34"/>
      <c r="I132" s="34"/>
      <c r="J132" s="12"/>
    </row>
    <row r="133" spans="1:10" x14ac:dyDescent="0.2">
      <c r="B133" s="33"/>
    </row>
    <row r="134" spans="1:10" ht="15" x14ac:dyDescent="0.2">
      <c r="A134" s="34"/>
      <c r="B134" s="12"/>
      <c r="C134" s="12"/>
      <c r="D134" s="12"/>
      <c r="E134" s="34"/>
      <c r="F134" s="34"/>
      <c r="G134" s="34"/>
      <c r="H134" s="34"/>
      <c r="I134" s="34"/>
      <c r="J134" s="12"/>
    </row>
    <row r="135" spans="1:10" ht="15" x14ac:dyDescent="0.2">
      <c r="A135" s="34"/>
      <c r="B135" s="12"/>
      <c r="C135" s="12"/>
      <c r="D135" s="12"/>
      <c r="E135" s="34"/>
      <c r="F135" s="34"/>
      <c r="G135" s="34"/>
      <c r="H135" s="34"/>
      <c r="I135" s="34"/>
      <c r="J135" s="12"/>
    </row>
    <row r="136" spans="1:10" ht="15" x14ac:dyDescent="0.2">
      <c r="A136" s="34"/>
      <c r="B136" s="12"/>
      <c r="C136" s="12"/>
      <c r="D136" s="12"/>
      <c r="E136" s="34"/>
      <c r="F136" s="34"/>
      <c r="G136" s="34"/>
      <c r="H136" s="34"/>
      <c r="I136" s="34"/>
      <c r="J136" s="12"/>
    </row>
    <row r="137" spans="1:10" ht="15" x14ac:dyDescent="0.2">
      <c r="A137" s="34"/>
      <c r="B137" s="12"/>
      <c r="C137" s="12"/>
      <c r="D137" s="12"/>
      <c r="E137" s="34"/>
      <c r="F137" s="34"/>
      <c r="G137" s="34"/>
      <c r="H137" s="34"/>
      <c r="I137" s="34"/>
      <c r="J137" s="12"/>
    </row>
    <row r="138" spans="1:10" ht="15" x14ac:dyDescent="0.2">
      <c r="A138" s="34"/>
      <c r="B138" s="12"/>
      <c r="C138" s="12"/>
      <c r="D138" s="12"/>
      <c r="E138" s="34"/>
      <c r="F138" s="34"/>
      <c r="G138" s="34"/>
      <c r="H138" s="34"/>
      <c r="I138" s="34"/>
      <c r="J138" s="12"/>
    </row>
    <row r="139" spans="1:10" ht="15" x14ac:dyDescent="0.2">
      <c r="A139" s="34"/>
      <c r="B139" s="12"/>
      <c r="C139" s="12"/>
      <c r="D139" s="12"/>
      <c r="E139" s="34"/>
      <c r="F139" s="34"/>
      <c r="G139" s="34"/>
      <c r="H139" s="34"/>
      <c r="I139" s="34"/>
      <c r="J139" s="12"/>
    </row>
    <row r="140" spans="1:10" ht="15" x14ac:dyDescent="0.2">
      <c r="A140" s="34"/>
      <c r="B140" s="12"/>
      <c r="C140" s="12"/>
      <c r="D140" s="12"/>
      <c r="E140" s="34"/>
      <c r="F140" s="34"/>
      <c r="G140" s="34"/>
      <c r="H140" s="34"/>
      <c r="I140" s="34"/>
      <c r="J140" s="12"/>
    </row>
    <row r="141" spans="1:10" ht="15" x14ac:dyDescent="0.2">
      <c r="A141" s="34"/>
      <c r="B141" s="12"/>
      <c r="C141" s="12"/>
      <c r="D141" s="12"/>
      <c r="E141" s="34"/>
      <c r="F141" s="34"/>
      <c r="G141" s="34"/>
      <c r="H141" s="34"/>
      <c r="I141" s="34"/>
      <c r="J141" s="12"/>
    </row>
    <row r="142" spans="1:10" x14ac:dyDescent="0.2">
      <c r="A142" s="34"/>
      <c r="B142" s="51"/>
      <c r="C142" s="432"/>
      <c r="D142" s="432"/>
      <c r="E142" s="433"/>
      <c r="F142" s="433"/>
      <c r="G142" s="432"/>
      <c r="H142" s="432"/>
      <c r="I142" s="432"/>
      <c r="J142" s="34"/>
    </row>
  </sheetData>
  <customSheetViews>
    <customSheetView guid="{B28A55F2-F506-44F5-8B45-C06C81F4E83D}" showRuler="0" topLeftCell="B1">
      <selection activeCell="AM6" sqref="AM6"/>
      <pageMargins left="0" right="0" top="0.39370078740157483" bottom="0.39370078740157483" header="0.51181102362204722" footer="0.51181102362204722"/>
      <pageSetup paperSize="9" orientation="landscape" horizontalDpi="300" verticalDpi="300" r:id="rId1"/>
      <headerFooter alignWithMargins="0"/>
    </customSheetView>
  </customSheetViews>
  <mergeCells count="59">
    <mergeCell ref="F18:H18"/>
    <mergeCell ref="I18:K18"/>
    <mergeCell ref="L18:N18"/>
    <mergeCell ref="AL45:AL46"/>
    <mergeCell ref="AM45:AM46"/>
    <mergeCell ref="AN45:AN46"/>
    <mergeCell ref="F46:H46"/>
    <mergeCell ref="I46:K46"/>
    <mergeCell ref="L46:N46"/>
    <mergeCell ref="O46:Q46"/>
    <mergeCell ref="R46:T46"/>
    <mergeCell ref="U46:W46"/>
    <mergeCell ref="X46:Z46"/>
    <mergeCell ref="AA46:AC46"/>
    <mergeCell ref="AD46:AF46"/>
    <mergeCell ref="AG46:AI46"/>
    <mergeCell ref="B45:B46"/>
    <mergeCell ref="C45:C46"/>
    <mergeCell ref="D45:D46"/>
    <mergeCell ref="E45:E46"/>
    <mergeCell ref="F45:AI45"/>
    <mergeCell ref="AN7:AN8"/>
    <mergeCell ref="E7:E8"/>
    <mergeCell ref="F7:AI7"/>
    <mergeCell ref="F8:H8"/>
    <mergeCell ref="AG8:AI8"/>
    <mergeCell ref="O8:Q8"/>
    <mergeCell ref="U8:W8"/>
    <mergeCell ref="AD8:AF8"/>
    <mergeCell ref="L8:N8"/>
    <mergeCell ref="B7:B8"/>
    <mergeCell ref="AL7:AL8"/>
    <mergeCell ref="AM7:AM8"/>
    <mergeCell ref="I8:K8"/>
    <mergeCell ref="A7:A8"/>
    <mergeCell ref="C7:C8"/>
    <mergeCell ref="D7:D8"/>
    <mergeCell ref="C142:D142"/>
    <mergeCell ref="E142:F142"/>
    <mergeCell ref="G142:I142"/>
    <mergeCell ref="AA8:AC8"/>
    <mergeCell ref="R8:T8"/>
    <mergeCell ref="X8:Z8"/>
    <mergeCell ref="C97:D97"/>
    <mergeCell ref="E97:F97"/>
    <mergeCell ref="G97:I97"/>
    <mergeCell ref="A39:AN39"/>
    <mergeCell ref="A40:AN40"/>
    <mergeCell ref="A41:AN41"/>
    <mergeCell ref="E42:U42"/>
    <mergeCell ref="A43:B43"/>
    <mergeCell ref="E43:AK43"/>
    <mergeCell ref="A45:A46"/>
    <mergeCell ref="A3:AN3"/>
    <mergeCell ref="A1:AN1"/>
    <mergeCell ref="A2:AN2"/>
    <mergeCell ref="E4:U4"/>
    <mergeCell ref="A5:B5"/>
    <mergeCell ref="E5:AK5"/>
  </mergeCells>
  <phoneticPr fontId="1" type="noConversion"/>
  <printOptions horizontalCentered="1"/>
  <pageMargins left="0" right="0" top="0.39370078740157483" bottom="0.39370078740157483" header="0.51181102362204722" footer="0.51181102362204722"/>
  <pageSetup paperSize="9" scale="96" orientation="landscape" verticalDpi="300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indexed="10"/>
  </sheetPr>
  <dimension ref="A1:AU99"/>
  <sheetViews>
    <sheetView zoomScaleNormal="100" workbookViewId="0">
      <selection sqref="A1:AN31"/>
    </sheetView>
  </sheetViews>
  <sheetFormatPr defaultColWidth="9.140625" defaultRowHeight="12.75" x14ac:dyDescent="0.2"/>
  <cols>
    <col min="1" max="1" width="3.85546875" style="26" customWidth="1"/>
    <col min="2" max="2" width="22.85546875" style="26" customWidth="1"/>
    <col min="3" max="3" width="11.140625" style="26" customWidth="1"/>
    <col min="4" max="4" width="19.42578125" style="26" customWidth="1"/>
    <col min="5" max="5" width="6.28515625" style="26" customWidth="1"/>
    <col min="6" max="6" width="2.140625" style="26" customWidth="1"/>
    <col min="7" max="7" width="1.85546875" style="26" customWidth="1"/>
    <col min="8" max="8" width="2.28515625" style="26" customWidth="1"/>
    <col min="9" max="36" width="2.140625" style="26" customWidth="1"/>
    <col min="37" max="37" width="2.140625" style="26" bestFit="1" customWidth="1"/>
    <col min="38" max="38" width="7" style="26" customWidth="1"/>
    <col min="39" max="39" width="4.28515625" style="26" customWidth="1"/>
    <col min="40" max="40" width="6.140625" style="26" customWidth="1"/>
    <col min="41" max="41" width="5.85546875" style="26" customWidth="1"/>
    <col min="42" max="16384" width="9.140625" style="26"/>
  </cols>
  <sheetData>
    <row r="1" spans="1:44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  <c r="AC1" s="420"/>
      <c r="AD1" s="420"/>
      <c r="AE1" s="420"/>
      <c r="AF1" s="420"/>
      <c r="AG1" s="420"/>
      <c r="AH1" s="420"/>
      <c r="AI1" s="420"/>
      <c r="AJ1" s="420"/>
      <c r="AK1" s="420"/>
      <c r="AL1" s="420"/>
      <c r="AM1" s="420"/>
      <c r="AN1" s="420"/>
    </row>
    <row r="2" spans="1:44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</row>
    <row r="3" spans="1:44" ht="25.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</row>
    <row r="4" spans="1:44" x14ac:dyDescent="0.2">
      <c r="A4" s="49"/>
      <c r="B4" s="48"/>
      <c r="C4" s="14"/>
      <c r="D4" s="4"/>
      <c r="E4" s="429" t="s">
        <v>34</v>
      </c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</row>
    <row r="5" spans="1:44" ht="15" x14ac:dyDescent="0.2">
      <c r="A5" s="430" t="s">
        <v>63</v>
      </c>
      <c r="B5" s="430"/>
      <c r="C5" s="14"/>
      <c r="D5" s="4"/>
      <c r="E5" s="431" t="s">
        <v>9</v>
      </c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10" t="str">
        <f>d_1</f>
        <v>17 сентября 2022 г.</v>
      </c>
    </row>
    <row r="6" spans="1:44" ht="12.75" customHeight="1" x14ac:dyDescent="0.2">
      <c r="A6" s="10" t="str">
        <f>d_4</f>
        <v>ЖЕНЩИНЫ</v>
      </c>
      <c r="B6" s="17"/>
      <c r="C6" s="14"/>
      <c r="D6" s="4"/>
      <c r="W6" s="67"/>
      <c r="X6" s="58"/>
      <c r="AA6" s="130" t="str">
        <f>d_5</f>
        <v>г.Ростов н/Д стадион Арсенал</v>
      </c>
      <c r="AB6" s="22"/>
      <c r="AC6" s="22"/>
      <c r="AD6" s="22"/>
      <c r="AE6" s="22"/>
      <c r="AF6" s="22"/>
      <c r="AG6" s="22"/>
      <c r="AH6" s="22"/>
      <c r="AI6" s="22"/>
      <c r="AJ6" s="22"/>
      <c r="AK6" s="22"/>
      <c r="AM6" s="50"/>
      <c r="AN6" s="89" t="s">
        <v>2424</v>
      </c>
    </row>
    <row r="7" spans="1:44" ht="18" customHeight="1" x14ac:dyDescent="0.2">
      <c r="A7" s="437" t="s">
        <v>41</v>
      </c>
      <c r="B7" s="439" t="s">
        <v>56</v>
      </c>
      <c r="C7" s="439" t="s">
        <v>72</v>
      </c>
      <c r="D7" s="439" t="s">
        <v>107</v>
      </c>
      <c r="E7" s="439" t="s">
        <v>42</v>
      </c>
      <c r="F7" s="443" t="s">
        <v>81</v>
      </c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113"/>
      <c r="AK7" s="113"/>
      <c r="AL7" s="439" t="s">
        <v>5</v>
      </c>
      <c r="AM7" s="441" t="s">
        <v>57</v>
      </c>
      <c r="AN7" s="441" t="s">
        <v>77</v>
      </c>
    </row>
    <row r="8" spans="1:44" x14ac:dyDescent="0.2">
      <c r="A8" s="438"/>
      <c r="B8" s="440"/>
      <c r="C8" s="440"/>
      <c r="D8" s="440"/>
      <c r="E8" s="440"/>
      <c r="F8" s="448" t="s">
        <v>1411</v>
      </c>
      <c r="G8" s="448"/>
      <c r="H8" s="448"/>
      <c r="I8" s="449" t="s">
        <v>305</v>
      </c>
      <c r="J8" s="449"/>
      <c r="K8" s="449"/>
      <c r="L8" s="448" t="s">
        <v>306</v>
      </c>
      <c r="M8" s="448"/>
      <c r="N8" s="448"/>
      <c r="O8" s="449" t="s">
        <v>162</v>
      </c>
      <c r="P8" s="449"/>
      <c r="Q8" s="449"/>
      <c r="R8" s="449" t="s">
        <v>162</v>
      </c>
      <c r="S8" s="449"/>
      <c r="T8" s="449"/>
      <c r="U8" s="449" t="s">
        <v>150</v>
      </c>
      <c r="V8" s="449"/>
      <c r="W8" s="449"/>
      <c r="X8" s="449" t="s">
        <v>163</v>
      </c>
      <c r="Y8" s="449"/>
      <c r="Z8" s="449"/>
      <c r="AA8" s="449" t="s">
        <v>164</v>
      </c>
      <c r="AB8" s="449"/>
      <c r="AC8" s="449"/>
      <c r="AD8" s="447" t="s">
        <v>1628</v>
      </c>
      <c r="AE8" s="447"/>
      <c r="AF8" s="447"/>
      <c r="AG8" s="447" t="s">
        <v>1630</v>
      </c>
      <c r="AH8" s="447"/>
      <c r="AI8" s="447"/>
      <c r="AJ8" s="113" t="s">
        <v>83</v>
      </c>
      <c r="AK8" s="113" t="s">
        <v>82</v>
      </c>
      <c r="AL8" s="440"/>
      <c r="AM8" s="442"/>
      <c r="AN8" s="442"/>
      <c r="AR8" s="46"/>
    </row>
    <row r="9" spans="1:44" ht="18" customHeight="1" x14ac:dyDescent="0.2">
      <c r="A9" s="20" t="s">
        <v>45</v>
      </c>
      <c r="B9" s="255" t="e">
        <f>VLOOKUP($E9,УЧАСТНИКИ!$A$2:$L$1060,3,FALSE)</f>
        <v>#N/A</v>
      </c>
      <c r="C9" s="256" t="e">
        <f>VLOOKUP($E9,УЧАСТНИКИ!$A$2:$L$1060,4,FALSE)</f>
        <v>#N/A</v>
      </c>
      <c r="D9" s="257" t="e">
        <f>VLOOKUP($E9,УЧАСТНИКИ!$A$2:$L$1060,5,FALSE)</f>
        <v>#N/A</v>
      </c>
      <c r="E9" s="140" t="s">
        <v>2179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07" t="e">
        <f>VLOOKUP($E9,УЧАСТНИКИ!$A$2:$L$1060,9,FALSE)</f>
        <v>#N/A</v>
      </c>
      <c r="AR9" s="34"/>
    </row>
    <row r="10" spans="1:44" ht="18" customHeight="1" x14ac:dyDescent="0.2">
      <c r="A10" s="20" t="s">
        <v>46</v>
      </c>
      <c r="B10" s="255" t="e">
        <f>VLOOKUP($E10,УЧАСТНИКИ!$A$2:$L$1060,3,FALSE)</f>
        <v>#N/A</v>
      </c>
      <c r="C10" s="256" t="e">
        <f>VLOOKUP($E10,УЧАСТНИКИ!$A$2:$L$1060,4,FALSE)</f>
        <v>#N/A</v>
      </c>
      <c r="D10" s="257" t="e">
        <f>VLOOKUP($E10,УЧАСТНИКИ!$A$2:$L$1060,5,FALSE)</f>
        <v>#N/A</v>
      </c>
      <c r="E10" s="140" t="s">
        <v>2040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07" t="e">
        <f>VLOOKUP($E10,УЧАСТНИКИ!$A$2:$L$1060,9,FALSE)</f>
        <v>#N/A</v>
      </c>
    </row>
    <row r="11" spans="1:44" ht="18" customHeight="1" x14ac:dyDescent="0.2">
      <c r="A11" s="20" t="s">
        <v>47</v>
      </c>
      <c r="B11" s="255" t="str">
        <f>VLOOKUP($E11,УЧАСТНИКИ!$A$2:$L$1060,3,FALSE)</f>
        <v>КЕЙДАН АРИНА</v>
      </c>
      <c r="C11" s="256" t="str">
        <f>VLOOKUP($E11,УЧАСТНИКИ!$A$2:$L$1060,4,FALSE)</f>
        <v>08.10.2004</v>
      </c>
      <c r="D11" s="257" t="str">
        <f>VLOOKUP($E11,УЧАСТНИКИ!$A$2:$L$1060,5,FALSE)</f>
        <v>РОСТОВ СШОР-8</v>
      </c>
      <c r="E11" s="140" t="s">
        <v>1952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07">
        <f>VLOOKUP($E11,УЧАСТНИКИ!$A$2:$L$1060,9,FALSE)</f>
        <v>0</v>
      </c>
    </row>
    <row r="12" spans="1:44" ht="18" customHeight="1" x14ac:dyDescent="0.2">
      <c r="A12" s="20" t="s">
        <v>48</v>
      </c>
      <c r="B12" s="296" t="e">
        <f>VLOOKUP($E12,УЧАСТНИКИ!$A$2:$L$1060,3,FALSE)</f>
        <v>#N/A</v>
      </c>
      <c r="C12" s="297" t="e">
        <f>VLOOKUP($E12,УЧАСТНИКИ!$A$2:$L$1060,4,FALSE)</f>
        <v>#N/A</v>
      </c>
      <c r="D12" s="298" t="e">
        <f>VLOOKUP($E12,УЧАСТНИКИ!$A$2:$L$1060,5,FALSE)</f>
        <v>#N/A</v>
      </c>
      <c r="E12" s="140" t="s">
        <v>1540</v>
      </c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07" t="e">
        <f>VLOOKUP($E12,УЧАСТНИКИ!$A$2:$L$1060,9,FALSE)</f>
        <v>#N/A</v>
      </c>
    </row>
    <row r="13" spans="1:44" ht="18" customHeight="1" x14ac:dyDescent="0.2">
      <c r="A13" s="20" t="s">
        <v>49</v>
      </c>
      <c r="B13" s="216" t="e">
        <f>VLOOKUP($E13,УЧАСТНИКИ!$A$2:$L$1060,3,FALSE)</f>
        <v>#N/A</v>
      </c>
      <c r="C13" s="217" t="e">
        <f>VLOOKUP($E13,УЧАСТНИКИ!$A$2:$L$1060,4,FALSE)</f>
        <v>#N/A</v>
      </c>
      <c r="D13" s="218" t="e">
        <f>VLOOKUP($E13,УЧАСТНИКИ!$A$2:$L$1060,5,FALSE)</f>
        <v>#N/A</v>
      </c>
      <c r="E13" s="311" t="s">
        <v>2088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07" t="e">
        <f>VLOOKUP($E13,УЧАСТНИКИ!$A$2:$L$1060,9,FALSE)</f>
        <v>#N/A</v>
      </c>
    </row>
    <row r="14" spans="1:44" ht="18" customHeight="1" x14ac:dyDescent="0.2">
      <c r="A14" s="20" t="s">
        <v>50</v>
      </c>
      <c r="B14" s="216" t="e">
        <f>VLOOKUP($E14,УЧАСТНИКИ!$A$2:$L$1060,3,FALSE)</f>
        <v>#N/A</v>
      </c>
      <c r="C14" s="217" t="e">
        <f>VLOOKUP($E14,УЧАСТНИКИ!$A$2:$L$1060,4,FALSE)</f>
        <v>#N/A</v>
      </c>
      <c r="D14" s="218" t="e">
        <f>VLOOKUP($E14,УЧАСТНИКИ!$A$2:$L$1060,5,FALSE)</f>
        <v>#N/A</v>
      </c>
      <c r="E14" s="14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07" t="e">
        <f>VLOOKUP($E14,УЧАСТНИКИ!$A$2:$L$1060,9,FALSE)</f>
        <v>#N/A</v>
      </c>
    </row>
    <row r="15" spans="1:44" ht="18" customHeight="1" x14ac:dyDescent="0.2">
      <c r="A15" s="20" t="s">
        <v>51</v>
      </c>
      <c r="B15" s="216" t="e">
        <f>VLOOKUP($E15,УЧАСТНИКИ!$A$2:$L$1060,3,FALSE)</f>
        <v>#N/A</v>
      </c>
      <c r="C15" s="217" t="e">
        <f>VLOOKUP($E15,УЧАСТНИКИ!$A$2:$L$1060,4,FALSE)</f>
        <v>#N/A</v>
      </c>
      <c r="D15" s="218" t="e">
        <f>VLOOKUP($E15,УЧАСТНИКИ!$A$2:$L$1060,5,FALSE)</f>
        <v>#N/A</v>
      </c>
      <c r="E15" s="140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07" t="e">
        <f>VLOOKUP($E15,УЧАСТНИКИ!$A$2:$L$1060,9,FALSE)</f>
        <v>#N/A</v>
      </c>
    </row>
    <row r="16" spans="1:44" ht="18" customHeight="1" x14ac:dyDescent="0.2">
      <c r="A16" s="20" t="s">
        <v>88</v>
      </c>
      <c r="B16" s="216" t="e">
        <f>VLOOKUP($E16,УЧАСТНИКИ!$A$2:$L$1060,3,FALSE)</f>
        <v>#N/A</v>
      </c>
      <c r="C16" s="217" t="e">
        <f>VLOOKUP($E16,УЧАСТНИКИ!$A$2:$L$1060,4,FALSE)</f>
        <v>#N/A</v>
      </c>
      <c r="D16" s="218" t="e">
        <f>VLOOKUP($E16,УЧАСТНИКИ!$A$2:$L$1060,5,FALSE)</f>
        <v>#N/A</v>
      </c>
      <c r="E16" s="140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07" t="e">
        <f>VLOOKUP($E16,УЧАСТНИКИ!$A$2:$L$1060,9,FALSE)</f>
        <v>#N/A</v>
      </c>
    </row>
    <row r="17" spans="1:47" ht="15.75" hidden="1" customHeight="1" x14ac:dyDescent="0.2">
      <c r="A17" s="20"/>
      <c r="B17" s="216" t="e">
        <f>VLOOKUP($E17,УЧАСТНИКИ!$A$2:$L$1060,3,FALSE)</f>
        <v>#N/A</v>
      </c>
      <c r="C17" s="217" t="e">
        <f>VLOOKUP($E17,УЧАСТНИКИ!$A$2:$L$1060,4,FALSE)</f>
        <v>#N/A</v>
      </c>
      <c r="D17" s="218" t="e">
        <f>VLOOKUP($E17,УЧАСТНИКИ!$A$2:$L$1060,5,FALSE)</f>
        <v>#N/A</v>
      </c>
      <c r="E17" s="140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07"/>
    </row>
    <row r="18" spans="1:47" ht="15.75" hidden="1" customHeight="1" x14ac:dyDescent="0.2">
      <c r="A18" s="20" t="s">
        <v>95</v>
      </c>
      <c r="B18" s="216" t="e">
        <f>VLOOKUP($E18,УЧАСТНИКИ!$A$2:$L$1060,3,FALSE)</f>
        <v>#N/A</v>
      </c>
      <c r="C18" s="217" t="e">
        <f>VLOOKUP($E18,УЧАСТНИКИ!$A$2:$L$1060,4,FALSE)</f>
        <v>#N/A</v>
      </c>
      <c r="D18" s="218" t="e">
        <f>VLOOKUP($E18,УЧАСТНИКИ!$A$2:$L$1060,5,FALSE)</f>
        <v>#N/A</v>
      </c>
      <c r="E18" s="140"/>
      <c r="F18" s="453" t="s">
        <v>1629</v>
      </c>
      <c r="G18" s="453"/>
      <c r="H18" s="453"/>
      <c r="I18" s="454" t="s">
        <v>1630</v>
      </c>
      <c r="J18" s="454"/>
      <c r="K18" s="454"/>
      <c r="L18" s="448"/>
      <c r="M18" s="448"/>
      <c r="N18" s="448"/>
      <c r="O18" s="449"/>
      <c r="P18" s="449"/>
      <c r="Q18" s="449"/>
      <c r="R18" s="449"/>
      <c r="S18" s="449"/>
      <c r="T18" s="449"/>
      <c r="U18" s="449"/>
      <c r="V18" s="449"/>
      <c r="W18" s="449"/>
      <c r="X18" s="449"/>
      <c r="Y18" s="449"/>
      <c r="Z18" s="449"/>
      <c r="AA18" s="449"/>
      <c r="AB18" s="449"/>
      <c r="AC18" s="449"/>
      <c r="AD18" s="447"/>
      <c r="AE18" s="447"/>
      <c r="AF18" s="447"/>
      <c r="AG18" s="447"/>
      <c r="AH18" s="447"/>
      <c r="AI18" s="447"/>
      <c r="AJ18" s="113" t="s">
        <v>83</v>
      </c>
      <c r="AK18" s="113" t="s">
        <v>82</v>
      </c>
      <c r="AL18" s="21"/>
      <c r="AM18" s="21"/>
      <c r="AN18" s="207" t="e">
        <f>VLOOKUP($E18,УЧАСТНИКИ!$A$2:$L$1060,9,FALSE)</f>
        <v>#N/A</v>
      </c>
    </row>
    <row r="19" spans="1:47" ht="15.75" hidden="1" customHeight="1" x14ac:dyDescent="0.2">
      <c r="A19" s="20" t="s">
        <v>45</v>
      </c>
      <c r="B19" s="216" t="e">
        <f>VLOOKUP($E19,УЧАСТНИКИ!$A$2:$L$1060,3,FALSE)</f>
        <v>#N/A</v>
      </c>
      <c r="C19" s="217" t="e">
        <f>VLOOKUP($E19,УЧАСТНИКИ!$A$2:$L$1060,4,FALSE)</f>
        <v>#N/A</v>
      </c>
      <c r="D19" s="218" t="e">
        <f>VLOOKUP($E19,УЧАСТНИКИ!$A$2:$L$1060,5,FALSE)</f>
        <v>#N/A</v>
      </c>
      <c r="E19" s="14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07" t="e">
        <f>VLOOKUP($E19,УЧАСТНИКИ!$A$2:$L$1060,9,FALSE)</f>
        <v>#N/A</v>
      </c>
    </row>
    <row r="20" spans="1:47" ht="15.75" hidden="1" customHeight="1" x14ac:dyDescent="0.2">
      <c r="A20" s="20" t="s">
        <v>46</v>
      </c>
      <c r="B20" s="216" t="e">
        <f>VLOOKUP($E20,УЧАСТНИКИ!$A$2:$L$1060,3,FALSE)</f>
        <v>#N/A</v>
      </c>
      <c r="C20" s="217" t="e">
        <f>VLOOKUP($E20,УЧАСТНИКИ!$A$2:$L$1060,4,FALSE)</f>
        <v>#N/A</v>
      </c>
      <c r="D20" s="218" t="e">
        <f>VLOOKUP($E20,УЧАСТНИКИ!$A$2:$L$1060,5,FALSE)</f>
        <v>#N/A</v>
      </c>
      <c r="E20" s="140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07" t="e">
        <f>VLOOKUP($E20,УЧАСТНИКИ!$A$2:$L$1060,9,FALSE)</f>
        <v>#N/A</v>
      </c>
    </row>
    <row r="21" spans="1:47" ht="15.75" hidden="1" customHeight="1" x14ac:dyDescent="0.2">
      <c r="A21" s="20" t="s">
        <v>47</v>
      </c>
      <c r="B21" s="216" t="e">
        <f>VLOOKUP($E21,УЧАСТНИКИ!$A$2:$L$1060,3,FALSE)</f>
        <v>#N/A</v>
      </c>
      <c r="C21" s="217" t="e">
        <f>VLOOKUP($E21,УЧАСТНИКИ!$A$2:$L$1060,4,FALSE)</f>
        <v>#N/A</v>
      </c>
      <c r="D21" s="218" t="e">
        <f>VLOOKUP($E21,УЧАСТНИКИ!$A$2:$L$1060,5,FALSE)</f>
        <v>#N/A</v>
      </c>
      <c r="E21" s="140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07" t="e">
        <f>VLOOKUP($E21,УЧАСТНИКИ!$A$2:$L$1060,9,FALSE)</f>
        <v>#N/A</v>
      </c>
    </row>
    <row r="22" spans="1:47" ht="15.75" hidden="1" customHeight="1" x14ac:dyDescent="0.2">
      <c r="A22" s="20" t="s">
        <v>48</v>
      </c>
      <c r="B22" s="216" t="e">
        <f>VLOOKUP($E22,УЧАСТНИКИ!$A$2:$L$1060,3,FALSE)</f>
        <v>#N/A</v>
      </c>
      <c r="C22" s="217" t="e">
        <f>VLOOKUP($E22,УЧАСТНИКИ!$A$2:$L$1060,4,FALSE)</f>
        <v>#N/A</v>
      </c>
      <c r="D22" s="218" t="e">
        <f>VLOOKUP($E22,УЧАСТНИКИ!$A$2:$L$1060,5,FALSE)</f>
        <v>#N/A</v>
      </c>
      <c r="E22" s="140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07" t="e">
        <f>VLOOKUP($E22,УЧАСТНИКИ!$A$2:$L$1060,9,FALSE)</f>
        <v>#N/A</v>
      </c>
    </row>
    <row r="23" spans="1:47" ht="15.75" hidden="1" customHeight="1" x14ac:dyDescent="0.2">
      <c r="A23" s="20" t="s">
        <v>49</v>
      </c>
      <c r="B23" s="216" t="e">
        <f>VLOOKUP($E23,УЧАСТНИКИ!$A$2:$L$1060,3,FALSE)</f>
        <v>#N/A</v>
      </c>
      <c r="C23" s="217" t="e">
        <f>VLOOKUP($E23,УЧАСТНИКИ!$A$2:$L$1060,4,FALSE)</f>
        <v>#N/A</v>
      </c>
      <c r="D23" s="218" t="e">
        <f>VLOOKUP($E23,УЧАСТНИКИ!$A$2:$L$1060,5,FALSE)</f>
        <v>#N/A</v>
      </c>
      <c r="E23" s="140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07" t="e">
        <f>VLOOKUP($E23,УЧАСТНИКИ!$A$2:$L$1060,9,FALSE)</f>
        <v>#N/A</v>
      </c>
    </row>
    <row r="24" spans="1:47" ht="15.75" hidden="1" customHeight="1" x14ac:dyDescent="0.2">
      <c r="A24" s="20" t="s">
        <v>50</v>
      </c>
      <c r="B24" s="216" t="e">
        <f>VLOOKUP($E24,УЧАСТНИКИ!$A$2:$L$1060,3,FALSE)</f>
        <v>#N/A</v>
      </c>
      <c r="C24" s="217" t="e">
        <f>VLOOKUP($E24,УЧАСТНИКИ!$A$2:$L$1060,4,FALSE)</f>
        <v>#N/A</v>
      </c>
      <c r="D24" s="218" t="e">
        <f>VLOOKUP($E24,УЧАСТНИКИ!$A$2:$L$1060,5,FALSE)</f>
        <v>#N/A</v>
      </c>
      <c r="E24" s="14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07" t="e">
        <f>VLOOKUP($E24,УЧАСТНИКИ!$A$2:$L$1060,9,FALSE)</f>
        <v>#N/A</v>
      </c>
    </row>
    <row r="25" spans="1:47" ht="15.75" hidden="1" customHeight="1" x14ac:dyDescent="0.2">
      <c r="A25" s="20" t="s">
        <v>51</v>
      </c>
      <c r="B25" s="216" t="e">
        <f>VLOOKUP($E25,УЧАСТНИКИ!$A$2:$L$1060,3,FALSE)</f>
        <v>#N/A</v>
      </c>
      <c r="C25" s="217" t="e">
        <f>VLOOKUP($E25,УЧАСТНИКИ!$A$2:$L$1060,4,FALSE)</f>
        <v>#N/A</v>
      </c>
      <c r="D25" s="218" t="e">
        <f>VLOOKUP($E25,УЧАСТНИКИ!$A$2:$L$1060,5,FALSE)</f>
        <v>#N/A</v>
      </c>
      <c r="E25" s="140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07" t="e">
        <f>VLOOKUP($E25,УЧАСТНИКИ!$A$2:$L$1060,9,FALSE)</f>
        <v>#N/A</v>
      </c>
    </row>
    <row r="26" spans="1:47" ht="15.75" hidden="1" customHeight="1" x14ac:dyDescent="0.2">
      <c r="A26" s="20" t="s">
        <v>88</v>
      </c>
      <c r="B26" s="216" t="e">
        <f>VLOOKUP($E26,УЧАСТНИКИ!$A$2:$L$1060,3,FALSE)</f>
        <v>#N/A</v>
      </c>
      <c r="C26" s="217" t="e">
        <f>VLOOKUP($E26,УЧАСТНИКИ!$A$2:$L$1060,4,FALSE)</f>
        <v>#N/A</v>
      </c>
      <c r="D26" s="218" t="e">
        <f>VLOOKUP($E26,УЧАСТНИКИ!$A$2:$L$1060,5,FALSE)</f>
        <v>#N/A</v>
      </c>
      <c r="E26" s="140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07" t="e">
        <f>VLOOKUP($E26,УЧАСТНИКИ!$A$2:$L$1060,9,FALSE)</f>
        <v>#N/A</v>
      </c>
    </row>
    <row r="27" spans="1:47" ht="15.75" hidden="1" customHeight="1" x14ac:dyDescent="0.2">
      <c r="A27" s="20"/>
      <c r="B27" s="216" t="e">
        <f>VLOOKUP($E27,УЧАСТНИКИ!$A$2:$L$1060,3,FALSE)</f>
        <v>#N/A</v>
      </c>
      <c r="C27" s="217" t="e">
        <f>VLOOKUP($E27,УЧАСТНИКИ!$A$2:$L$1060,4,FALSE)</f>
        <v>#N/A</v>
      </c>
      <c r="D27" s="218" t="e">
        <f>VLOOKUP($E27,УЧАСТНИКИ!$A$2:$L$1060,5,FALSE)</f>
        <v>#N/A</v>
      </c>
      <c r="E27" s="140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07"/>
    </row>
    <row r="28" spans="1:47" ht="15.75" customHeight="1" x14ac:dyDescent="0.2">
      <c r="A28" s="34"/>
      <c r="B28" s="35"/>
      <c r="C28" s="70"/>
      <c r="D28" s="35"/>
      <c r="E28" s="45"/>
      <c r="AN28" s="70"/>
    </row>
    <row r="29" spans="1:47" ht="15.75" customHeight="1" x14ac:dyDescent="0.2">
      <c r="A29" s="258" t="s">
        <v>6</v>
      </c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</row>
    <row r="30" spans="1:47" ht="15.75" customHeight="1" x14ac:dyDescent="0.2">
      <c r="A30" s="258" t="s">
        <v>7</v>
      </c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</row>
    <row r="31" spans="1:47" ht="15.75" customHeight="1" x14ac:dyDescent="0.2">
      <c r="A31" t="s">
        <v>8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 ht="15.75" customHeight="1" x14ac:dyDescent="0.2">
      <c r="A32" s="34"/>
      <c r="B32" s="35"/>
      <c r="C32" s="35"/>
      <c r="D32" s="12"/>
      <c r="E32" s="34"/>
      <c r="F32" s="34"/>
      <c r="G32" s="34"/>
      <c r="H32" s="34"/>
      <c r="I32" s="34"/>
      <c r="J32" s="12"/>
    </row>
    <row r="33" spans="1:10" ht="15.75" customHeight="1" x14ac:dyDescent="0.2">
      <c r="A33" s="34"/>
      <c r="C33" s="35"/>
      <c r="D33" s="12"/>
      <c r="E33" s="34"/>
      <c r="F33" s="34"/>
      <c r="G33" s="34"/>
      <c r="H33" s="34"/>
      <c r="I33" s="34"/>
      <c r="J33" s="12"/>
    </row>
    <row r="34" spans="1:10" ht="15.75" customHeight="1" x14ac:dyDescent="0.2">
      <c r="A34" s="34"/>
      <c r="C34" s="35"/>
      <c r="D34" s="12"/>
      <c r="E34" s="34"/>
      <c r="F34" s="34"/>
      <c r="G34" s="34"/>
      <c r="H34" s="34"/>
      <c r="I34" s="34"/>
      <c r="J34" s="12"/>
    </row>
    <row r="35" spans="1:10" ht="15.75" customHeight="1" x14ac:dyDescent="0.2">
      <c r="C35" s="35"/>
    </row>
    <row r="36" spans="1:10" ht="15.75" customHeight="1" x14ac:dyDescent="0.2">
      <c r="A36" s="34"/>
      <c r="B36" s="12"/>
      <c r="C36" s="12"/>
      <c r="D36" s="12"/>
      <c r="E36" s="34"/>
      <c r="F36" s="34"/>
      <c r="G36" s="34"/>
      <c r="H36" s="34"/>
      <c r="I36" s="34"/>
      <c r="J36" s="12"/>
    </row>
    <row r="37" spans="1:10" ht="15.75" customHeight="1" x14ac:dyDescent="0.2">
      <c r="A37" s="34"/>
      <c r="B37" s="12"/>
      <c r="C37" s="12"/>
      <c r="D37" s="12"/>
      <c r="E37" s="34"/>
      <c r="F37" s="34"/>
      <c r="G37" s="34"/>
      <c r="H37" s="34"/>
      <c r="I37" s="34"/>
      <c r="J37" s="12"/>
    </row>
    <row r="38" spans="1:10" ht="15.75" customHeight="1" x14ac:dyDescent="0.2">
      <c r="A38" s="34"/>
      <c r="B38" s="12"/>
      <c r="C38" s="12"/>
      <c r="D38" s="12"/>
      <c r="E38" s="34"/>
      <c r="F38" s="34"/>
      <c r="G38" s="34"/>
      <c r="H38" s="34"/>
      <c r="I38" s="34"/>
      <c r="J38" s="12"/>
    </row>
    <row r="39" spans="1:10" ht="15.75" customHeight="1" x14ac:dyDescent="0.2">
      <c r="A39" s="34"/>
      <c r="B39" s="12"/>
      <c r="C39" s="12"/>
      <c r="D39" s="12"/>
      <c r="E39" s="34"/>
      <c r="F39" s="34"/>
      <c r="G39" s="34"/>
      <c r="H39" s="34"/>
      <c r="I39" s="34"/>
      <c r="J39" s="12"/>
    </row>
    <row r="40" spans="1:10" ht="15.75" customHeight="1" x14ac:dyDescent="0.2">
      <c r="A40" s="34"/>
      <c r="B40" s="12"/>
      <c r="C40" s="12"/>
      <c r="D40" s="12"/>
      <c r="E40" s="34"/>
      <c r="F40" s="34"/>
      <c r="G40" s="34"/>
      <c r="H40" s="34"/>
      <c r="I40" s="34"/>
      <c r="J40" s="12"/>
    </row>
    <row r="41" spans="1:10" ht="15.75" customHeight="1" x14ac:dyDescent="0.2">
      <c r="A41" s="34"/>
      <c r="B41" s="12"/>
      <c r="C41" s="12"/>
      <c r="D41" s="12"/>
      <c r="E41" s="34"/>
      <c r="F41" s="34"/>
      <c r="G41" s="34"/>
      <c r="H41" s="34"/>
      <c r="I41" s="34"/>
      <c r="J41" s="12"/>
    </row>
    <row r="42" spans="1:10" ht="15.75" customHeight="1" x14ac:dyDescent="0.2">
      <c r="A42" s="34"/>
      <c r="B42" s="12"/>
      <c r="C42" s="12"/>
      <c r="D42" s="12"/>
      <c r="E42" s="34"/>
      <c r="F42" s="34"/>
      <c r="G42" s="34"/>
      <c r="H42" s="34"/>
      <c r="I42" s="34"/>
      <c r="J42" s="12"/>
    </row>
    <row r="43" spans="1:10" ht="15" customHeight="1" x14ac:dyDescent="0.2">
      <c r="A43" s="34"/>
      <c r="B43" s="12"/>
      <c r="C43" s="12"/>
      <c r="D43" s="12"/>
      <c r="E43" s="34"/>
      <c r="F43" s="34"/>
      <c r="G43" s="34"/>
      <c r="H43" s="34"/>
      <c r="I43" s="34"/>
      <c r="J43" s="12"/>
    </row>
    <row r="44" spans="1:10" ht="15" customHeight="1" x14ac:dyDescent="0.2">
      <c r="A44" s="34"/>
      <c r="B44" s="12"/>
      <c r="C44" s="12"/>
      <c r="D44" s="12"/>
      <c r="E44" s="34"/>
      <c r="F44" s="34"/>
      <c r="G44" s="34"/>
      <c r="H44" s="34"/>
      <c r="I44" s="34"/>
      <c r="J44" s="12"/>
    </row>
    <row r="45" spans="1:10" ht="15.75" customHeight="1" x14ac:dyDescent="0.2">
      <c r="B45" s="33"/>
    </row>
    <row r="46" spans="1:10" ht="15.75" customHeight="1" x14ac:dyDescent="0.2">
      <c r="A46" s="34"/>
      <c r="B46" s="12"/>
      <c r="C46" s="12"/>
      <c r="D46" s="12"/>
      <c r="E46" s="34"/>
      <c r="F46" s="34"/>
      <c r="G46" s="34"/>
      <c r="H46" s="34"/>
      <c r="I46" s="34"/>
      <c r="J46" s="12"/>
    </row>
    <row r="47" spans="1:10" ht="15.75" customHeight="1" x14ac:dyDescent="0.2">
      <c r="A47" s="34"/>
      <c r="B47" s="12"/>
      <c r="C47" s="12"/>
      <c r="D47" s="12"/>
      <c r="E47" s="34"/>
      <c r="F47" s="34"/>
      <c r="G47" s="34"/>
      <c r="H47" s="34"/>
      <c r="I47" s="34"/>
      <c r="J47" s="12"/>
    </row>
    <row r="48" spans="1:10" ht="15.75" customHeight="1" x14ac:dyDescent="0.2">
      <c r="A48" s="34"/>
      <c r="B48" s="12"/>
      <c r="C48" s="12"/>
      <c r="D48" s="12"/>
      <c r="E48" s="34"/>
      <c r="F48" s="34"/>
      <c r="G48" s="34"/>
      <c r="H48" s="34"/>
      <c r="I48" s="34"/>
      <c r="J48" s="12"/>
    </row>
    <row r="49" spans="1:10" ht="15.75" customHeight="1" x14ac:dyDescent="0.2">
      <c r="A49" s="34"/>
      <c r="B49" s="12"/>
      <c r="C49" s="12"/>
      <c r="D49" s="12"/>
      <c r="E49" s="34"/>
      <c r="F49" s="34"/>
      <c r="G49" s="34"/>
      <c r="H49" s="34"/>
      <c r="I49" s="34"/>
      <c r="J49" s="12"/>
    </row>
    <row r="50" spans="1:10" ht="15.75" customHeight="1" x14ac:dyDescent="0.2">
      <c r="A50" s="34"/>
      <c r="B50" s="12"/>
      <c r="C50" s="12"/>
      <c r="D50" s="12"/>
      <c r="E50" s="34"/>
      <c r="F50" s="34"/>
      <c r="G50" s="34"/>
      <c r="H50" s="34"/>
      <c r="I50" s="34"/>
      <c r="J50" s="12"/>
    </row>
    <row r="51" spans="1:10" ht="15.75" customHeight="1" x14ac:dyDescent="0.2">
      <c r="A51" s="34"/>
      <c r="B51" s="12"/>
      <c r="C51" s="12"/>
      <c r="D51" s="12"/>
      <c r="E51" s="34"/>
      <c r="F51" s="34"/>
      <c r="G51" s="34"/>
      <c r="H51" s="34"/>
      <c r="I51" s="34"/>
      <c r="J51" s="12"/>
    </row>
    <row r="52" spans="1:10" ht="15.75" customHeight="1" x14ac:dyDescent="0.2">
      <c r="A52" s="34"/>
      <c r="B52" s="12"/>
      <c r="C52" s="12"/>
      <c r="D52" s="12"/>
      <c r="E52" s="34"/>
      <c r="F52" s="34"/>
      <c r="G52" s="34"/>
      <c r="H52" s="34"/>
      <c r="I52" s="34"/>
      <c r="J52" s="12"/>
    </row>
    <row r="53" spans="1:10" ht="15.75" customHeight="1" x14ac:dyDescent="0.2">
      <c r="A53" s="34"/>
      <c r="B53" s="12"/>
      <c r="C53" s="12"/>
      <c r="D53" s="12"/>
      <c r="E53" s="34"/>
      <c r="F53" s="34"/>
      <c r="G53" s="34"/>
      <c r="H53" s="34"/>
      <c r="I53" s="34"/>
      <c r="J53" s="12"/>
    </row>
    <row r="54" spans="1:10" ht="15.75" customHeight="1" x14ac:dyDescent="0.2">
      <c r="A54" s="34"/>
      <c r="B54" s="51"/>
      <c r="C54" s="432"/>
      <c r="D54" s="432"/>
      <c r="E54" s="433"/>
      <c r="F54" s="433"/>
      <c r="G54" s="432"/>
      <c r="H54" s="432"/>
      <c r="I54" s="432"/>
      <c r="J54" s="34"/>
    </row>
    <row r="55" spans="1:10" ht="15.75" customHeight="1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 ht="15.75" customHeight="1" x14ac:dyDescent="0.2">
      <c r="A56" s="52"/>
      <c r="B56" s="48"/>
      <c r="C56" s="48"/>
      <c r="D56" s="48"/>
      <c r="E56" s="48"/>
      <c r="F56" s="48"/>
      <c r="G56" s="48"/>
      <c r="H56" s="48"/>
      <c r="I56" s="49"/>
      <c r="J56" s="48"/>
    </row>
    <row r="57" spans="1:10" ht="15.75" customHeight="1" x14ac:dyDescent="0.2">
      <c r="A57" s="50"/>
      <c r="B57" s="48"/>
      <c r="C57" s="48"/>
      <c r="D57" s="48"/>
      <c r="E57" s="50"/>
      <c r="F57" s="48"/>
      <c r="G57" s="48"/>
      <c r="H57" s="48"/>
      <c r="I57" s="50"/>
      <c r="J57" s="48"/>
    </row>
    <row r="58" spans="1:10" ht="15.75" customHeight="1" x14ac:dyDescent="0.2">
      <c r="A58" s="53"/>
      <c r="B58" s="53"/>
      <c r="C58" s="53"/>
      <c r="D58" s="53"/>
      <c r="E58" s="53"/>
      <c r="F58" s="54"/>
      <c r="G58" s="55"/>
      <c r="H58" s="56"/>
      <c r="I58" s="53"/>
      <c r="J58" s="53"/>
    </row>
    <row r="59" spans="1:10" ht="15.75" customHeight="1" x14ac:dyDescent="0.2">
      <c r="A59" s="53"/>
      <c r="B59" s="53"/>
      <c r="C59" s="53"/>
      <c r="D59" s="53"/>
      <c r="E59" s="53"/>
      <c r="F59" s="53"/>
      <c r="G59" s="53"/>
      <c r="H59" s="53"/>
      <c r="I59" s="53"/>
      <c r="J59" s="53"/>
    </row>
    <row r="60" spans="1:10" ht="15.75" customHeight="1" x14ac:dyDescent="0.2">
      <c r="B60" s="33"/>
    </row>
    <row r="61" spans="1:10" ht="15.75" customHeight="1" x14ac:dyDescent="0.2">
      <c r="A61" s="34"/>
      <c r="B61" s="12"/>
      <c r="C61" s="12"/>
      <c r="D61" s="12"/>
      <c r="E61" s="34"/>
      <c r="F61" s="34"/>
      <c r="G61" s="34"/>
      <c r="H61" s="34"/>
      <c r="I61" s="34"/>
      <c r="J61" s="12"/>
    </row>
    <row r="62" spans="1:10" ht="15.75" customHeight="1" x14ac:dyDescent="0.2">
      <c r="A62" s="34"/>
      <c r="B62" s="12"/>
      <c r="C62" s="12"/>
      <c r="D62" s="12"/>
      <c r="E62" s="34"/>
      <c r="F62" s="34"/>
      <c r="G62" s="34"/>
      <c r="H62" s="34"/>
      <c r="I62" s="34"/>
      <c r="J62" s="12"/>
    </row>
    <row r="63" spans="1:10" ht="15.75" customHeight="1" x14ac:dyDescent="0.2">
      <c r="A63" s="34"/>
      <c r="B63" s="12"/>
      <c r="C63" s="12"/>
      <c r="D63" s="12"/>
      <c r="E63" s="34"/>
      <c r="F63" s="34"/>
      <c r="G63" s="34"/>
      <c r="H63" s="34"/>
      <c r="I63" s="34"/>
      <c r="J63" s="12"/>
    </row>
    <row r="64" spans="1:10" ht="15.75" customHeight="1" x14ac:dyDescent="0.2">
      <c r="A64" s="34"/>
      <c r="B64" s="12"/>
      <c r="C64" s="12"/>
      <c r="D64" s="12"/>
      <c r="E64" s="34"/>
      <c r="F64" s="34"/>
      <c r="G64" s="34"/>
      <c r="H64" s="34"/>
      <c r="I64" s="34"/>
      <c r="J64" s="12"/>
    </row>
    <row r="65" spans="1:10" ht="15" x14ac:dyDescent="0.2">
      <c r="A65" s="34"/>
      <c r="B65" s="12"/>
      <c r="C65" s="12"/>
      <c r="D65" s="12"/>
      <c r="E65" s="34"/>
      <c r="F65" s="34"/>
      <c r="G65" s="34"/>
      <c r="H65" s="34"/>
      <c r="I65" s="34"/>
      <c r="J65" s="12"/>
    </row>
    <row r="66" spans="1:10" ht="15" x14ac:dyDescent="0.2">
      <c r="A66" s="34"/>
      <c r="B66" s="12"/>
      <c r="C66" s="12"/>
      <c r="D66" s="12"/>
      <c r="E66" s="34"/>
      <c r="F66" s="34"/>
      <c r="G66" s="34"/>
      <c r="H66" s="34"/>
      <c r="I66" s="34"/>
      <c r="J66" s="12"/>
    </row>
    <row r="67" spans="1:10" ht="15" x14ac:dyDescent="0.2">
      <c r="A67" s="34"/>
      <c r="B67" s="12"/>
      <c r="C67" s="12"/>
      <c r="D67" s="12"/>
      <c r="E67" s="34"/>
      <c r="F67" s="34"/>
      <c r="G67" s="34"/>
      <c r="H67" s="34"/>
      <c r="I67" s="34"/>
      <c r="J67" s="12"/>
    </row>
    <row r="68" spans="1:10" ht="15" x14ac:dyDescent="0.2">
      <c r="A68" s="34"/>
      <c r="B68" s="12"/>
      <c r="C68" s="12"/>
      <c r="D68" s="12"/>
      <c r="E68" s="34"/>
      <c r="F68" s="34"/>
      <c r="G68" s="34"/>
      <c r="H68" s="34"/>
      <c r="I68" s="34"/>
      <c r="J68" s="12"/>
    </row>
    <row r="69" spans="1:10" ht="15" x14ac:dyDescent="0.2">
      <c r="A69" s="34"/>
      <c r="B69" s="12"/>
      <c r="C69" s="12"/>
      <c r="D69" s="12"/>
      <c r="E69" s="34"/>
      <c r="F69" s="34"/>
      <c r="G69" s="34"/>
      <c r="H69" s="34"/>
      <c r="I69" s="34"/>
      <c r="J69" s="12"/>
    </row>
    <row r="70" spans="1:10" x14ac:dyDescent="0.2">
      <c r="B70" s="33"/>
    </row>
    <row r="71" spans="1:10" ht="15" x14ac:dyDescent="0.2">
      <c r="A71" s="34"/>
      <c r="B71" s="12"/>
      <c r="C71" s="12"/>
      <c r="D71" s="12"/>
      <c r="E71" s="34"/>
      <c r="F71" s="34"/>
      <c r="G71" s="34"/>
      <c r="H71" s="34"/>
      <c r="I71" s="34"/>
      <c r="J71" s="12"/>
    </row>
    <row r="72" spans="1:10" ht="15" x14ac:dyDescent="0.2">
      <c r="A72" s="34"/>
      <c r="B72" s="12"/>
      <c r="C72" s="12"/>
      <c r="D72" s="12"/>
      <c r="E72" s="34"/>
      <c r="F72" s="34"/>
      <c r="G72" s="34"/>
      <c r="H72" s="34"/>
      <c r="I72" s="34"/>
      <c r="J72" s="12"/>
    </row>
    <row r="73" spans="1:10" ht="15" x14ac:dyDescent="0.2">
      <c r="A73" s="34"/>
      <c r="B73" s="12"/>
      <c r="C73" s="12"/>
      <c r="D73" s="12"/>
      <c r="E73" s="34"/>
      <c r="F73" s="34"/>
      <c r="G73" s="34"/>
      <c r="H73" s="34"/>
      <c r="I73" s="34"/>
      <c r="J73" s="12"/>
    </row>
    <row r="74" spans="1:10" ht="15" x14ac:dyDescent="0.2">
      <c r="A74" s="34"/>
      <c r="B74" s="12"/>
      <c r="C74" s="12"/>
      <c r="D74" s="12"/>
      <c r="E74" s="34"/>
      <c r="F74" s="34"/>
      <c r="G74" s="34"/>
      <c r="H74" s="34"/>
      <c r="I74" s="34"/>
      <c r="J74" s="12"/>
    </row>
    <row r="75" spans="1:10" ht="15" x14ac:dyDescent="0.2">
      <c r="A75" s="34"/>
      <c r="B75" s="12"/>
      <c r="C75" s="12"/>
      <c r="D75" s="12"/>
      <c r="E75" s="34"/>
      <c r="F75" s="34"/>
      <c r="G75" s="34"/>
      <c r="H75" s="34"/>
      <c r="I75" s="34"/>
      <c r="J75" s="12"/>
    </row>
    <row r="76" spans="1:10" ht="15" x14ac:dyDescent="0.2">
      <c r="A76" s="34"/>
      <c r="B76" s="12"/>
      <c r="C76" s="12"/>
      <c r="D76" s="12"/>
      <c r="E76" s="34"/>
      <c r="F76" s="34"/>
      <c r="G76" s="34"/>
      <c r="H76" s="34"/>
      <c r="I76" s="34"/>
      <c r="J76" s="12"/>
    </row>
    <row r="77" spans="1:10" ht="15" x14ac:dyDescent="0.2">
      <c r="A77" s="34"/>
      <c r="B77" s="12"/>
      <c r="C77" s="12"/>
      <c r="D77" s="12"/>
      <c r="E77" s="34"/>
      <c r="F77" s="34"/>
      <c r="G77" s="34"/>
      <c r="H77" s="34"/>
      <c r="I77" s="34"/>
      <c r="J77" s="12"/>
    </row>
    <row r="78" spans="1:10" ht="15" x14ac:dyDescent="0.2">
      <c r="A78" s="34"/>
      <c r="B78" s="12"/>
      <c r="C78" s="12"/>
      <c r="D78" s="12"/>
      <c r="E78" s="34"/>
      <c r="F78" s="34"/>
      <c r="G78" s="34"/>
      <c r="H78" s="34"/>
      <c r="I78" s="34"/>
      <c r="J78" s="12"/>
    </row>
    <row r="79" spans="1:10" ht="15" x14ac:dyDescent="0.2">
      <c r="A79" s="34"/>
      <c r="B79" s="12"/>
      <c r="C79" s="12"/>
      <c r="D79" s="12"/>
      <c r="E79" s="34"/>
      <c r="F79" s="34"/>
      <c r="G79" s="34"/>
      <c r="H79" s="34"/>
      <c r="I79" s="34"/>
      <c r="J79" s="12"/>
    </row>
    <row r="80" spans="1:10" x14ac:dyDescent="0.2">
      <c r="B80" s="33"/>
    </row>
    <row r="81" spans="1:10" ht="15" x14ac:dyDescent="0.2">
      <c r="A81" s="34"/>
      <c r="B81" s="12"/>
      <c r="C81" s="12"/>
      <c r="D81" s="12"/>
      <c r="E81" s="34"/>
      <c r="F81" s="34"/>
      <c r="G81" s="34"/>
      <c r="H81" s="34"/>
      <c r="I81" s="34"/>
      <c r="J81" s="12"/>
    </row>
    <row r="82" spans="1:10" ht="15" x14ac:dyDescent="0.2">
      <c r="A82" s="34"/>
      <c r="B82" s="12"/>
      <c r="C82" s="12"/>
      <c r="D82" s="12"/>
      <c r="E82" s="34"/>
      <c r="F82" s="34"/>
      <c r="G82" s="34"/>
      <c r="H82" s="34"/>
      <c r="I82" s="34"/>
      <c r="J82" s="12"/>
    </row>
    <row r="83" spans="1:10" ht="15" x14ac:dyDescent="0.2">
      <c r="A83" s="34"/>
      <c r="B83" s="12"/>
      <c r="C83" s="12"/>
      <c r="D83" s="12"/>
      <c r="E83" s="34"/>
      <c r="F83" s="34"/>
      <c r="G83" s="34"/>
      <c r="H83" s="34"/>
      <c r="I83" s="34"/>
      <c r="J83" s="12"/>
    </row>
    <row r="84" spans="1:10" ht="15" x14ac:dyDescent="0.2">
      <c r="A84" s="34"/>
      <c r="B84" s="12"/>
      <c r="C84" s="12"/>
      <c r="D84" s="12"/>
      <c r="E84" s="34"/>
      <c r="F84" s="34"/>
      <c r="G84" s="34"/>
      <c r="H84" s="34"/>
      <c r="I84" s="34"/>
      <c r="J84" s="12"/>
    </row>
    <row r="85" spans="1:10" ht="15" x14ac:dyDescent="0.2">
      <c r="A85" s="34"/>
      <c r="B85" s="12"/>
      <c r="C85" s="12"/>
      <c r="D85" s="12"/>
      <c r="E85" s="34"/>
      <c r="F85" s="34"/>
      <c r="G85" s="34"/>
      <c r="H85" s="34"/>
      <c r="I85" s="34"/>
      <c r="J85" s="12"/>
    </row>
    <row r="86" spans="1:10" ht="15" x14ac:dyDescent="0.2">
      <c r="A86" s="34"/>
      <c r="B86" s="12"/>
      <c r="C86" s="12"/>
      <c r="D86" s="12"/>
      <c r="E86" s="34"/>
      <c r="F86" s="34"/>
      <c r="G86" s="34"/>
      <c r="H86" s="34"/>
      <c r="I86" s="34"/>
      <c r="J86" s="12"/>
    </row>
    <row r="87" spans="1:10" ht="15" x14ac:dyDescent="0.2">
      <c r="A87" s="34"/>
      <c r="B87" s="12"/>
      <c r="C87" s="12"/>
      <c r="D87" s="12"/>
      <c r="E87" s="34"/>
      <c r="F87" s="34"/>
      <c r="G87" s="34"/>
      <c r="H87" s="34"/>
      <c r="I87" s="34"/>
      <c r="J87" s="12"/>
    </row>
    <row r="88" spans="1:10" ht="15" x14ac:dyDescent="0.2">
      <c r="A88" s="34"/>
      <c r="B88" s="12"/>
      <c r="C88" s="12"/>
      <c r="D88" s="12"/>
      <c r="E88" s="34"/>
      <c r="F88" s="34"/>
      <c r="G88" s="34"/>
      <c r="H88" s="34"/>
      <c r="I88" s="34"/>
      <c r="J88" s="12"/>
    </row>
    <row r="89" spans="1:10" ht="15" x14ac:dyDescent="0.2">
      <c r="A89" s="34"/>
      <c r="B89" s="12"/>
      <c r="C89" s="12"/>
      <c r="D89" s="12"/>
      <c r="E89" s="34"/>
      <c r="F89" s="34"/>
      <c r="G89" s="34"/>
      <c r="H89" s="34"/>
      <c r="I89" s="34"/>
      <c r="J89" s="12"/>
    </row>
    <row r="90" spans="1:10" x14ac:dyDescent="0.2">
      <c r="B90" s="33"/>
    </row>
    <row r="91" spans="1:10" ht="15" x14ac:dyDescent="0.2">
      <c r="A91" s="34"/>
      <c r="B91" s="12"/>
      <c r="C91" s="12"/>
      <c r="D91" s="12"/>
      <c r="E91" s="34"/>
      <c r="F91" s="34"/>
      <c r="G91" s="34"/>
      <c r="H91" s="34"/>
      <c r="I91" s="34"/>
      <c r="J91" s="12"/>
    </row>
    <row r="92" spans="1:10" ht="15" x14ac:dyDescent="0.2">
      <c r="A92" s="34"/>
      <c r="B92" s="12"/>
      <c r="C92" s="12"/>
      <c r="D92" s="12"/>
      <c r="E92" s="34"/>
      <c r="F92" s="34"/>
      <c r="G92" s="34"/>
      <c r="H92" s="34"/>
      <c r="I92" s="34"/>
      <c r="J92" s="12"/>
    </row>
    <row r="93" spans="1:10" ht="15" x14ac:dyDescent="0.2">
      <c r="A93" s="34"/>
      <c r="B93" s="12"/>
      <c r="C93" s="12"/>
      <c r="D93" s="12"/>
      <c r="E93" s="34"/>
      <c r="F93" s="34"/>
      <c r="G93" s="34"/>
      <c r="H93" s="34"/>
      <c r="I93" s="34"/>
      <c r="J93" s="12"/>
    </row>
    <row r="94" spans="1:10" ht="15" x14ac:dyDescent="0.2">
      <c r="A94" s="34"/>
      <c r="B94" s="12"/>
      <c r="C94" s="12"/>
      <c r="D94" s="12"/>
      <c r="E94" s="34"/>
      <c r="F94" s="34"/>
      <c r="G94" s="34"/>
      <c r="H94" s="34"/>
      <c r="I94" s="34"/>
      <c r="J94" s="12"/>
    </row>
    <row r="95" spans="1:10" ht="15" x14ac:dyDescent="0.2">
      <c r="A95" s="34"/>
      <c r="B95" s="12"/>
      <c r="C95" s="12"/>
      <c r="D95" s="12"/>
      <c r="E95" s="34"/>
      <c r="F95" s="34"/>
      <c r="G95" s="34"/>
      <c r="H95" s="34"/>
      <c r="I95" s="34"/>
      <c r="J95" s="12"/>
    </row>
    <row r="96" spans="1:10" ht="15" x14ac:dyDescent="0.2">
      <c r="A96" s="34"/>
      <c r="B96" s="12"/>
      <c r="C96" s="12"/>
      <c r="D96" s="12"/>
      <c r="E96" s="34"/>
      <c r="F96" s="34"/>
      <c r="G96" s="34"/>
      <c r="H96" s="34"/>
      <c r="I96" s="34"/>
      <c r="J96" s="12"/>
    </row>
    <row r="97" spans="1:10" ht="15" x14ac:dyDescent="0.2">
      <c r="A97" s="34"/>
      <c r="B97" s="12"/>
      <c r="C97" s="12"/>
      <c r="D97" s="12"/>
      <c r="E97" s="34"/>
      <c r="F97" s="34"/>
      <c r="G97" s="34"/>
      <c r="H97" s="34"/>
      <c r="I97" s="34"/>
      <c r="J97" s="12"/>
    </row>
    <row r="98" spans="1:10" ht="15" x14ac:dyDescent="0.2">
      <c r="A98" s="34"/>
      <c r="B98" s="12"/>
      <c r="C98" s="12"/>
      <c r="D98" s="12"/>
      <c r="E98" s="34"/>
      <c r="F98" s="34"/>
      <c r="G98" s="34"/>
      <c r="H98" s="34"/>
      <c r="I98" s="34"/>
      <c r="J98" s="12"/>
    </row>
    <row r="99" spans="1:10" x14ac:dyDescent="0.2">
      <c r="A99" s="34"/>
      <c r="B99" s="51"/>
      <c r="C99" s="432"/>
      <c r="D99" s="432"/>
      <c r="E99" s="433"/>
      <c r="F99" s="433"/>
      <c r="G99" s="432"/>
      <c r="H99" s="432"/>
      <c r="I99" s="432"/>
      <c r="J99" s="34"/>
    </row>
  </sheetData>
  <mergeCells count="41">
    <mergeCell ref="AM7:AM8"/>
    <mergeCell ref="AN7:AN8"/>
    <mergeCell ref="F18:H18"/>
    <mergeCell ref="I18:K18"/>
    <mergeCell ref="AA8:AC8"/>
    <mergeCell ref="AL7:AL8"/>
    <mergeCell ref="F8:H8"/>
    <mergeCell ref="AD8:AF8"/>
    <mergeCell ref="AA18:AC18"/>
    <mergeCell ref="AD18:AF18"/>
    <mergeCell ref="AG18:AI18"/>
    <mergeCell ref="L18:N18"/>
    <mergeCell ref="O18:Q18"/>
    <mergeCell ref="R18:T18"/>
    <mergeCell ref="U18:W18"/>
    <mergeCell ref="X18:Z18"/>
    <mergeCell ref="C7:C8"/>
    <mergeCell ref="D7:D8"/>
    <mergeCell ref="E7:E8"/>
    <mergeCell ref="G99:I99"/>
    <mergeCell ref="E99:F99"/>
    <mergeCell ref="C99:D99"/>
    <mergeCell ref="C54:D54"/>
    <mergeCell ref="E54:F54"/>
    <mergeCell ref="G54:I54"/>
    <mergeCell ref="A1:AN1"/>
    <mergeCell ref="A2:AN2"/>
    <mergeCell ref="F7:AI7"/>
    <mergeCell ref="A3:AN3"/>
    <mergeCell ref="E4:U4"/>
    <mergeCell ref="E5:AK5"/>
    <mergeCell ref="A5:B5"/>
    <mergeCell ref="A7:A8"/>
    <mergeCell ref="B7:B8"/>
    <mergeCell ref="U8:W8"/>
    <mergeCell ref="R8:T8"/>
    <mergeCell ref="I8:K8"/>
    <mergeCell ref="L8:N8"/>
    <mergeCell ref="O8:Q8"/>
    <mergeCell ref="AG8:AI8"/>
    <mergeCell ref="X8:Z8"/>
  </mergeCells>
  <phoneticPr fontId="1" type="noConversion"/>
  <printOptions horizontalCentered="1"/>
  <pageMargins left="0" right="0" top="0.52" bottom="0.39370078740157483" header="0.51181102362204722" footer="0.51181102362204722"/>
  <pageSetup paperSize="9" scale="96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indexed="10"/>
  </sheetPr>
  <dimension ref="A1:AU129"/>
  <sheetViews>
    <sheetView zoomScaleNormal="75" workbookViewId="0">
      <selection sqref="A1:P71"/>
    </sheetView>
  </sheetViews>
  <sheetFormatPr defaultColWidth="9.140625" defaultRowHeight="12.75" outlineLevelRow="1" x14ac:dyDescent="0.2"/>
  <cols>
    <col min="1" max="1" width="3.85546875" style="17" customWidth="1"/>
    <col min="2" max="2" width="24.140625" style="17" customWidth="1"/>
    <col min="3" max="3" width="10.7109375" style="17" customWidth="1"/>
    <col min="4" max="4" width="29.5703125" style="17" customWidth="1"/>
    <col min="5" max="5" width="7.7109375" style="17" customWidth="1"/>
    <col min="6" max="7" width="7.28515625" style="17" customWidth="1"/>
    <col min="8" max="8" width="7.5703125" style="17" customWidth="1"/>
    <col min="9" max="9" width="3.7109375" style="17" customWidth="1"/>
    <col min="10" max="11" width="7.28515625" style="17" customWidth="1"/>
    <col min="12" max="12" width="4" style="17" customWidth="1"/>
    <col min="13" max="13" width="5.28515625" style="17" customWidth="1"/>
    <col min="14" max="14" width="7.140625" style="17" customWidth="1"/>
    <col min="15" max="15" width="5" style="17" customWidth="1"/>
    <col min="16" max="16" width="8.28515625" style="17" customWidth="1"/>
    <col min="17" max="16384" width="9.140625" style="17"/>
  </cols>
  <sheetData>
    <row r="1" spans="1:39" s="26" customFormat="1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</row>
    <row r="2" spans="1:39" s="26" customFormat="1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</row>
    <row r="3" spans="1:39" s="26" customFormat="1" ht="27.7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</row>
    <row r="4" spans="1:39" s="26" customFormat="1" x14ac:dyDescent="0.2">
      <c r="A4" s="49"/>
      <c r="B4" s="48"/>
      <c r="C4" s="14"/>
      <c r="D4" s="4"/>
      <c r="H4" s="98"/>
      <c r="I4" s="98"/>
      <c r="J4" s="98"/>
      <c r="K4" s="98"/>
      <c r="L4" s="98"/>
      <c r="M4" s="98"/>
      <c r="Q4" s="98"/>
      <c r="R4" s="98"/>
      <c r="S4" s="98"/>
      <c r="T4" s="98"/>
    </row>
    <row r="5" spans="1:39" s="26" customFormat="1" ht="15" x14ac:dyDescent="0.2">
      <c r="A5" s="96" t="s">
        <v>84</v>
      </c>
      <c r="B5" s="96"/>
      <c r="C5" s="14"/>
      <c r="D5" s="4"/>
      <c r="E5" s="97"/>
      <c r="F5" s="97"/>
      <c r="G5" s="98" t="s">
        <v>34</v>
      </c>
      <c r="H5" s="97"/>
      <c r="I5" s="97"/>
      <c r="J5" s="97"/>
      <c r="K5" s="97"/>
      <c r="L5" s="97"/>
      <c r="M5" s="97"/>
      <c r="N5" s="10" t="str">
        <f>d_1</f>
        <v>17 сентября 2022 г.</v>
      </c>
      <c r="O5" s="50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</row>
    <row r="6" spans="1:39" s="26" customFormat="1" ht="12.75" customHeight="1" x14ac:dyDescent="0.2">
      <c r="A6" s="10" t="str">
        <f>d_4</f>
        <v>ЖЕНЩИНЫ</v>
      </c>
      <c r="B6" s="17"/>
      <c r="C6" s="10"/>
      <c r="D6" s="10"/>
      <c r="K6" s="130" t="str">
        <f>d_5</f>
        <v>г.Ростов н/Д стадион Арсенал</v>
      </c>
      <c r="L6" s="22"/>
      <c r="M6" s="22"/>
      <c r="N6" s="22"/>
      <c r="O6" s="22"/>
      <c r="P6" s="89" t="s">
        <v>2068</v>
      </c>
      <c r="V6" s="67"/>
      <c r="W6" s="58"/>
      <c r="AA6" s="22"/>
      <c r="AB6" s="22"/>
      <c r="AC6" s="22"/>
      <c r="AD6" s="22"/>
      <c r="AE6" s="22"/>
      <c r="AF6" s="22"/>
      <c r="AG6" s="22"/>
      <c r="AH6" s="22"/>
      <c r="AI6" s="22"/>
      <c r="AJ6" s="22"/>
    </row>
    <row r="7" spans="1:39" x14ac:dyDescent="0.2">
      <c r="A7" s="459" t="s">
        <v>74</v>
      </c>
      <c r="B7" s="457" t="s">
        <v>80</v>
      </c>
      <c r="C7" s="457" t="s">
        <v>72</v>
      </c>
      <c r="D7" s="457" t="s">
        <v>107</v>
      </c>
      <c r="E7" s="457" t="s">
        <v>42</v>
      </c>
      <c r="F7" s="455" t="s">
        <v>10</v>
      </c>
      <c r="G7" s="455"/>
      <c r="H7" s="455"/>
      <c r="I7" s="456" t="s">
        <v>11</v>
      </c>
      <c r="J7" s="455" t="s">
        <v>10</v>
      </c>
      <c r="K7" s="455"/>
      <c r="L7" s="456" t="s">
        <v>11</v>
      </c>
      <c r="M7" s="99"/>
      <c r="N7" s="457" t="s">
        <v>43</v>
      </c>
      <c r="O7" s="461" t="s">
        <v>57</v>
      </c>
      <c r="P7" s="461" t="s">
        <v>44</v>
      </c>
    </row>
    <row r="8" spans="1:39" x14ac:dyDescent="0.2">
      <c r="A8" s="460"/>
      <c r="B8" s="458"/>
      <c r="C8" s="458"/>
      <c r="D8" s="458"/>
      <c r="E8" s="458"/>
      <c r="F8" s="99">
        <v>1</v>
      </c>
      <c r="G8" s="99">
        <v>2</v>
      </c>
      <c r="H8" s="99">
        <v>3</v>
      </c>
      <c r="I8" s="456"/>
      <c r="J8" s="99">
        <v>4</v>
      </c>
      <c r="K8" s="99">
        <v>5</v>
      </c>
      <c r="L8" s="456"/>
      <c r="M8" s="99">
        <v>6</v>
      </c>
      <c r="N8" s="458"/>
      <c r="O8" s="462"/>
      <c r="P8" s="462"/>
    </row>
    <row r="9" spans="1:39" ht="13.5" customHeight="1" x14ac:dyDescent="0.2">
      <c r="A9" s="6" t="s">
        <v>45</v>
      </c>
      <c r="B9" s="15" t="str">
        <f>VLOOKUP($E9,УЧАСТНИКИ!$A$2:$L$1060,3,FALSE)</f>
        <v>МОРОЗОВА ВАЛЕРИЯ</v>
      </c>
      <c r="C9" s="16" t="str">
        <f>VLOOKUP($E9,УЧАСТНИКИ!$A$2:$L$1060,4,FALSE)</f>
        <v>10.04.2006</v>
      </c>
      <c r="D9" s="15" t="str">
        <f>VLOOKUP($E9,УЧАСТНИКИ!$A$2:$L$1060,5,FALSE)</f>
        <v>ТАГАНРОГ СШОР-13</v>
      </c>
      <c r="E9" s="20" t="s">
        <v>2419</v>
      </c>
      <c r="F9" s="20"/>
      <c r="G9" s="20"/>
      <c r="H9" s="20"/>
      <c r="I9" s="20"/>
      <c r="J9" s="15"/>
      <c r="K9" s="21"/>
      <c r="L9" s="21"/>
      <c r="M9" s="21"/>
      <c r="N9" s="21"/>
      <c r="O9" s="21"/>
      <c r="P9" s="16"/>
      <c r="Q9" s="69"/>
      <c r="R9" s="69"/>
    </row>
    <row r="10" spans="1:39" ht="13.5" hidden="1" customHeight="1" outlineLevel="1" x14ac:dyDescent="0.2">
      <c r="A10" s="6"/>
      <c r="B10" s="15"/>
      <c r="C10" s="16"/>
      <c r="D10" s="15"/>
      <c r="E10" s="20"/>
      <c r="F10" s="20"/>
      <c r="G10" s="20"/>
      <c r="H10" s="20"/>
      <c r="I10" s="20"/>
      <c r="J10" s="15"/>
      <c r="K10" s="21"/>
      <c r="L10" s="21"/>
      <c r="M10" s="21"/>
      <c r="N10" s="21"/>
      <c r="O10" s="21"/>
      <c r="P10" s="16"/>
      <c r="Q10" s="69"/>
      <c r="R10" s="69"/>
    </row>
    <row r="11" spans="1:39" ht="13.5" customHeight="1" collapsed="1" x14ac:dyDescent="0.2">
      <c r="A11" s="6" t="s">
        <v>46</v>
      </c>
      <c r="B11" s="15" t="str">
        <f>VLOOKUP($E11,УЧАСТНИКИ!$A$2:$L$1060,3,FALSE)</f>
        <v>СОКОЛИКОВА ЕВГЕНИЯ</v>
      </c>
      <c r="C11" s="16" t="str">
        <f>VLOOKUP($E11,УЧАСТНИКИ!$A$2:$L$1060,4,FALSE)</f>
        <v>29.09.2006</v>
      </c>
      <c r="D11" s="15" t="str">
        <f>VLOOKUP($E11,УЧАСТНИКИ!$A$2:$L$1060,5,FALSE)</f>
        <v>АЗОВ ДЮСШ-2</v>
      </c>
      <c r="E11" s="201" t="s">
        <v>2480</v>
      </c>
      <c r="F11" s="20"/>
      <c r="G11" s="20"/>
      <c r="H11" s="20"/>
      <c r="I11" s="20"/>
      <c r="J11" s="15"/>
      <c r="K11" s="21"/>
      <c r="L11" s="21"/>
      <c r="M11" s="21"/>
      <c r="N11" s="21"/>
      <c r="O11" s="21"/>
      <c r="P11" s="16"/>
      <c r="Q11" s="69"/>
      <c r="R11" s="69"/>
    </row>
    <row r="12" spans="1:39" ht="13.5" hidden="1" customHeight="1" outlineLevel="1" x14ac:dyDescent="0.2">
      <c r="A12" s="6"/>
      <c r="B12" s="15"/>
      <c r="C12" s="16"/>
      <c r="D12" s="15"/>
      <c r="E12" s="20"/>
      <c r="F12" s="20"/>
      <c r="G12" s="20"/>
      <c r="H12" s="20"/>
      <c r="I12" s="20"/>
      <c r="J12" s="15"/>
      <c r="K12" s="21"/>
      <c r="L12" s="21"/>
      <c r="M12" s="21"/>
      <c r="N12" s="21"/>
      <c r="O12" s="21"/>
      <c r="P12" s="16"/>
      <c r="Q12" s="69"/>
      <c r="R12" s="69"/>
    </row>
    <row r="13" spans="1:39" ht="13.5" customHeight="1" collapsed="1" x14ac:dyDescent="0.2">
      <c r="A13" s="6" t="s">
        <v>47</v>
      </c>
      <c r="B13" s="15" t="str">
        <f>VLOOKUP($E13,УЧАСТНИКИ!$A$2:$L$1060,3,FALSE)</f>
        <v>БАРЫШЕВСКАЯ АНАСТАСИЯ</v>
      </c>
      <c r="C13" s="16" t="str">
        <f>VLOOKUP($E13,УЧАСТНИКИ!$A$2:$L$1060,4,FALSE)</f>
        <v>10.10.2007</v>
      </c>
      <c r="D13" s="15" t="str">
        <f>VLOOKUP($E13,УЧАСТНИКИ!$A$2:$L$1060,5,FALSE)</f>
        <v>РОСТОВ ДЮСШ-1</v>
      </c>
      <c r="E13" s="20" t="s">
        <v>2237</v>
      </c>
      <c r="F13" s="20"/>
      <c r="G13" s="20"/>
      <c r="H13" s="20"/>
      <c r="I13" s="20"/>
      <c r="J13" s="15"/>
      <c r="K13" s="21"/>
      <c r="L13" s="21"/>
      <c r="M13" s="21"/>
      <c r="N13" s="21"/>
      <c r="O13" s="21"/>
      <c r="P13" s="16"/>
      <c r="Q13" s="69"/>
      <c r="R13" s="69"/>
    </row>
    <row r="14" spans="1:39" ht="13.5" hidden="1" customHeight="1" outlineLevel="1" x14ac:dyDescent="0.2">
      <c r="A14" s="6"/>
      <c r="B14" s="15"/>
      <c r="C14" s="16"/>
      <c r="D14" s="15"/>
      <c r="E14" s="20"/>
      <c r="F14" s="20"/>
      <c r="G14" s="20"/>
      <c r="H14" s="20"/>
      <c r="I14" s="20"/>
      <c r="J14" s="15"/>
      <c r="K14" s="21"/>
      <c r="L14" s="21"/>
      <c r="M14" s="21"/>
      <c r="N14" s="21"/>
      <c r="O14" s="21"/>
      <c r="P14" s="16"/>
      <c r="Q14" s="69"/>
      <c r="R14" s="69"/>
    </row>
    <row r="15" spans="1:39" ht="13.5" customHeight="1" collapsed="1" x14ac:dyDescent="0.2">
      <c r="A15" s="6" t="s">
        <v>48</v>
      </c>
      <c r="B15" s="15" t="str">
        <f>VLOOKUP($E15,УЧАСТНИКИ!$A$2:$L$1060,3,FALSE)</f>
        <v>РЕЗВАН НАДЕЖДА</v>
      </c>
      <c r="C15" s="16" t="str">
        <f>VLOOKUP($E15,УЧАСТНИКИ!$A$2:$L$1060,4,FALSE)</f>
        <v>25.08.2006</v>
      </c>
      <c r="D15" s="15" t="str">
        <f>VLOOKUP($E15,УЧАСТНИКИ!$A$2:$L$1060,5,FALSE)</f>
        <v>РОСТОВ ДЮСШ-1</v>
      </c>
      <c r="E15" s="201" t="s">
        <v>169</v>
      </c>
      <c r="F15" s="20"/>
      <c r="G15" s="20"/>
      <c r="H15" s="20"/>
      <c r="I15" s="20"/>
      <c r="J15" s="15"/>
      <c r="K15" s="21"/>
      <c r="L15" s="21"/>
      <c r="M15" s="21"/>
      <c r="N15" s="21"/>
      <c r="O15" s="21"/>
      <c r="P15" s="16"/>
      <c r="Q15" s="69"/>
      <c r="R15" s="69"/>
    </row>
    <row r="16" spans="1:39" ht="13.5" hidden="1" customHeight="1" outlineLevel="1" x14ac:dyDescent="0.2">
      <c r="A16" s="6"/>
      <c r="B16" s="15"/>
      <c r="C16" s="16"/>
      <c r="D16" s="15"/>
      <c r="E16" s="20"/>
      <c r="F16" s="20"/>
      <c r="G16" s="20"/>
      <c r="H16" s="20"/>
      <c r="I16" s="20"/>
      <c r="J16" s="15"/>
      <c r="K16" s="21"/>
      <c r="L16" s="21"/>
      <c r="M16" s="21"/>
      <c r="N16" s="21"/>
      <c r="O16" s="21"/>
      <c r="P16" s="16"/>
      <c r="Q16" s="69"/>
      <c r="R16" s="69"/>
    </row>
    <row r="17" spans="1:18" ht="13.5" customHeight="1" collapsed="1" x14ac:dyDescent="0.2">
      <c r="A17" s="6" t="s">
        <v>49</v>
      </c>
      <c r="B17" s="15" t="str">
        <f>VLOOKUP($E17,УЧАСТНИКИ!$A$2:$L$1060,3,FALSE)</f>
        <v>ЕНГАЛЫЧЕВА КСЕНИЯ</v>
      </c>
      <c r="C17" s="16" t="str">
        <f>VLOOKUP($E17,УЧАСТНИКИ!$A$2:$L$1060,4,FALSE)</f>
        <v>04.02.2006</v>
      </c>
      <c r="D17" s="15" t="str">
        <f>VLOOKUP($E17,УЧАСТНИКИ!$A$2:$L$1060,5,FALSE)</f>
        <v>РОСТОВ ДЮСШ-1</v>
      </c>
      <c r="E17" s="20" t="s">
        <v>1481</v>
      </c>
      <c r="F17" s="20"/>
      <c r="G17" s="20"/>
      <c r="H17" s="20"/>
      <c r="I17" s="20"/>
      <c r="J17" s="15"/>
      <c r="K17" s="21"/>
      <c r="L17" s="21"/>
      <c r="M17" s="21"/>
      <c r="N17" s="21"/>
      <c r="O17" s="21"/>
      <c r="P17" s="16"/>
      <c r="Q17" s="69"/>
      <c r="R17" s="69"/>
    </row>
    <row r="18" spans="1:18" ht="15" hidden="1" customHeight="1" outlineLevel="1" x14ac:dyDescent="0.2">
      <c r="A18" s="6" t="s">
        <v>50</v>
      </c>
      <c r="B18" s="15" t="e">
        <f>VLOOKUP($E18,УЧАСТНИКИ!$A$2:$L$1060,3,FALSE)</f>
        <v>#N/A</v>
      </c>
      <c r="C18" s="16" t="e">
        <f>VLOOKUP($E18,УЧАСТНИКИ!$A$2:$L$1060,4,FALSE)</f>
        <v>#N/A</v>
      </c>
      <c r="D18" s="15" t="e">
        <f>VLOOKUP($E18,УЧАСТНИКИ!$A$2:$L$1060,5,FALSE)</f>
        <v>#N/A</v>
      </c>
      <c r="E18" s="20"/>
      <c r="F18" s="20"/>
      <c r="G18" s="20"/>
      <c r="H18" s="20"/>
      <c r="I18" s="20"/>
      <c r="J18" s="15"/>
      <c r="K18" s="21"/>
      <c r="L18" s="21"/>
      <c r="M18" s="21"/>
      <c r="N18" s="21"/>
      <c r="O18" s="21"/>
      <c r="P18" s="16"/>
      <c r="Q18" s="69"/>
      <c r="R18" s="69"/>
    </row>
    <row r="19" spans="1:18" ht="13.5" customHeight="1" collapsed="1" x14ac:dyDescent="0.2">
      <c r="A19" s="6" t="s">
        <v>50</v>
      </c>
      <c r="B19" s="15" t="str">
        <f>VLOOKUP($E19,УЧАСТНИКИ!$A$2:$L$1060,3,FALSE)</f>
        <v>ДУБИНА АЛИНА</v>
      </c>
      <c r="C19" s="16" t="str">
        <f>VLOOKUP($E19,УЧАСТНИКИ!$A$2:$L$1060,4,FALSE)</f>
        <v>09.02.2007</v>
      </c>
      <c r="D19" s="15" t="str">
        <f>VLOOKUP($E19,УЧАСТНИКИ!$A$2:$L$1060,5,FALSE)</f>
        <v>РОСТОВ ДЮСШ-1</v>
      </c>
      <c r="E19" s="201" t="s">
        <v>2141</v>
      </c>
      <c r="F19" s="20"/>
      <c r="G19" s="20"/>
      <c r="H19" s="20"/>
      <c r="I19" s="20"/>
      <c r="J19" s="15"/>
      <c r="K19" s="21"/>
      <c r="L19" s="21"/>
      <c r="M19" s="21"/>
      <c r="N19" s="21"/>
      <c r="O19" s="21"/>
      <c r="P19" s="16"/>
      <c r="Q19" s="69"/>
      <c r="R19" s="69"/>
    </row>
    <row r="20" spans="1:18" ht="13.5" hidden="1" customHeight="1" outlineLevel="1" x14ac:dyDescent="0.2">
      <c r="A20" s="6"/>
      <c r="B20" s="15"/>
      <c r="C20" s="16"/>
      <c r="D20" s="15"/>
      <c r="E20" s="20"/>
      <c r="F20" s="20"/>
      <c r="G20" s="20"/>
      <c r="H20" s="20"/>
      <c r="I20" s="20"/>
      <c r="J20" s="15"/>
      <c r="K20" s="21"/>
      <c r="L20" s="21"/>
      <c r="M20" s="21"/>
      <c r="N20" s="21"/>
      <c r="O20" s="21"/>
      <c r="P20" s="16"/>
      <c r="Q20" s="69"/>
      <c r="R20" s="69"/>
    </row>
    <row r="21" spans="1:18" ht="14.25" customHeight="1" collapsed="1" x14ac:dyDescent="0.2">
      <c r="A21" s="6" t="s">
        <v>51</v>
      </c>
      <c r="B21" s="15" t="str">
        <f>VLOOKUP($E21,УЧАСТНИКИ!$A$2:$L$1060,3,FALSE)</f>
        <v>КНЮХ АРИНА</v>
      </c>
      <c r="C21" s="16" t="str">
        <f>VLOOKUP($E21,УЧАСТНИКИ!$A$2:$L$1060,4,FALSE)</f>
        <v>11.07.2008</v>
      </c>
      <c r="D21" s="15" t="str">
        <f>VLOOKUP($E21,УЧАСТНИКИ!$A$2:$L$1060,5,FALSE)</f>
        <v>РОСТОВ ДЮСШ-1</v>
      </c>
      <c r="E21" s="20" t="s">
        <v>92</v>
      </c>
      <c r="F21" s="20"/>
      <c r="G21" s="20"/>
      <c r="H21" s="20"/>
      <c r="I21" s="20"/>
      <c r="J21" s="15"/>
      <c r="K21" s="21"/>
      <c r="L21" s="21"/>
      <c r="M21" s="21"/>
      <c r="N21" s="21"/>
      <c r="O21" s="21"/>
      <c r="P21" s="16"/>
      <c r="Q21" s="69"/>
      <c r="R21" s="69"/>
    </row>
    <row r="22" spans="1:18" ht="13.5" hidden="1" customHeight="1" outlineLevel="1" x14ac:dyDescent="0.2">
      <c r="A22" s="6"/>
      <c r="B22" s="15"/>
      <c r="C22" s="16"/>
      <c r="D22" s="15"/>
      <c r="E22" s="20"/>
      <c r="F22" s="20"/>
      <c r="G22" s="20"/>
      <c r="H22" s="20"/>
      <c r="I22" s="20"/>
      <c r="J22" s="15"/>
      <c r="K22" s="21"/>
      <c r="L22" s="21"/>
      <c r="M22" s="21"/>
      <c r="N22" s="21"/>
      <c r="O22" s="21"/>
      <c r="P22" s="16"/>
      <c r="Q22" s="69"/>
      <c r="R22" s="69"/>
    </row>
    <row r="23" spans="1:18" ht="13.5" customHeight="1" collapsed="1" x14ac:dyDescent="0.2">
      <c r="A23" s="6" t="s">
        <v>88</v>
      </c>
      <c r="B23" s="15" t="str">
        <f>VLOOKUP($E23,УЧАСТНИКИ!$A$2:$L$1060,3,FALSE)</f>
        <v>ШАПОШНИКОВА ОЛЬГА</v>
      </c>
      <c r="C23" s="16" t="str">
        <f>VLOOKUP($E23,УЧАСТНИКИ!$A$2:$L$1060,4,FALSE)</f>
        <v>10.10.2007</v>
      </c>
      <c r="D23" s="15" t="str">
        <f>VLOOKUP($E23,УЧАСТНИКИ!$A$2:$L$1060,5,FALSE)</f>
        <v>РОСТОВ ДЮСШ-1</v>
      </c>
      <c r="E23" s="20" t="s">
        <v>2151</v>
      </c>
      <c r="F23" s="20"/>
      <c r="G23" s="20"/>
      <c r="H23" s="20"/>
      <c r="I23" s="20"/>
      <c r="J23" s="15"/>
      <c r="K23" s="21"/>
      <c r="L23" s="21"/>
      <c r="M23" s="21"/>
      <c r="N23" s="21"/>
      <c r="O23" s="21"/>
      <c r="P23" s="16"/>
      <c r="Q23" s="69"/>
      <c r="R23" s="69"/>
    </row>
    <row r="24" spans="1:18" ht="13.5" hidden="1" customHeight="1" outlineLevel="1" x14ac:dyDescent="0.2">
      <c r="A24" s="6"/>
      <c r="B24" s="15" t="e">
        <f>VLOOKUP($E24,УЧАСТНИКИ!$A$2:$L$1060,3,FALSE)</f>
        <v>#N/A</v>
      </c>
      <c r="C24" s="16" t="e">
        <f>VLOOKUP($E24,УЧАСТНИКИ!$A$2:$L$1060,4,FALSE)</f>
        <v>#N/A</v>
      </c>
      <c r="D24" s="15" t="e">
        <f>VLOOKUP($E24,УЧАСТНИКИ!$A$2:$L$1060,5,FALSE)</f>
        <v>#N/A</v>
      </c>
      <c r="E24" s="20"/>
      <c r="F24" s="20"/>
      <c r="G24" s="20"/>
      <c r="H24" s="20"/>
      <c r="I24" s="20"/>
      <c r="J24" s="15"/>
      <c r="K24" s="21"/>
      <c r="L24" s="21"/>
      <c r="M24" s="21"/>
      <c r="N24" s="21"/>
      <c r="O24" s="21"/>
      <c r="P24" s="16"/>
      <c r="Q24" s="69"/>
      <c r="R24" s="69"/>
    </row>
    <row r="25" spans="1:18" ht="13.5" customHeight="1" collapsed="1" x14ac:dyDescent="0.2">
      <c r="A25" s="6" t="s">
        <v>95</v>
      </c>
      <c r="B25" s="15" t="str">
        <f>VLOOKUP($E25,УЧАСТНИКИ!$A$2:$L$1060,3,FALSE)</f>
        <v>ТЕРЛИКОВА ВЛАДИСЛАВА</v>
      </c>
      <c r="C25" s="16" t="str">
        <f>VLOOKUP($E25,УЧАСТНИКИ!$A$2:$L$1060,4,FALSE)</f>
        <v>27.01.2008</v>
      </c>
      <c r="D25" s="15" t="str">
        <f>VLOOKUP($E25,УЧАСТНИКИ!$A$2:$L$1060,5,FALSE)</f>
        <v>РОСТОВ ДЮСШ-1</v>
      </c>
      <c r="E25" s="20" t="s">
        <v>1518</v>
      </c>
      <c r="F25" s="20"/>
      <c r="G25" s="20"/>
      <c r="H25" s="20"/>
      <c r="I25" s="20"/>
      <c r="J25" s="15"/>
      <c r="K25" s="21"/>
      <c r="L25" s="21"/>
      <c r="M25" s="21"/>
      <c r="N25" s="21"/>
      <c r="O25" s="21"/>
      <c r="P25" s="16"/>
      <c r="Q25" s="69"/>
      <c r="R25" s="69"/>
    </row>
    <row r="26" spans="1:18" ht="13.5" hidden="1" customHeight="1" outlineLevel="1" x14ac:dyDescent="0.2">
      <c r="A26" s="6"/>
      <c r="B26" s="15" t="e">
        <f>VLOOKUP($E26,УЧАСТНИКИ!$A$2:$L$1060,3,FALSE)</f>
        <v>#N/A</v>
      </c>
      <c r="C26" s="16" t="e">
        <f>VLOOKUP($E26,УЧАСТНИКИ!$A$2:$L$1060,4,FALSE)</f>
        <v>#N/A</v>
      </c>
      <c r="D26" s="15" t="e">
        <f>VLOOKUP($E26,УЧАСТНИКИ!$A$2:$L$1060,5,FALSE)</f>
        <v>#N/A</v>
      </c>
      <c r="E26" s="20"/>
      <c r="F26" s="20"/>
      <c r="G26" s="20"/>
      <c r="H26" s="20"/>
      <c r="I26" s="20"/>
      <c r="J26" s="15"/>
      <c r="K26" s="21"/>
      <c r="L26" s="21"/>
      <c r="M26" s="21"/>
      <c r="N26" s="21"/>
      <c r="O26" s="21"/>
      <c r="P26" s="16"/>
      <c r="Q26" s="69"/>
      <c r="R26" s="69"/>
    </row>
    <row r="27" spans="1:18" ht="13.5" customHeight="1" collapsed="1" x14ac:dyDescent="0.2">
      <c r="A27" s="6" t="s">
        <v>94</v>
      </c>
      <c r="B27" s="15" t="str">
        <f>VLOOKUP($E27,УЧАСТНИКИ!$A$2:$L$1060,3,FALSE)</f>
        <v>АНДРИЕНКО МАРИЯ</v>
      </c>
      <c r="C27" s="16" t="str">
        <f>VLOOKUP($E27,УЧАСТНИКИ!$A$2:$L$1060,4,FALSE)</f>
        <v>23.06.2006</v>
      </c>
      <c r="D27" s="15" t="str">
        <f>VLOOKUP($E27,УЧАСТНИКИ!$A$2:$L$1060,5,FALSE)</f>
        <v>РОСТОВ ДЮСШ-1</v>
      </c>
      <c r="E27" s="20" t="s">
        <v>2197</v>
      </c>
      <c r="F27" s="20"/>
      <c r="G27" s="20"/>
      <c r="H27" s="20"/>
      <c r="I27" s="20"/>
      <c r="J27" s="15"/>
      <c r="K27" s="21"/>
      <c r="L27" s="21"/>
      <c r="M27" s="21"/>
      <c r="N27" s="21"/>
      <c r="O27" s="21"/>
      <c r="P27" s="16"/>
      <c r="Q27" s="69"/>
      <c r="R27" s="69"/>
    </row>
    <row r="28" spans="1:18" ht="13.5" hidden="1" customHeight="1" outlineLevel="1" x14ac:dyDescent="0.2">
      <c r="A28" s="6" t="s">
        <v>92</v>
      </c>
      <c r="B28" s="15" t="e">
        <f>VLOOKUP($E28,УЧАСТНИКИ!$A$2:$L$1060,3,FALSE)</f>
        <v>#N/A</v>
      </c>
      <c r="C28" s="16" t="e">
        <f>VLOOKUP($E28,УЧАСТНИКИ!$A$2:$L$1060,4,FALSE)</f>
        <v>#N/A</v>
      </c>
      <c r="D28" s="15" t="e">
        <f>VLOOKUP($E28,УЧАСТНИКИ!$A$2:$L$1060,5,FALSE)</f>
        <v>#N/A</v>
      </c>
      <c r="E28" s="20"/>
      <c r="F28" s="20"/>
      <c r="G28" s="20"/>
      <c r="H28" s="20"/>
      <c r="I28" s="20"/>
      <c r="J28" s="15"/>
      <c r="K28" s="21"/>
      <c r="L28" s="21"/>
      <c r="M28" s="21"/>
      <c r="N28" s="21"/>
      <c r="O28" s="21"/>
      <c r="P28" s="16"/>
      <c r="Q28" s="69"/>
      <c r="R28" s="69"/>
    </row>
    <row r="29" spans="1:18" ht="13.5" customHeight="1" collapsed="1" x14ac:dyDescent="0.2">
      <c r="A29" s="6" t="s">
        <v>93</v>
      </c>
      <c r="B29" s="15" t="str">
        <f>VLOOKUP($E29,УЧАСТНИКИ!$A$2:$L$1060,3,FALSE)</f>
        <v>КОЛМАКОВА АЛЕКСАНДРА</v>
      </c>
      <c r="C29" s="16" t="str">
        <f>VLOOKUP($E29,УЧАСТНИКИ!$A$2:$L$1060,4,FALSE)</f>
        <v>02.02.2008</v>
      </c>
      <c r="D29" s="15" t="str">
        <f>VLOOKUP($E29,УЧАСТНИКИ!$A$2:$L$1060,5,FALSE)</f>
        <v>РОСТОВ ДЮСШ-1</v>
      </c>
      <c r="E29" s="20" t="s">
        <v>2270</v>
      </c>
      <c r="F29" s="20"/>
      <c r="G29" s="20"/>
      <c r="H29" s="20"/>
      <c r="I29" s="20"/>
      <c r="J29" s="15"/>
      <c r="K29" s="21"/>
      <c r="L29" s="21"/>
      <c r="M29" s="21"/>
      <c r="N29" s="21"/>
      <c r="O29" s="21"/>
      <c r="P29" s="16"/>
      <c r="Q29" s="69"/>
      <c r="R29" s="69"/>
    </row>
    <row r="30" spans="1:18" ht="13.5" hidden="1" customHeight="1" outlineLevel="1" x14ac:dyDescent="0.2">
      <c r="A30" s="6" t="s">
        <v>90</v>
      </c>
      <c r="B30" s="15" t="e">
        <f>VLOOKUP($E30,УЧАСТНИКИ!$A$2:$L$1060,3,FALSE)</f>
        <v>#N/A</v>
      </c>
      <c r="C30" s="16" t="e">
        <f>VLOOKUP($E30,УЧАСТНИКИ!$A$2:$L$1060,4,FALSE)</f>
        <v>#N/A</v>
      </c>
      <c r="D30" s="15" t="e">
        <f>VLOOKUP($E30,УЧАСТНИКИ!$A$2:$L$1060,5,FALSE)</f>
        <v>#N/A</v>
      </c>
      <c r="E30" s="20"/>
      <c r="F30" s="20"/>
      <c r="G30" s="20"/>
      <c r="H30" s="20"/>
      <c r="I30" s="20"/>
      <c r="J30" s="15"/>
      <c r="K30" s="21"/>
      <c r="L30" s="21"/>
      <c r="M30" s="21"/>
      <c r="N30" s="21"/>
      <c r="O30" s="21"/>
      <c r="P30" s="16"/>
      <c r="Q30" s="69"/>
      <c r="R30" s="69"/>
    </row>
    <row r="31" spans="1:18" ht="13.5" customHeight="1" collapsed="1" x14ac:dyDescent="0.2">
      <c r="A31" s="6" t="s">
        <v>92</v>
      </c>
      <c r="B31" s="206" t="e">
        <f>VLOOKUP($E31,УЧАСТНИКИ!$A$2:$L$1060,3,FALSE)</f>
        <v>#N/A</v>
      </c>
      <c r="C31" s="207" t="e">
        <f>VLOOKUP($E31,УЧАСТНИКИ!$A$2:$L$1060,4,FALSE)</f>
        <v>#N/A</v>
      </c>
      <c r="D31" s="206" t="e">
        <f>VLOOKUP($E31,УЧАСТНИКИ!$A$2:$L$1060,5,FALSE)</f>
        <v>#N/A</v>
      </c>
      <c r="E31" s="20"/>
      <c r="F31" s="20"/>
      <c r="G31" s="20"/>
      <c r="H31" s="20"/>
      <c r="I31" s="20"/>
      <c r="J31" s="15"/>
      <c r="K31" s="21"/>
      <c r="L31" s="21"/>
      <c r="M31" s="21"/>
      <c r="N31" s="21"/>
      <c r="O31" s="21"/>
      <c r="P31" s="16"/>
      <c r="Q31" s="69"/>
      <c r="R31" s="69"/>
    </row>
    <row r="32" spans="1:18" ht="13.5" hidden="1" customHeight="1" outlineLevel="1" x14ac:dyDescent="0.2">
      <c r="A32" s="6" t="s">
        <v>96</v>
      </c>
      <c r="B32" s="206" t="e">
        <f>VLOOKUP($E32,УЧАСТНИКИ!$A$2:$L$1060,3,FALSE)</f>
        <v>#N/A</v>
      </c>
      <c r="C32" s="207" t="e">
        <f>VLOOKUP($E32,УЧАСТНИКИ!$A$2:$L$1060,4,FALSE)</f>
        <v>#N/A</v>
      </c>
      <c r="D32" s="206" t="e">
        <f>VLOOKUP($E32,УЧАСТНИКИ!$A$2:$L$1060,5,FALSE)</f>
        <v>#N/A</v>
      </c>
      <c r="E32" s="20"/>
      <c r="F32" s="20"/>
      <c r="G32" s="20"/>
      <c r="H32" s="20"/>
      <c r="I32" s="20"/>
      <c r="J32" s="15"/>
      <c r="K32" s="21"/>
      <c r="L32" s="21"/>
      <c r="M32" s="21"/>
      <c r="N32" s="21"/>
      <c r="O32" s="21"/>
      <c r="P32" s="16" t="e">
        <f>VLOOKUP($E32,УЧАСТНИКИ!$A$2:$L$1060,9,FALSE)</f>
        <v>#N/A</v>
      </c>
      <c r="Q32" s="69"/>
      <c r="R32" s="69"/>
    </row>
    <row r="33" spans="1:18" ht="13.5" customHeight="1" collapsed="1" x14ac:dyDescent="0.2">
      <c r="A33" s="6" t="s">
        <v>91</v>
      </c>
      <c r="B33" s="206" t="e">
        <f>VLOOKUP($E33,УЧАСТНИКИ!$A$2:$L$1060,3,FALSE)</f>
        <v>#N/A</v>
      </c>
      <c r="C33" s="207" t="e">
        <f>VLOOKUP($E33,УЧАСТНИКИ!$A$2:$L$1060,4,FALSE)</f>
        <v>#N/A</v>
      </c>
      <c r="D33" s="206" t="e">
        <f>VLOOKUP($E33,УЧАСТНИКИ!$A$2:$L$1060,5,FALSE)</f>
        <v>#N/A</v>
      </c>
      <c r="E33" s="20"/>
      <c r="F33" s="20"/>
      <c r="G33" s="20"/>
      <c r="H33" s="20"/>
      <c r="I33" s="20"/>
      <c r="J33" s="15"/>
      <c r="K33" s="21"/>
      <c r="L33" s="21"/>
      <c r="M33" s="21"/>
      <c r="N33" s="21"/>
      <c r="O33" s="21"/>
      <c r="P33" s="207" t="e">
        <f>VLOOKUP($E33,УЧАСТНИКИ!$A$2:$L$1060,9,FALSE)</f>
        <v>#N/A</v>
      </c>
      <c r="Q33" s="69"/>
      <c r="R33" s="69"/>
    </row>
    <row r="34" spans="1:18" ht="13.5" hidden="1" customHeight="1" outlineLevel="1" x14ac:dyDescent="0.2">
      <c r="A34" s="6" t="s">
        <v>98</v>
      </c>
      <c r="B34" s="206" t="e">
        <f>VLOOKUP($E34,УЧАСТНИКИ!$A$2:$L$1060,3,FALSE)</f>
        <v>#N/A</v>
      </c>
      <c r="C34" s="207" t="e">
        <f>VLOOKUP($E34,УЧАСТНИКИ!$A$2:$L$1060,4,FALSE)</f>
        <v>#N/A</v>
      </c>
      <c r="D34" s="206" t="e">
        <f>VLOOKUP($E34,УЧАСТНИКИ!$A$2:$L$1060,5,FALSE)</f>
        <v>#N/A</v>
      </c>
      <c r="E34" s="20"/>
      <c r="F34" s="20"/>
      <c r="G34" s="20"/>
      <c r="H34" s="20"/>
      <c r="I34" s="20"/>
      <c r="J34" s="15"/>
      <c r="K34" s="21"/>
      <c r="L34" s="21"/>
      <c r="M34" s="21"/>
      <c r="N34" s="21"/>
      <c r="O34" s="21"/>
      <c r="P34" s="207" t="e">
        <f>VLOOKUP($E34,УЧАСТНИКИ!$A$2:$L$1060,9,FALSE)</f>
        <v>#N/A</v>
      </c>
      <c r="Q34" s="69"/>
      <c r="R34" s="69"/>
    </row>
    <row r="35" spans="1:18" ht="13.5" customHeight="1" collapsed="1" x14ac:dyDescent="0.2">
      <c r="A35" s="6" t="s">
        <v>90</v>
      </c>
      <c r="B35" s="206" t="e">
        <f>VLOOKUP($E35,УЧАСТНИКИ!$A$2:$L$1060,3,FALSE)</f>
        <v>#N/A</v>
      </c>
      <c r="C35" s="207" t="e">
        <f>VLOOKUP($E35,УЧАСТНИКИ!$A$2:$L$1060,4,FALSE)</f>
        <v>#N/A</v>
      </c>
      <c r="D35" s="206" t="e">
        <f>VLOOKUP($E35,УЧАСТНИКИ!$A$2:$L$1060,5,FALSE)</f>
        <v>#N/A</v>
      </c>
      <c r="E35" s="20"/>
      <c r="F35" s="20"/>
      <c r="G35" s="20"/>
      <c r="H35" s="20"/>
      <c r="I35" s="20"/>
      <c r="J35" s="15"/>
      <c r="K35" s="21"/>
      <c r="L35" s="21"/>
      <c r="M35" s="21"/>
      <c r="N35" s="21"/>
      <c r="O35" s="21"/>
      <c r="P35" s="207" t="e">
        <f>VLOOKUP($E35,УЧАСТНИКИ!$A$2:$L$1060,9,FALSE)</f>
        <v>#N/A</v>
      </c>
      <c r="Q35" s="69"/>
      <c r="R35" s="69"/>
    </row>
    <row r="36" spans="1:18" ht="13.5" hidden="1" customHeight="1" outlineLevel="1" x14ac:dyDescent="0.2">
      <c r="A36" s="6" t="s">
        <v>94</v>
      </c>
      <c r="B36" s="206" t="e">
        <f>VLOOKUP($E36,УЧАСТНИКИ!$A$2:$L$1060,3,FALSE)</f>
        <v>#N/A</v>
      </c>
      <c r="C36" s="207" t="e">
        <f>VLOOKUP($E36,УЧАСТНИКИ!$A$2:$L$1060,4,FALSE)</f>
        <v>#N/A</v>
      </c>
      <c r="D36" s="206" t="e">
        <f>VLOOKUP($E36,УЧАСТНИКИ!$A$2:$L$1060,5,FALSE)</f>
        <v>#N/A</v>
      </c>
      <c r="E36" s="20"/>
      <c r="F36" s="20"/>
      <c r="G36" s="20"/>
      <c r="H36" s="20"/>
      <c r="I36" s="20"/>
      <c r="J36" s="15"/>
      <c r="K36" s="21"/>
      <c r="L36" s="21"/>
      <c r="M36" s="21"/>
      <c r="N36" s="21"/>
      <c r="O36" s="21"/>
      <c r="P36" s="207" t="e">
        <f>VLOOKUP($E36,УЧАСТНИКИ!$A$2:$L$1060,9,FALSE)</f>
        <v>#N/A</v>
      </c>
      <c r="Q36" s="69"/>
      <c r="R36" s="69"/>
    </row>
    <row r="37" spans="1:18" ht="13.5" customHeight="1" collapsed="1" x14ac:dyDescent="0.2">
      <c r="A37" s="6" t="s">
        <v>89</v>
      </c>
      <c r="B37" s="206" t="e">
        <f>VLOOKUP($E37,УЧАСТНИКИ!$A$2:$L$1060,3,FALSE)</f>
        <v>#N/A</v>
      </c>
      <c r="C37" s="207" t="e">
        <f>VLOOKUP($E37,УЧАСТНИКИ!$A$2:$L$1060,4,FALSE)</f>
        <v>#N/A</v>
      </c>
      <c r="D37" s="206" t="e">
        <f>VLOOKUP($E37,УЧАСТНИКИ!$A$2:$L$1060,5,FALSE)</f>
        <v>#N/A</v>
      </c>
      <c r="E37" s="20"/>
      <c r="F37" s="20"/>
      <c r="G37" s="20"/>
      <c r="H37" s="20"/>
      <c r="I37" s="20"/>
      <c r="J37" s="15"/>
      <c r="K37" s="21"/>
      <c r="L37" s="21"/>
      <c r="M37" s="21"/>
      <c r="N37" s="21"/>
      <c r="O37" s="21"/>
      <c r="P37" s="207" t="e">
        <f>VLOOKUP($E37,УЧАСТНИКИ!$A$2:$L$1060,9,FALSE)</f>
        <v>#N/A</v>
      </c>
      <c r="Q37" s="69"/>
      <c r="R37" s="69"/>
    </row>
    <row r="38" spans="1:18" ht="13.5" hidden="1" customHeight="1" outlineLevel="1" x14ac:dyDescent="0.2">
      <c r="A38" s="6" t="s">
        <v>92</v>
      </c>
      <c r="B38" s="15" t="e">
        <f>VLOOKUP($E38,УЧАСТНИКИ!$A$2:$L$1060,3,FALSE)</f>
        <v>#N/A</v>
      </c>
      <c r="C38" s="16" t="e">
        <f>VLOOKUP($E38,УЧАСТНИКИ!$A$2:$L$1060,4,FALSE)</f>
        <v>#N/A</v>
      </c>
      <c r="D38" s="15" t="e">
        <f>VLOOKUP($E38,УЧАСТНИКИ!$A$2:$L$1060,5,FALSE)</f>
        <v>#N/A</v>
      </c>
      <c r="E38" s="20"/>
      <c r="F38" s="20"/>
      <c r="G38" s="20"/>
      <c r="H38" s="20"/>
      <c r="I38" s="20"/>
      <c r="J38" s="15"/>
      <c r="K38" s="21"/>
      <c r="L38" s="21"/>
      <c r="M38" s="21"/>
      <c r="N38" s="21"/>
      <c r="O38" s="21"/>
      <c r="P38" s="207" t="e">
        <f>VLOOKUP($E38,УЧАСТНИКИ!$A$2:$L$1060,9,FALSE)</f>
        <v>#N/A</v>
      </c>
      <c r="Q38" s="69"/>
      <c r="R38" s="69"/>
    </row>
    <row r="39" spans="1:18" ht="13.5" hidden="1" customHeight="1" collapsed="1" x14ac:dyDescent="0.2">
      <c r="A39" s="6" t="s">
        <v>96</v>
      </c>
      <c r="B39" s="15" t="e">
        <f>VLOOKUP($E39,УЧАСТНИКИ!$A$2:$L$1060,3,FALSE)</f>
        <v>#N/A</v>
      </c>
      <c r="C39" s="16" t="e">
        <f>VLOOKUP($E39,УЧАСТНИКИ!$A$2:$L$1060,4,FALSE)</f>
        <v>#N/A</v>
      </c>
      <c r="D39" s="15" t="e">
        <f>VLOOKUP($E39,УЧАСТНИКИ!$A$2:$L$1060,5,FALSE)</f>
        <v>#N/A</v>
      </c>
      <c r="E39" s="20"/>
      <c r="F39" s="20"/>
      <c r="G39" s="20"/>
      <c r="H39" s="20"/>
      <c r="I39" s="20"/>
      <c r="J39" s="15"/>
      <c r="K39" s="21"/>
      <c r="L39" s="21"/>
      <c r="M39" s="21"/>
      <c r="N39" s="21"/>
      <c r="O39" s="21"/>
      <c r="P39" s="207" t="e">
        <f>VLOOKUP($E39,УЧАСТНИКИ!$A$2:$L$1060,9,FALSE)</f>
        <v>#N/A</v>
      </c>
      <c r="Q39" s="69"/>
      <c r="R39" s="69"/>
    </row>
    <row r="40" spans="1:18" ht="13.5" hidden="1" customHeight="1" outlineLevel="1" x14ac:dyDescent="0.2">
      <c r="A40" s="6" t="s">
        <v>89</v>
      </c>
      <c r="B40" s="206" t="e">
        <f>VLOOKUP($E40,УЧАСТНИКИ!$A$2:$L$1060,3,FALSE)</f>
        <v>#N/A</v>
      </c>
      <c r="C40" s="207" t="e">
        <f>VLOOKUP($E40,УЧАСТНИКИ!$A$2:$L$1060,4,FALSE)</f>
        <v>#N/A</v>
      </c>
      <c r="D40" s="206" t="e">
        <f>VLOOKUP($E40,УЧАСТНИКИ!$A$2:$L$1060,5,FALSE)</f>
        <v>#N/A</v>
      </c>
      <c r="E40" s="20"/>
      <c r="F40" s="20"/>
      <c r="G40" s="20"/>
      <c r="H40" s="20"/>
      <c r="I40" s="20"/>
      <c r="J40" s="15"/>
      <c r="K40" s="21"/>
      <c r="L40" s="21"/>
      <c r="M40" s="21"/>
      <c r="N40" s="21"/>
      <c r="O40" s="21"/>
      <c r="P40" s="207" t="e">
        <f>VLOOKUP($E40,УЧАСТНИКИ!$A$2:$L$1060,9,FALSE)</f>
        <v>#N/A</v>
      </c>
      <c r="Q40" s="69"/>
      <c r="R40" s="69"/>
    </row>
    <row r="41" spans="1:18" ht="13.5" hidden="1" customHeight="1" collapsed="1" x14ac:dyDescent="0.2">
      <c r="A41" s="6" t="s">
        <v>97</v>
      </c>
      <c r="B41" s="15" t="e">
        <f>VLOOKUP($E41,УЧАСТНИКИ!$A$2:$L$1060,3,FALSE)</f>
        <v>#N/A</v>
      </c>
      <c r="C41" s="16" t="e">
        <f>VLOOKUP($E41,УЧАСТНИКИ!$A$2:$L$1060,4,FALSE)</f>
        <v>#N/A</v>
      </c>
      <c r="D41" s="15" t="e">
        <f>VLOOKUP($E41,УЧАСТНИКИ!$A$2:$L$1060,5,FALSE)</f>
        <v>#N/A</v>
      </c>
      <c r="E41" s="20"/>
      <c r="F41" s="20"/>
      <c r="G41" s="20"/>
      <c r="H41" s="20"/>
      <c r="I41" s="20"/>
      <c r="J41" s="15"/>
      <c r="K41" s="21"/>
      <c r="L41" s="21"/>
      <c r="M41" s="21"/>
      <c r="N41" s="21"/>
      <c r="O41" s="21"/>
      <c r="P41" s="207" t="e">
        <f>VLOOKUP($E41,УЧАСТНИКИ!$A$2:$L$1060,9,FALSE)</f>
        <v>#N/A</v>
      </c>
      <c r="Q41" s="69"/>
      <c r="R41" s="69"/>
    </row>
    <row r="42" spans="1:18" ht="13.5" hidden="1" customHeight="1" outlineLevel="1" x14ac:dyDescent="0.2">
      <c r="A42" s="6" t="s">
        <v>96</v>
      </c>
      <c r="B42" s="206" t="e">
        <f>VLOOKUP($E42,УЧАСТНИКИ!$A$2:$L$1060,3,FALSE)</f>
        <v>#N/A</v>
      </c>
      <c r="C42" s="207" t="e">
        <f>VLOOKUP($E42,УЧАСТНИКИ!$A$2:$L$1060,4,FALSE)</f>
        <v>#N/A</v>
      </c>
      <c r="D42" s="206" t="e">
        <f>VLOOKUP($E42,УЧАСТНИКИ!$A$2:$L$1060,5,FALSE)</f>
        <v>#N/A</v>
      </c>
      <c r="E42" s="20"/>
      <c r="F42" s="20"/>
      <c r="G42" s="20"/>
      <c r="H42" s="20"/>
      <c r="I42" s="20"/>
      <c r="J42" s="15"/>
      <c r="K42" s="21"/>
      <c r="L42" s="21"/>
      <c r="M42" s="21"/>
      <c r="N42" s="21"/>
      <c r="O42" s="21"/>
      <c r="P42" s="207" t="e">
        <f>VLOOKUP($E42,УЧАСТНИКИ!$A$2:$L$1060,9,FALSE)</f>
        <v>#N/A</v>
      </c>
      <c r="Q42" s="69"/>
      <c r="R42" s="69"/>
    </row>
    <row r="43" spans="1:18" ht="13.5" hidden="1" customHeight="1" collapsed="1" x14ac:dyDescent="0.2">
      <c r="A43" s="6" t="s">
        <v>98</v>
      </c>
      <c r="B43" s="15" t="e">
        <f>VLOOKUP($E43,УЧАСТНИКИ!$A$2:$L$1060,3,FALSE)</f>
        <v>#N/A</v>
      </c>
      <c r="C43" s="16" t="e">
        <f>VLOOKUP($E43,УЧАСТНИКИ!$A$2:$L$1060,4,FALSE)</f>
        <v>#N/A</v>
      </c>
      <c r="D43" s="15" t="e">
        <f>VLOOKUP($E43,УЧАСТНИКИ!$A$2:$L$1060,5,FALSE)</f>
        <v>#N/A</v>
      </c>
      <c r="E43" s="20"/>
      <c r="F43" s="20"/>
      <c r="G43" s="20"/>
      <c r="H43" s="20"/>
      <c r="I43" s="20"/>
      <c r="J43" s="15"/>
      <c r="K43" s="21"/>
      <c r="L43" s="21"/>
      <c r="M43" s="21"/>
      <c r="N43" s="21"/>
      <c r="O43" s="21"/>
      <c r="P43" s="207" t="e">
        <f>VLOOKUP($E43,УЧАСТНИКИ!$A$2:$L$1060,9,FALSE)</f>
        <v>#N/A</v>
      </c>
      <c r="Q43" s="69"/>
      <c r="R43" s="69"/>
    </row>
    <row r="44" spans="1:18" ht="13.5" hidden="1" customHeight="1" outlineLevel="1" x14ac:dyDescent="0.2">
      <c r="A44" s="6" t="s">
        <v>92</v>
      </c>
      <c r="B44" s="15" t="e">
        <f>VLOOKUP($E44,УЧАСТНИКИ!$A$2:$L$1060,3,FALSE)</f>
        <v>#N/A</v>
      </c>
      <c r="C44" s="16" t="e">
        <f>VLOOKUP($E44,УЧАСТНИКИ!$A$2:$L$1060,4,FALSE)</f>
        <v>#N/A</v>
      </c>
      <c r="D44" s="15" t="e">
        <f>VLOOKUP($E44,УЧАСТНИКИ!$A$2:$L$1060,5,FALSE)</f>
        <v>#N/A</v>
      </c>
      <c r="E44" s="20"/>
      <c r="F44" s="20"/>
      <c r="G44" s="20"/>
      <c r="H44" s="20"/>
      <c r="I44" s="20"/>
      <c r="J44" s="15"/>
      <c r="K44" s="21"/>
      <c r="L44" s="21"/>
      <c r="M44" s="21"/>
      <c r="N44" s="21"/>
      <c r="O44" s="21"/>
      <c r="P44" s="207" t="e">
        <f>VLOOKUP($E44,УЧАСТНИКИ!$A$2:$L$1060,9,FALSE)</f>
        <v>#N/A</v>
      </c>
      <c r="Q44" s="69"/>
      <c r="R44" s="69"/>
    </row>
    <row r="45" spans="1:18" ht="13.5" hidden="1" customHeight="1" collapsed="1" x14ac:dyDescent="0.2">
      <c r="A45" s="6" t="s">
        <v>99</v>
      </c>
      <c r="B45" s="15" t="e">
        <f>VLOOKUP($E45,УЧАСТНИКИ!$A$2:$L$1060,3,FALSE)</f>
        <v>#N/A</v>
      </c>
      <c r="C45" s="16" t="e">
        <f>VLOOKUP($E45,УЧАСТНИКИ!$A$2:$L$1060,4,FALSE)</f>
        <v>#N/A</v>
      </c>
      <c r="D45" s="15" t="e">
        <f>VLOOKUP($E45,УЧАСТНИКИ!$A$2:$L$1060,5,FALSE)</f>
        <v>#N/A</v>
      </c>
      <c r="E45" s="20"/>
      <c r="F45" s="20"/>
      <c r="G45" s="20"/>
      <c r="H45" s="20"/>
      <c r="I45" s="20"/>
      <c r="J45" s="15"/>
      <c r="K45" s="21"/>
      <c r="L45" s="21"/>
      <c r="M45" s="21"/>
      <c r="N45" s="21"/>
      <c r="O45" s="21"/>
      <c r="P45" s="207" t="e">
        <f>VLOOKUP($E45,УЧАСТНИКИ!$A$2:$L$1060,9,FALSE)</f>
        <v>#N/A</v>
      </c>
      <c r="Q45" s="69"/>
      <c r="R45" s="69"/>
    </row>
    <row r="46" spans="1:18" ht="13.5" hidden="1" customHeight="1" outlineLevel="1" x14ac:dyDescent="0.2">
      <c r="A46" s="6" t="s">
        <v>89</v>
      </c>
      <c r="B46" s="15" t="e">
        <f>VLOOKUP($E46,УЧАСТНИКИ!$A$2:$L$1060,3,FALSE)</f>
        <v>#N/A</v>
      </c>
      <c r="C46" s="16" t="e">
        <f>VLOOKUP($E46,УЧАСТНИКИ!$A$2:$L$1060,4,FALSE)</f>
        <v>#N/A</v>
      </c>
      <c r="D46" s="15" t="e">
        <f>VLOOKUP($E46,УЧАСТНИКИ!$A$2:$L$1060,5,FALSE)</f>
        <v>#N/A</v>
      </c>
      <c r="E46" s="20"/>
      <c r="F46" s="20"/>
      <c r="G46" s="20"/>
      <c r="H46" s="20"/>
      <c r="I46" s="20"/>
      <c r="J46" s="15"/>
      <c r="K46" s="21"/>
      <c r="L46" s="21"/>
      <c r="M46" s="21"/>
      <c r="N46" s="21"/>
      <c r="O46" s="21"/>
      <c r="P46" s="207" t="e">
        <f>VLOOKUP($E46,УЧАСТНИКИ!$A$2:$L$1060,9,FALSE)</f>
        <v>#N/A</v>
      </c>
      <c r="Q46" s="69"/>
      <c r="R46" s="69"/>
    </row>
    <row r="47" spans="1:18" ht="13.5" hidden="1" customHeight="1" collapsed="1" x14ac:dyDescent="0.2">
      <c r="A47" s="6" t="s">
        <v>100</v>
      </c>
      <c r="B47" s="15" t="e">
        <f>VLOOKUP($E47,УЧАСТНИКИ!$A$2:$L$1060,3,FALSE)</f>
        <v>#N/A</v>
      </c>
      <c r="C47" s="16" t="e">
        <f>VLOOKUP($E47,УЧАСТНИКИ!$A$2:$L$1060,4,FALSE)</f>
        <v>#N/A</v>
      </c>
      <c r="D47" s="15" t="e">
        <f>VLOOKUP($E47,УЧАСТНИКИ!$A$2:$L$1060,5,FALSE)</f>
        <v>#N/A</v>
      </c>
      <c r="E47" s="20"/>
      <c r="F47" s="20"/>
      <c r="G47" s="20"/>
      <c r="H47" s="20"/>
      <c r="I47" s="20"/>
      <c r="J47" s="15"/>
      <c r="K47" s="21"/>
      <c r="L47" s="21"/>
      <c r="M47" s="21"/>
      <c r="N47" s="21"/>
      <c r="O47" s="21"/>
      <c r="P47" s="207" t="e">
        <f>VLOOKUP($E47,УЧАСТНИКИ!$A$2:$L$1060,9,FALSE)</f>
        <v>#N/A</v>
      </c>
      <c r="Q47" s="69"/>
      <c r="R47" s="69"/>
    </row>
    <row r="48" spans="1:18" ht="13.5" hidden="1" customHeight="1" collapsed="1" x14ac:dyDescent="0.2">
      <c r="A48" s="6" t="s">
        <v>101</v>
      </c>
      <c r="B48" s="15" t="e">
        <f>VLOOKUP($E48,УЧАСТНИКИ!$A$2:$L$1060,3,FALSE)</f>
        <v>#N/A</v>
      </c>
      <c r="C48" s="16" t="e">
        <f>VLOOKUP($E48,УЧАСТНИКИ!$A$2:$L$1060,4,FALSE)</f>
        <v>#N/A</v>
      </c>
      <c r="D48" s="15" t="e">
        <f>VLOOKUP($E48,УЧАСТНИКИ!$A$2:$L$1060,5,FALSE)</f>
        <v>#N/A</v>
      </c>
      <c r="E48" s="20"/>
      <c r="F48" s="20"/>
      <c r="G48" s="20"/>
      <c r="H48" s="20"/>
      <c r="I48" s="20"/>
      <c r="J48" s="15"/>
      <c r="K48" s="21"/>
      <c r="L48" s="21"/>
      <c r="M48" s="21"/>
      <c r="N48" s="21"/>
      <c r="O48" s="21"/>
      <c r="P48" s="207" t="e">
        <f>VLOOKUP($E48,УЧАСТНИКИ!$A$2:$L$1060,9,FALSE)</f>
        <v>#N/A</v>
      </c>
      <c r="Q48" s="69"/>
      <c r="R48" s="69"/>
    </row>
    <row r="49" spans="1:18" ht="13.5" hidden="1" customHeight="1" outlineLevel="1" x14ac:dyDescent="0.2">
      <c r="A49" s="6" t="s">
        <v>32</v>
      </c>
      <c r="B49" s="15" t="e">
        <f>VLOOKUP($E49,УЧАСТНИКИ!$A$2:$L$1060,3,FALSE)</f>
        <v>#N/A</v>
      </c>
      <c r="C49" s="16" t="e">
        <f>VLOOKUP($E49,УЧАСТНИКИ!$A$2:$L$1060,4,FALSE)</f>
        <v>#N/A</v>
      </c>
      <c r="D49" s="15" t="e">
        <f>VLOOKUP($E49,УЧАСТНИКИ!$A$2:$L$1060,5,FALSE)</f>
        <v>#N/A</v>
      </c>
      <c r="E49" s="20"/>
      <c r="F49" s="20"/>
      <c r="G49" s="20"/>
      <c r="H49" s="20"/>
      <c r="I49" s="20"/>
      <c r="J49" s="15"/>
      <c r="K49" s="21"/>
      <c r="L49" s="21"/>
      <c r="M49" s="21"/>
      <c r="N49" s="21"/>
      <c r="O49" s="21"/>
      <c r="P49" s="207" t="e">
        <f>VLOOKUP($E49,УЧАСТНИКИ!$A$2:$L$1060,9,FALSE)</f>
        <v>#N/A</v>
      </c>
      <c r="Q49" s="69"/>
      <c r="R49" s="69"/>
    </row>
    <row r="50" spans="1:18" ht="13.5" hidden="1" customHeight="1" x14ac:dyDescent="0.2">
      <c r="A50" s="6" t="s">
        <v>1499</v>
      </c>
      <c r="B50" s="15" t="e">
        <f>VLOOKUP($E50,УЧАСТНИКИ!$A$2:$L$1060,3,FALSE)</f>
        <v>#N/A</v>
      </c>
      <c r="C50" s="16" t="e">
        <f>VLOOKUP($E50,УЧАСТНИКИ!$A$2:$L$1060,4,FALSE)</f>
        <v>#N/A</v>
      </c>
      <c r="D50" s="15" t="e">
        <f>VLOOKUP($E50,УЧАСТНИКИ!$A$2:$L$1060,5,FALSE)</f>
        <v>#N/A</v>
      </c>
      <c r="E50" s="20"/>
      <c r="F50" s="20"/>
      <c r="G50" s="20"/>
      <c r="H50" s="20"/>
      <c r="I50" s="20"/>
      <c r="J50" s="15"/>
      <c r="K50" s="21"/>
      <c r="L50" s="21"/>
      <c r="M50" s="21"/>
      <c r="N50" s="21"/>
      <c r="O50" s="21"/>
      <c r="P50" s="207" t="e">
        <f>VLOOKUP($E50,УЧАСТНИКИ!$A$2:$L$1060,9,FALSE)</f>
        <v>#N/A</v>
      </c>
      <c r="Q50" s="69"/>
      <c r="R50" s="69"/>
    </row>
    <row r="51" spans="1:18" ht="13.5" hidden="1" customHeight="1" outlineLevel="1" collapsed="1" x14ac:dyDescent="0.2">
      <c r="A51" s="6" t="s">
        <v>241</v>
      </c>
      <c r="B51" s="15" t="e">
        <f>VLOOKUP($E51,УЧАСТНИКИ!$A$2:$L$1060,3,FALSE)</f>
        <v>#N/A</v>
      </c>
      <c r="C51" s="16" t="e">
        <f>VLOOKUP($E51,УЧАСТНИКИ!$A$2:$L$1060,4,FALSE)</f>
        <v>#N/A</v>
      </c>
      <c r="D51" s="15" t="e">
        <f>VLOOKUP($E51,УЧАСТНИКИ!$A$2:$L$1060,5,FALSE)</f>
        <v>#N/A</v>
      </c>
      <c r="E51" s="20"/>
      <c r="F51" s="20"/>
      <c r="G51" s="20"/>
      <c r="H51" s="20"/>
      <c r="I51" s="20"/>
      <c r="J51" s="15"/>
      <c r="K51" s="21"/>
      <c r="L51" s="21"/>
      <c r="M51" s="21"/>
      <c r="N51" s="21"/>
      <c r="O51" s="21"/>
      <c r="P51" s="207" t="e">
        <f>VLOOKUP($E51,УЧАСТНИКИ!$A$2:$L$1060,9,FALSE)</f>
        <v>#N/A</v>
      </c>
      <c r="Q51" s="69"/>
      <c r="R51" s="69"/>
    </row>
    <row r="52" spans="1:18" ht="13.5" hidden="1" customHeight="1" x14ac:dyDescent="0.2">
      <c r="A52" s="6" t="s">
        <v>246</v>
      </c>
      <c r="B52" s="15" t="e">
        <f>VLOOKUP($E52,УЧАСТНИКИ!$A$2:$L$1060,3,FALSE)</f>
        <v>#N/A</v>
      </c>
      <c r="C52" s="16" t="e">
        <f>VLOOKUP($E52,УЧАСТНИКИ!$A$2:$L$1060,4,FALSE)</f>
        <v>#N/A</v>
      </c>
      <c r="D52" s="15" t="e">
        <f>VLOOKUP($E52,УЧАСТНИКИ!$A$2:$L$1060,5,FALSE)</f>
        <v>#N/A</v>
      </c>
      <c r="E52" s="20"/>
      <c r="F52" s="20"/>
      <c r="G52" s="20"/>
      <c r="H52" s="20"/>
      <c r="I52" s="20"/>
      <c r="J52" s="15"/>
      <c r="K52" s="21"/>
      <c r="L52" s="21"/>
      <c r="M52" s="21"/>
      <c r="N52" s="21"/>
      <c r="O52" s="21"/>
      <c r="P52" s="207" t="e">
        <f>VLOOKUP($E52,УЧАСТНИКИ!$A$2:$L$1060,9,FALSE)</f>
        <v>#N/A</v>
      </c>
      <c r="Q52" s="69"/>
      <c r="R52" s="69"/>
    </row>
    <row r="53" spans="1:18" ht="13.5" hidden="1" customHeight="1" outlineLevel="1" x14ac:dyDescent="0.2">
      <c r="A53" s="6" t="s">
        <v>1518</v>
      </c>
      <c r="B53" s="15" t="e">
        <f>VLOOKUP($E53,УЧАСТНИКИ!$A$2:$L$1060,3,FALSE)</f>
        <v>#N/A</v>
      </c>
      <c r="C53" s="16" t="e">
        <f>VLOOKUP($E53,УЧАСТНИКИ!$A$2:$L$1060,4,FALSE)</f>
        <v>#N/A</v>
      </c>
      <c r="D53" s="15" t="e">
        <f>VLOOKUP($E53,УЧАСТНИКИ!$A$2:$L$1060,5,FALSE)</f>
        <v>#N/A</v>
      </c>
      <c r="E53" s="20"/>
      <c r="F53" s="20"/>
      <c r="G53" s="20"/>
      <c r="H53" s="20"/>
      <c r="I53" s="20"/>
      <c r="J53" s="15"/>
      <c r="K53" s="21"/>
      <c r="L53" s="21"/>
      <c r="M53" s="21"/>
      <c r="N53" s="21"/>
      <c r="O53" s="21"/>
      <c r="P53" s="207" t="e">
        <f>VLOOKUP($E53,УЧАСТНИКИ!$A$2:$L$1060,9,FALSE)</f>
        <v>#N/A</v>
      </c>
      <c r="Q53" s="69"/>
      <c r="R53" s="69"/>
    </row>
    <row r="54" spans="1:18" ht="13.5" hidden="1" customHeight="1" x14ac:dyDescent="0.2">
      <c r="A54" s="6" t="s">
        <v>1486</v>
      </c>
      <c r="B54" s="15" t="e">
        <f>VLOOKUP($E54,УЧАСТНИКИ!$A$2:$L$1060,3,FALSE)</f>
        <v>#N/A</v>
      </c>
      <c r="C54" s="16" t="e">
        <f>VLOOKUP($E54,УЧАСТНИКИ!$A$2:$L$1060,4,FALSE)</f>
        <v>#N/A</v>
      </c>
      <c r="D54" s="15" t="e">
        <f>VLOOKUP($E54,УЧАСТНИКИ!$A$2:$L$1060,5,FALSE)</f>
        <v>#N/A</v>
      </c>
      <c r="E54" s="20"/>
      <c r="F54" s="20"/>
      <c r="G54" s="20"/>
      <c r="H54" s="20"/>
      <c r="I54" s="20"/>
      <c r="J54" s="15"/>
      <c r="K54" s="21"/>
      <c r="L54" s="21"/>
      <c r="M54" s="21"/>
      <c r="N54" s="21"/>
      <c r="O54" s="21"/>
      <c r="P54" s="207" t="e">
        <f>VLOOKUP($E54,УЧАСТНИКИ!$A$2:$L$1060,9,FALSE)</f>
        <v>#N/A</v>
      </c>
      <c r="Q54" s="69"/>
      <c r="R54" s="69"/>
    </row>
    <row r="55" spans="1:18" ht="13.5" hidden="1" customHeight="1" outlineLevel="1" x14ac:dyDescent="0.2">
      <c r="A55" s="6" t="s">
        <v>204</v>
      </c>
      <c r="B55" s="15" t="e">
        <f>VLOOKUP($E55,УЧАСТНИКИ!$A$2:$L$1060,3,FALSE)</f>
        <v>#N/A</v>
      </c>
      <c r="C55" s="16" t="e">
        <f>VLOOKUP($E55,УЧАСТНИКИ!$A$2:$L$1060,4,FALSE)</f>
        <v>#N/A</v>
      </c>
      <c r="D55" s="15" t="e">
        <f>VLOOKUP($E55,УЧАСТНИКИ!$A$2:$L$1060,5,FALSE)</f>
        <v>#N/A</v>
      </c>
      <c r="E55" s="20"/>
      <c r="F55" s="20"/>
      <c r="G55" s="20"/>
      <c r="H55" s="20"/>
      <c r="I55" s="20"/>
      <c r="J55" s="15"/>
      <c r="K55" s="21"/>
      <c r="L55" s="21"/>
      <c r="M55" s="21"/>
      <c r="N55" s="21"/>
      <c r="O55" s="21"/>
      <c r="P55" s="207" t="e">
        <f>VLOOKUP($E55,УЧАСТНИКИ!$A$2:$L$1060,9,FALSE)</f>
        <v>#N/A</v>
      </c>
      <c r="Q55" s="69"/>
      <c r="R55" s="69"/>
    </row>
    <row r="56" spans="1:18" ht="13.5" hidden="1" customHeight="1" x14ac:dyDescent="0.2">
      <c r="A56" s="6" t="s">
        <v>1519</v>
      </c>
      <c r="B56" s="206" t="e">
        <f>VLOOKUP($E56,УЧАСТНИКИ!$A$2:$L$1060,3,FALSE)</f>
        <v>#N/A</v>
      </c>
      <c r="C56" s="207" t="e">
        <f>VLOOKUP($E56,УЧАСТНИКИ!$A$2:$L$1060,4,FALSE)</f>
        <v>#N/A</v>
      </c>
      <c r="D56" s="206" t="e">
        <f>VLOOKUP($E56,УЧАСТНИКИ!$A$2:$L$1060,5,FALSE)</f>
        <v>#N/A</v>
      </c>
      <c r="E56" s="20"/>
      <c r="F56" s="20"/>
      <c r="G56" s="20"/>
      <c r="H56" s="20"/>
      <c r="I56" s="20"/>
      <c r="J56" s="15"/>
      <c r="K56" s="21"/>
      <c r="L56" s="21"/>
      <c r="M56" s="21"/>
      <c r="N56" s="21"/>
      <c r="O56" s="21"/>
      <c r="P56" s="207" t="e">
        <f>VLOOKUP($E56,УЧАСТНИКИ!$A$2:$L$1060,9,FALSE)</f>
        <v>#N/A</v>
      </c>
      <c r="Q56" s="69"/>
      <c r="R56" s="69"/>
    </row>
    <row r="57" spans="1:18" ht="13.5" hidden="1" customHeight="1" outlineLevel="1" x14ac:dyDescent="0.2">
      <c r="A57" s="6" t="s">
        <v>1408</v>
      </c>
      <c r="B57" s="15" t="e">
        <f>VLOOKUP($E57,УЧАСТНИКИ!$A$2:$L$1060,3,FALSE)</f>
        <v>#N/A</v>
      </c>
      <c r="C57" s="16" t="e">
        <f>VLOOKUP($E57,УЧАСТНИКИ!$A$2:$L$1060,4,FALSE)</f>
        <v>#N/A</v>
      </c>
      <c r="D57" s="15" t="e">
        <f>VLOOKUP($E57,УЧАСТНИКИ!$A$2:$L$1060,5,FALSE)</f>
        <v>#N/A</v>
      </c>
      <c r="E57" s="20" t="s">
        <v>2088</v>
      </c>
      <c r="F57" s="20"/>
      <c r="G57" s="20"/>
      <c r="H57" s="20"/>
      <c r="I57" s="20"/>
      <c r="J57" s="15"/>
      <c r="K57" s="21"/>
      <c r="L57" s="21"/>
      <c r="M57" s="21"/>
      <c r="N57" s="21"/>
      <c r="O57" s="21"/>
      <c r="P57" s="207" t="e">
        <f>VLOOKUP($E57,УЧАСТНИКИ!$A$2:$L$1060,9,FALSE)</f>
        <v>#N/A</v>
      </c>
      <c r="Q57" s="69"/>
      <c r="R57" s="69"/>
    </row>
    <row r="58" spans="1:18" ht="13.5" hidden="1" customHeight="1" x14ac:dyDescent="0.2">
      <c r="A58" s="6" t="s">
        <v>2170</v>
      </c>
      <c r="B58" s="15" t="e">
        <f>VLOOKUP($E58,УЧАСТНИКИ!$A$2:$L$1060,3,FALSE)</f>
        <v>#N/A</v>
      </c>
      <c r="C58" s="16" t="e">
        <f>VLOOKUP($E58,УЧАСТНИКИ!$A$2:$L$1060,4,FALSE)</f>
        <v>#N/A</v>
      </c>
      <c r="D58" s="15" t="e">
        <f>VLOOKUP($E58,УЧАСТНИКИ!$A$2:$L$1060,5,FALSE)</f>
        <v>#N/A</v>
      </c>
      <c r="E58" s="20" t="s">
        <v>2203</v>
      </c>
      <c r="F58" s="20"/>
      <c r="G58" s="20"/>
      <c r="H58" s="20"/>
      <c r="I58" s="20"/>
      <c r="J58" s="15"/>
      <c r="K58" s="21"/>
      <c r="L58" s="21"/>
      <c r="M58" s="21"/>
      <c r="N58" s="21"/>
      <c r="O58" s="21"/>
      <c r="P58" s="207" t="e">
        <f>VLOOKUP($E58,УЧАСТНИКИ!$A$2:$L$1060,9,FALSE)</f>
        <v>#N/A</v>
      </c>
      <c r="Q58" s="69"/>
      <c r="R58" s="69"/>
    </row>
    <row r="59" spans="1:18" ht="13.5" hidden="1" customHeight="1" outlineLevel="1" x14ac:dyDescent="0.2">
      <c r="A59" s="6" t="s">
        <v>1560</v>
      </c>
      <c r="B59" s="15" t="e">
        <f>VLOOKUP($E59,УЧАСТНИКИ!$A$2:$L$1060,3,FALSE)</f>
        <v>#N/A</v>
      </c>
      <c r="C59" s="16" t="e">
        <f>VLOOKUP($E59,УЧАСТНИКИ!$A$2:$L$1060,4,FALSE)</f>
        <v>#N/A</v>
      </c>
      <c r="D59" s="15" t="e">
        <f>VLOOKUP($E59,УЧАСТНИКИ!$A$2:$L$1060,5,FALSE)</f>
        <v>#N/A</v>
      </c>
      <c r="E59" s="20" t="s">
        <v>2204</v>
      </c>
      <c r="F59" s="20"/>
      <c r="G59" s="20"/>
      <c r="H59" s="20"/>
      <c r="I59" s="20"/>
      <c r="J59" s="15"/>
      <c r="K59" s="21"/>
      <c r="L59" s="21"/>
      <c r="M59" s="21"/>
      <c r="N59" s="21"/>
      <c r="O59" s="21"/>
      <c r="P59" s="16" t="e">
        <f>VLOOKUP($E59,УЧАСТНИКИ!$A$2:$L$1060,9,FALSE)</f>
        <v>#N/A</v>
      </c>
      <c r="Q59" s="69"/>
      <c r="R59" s="69"/>
    </row>
    <row r="60" spans="1:18" hidden="1" x14ac:dyDescent="0.2">
      <c r="A60" s="6" t="s">
        <v>2083</v>
      </c>
      <c r="B60" s="15" t="e">
        <f>VLOOKUP($E60,УЧАСТНИКИ!$A$2:$L$1060,3,FALSE)</f>
        <v>#N/A</v>
      </c>
      <c r="C60" s="16" t="e">
        <f>VLOOKUP($E60,УЧАСТНИКИ!$A$2:$L$1060,4,FALSE)</f>
        <v>#N/A</v>
      </c>
      <c r="D60" s="15" t="e">
        <f>VLOOKUP($E60,УЧАСТНИКИ!$A$2:$L$1060,5,FALSE)</f>
        <v>#N/A</v>
      </c>
      <c r="E60" s="20" t="s">
        <v>2205</v>
      </c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</row>
    <row r="61" spans="1:18" hidden="1" x14ac:dyDescent="0.2">
      <c r="A61" s="6" t="s">
        <v>1794</v>
      </c>
      <c r="B61" s="15" t="e">
        <f>VLOOKUP($E61,УЧАСТНИКИ!$A$2:$L$1060,3,FALSE)</f>
        <v>#N/A</v>
      </c>
      <c r="C61" s="16" t="e">
        <f>VLOOKUP($E61,УЧАСТНИКИ!$A$2:$L$1060,4,FALSE)</f>
        <v>#N/A</v>
      </c>
      <c r="D61" s="15" t="e">
        <f>VLOOKUP($E61,УЧАСТНИКИ!$A$2:$L$1060,5,FALSE)</f>
        <v>#N/A</v>
      </c>
      <c r="E61" s="20" t="s">
        <v>2206</v>
      </c>
      <c r="F61" s="20"/>
      <c r="G61" s="20"/>
      <c r="H61" s="20"/>
      <c r="I61" s="20"/>
      <c r="J61" s="15"/>
      <c r="K61" s="21"/>
      <c r="L61" s="21"/>
      <c r="M61" s="21"/>
      <c r="N61" s="21"/>
      <c r="O61" s="21"/>
      <c r="P61" s="16"/>
    </row>
    <row r="62" spans="1:18" hidden="1" x14ac:dyDescent="0.2">
      <c r="A62" s="6" t="s">
        <v>1615</v>
      </c>
      <c r="B62" s="15" t="e">
        <f>VLOOKUP($E62,УЧАСТНИКИ!$A$2:$L$1060,3,FALSE)</f>
        <v>#N/A</v>
      </c>
      <c r="C62" s="16" t="e">
        <f>VLOOKUP($E62,УЧАСТНИКИ!$A$2:$L$1060,4,FALSE)</f>
        <v>#N/A</v>
      </c>
      <c r="D62" s="15" t="e">
        <f>VLOOKUP($E62,УЧАСТНИКИ!$A$2:$L$1060,5,FALSE)</f>
        <v>#N/A</v>
      </c>
      <c r="E62" s="20" t="s">
        <v>2207</v>
      </c>
      <c r="F62" s="20"/>
      <c r="G62" s="20"/>
      <c r="H62" s="20"/>
      <c r="I62" s="20"/>
      <c r="J62" s="15"/>
      <c r="K62" s="21"/>
      <c r="L62" s="21"/>
      <c r="M62" s="21"/>
      <c r="N62" s="21"/>
      <c r="O62" s="21"/>
      <c r="P62" s="16"/>
    </row>
    <row r="63" spans="1:18" hidden="1" x14ac:dyDescent="0.2">
      <c r="A63" s="6" t="s">
        <v>2084</v>
      </c>
      <c r="B63" s="15" t="e">
        <f>VLOOKUP($E63,УЧАСТНИКИ!$A$2:$L$1060,3,FALSE)</f>
        <v>#N/A</v>
      </c>
      <c r="C63" s="16" t="e">
        <f>VLOOKUP($E63,УЧАСТНИКИ!$A$2:$L$1060,4,FALSE)</f>
        <v>#N/A</v>
      </c>
      <c r="D63" s="15" t="e">
        <f>VLOOKUP($E63,УЧАСТНИКИ!$A$2:$L$1060,5,FALSE)</f>
        <v>#N/A</v>
      </c>
      <c r="E63" s="20"/>
      <c r="F63" s="20"/>
      <c r="G63" s="20"/>
      <c r="H63" s="20"/>
      <c r="I63" s="20"/>
      <c r="J63" s="15"/>
      <c r="K63" s="21"/>
      <c r="L63" s="21"/>
      <c r="M63" s="21"/>
      <c r="N63" s="21"/>
      <c r="O63" s="21"/>
      <c r="P63" s="16"/>
    </row>
    <row r="64" spans="1:18" hidden="1" x14ac:dyDescent="0.2">
      <c r="A64" s="6" t="s">
        <v>2165</v>
      </c>
      <c r="B64" s="15" t="e">
        <f>VLOOKUP($E64,УЧАСТНИКИ!$A$2:$L$1060,3,FALSE)</f>
        <v>#N/A</v>
      </c>
      <c r="C64" s="16" t="e">
        <f>VLOOKUP($E64,УЧАСТНИКИ!$A$2:$L$1060,4,FALSE)</f>
        <v>#N/A</v>
      </c>
      <c r="D64" s="15" t="e">
        <f>VLOOKUP($E64,УЧАСТНИКИ!$A$2:$L$1060,5,FALSE)</f>
        <v>#N/A</v>
      </c>
      <c r="E64" s="20"/>
      <c r="F64" s="20"/>
      <c r="G64" s="20"/>
      <c r="H64" s="20"/>
      <c r="I64" s="20"/>
      <c r="J64" s="15"/>
      <c r="K64" s="21"/>
      <c r="L64" s="21"/>
      <c r="M64" s="21"/>
      <c r="N64" s="21"/>
      <c r="O64" s="21"/>
      <c r="P64" s="16"/>
    </row>
    <row r="65" spans="1:47" hidden="1" x14ac:dyDescent="0.2">
      <c r="A65" s="6" t="s">
        <v>2164</v>
      </c>
      <c r="B65" s="15" t="e">
        <f>VLOOKUP($E65,УЧАСТНИКИ!$A$2:$L$1060,3,FALSE)</f>
        <v>#N/A</v>
      </c>
      <c r="C65" s="16" t="e">
        <f>VLOOKUP($E65,УЧАСТНИКИ!$A$2:$L$1060,4,FALSE)</f>
        <v>#N/A</v>
      </c>
      <c r="D65" s="15" t="e">
        <f>VLOOKUP($E65,УЧАСТНИКИ!$A$2:$L$1060,5,FALSE)</f>
        <v>#N/A</v>
      </c>
      <c r="E65" s="20"/>
      <c r="F65" s="20"/>
      <c r="G65" s="20"/>
      <c r="H65" s="20"/>
      <c r="I65" s="20"/>
      <c r="J65" s="15"/>
      <c r="K65" s="21"/>
      <c r="L65" s="21"/>
      <c r="M65" s="21"/>
      <c r="N65" s="21"/>
      <c r="O65" s="21"/>
      <c r="P65" s="16"/>
    </row>
    <row r="66" spans="1:47" hidden="1" x14ac:dyDescent="0.2">
      <c r="A66" s="6" t="s">
        <v>1409</v>
      </c>
      <c r="B66" s="206" t="e">
        <f>VLOOKUP($E66,УЧАСТНИКИ!$A$2:$L$1060,3,FALSE)</f>
        <v>#N/A</v>
      </c>
      <c r="C66" s="207" t="e">
        <f>VLOOKUP($E66,УЧАСТНИКИ!$A$2:$L$1060,4,FALSE)</f>
        <v>#N/A</v>
      </c>
      <c r="D66" s="206" t="e">
        <f>VLOOKUP($E66,УЧАСТНИКИ!$A$2:$L$1060,5,FALSE)</f>
        <v>#N/A</v>
      </c>
      <c r="E66" s="20"/>
      <c r="F66" s="20"/>
      <c r="G66" s="20"/>
      <c r="H66" s="20"/>
      <c r="I66" s="20"/>
      <c r="J66" s="15"/>
      <c r="K66" s="21"/>
      <c r="L66" s="21"/>
      <c r="M66" s="21"/>
      <c r="N66" s="21"/>
      <c r="O66" s="21"/>
      <c r="P66" s="16"/>
    </row>
    <row r="67" spans="1:47" hidden="1" x14ac:dyDescent="0.2">
      <c r="A67" s="6" t="s">
        <v>1684</v>
      </c>
      <c r="B67" s="206" t="e">
        <f>VLOOKUP($E67,УЧАСТНИКИ!$A$2:$L$1060,3,FALSE)</f>
        <v>#N/A</v>
      </c>
      <c r="C67" s="207" t="e">
        <f>VLOOKUP($E67,УЧАСТНИКИ!$A$2:$L$1060,4,FALSE)</f>
        <v>#N/A</v>
      </c>
      <c r="D67" s="206" t="e">
        <f>VLOOKUP($E67,УЧАСТНИКИ!$A$2:$L$1060,5,FALSE)</f>
        <v>#N/A</v>
      </c>
      <c r="E67" s="20"/>
      <c r="F67" s="20"/>
      <c r="G67" s="20"/>
      <c r="H67" s="20"/>
      <c r="I67" s="20"/>
      <c r="J67" s="15"/>
      <c r="K67" s="21"/>
      <c r="L67" s="21"/>
      <c r="M67" s="21"/>
      <c r="N67" s="21"/>
      <c r="O67" s="21"/>
      <c r="P67" s="16"/>
    </row>
    <row r="68" spans="1:47" hidden="1" x14ac:dyDescent="0.2">
      <c r="A68" s="23"/>
      <c r="B68" s="284"/>
      <c r="C68" s="285"/>
      <c r="D68" s="284"/>
      <c r="E68" s="34"/>
      <c r="F68" s="34"/>
      <c r="G68" s="34"/>
      <c r="H68" s="34"/>
      <c r="I68" s="34"/>
      <c r="J68" s="35"/>
      <c r="K68" s="26"/>
      <c r="L68" s="26"/>
      <c r="M68" s="26"/>
      <c r="N68" s="26"/>
      <c r="O68" s="26"/>
      <c r="P68" s="36"/>
    </row>
    <row r="69" spans="1:47" x14ac:dyDescent="0.2">
      <c r="A69" s="258" t="s">
        <v>6</v>
      </c>
      <c r="B69" s="258"/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</row>
    <row r="70" spans="1:47" x14ac:dyDescent="0.2">
      <c r="A70" s="258" t="s">
        <v>7</v>
      </c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</row>
    <row r="71" spans="1:47" x14ac:dyDescent="0.2">
      <c r="A71" t="s">
        <v>8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</row>
    <row r="72" spans="1:47" ht="15.75" x14ac:dyDescent="0.25">
      <c r="A72" s="23"/>
      <c r="B72" s="3"/>
      <c r="C72" s="3"/>
      <c r="D72" s="3"/>
      <c r="E72" s="23"/>
      <c r="F72" s="23"/>
      <c r="G72" s="23"/>
      <c r="H72" s="23"/>
      <c r="I72" s="23"/>
      <c r="J72" s="3"/>
    </row>
    <row r="73" spans="1:47" ht="15.75" x14ac:dyDescent="0.25">
      <c r="A73" s="23"/>
      <c r="B73" s="3"/>
      <c r="C73" s="3"/>
      <c r="D73" s="3"/>
      <c r="E73" s="23"/>
      <c r="F73" s="23"/>
      <c r="G73" s="23"/>
      <c r="H73" s="23"/>
      <c r="I73" s="23"/>
      <c r="J73" s="3"/>
    </row>
    <row r="74" spans="1:47" ht="15.75" x14ac:dyDescent="0.25">
      <c r="A74" s="23"/>
      <c r="B74" s="3"/>
      <c r="C74" s="3"/>
      <c r="D74" s="3"/>
      <c r="E74" s="23"/>
      <c r="F74" s="23"/>
      <c r="G74" s="23"/>
      <c r="H74" s="23"/>
      <c r="I74" s="23"/>
      <c r="J74" s="3"/>
    </row>
    <row r="75" spans="1:47" s="26" customFormat="1" x14ac:dyDescent="0.2">
      <c r="A75" s="420">
        <f>'1'!A76:M76</f>
        <v>0</v>
      </c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420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</row>
    <row r="76" spans="1:47" s="26" customFormat="1" ht="15" x14ac:dyDescent="0.2">
      <c r="A76" s="422" t="s">
        <v>106</v>
      </c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</row>
    <row r="77" spans="1:47" s="26" customFormat="1" ht="15" x14ac:dyDescent="0.2">
      <c r="A77" s="427" t="str">
        <f>Name_4</f>
        <v>ОТКРЫТЫЙ ЛЕТНИЙ ЧЕМПИОНАТ ГОРОДА РОСТОВА-НА-ДОНУ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</row>
    <row r="78" spans="1:47" s="26" customFormat="1" x14ac:dyDescent="0.2">
      <c r="A78" s="49"/>
      <c r="B78" s="48"/>
      <c r="C78" s="14"/>
      <c r="D78" s="4"/>
      <c r="H78" s="98"/>
      <c r="I78" s="98"/>
      <c r="J78" s="98"/>
      <c r="K78" s="98"/>
      <c r="L78" s="98"/>
      <c r="M78" s="98"/>
      <c r="Q78" s="98"/>
      <c r="R78" s="98"/>
      <c r="S78" s="98"/>
      <c r="T78" s="98"/>
    </row>
    <row r="79" spans="1:47" s="26" customFormat="1" ht="15" x14ac:dyDescent="0.2">
      <c r="A79" s="96" t="s">
        <v>84</v>
      </c>
      <c r="B79" s="96"/>
      <c r="C79" s="14"/>
      <c r="D79" s="4" t="s">
        <v>569</v>
      </c>
      <c r="E79" s="97"/>
      <c r="F79" s="97"/>
      <c r="G79" s="98" t="s">
        <v>34</v>
      </c>
      <c r="H79" s="97"/>
      <c r="I79" s="97"/>
      <c r="J79" s="97"/>
      <c r="K79" s="97"/>
      <c r="L79" s="97"/>
      <c r="M79" s="97"/>
      <c r="N79" s="10" t="str">
        <f>d_2</f>
        <v>18 сентября 2022 г</v>
      </c>
      <c r="O79" s="50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</row>
    <row r="80" spans="1:47" s="26" customFormat="1" ht="12.75" customHeight="1" x14ac:dyDescent="0.2">
      <c r="A80" s="10" t="str">
        <f>d_4</f>
        <v>ЖЕНЩИНЫ</v>
      </c>
      <c r="B80" s="17"/>
      <c r="C80" s="10"/>
      <c r="D80" s="10"/>
      <c r="K80" s="130" t="str">
        <f>d_5</f>
        <v>г.Ростов н/Д стадион Арсенал</v>
      </c>
      <c r="L80" s="22"/>
      <c r="M80" s="22"/>
      <c r="N80" s="22"/>
      <c r="O80" s="22"/>
      <c r="P80" s="89" t="s">
        <v>1639</v>
      </c>
      <c r="V80" s="67"/>
      <c r="W80" s="58"/>
      <c r="AA80" s="22"/>
      <c r="AB80" s="22"/>
      <c r="AC80" s="22"/>
      <c r="AD80" s="22"/>
      <c r="AE80" s="22"/>
      <c r="AF80" s="22"/>
      <c r="AG80" s="22"/>
      <c r="AH80" s="22"/>
      <c r="AI80" s="22"/>
      <c r="AJ80" s="22"/>
    </row>
    <row r="81" spans="1:18" x14ac:dyDescent="0.2">
      <c r="A81" s="459" t="s">
        <v>74</v>
      </c>
      <c r="B81" s="457" t="s">
        <v>80</v>
      </c>
      <c r="C81" s="457" t="s">
        <v>72</v>
      </c>
      <c r="D81" s="457" t="s">
        <v>107</v>
      </c>
      <c r="E81" s="457" t="s">
        <v>42</v>
      </c>
      <c r="F81" s="455" t="s">
        <v>10</v>
      </c>
      <c r="G81" s="455"/>
      <c r="H81" s="455"/>
      <c r="I81" s="456" t="s">
        <v>11</v>
      </c>
      <c r="J81" s="455" t="s">
        <v>10</v>
      </c>
      <c r="K81" s="455"/>
      <c r="L81" s="456" t="s">
        <v>11</v>
      </c>
      <c r="M81" s="99"/>
      <c r="N81" s="457" t="s">
        <v>43</v>
      </c>
      <c r="O81" s="461" t="s">
        <v>57</v>
      </c>
      <c r="P81" s="461" t="s">
        <v>44</v>
      </c>
    </row>
    <row r="82" spans="1:18" x14ac:dyDescent="0.2">
      <c r="A82" s="460"/>
      <c r="B82" s="458"/>
      <c r="C82" s="458"/>
      <c r="D82" s="458"/>
      <c r="E82" s="458"/>
      <c r="F82" s="99">
        <v>1</v>
      </c>
      <c r="G82" s="99">
        <v>2</v>
      </c>
      <c r="H82" s="99">
        <v>3</v>
      </c>
      <c r="I82" s="456"/>
      <c r="J82" s="99">
        <v>4</v>
      </c>
      <c r="K82" s="99">
        <v>5</v>
      </c>
      <c r="L82" s="456"/>
      <c r="M82" s="99">
        <v>6</v>
      </c>
      <c r="N82" s="458"/>
      <c r="O82" s="462"/>
      <c r="P82" s="462"/>
    </row>
    <row r="83" spans="1:18" ht="13.5" customHeight="1" x14ac:dyDescent="0.2">
      <c r="A83" s="6" t="s">
        <v>45</v>
      </c>
      <c r="B83" s="15" t="str">
        <f>VLOOKUP($E83,УЧАСТНИКИ!$A$2:$L$1060,3,FALSE)</f>
        <v>БОЙКО ЕЛЕНА</v>
      </c>
      <c r="C83" s="16" t="str">
        <f>VLOOKUP($E83,УЧАСТНИКИ!$A$2:$L$1060,4,FALSE)</f>
        <v>30.11.2007</v>
      </c>
      <c r="D83" s="15" t="str">
        <f>VLOOKUP($E83,УЧАСТНИКИ!$A$2:$L$1060,5,FALSE)</f>
        <v>АЗОВ ДЮСШ-2</v>
      </c>
      <c r="E83" s="20" t="s">
        <v>1426</v>
      </c>
      <c r="F83" s="20"/>
      <c r="G83" s="20"/>
      <c r="H83" s="20"/>
      <c r="I83" s="20"/>
      <c r="J83" s="15"/>
      <c r="K83" s="21"/>
      <c r="L83" s="21"/>
      <c r="M83" s="21"/>
      <c r="N83" s="21"/>
      <c r="O83" s="21"/>
      <c r="P83" s="16"/>
      <c r="Q83" s="69"/>
      <c r="R83" s="69"/>
    </row>
    <row r="84" spans="1:18" ht="13.5" hidden="1" customHeight="1" outlineLevel="1" x14ac:dyDescent="0.2">
      <c r="A84" s="6"/>
      <c r="B84" s="15"/>
      <c r="C84" s="16"/>
      <c r="D84" s="15"/>
      <c r="E84" s="20"/>
      <c r="F84" s="20"/>
      <c r="G84" s="20"/>
      <c r="H84" s="20"/>
      <c r="I84" s="20"/>
      <c r="J84" s="15"/>
      <c r="K84" s="21"/>
      <c r="L84" s="21"/>
      <c r="M84" s="21"/>
      <c r="N84" s="21"/>
      <c r="O84" s="21"/>
      <c r="P84" s="16"/>
      <c r="Q84" s="69"/>
      <c r="R84" s="69"/>
    </row>
    <row r="85" spans="1:18" ht="13.5" customHeight="1" collapsed="1" x14ac:dyDescent="0.2">
      <c r="A85" s="6" t="s">
        <v>46</v>
      </c>
      <c r="B85" s="15" t="e">
        <f>VLOOKUP($E85,УЧАСТНИКИ!$A$2:$L$1060,3,FALSE)</f>
        <v>#N/A</v>
      </c>
      <c r="C85" s="16" t="e">
        <f>VLOOKUP($E85,УЧАСТНИКИ!$A$2:$L$1060,4,FALSE)</f>
        <v>#N/A</v>
      </c>
      <c r="D85" s="15" t="e">
        <f>VLOOKUP($E85,УЧАСТНИКИ!$A$2:$L$1060,5,FALSE)</f>
        <v>#N/A</v>
      </c>
      <c r="E85" s="201" t="s">
        <v>1492</v>
      </c>
      <c r="F85" s="20"/>
      <c r="G85" s="20"/>
      <c r="H85" s="20"/>
      <c r="I85" s="20"/>
      <c r="J85" s="15"/>
      <c r="K85" s="21"/>
      <c r="L85" s="21"/>
      <c r="M85" s="21"/>
      <c r="N85" s="21"/>
      <c r="O85" s="21"/>
      <c r="P85" s="16"/>
      <c r="Q85" s="69"/>
      <c r="R85" s="69"/>
    </row>
    <row r="86" spans="1:18" ht="13.5" hidden="1" customHeight="1" outlineLevel="1" x14ac:dyDescent="0.2">
      <c r="A86" s="6"/>
      <c r="B86" s="15"/>
      <c r="C86" s="16"/>
      <c r="D86" s="15"/>
      <c r="E86" s="20"/>
      <c r="F86" s="20"/>
      <c r="G86" s="20"/>
      <c r="H86" s="20"/>
      <c r="I86" s="20"/>
      <c r="J86" s="15"/>
      <c r="K86" s="21"/>
      <c r="L86" s="21"/>
      <c r="M86" s="21"/>
      <c r="N86" s="21"/>
      <c r="O86" s="21"/>
      <c r="P86" s="16"/>
      <c r="Q86" s="69"/>
      <c r="R86" s="69"/>
    </row>
    <row r="87" spans="1:18" ht="13.5" customHeight="1" collapsed="1" x14ac:dyDescent="0.2">
      <c r="A87" s="6" t="s">
        <v>47</v>
      </c>
      <c r="B87" s="15" t="str">
        <f>VLOOKUP($E87,УЧАСТНИКИ!$A$2:$L$1060,3,FALSE)</f>
        <v>АЛЁХИНА АКСИНЬЯ</v>
      </c>
      <c r="C87" s="16" t="str">
        <f>VLOOKUP($E87,УЧАСТНИКИ!$A$2:$L$1060,4,FALSE)</f>
        <v>15.09.2006</v>
      </c>
      <c r="D87" s="15" t="str">
        <f>VLOOKUP($E87,УЧАСТНИКИ!$A$2:$L$1060,5,FALSE)</f>
        <v>РОСТОВ СШОР-8</v>
      </c>
      <c r="E87" s="20" t="s">
        <v>1459</v>
      </c>
      <c r="F87" s="20"/>
      <c r="G87" s="20"/>
      <c r="H87" s="20"/>
      <c r="I87" s="20"/>
      <c r="J87" s="15"/>
      <c r="K87" s="21"/>
      <c r="L87" s="21"/>
      <c r="M87" s="21"/>
      <c r="N87" s="21"/>
      <c r="O87" s="21"/>
      <c r="P87" s="16"/>
      <c r="Q87" s="69"/>
      <c r="R87" s="69"/>
    </row>
    <row r="88" spans="1:18" ht="13.5" hidden="1" customHeight="1" outlineLevel="1" x14ac:dyDescent="0.2">
      <c r="A88" s="6"/>
      <c r="B88" s="15"/>
      <c r="C88" s="16"/>
      <c r="D88" s="15"/>
      <c r="E88" s="20"/>
      <c r="F88" s="20"/>
      <c r="G88" s="20"/>
      <c r="H88" s="20"/>
      <c r="I88" s="20"/>
      <c r="J88" s="15"/>
      <c r="K88" s="21"/>
      <c r="L88" s="21"/>
      <c r="M88" s="21"/>
      <c r="N88" s="21"/>
      <c r="O88" s="21"/>
      <c r="P88" s="16"/>
      <c r="Q88" s="69"/>
      <c r="R88" s="69"/>
    </row>
    <row r="89" spans="1:18" ht="13.5" customHeight="1" collapsed="1" x14ac:dyDescent="0.2">
      <c r="A89" s="6" t="s">
        <v>48</v>
      </c>
      <c r="B89" s="15" t="e">
        <f>VLOOKUP($E89,УЧАСТНИКИ!$A$2:$L$1060,3,FALSE)</f>
        <v>#N/A</v>
      </c>
      <c r="C89" s="16" t="e">
        <f>VLOOKUP($E89,УЧАСТНИКИ!$A$2:$L$1060,4,FALSE)</f>
        <v>#N/A</v>
      </c>
      <c r="D89" s="15" t="e">
        <f>VLOOKUP($E89,УЧАСТНИКИ!$A$2:$L$1060,5,FALSE)</f>
        <v>#N/A</v>
      </c>
      <c r="E89" s="201" t="s">
        <v>1405</v>
      </c>
      <c r="F89" s="20"/>
      <c r="G89" s="20"/>
      <c r="H89" s="20"/>
      <c r="I89" s="20"/>
      <c r="J89" s="15"/>
      <c r="K89" s="21"/>
      <c r="L89" s="21"/>
      <c r="M89" s="21"/>
      <c r="N89" s="21"/>
      <c r="O89" s="21"/>
      <c r="P89" s="16"/>
      <c r="Q89" s="69"/>
      <c r="R89" s="69"/>
    </row>
    <row r="90" spans="1:18" ht="13.5" hidden="1" customHeight="1" outlineLevel="1" x14ac:dyDescent="0.2">
      <c r="A90" s="6"/>
      <c r="B90" s="15"/>
      <c r="C90" s="16"/>
      <c r="D90" s="15"/>
      <c r="E90" s="20"/>
      <c r="F90" s="20"/>
      <c r="G90" s="20"/>
      <c r="H90" s="20"/>
      <c r="I90" s="20"/>
      <c r="J90" s="15"/>
      <c r="K90" s="21"/>
      <c r="L90" s="21"/>
      <c r="M90" s="21"/>
      <c r="N90" s="21"/>
      <c r="O90" s="21"/>
      <c r="P90" s="16"/>
      <c r="Q90" s="69"/>
      <c r="R90" s="69"/>
    </row>
    <row r="91" spans="1:18" ht="13.5" customHeight="1" collapsed="1" x14ac:dyDescent="0.2">
      <c r="A91" s="6" t="s">
        <v>49</v>
      </c>
      <c r="B91" s="15" t="e">
        <f>VLOOKUP($E91,УЧАСТНИКИ!$A$2:$L$1060,3,FALSE)</f>
        <v>#N/A</v>
      </c>
      <c r="C91" s="16" t="e">
        <f>VLOOKUP($E91,УЧАСТНИКИ!$A$2:$L$1060,4,FALSE)</f>
        <v>#N/A</v>
      </c>
      <c r="D91" s="15" t="e">
        <f>VLOOKUP($E91,УЧАСТНИКИ!$A$2:$L$1060,5,FALSE)</f>
        <v>#N/A</v>
      </c>
      <c r="E91" s="20" t="s">
        <v>251</v>
      </c>
      <c r="F91" s="20"/>
      <c r="G91" s="20"/>
      <c r="H91" s="20"/>
      <c r="I91" s="20"/>
      <c r="J91" s="15"/>
      <c r="K91" s="21"/>
      <c r="L91" s="21"/>
      <c r="M91" s="21"/>
      <c r="N91" s="21"/>
      <c r="O91" s="21"/>
      <c r="P91" s="16"/>
      <c r="Q91" s="69"/>
      <c r="R91" s="69"/>
    </row>
    <row r="92" spans="1:18" ht="15" hidden="1" customHeight="1" outlineLevel="1" x14ac:dyDescent="0.2">
      <c r="A92" s="6" t="s">
        <v>50</v>
      </c>
      <c r="B92" s="15" t="e">
        <f>VLOOKUP($E92,УЧАСТНИКИ!$A$2:$L$1060,3,FALSE)</f>
        <v>#N/A</v>
      </c>
      <c r="C92" s="16" t="e">
        <f>VLOOKUP($E92,УЧАСТНИКИ!$A$2:$L$1060,4,FALSE)</f>
        <v>#N/A</v>
      </c>
      <c r="D92" s="15" t="e">
        <f>VLOOKUP($E92,УЧАСТНИКИ!$A$2:$L$1060,5,FALSE)</f>
        <v>#N/A</v>
      </c>
      <c r="E92" s="20"/>
      <c r="F92" s="20"/>
      <c r="G92" s="20"/>
      <c r="H92" s="20"/>
      <c r="I92" s="20"/>
      <c r="J92" s="15"/>
      <c r="K92" s="21"/>
      <c r="L92" s="21"/>
      <c r="M92" s="21"/>
      <c r="N92" s="21"/>
      <c r="O92" s="21"/>
      <c r="P92" s="16"/>
      <c r="Q92" s="69"/>
      <c r="R92" s="69"/>
    </row>
    <row r="93" spans="1:18" ht="13.5" customHeight="1" collapsed="1" x14ac:dyDescent="0.2">
      <c r="A93" s="6" t="s">
        <v>50</v>
      </c>
      <c r="B93" s="15" t="e">
        <f>VLOOKUP($E93,УЧАСТНИКИ!$A$2:$L$1060,3,FALSE)</f>
        <v>#N/A</v>
      </c>
      <c r="C93" s="16" t="e">
        <f>VLOOKUP($E93,УЧАСТНИКИ!$A$2:$L$1060,4,FALSE)</f>
        <v>#N/A</v>
      </c>
      <c r="D93" s="15" t="e">
        <f>VLOOKUP($E93,УЧАСТНИКИ!$A$2:$L$1060,5,FALSE)</f>
        <v>#N/A</v>
      </c>
      <c r="E93" s="201" t="s">
        <v>181</v>
      </c>
      <c r="F93" s="20"/>
      <c r="G93" s="20"/>
      <c r="H93" s="20"/>
      <c r="I93" s="20"/>
      <c r="J93" s="15"/>
      <c r="K93" s="21"/>
      <c r="L93" s="21"/>
      <c r="M93" s="21"/>
      <c r="N93" s="21"/>
      <c r="O93" s="21"/>
      <c r="P93" s="16"/>
      <c r="Q93" s="69"/>
      <c r="R93" s="69"/>
    </row>
    <row r="94" spans="1:18" ht="13.5" hidden="1" customHeight="1" outlineLevel="1" x14ac:dyDescent="0.2">
      <c r="A94" s="6"/>
      <c r="B94" s="15"/>
      <c r="C94" s="16"/>
      <c r="D94" s="15"/>
      <c r="E94" s="20"/>
      <c r="F94" s="20"/>
      <c r="G94" s="20"/>
      <c r="H94" s="20"/>
      <c r="I94" s="20"/>
      <c r="J94" s="15"/>
      <c r="K94" s="21"/>
      <c r="L94" s="21"/>
      <c r="M94" s="21"/>
      <c r="N94" s="21"/>
      <c r="O94" s="21"/>
      <c r="P94" s="16"/>
      <c r="Q94" s="69"/>
      <c r="R94" s="69"/>
    </row>
    <row r="95" spans="1:18" ht="14.25" customHeight="1" collapsed="1" x14ac:dyDescent="0.2">
      <c r="A95" s="6" t="s">
        <v>51</v>
      </c>
      <c r="B95" s="15" t="e">
        <f>VLOOKUP($E95,УЧАСТНИКИ!$A$2:$L$1060,3,FALSE)</f>
        <v>#N/A</v>
      </c>
      <c r="C95" s="16" t="e">
        <f>VLOOKUP($E95,УЧАСТНИКИ!$A$2:$L$1060,4,FALSE)</f>
        <v>#N/A</v>
      </c>
      <c r="D95" s="15" t="e">
        <f>VLOOKUP($E95,УЧАСТНИКИ!$A$2:$L$1060,5,FALSE)</f>
        <v>#N/A</v>
      </c>
      <c r="E95" s="20" t="s">
        <v>1625</v>
      </c>
      <c r="F95" s="20"/>
      <c r="G95" s="20"/>
      <c r="H95" s="20"/>
      <c r="I95" s="20"/>
      <c r="J95" s="15"/>
      <c r="K95" s="21"/>
      <c r="L95" s="21"/>
      <c r="M95" s="21"/>
      <c r="N95" s="21"/>
      <c r="O95" s="21"/>
      <c r="P95" s="16"/>
      <c r="Q95" s="69"/>
      <c r="R95" s="69"/>
    </row>
    <row r="96" spans="1:18" ht="13.5" hidden="1" customHeight="1" outlineLevel="1" x14ac:dyDescent="0.2">
      <c r="A96" s="6"/>
      <c r="B96" s="15"/>
      <c r="C96" s="16"/>
      <c r="D96" s="15"/>
      <c r="E96" s="20"/>
      <c r="F96" s="20"/>
      <c r="G96" s="20"/>
      <c r="H96" s="20"/>
      <c r="I96" s="20"/>
      <c r="J96" s="15"/>
      <c r="K96" s="21"/>
      <c r="L96" s="21"/>
      <c r="M96" s="21"/>
      <c r="N96" s="21"/>
      <c r="O96" s="21"/>
      <c r="P96" s="16"/>
      <c r="Q96" s="69"/>
      <c r="R96" s="69"/>
    </row>
    <row r="97" spans="1:18" ht="13.5" customHeight="1" collapsed="1" x14ac:dyDescent="0.2">
      <c r="A97" s="6" t="s">
        <v>88</v>
      </c>
      <c r="B97" s="15" t="str">
        <f>VLOOKUP($E97,УЧАСТНИКИ!$A$2:$L$1060,3,FALSE)</f>
        <v>ЛАВРЕНТЬЕВА АРИНА</v>
      </c>
      <c r="C97" s="16" t="str">
        <f>VLOOKUP($E97,УЧАСТНИКИ!$A$2:$L$1060,4,FALSE)</f>
        <v>21.10.2007</v>
      </c>
      <c r="D97" s="15" t="str">
        <f>VLOOKUP($E97,УЧАСТНИКИ!$A$2:$L$1060,5,FALSE)</f>
        <v>РОСТОВ ДЮСШ-1</v>
      </c>
      <c r="E97" s="20" t="s">
        <v>1603</v>
      </c>
      <c r="F97" s="20"/>
      <c r="G97" s="20"/>
      <c r="H97" s="20"/>
      <c r="I97" s="20"/>
      <c r="J97" s="15"/>
      <c r="K97" s="21"/>
      <c r="L97" s="21"/>
      <c r="M97" s="21"/>
      <c r="N97" s="21"/>
      <c r="O97" s="21"/>
      <c r="P97" s="16"/>
      <c r="Q97" s="69"/>
      <c r="R97" s="69"/>
    </row>
    <row r="98" spans="1:18" ht="13.5" hidden="1" customHeight="1" outlineLevel="1" x14ac:dyDescent="0.2">
      <c r="A98" s="6"/>
      <c r="B98" s="15" t="e">
        <f>VLOOKUP($E98,УЧАСТНИКИ!$A$2:$L$1060,3,FALSE)</f>
        <v>#N/A</v>
      </c>
      <c r="C98" s="16" t="e">
        <f>VLOOKUP($E98,УЧАСТНИКИ!$A$2:$L$1060,4,FALSE)</f>
        <v>#N/A</v>
      </c>
      <c r="D98" s="15" t="e">
        <f>VLOOKUP($E98,УЧАСТНИКИ!$A$2:$L$1060,5,FALSE)</f>
        <v>#N/A</v>
      </c>
      <c r="E98" s="20"/>
      <c r="F98" s="20"/>
      <c r="G98" s="20"/>
      <c r="H98" s="20"/>
      <c r="I98" s="20"/>
      <c r="J98" s="15"/>
      <c r="K98" s="21"/>
      <c r="L98" s="21"/>
      <c r="M98" s="21"/>
      <c r="N98" s="21"/>
      <c r="O98" s="21"/>
      <c r="P98" s="16"/>
      <c r="Q98" s="69"/>
      <c r="R98" s="69"/>
    </row>
    <row r="99" spans="1:18" ht="13.5" customHeight="1" collapsed="1" x14ac:dyDescent="0.2">
      <c r="A99" s="6" t="s">
        <v>95</v>
      </c>
      <c r="B99" s="15" t="e">
        <f>VLOOKUP($E99,УЧАСТНИКИ!$A$2:$L$1060,3,FALSE)</f>
        <v>#N/A</v>
      </c>
      <c r="C99" s="16" t="e">
        <f>VLOOKUP($E99,УЧАСТНИКИ!$A$2:$L$1060,4,FALSE)</f>
        <v>#N/A</v>
      </c>
      <c r="D99" s="15" t="e">
        <f>VLOOKUP($E99,УЧАСТНИКИ!$A$2:$L$1060,5,FALSE)</f>
        <v>#N/A</v>
      </c>
      <c r="E99" s="20" t="s">
        <v>1410</v>
      </c>
      <c r="F99" s="20"/>
      <c r="G99" s="20"/>
      <c r="H99" s="20"/>
      <c r="I99" s="20"/>
      <c r="J99" s="15"/>
      <c r="K99" s="21"/>
      <c r="L99" s="21"/>
      <c r="M99" s="21"/>
      <c r="N99" s="21"/>
      <c r="O99" s="21"/>
      <c r="P99" s="16"/>
      <c r="Q99" s="69"/>
      <c r="R99" s="69"/>
    </row>
    <row r="100" spans="1:18" ht="13.5" hidden="1" customHeight="1" outlineLevel="1" x14ac:dyDescent="0.2">
      <c r="A100" s="6"/>
      <c r="B100" s="15" t="e">
        <f>VLOOKUP($E100,УЧАСТНИКИ!$A$2:$L$1060,3,FALSE)</f>
        <v>#N/A</v>
      </c>
      <c r="C100" s="16" t="e">
        <f>VLOOKUP($E100,УЧАСТНИКИ!$A$2:$L$1060,4,FALSE)</f>
        <v>#N/A</v>
      </c>
      <c r="D100" s="15" t="e">
        <f>VLOOKUP($E100,УЧАСТНИКИ!$A$2:$L$1060,5,FALSE)</f>
        <v>#N/A</v>
      </c>
      <c r="E100" s="20"/>
      <c r="F100" s="20"/>
      <c r="G100" s="20"/>
      <c r="H100" s="20"/>
      <c r="I100" s="20"/>
      <c r="J100" s="15"/>
      <c r="K100" s="21"/>
      <c r="L100" s="21"/>
      <c r="M100" s="21"/>
      <c r="N100" s="21"/>
      <c r="O100" s="21"/>
      <c r="P100" s="16"/>
      <c r="Q100" s="69"/>
      <c r="R100" s="69"/>
    </row>
    <row r="101" spans="1:18" ht="13.5" customHeight="1" collapsed="1" x14ac:dyDescent="0.2">
      <c r="A101" s="6" t="s">
        <v>94</v>
      </c>
      <c r="B101" s="15" t="str">
        <f>VLOOKUP($E101,УЧАСТНИКИ!$A$2:$L$1060,3,FALSE)</f>
        <v>КУЗНЕЦОВА ТАТЬЯНА</v>
      </c>
      <c r="C101" s="16" t="str">
        <f>VLOOKUP($E101,УЧАСТНИКИ!$A$2:$L$1060,4,FALSE)</f>
        <v>14.08.2008</v>
      </c>
      <c r="D101" s="15" t="str">
        <f>VLOOKUP($E101,УЧАСТНИКИ!$A$2:$L$1060,5,FALSE)</f>
        <v>РОСТОВ ДЮСШ-1</v>
      </c>
      <c r="E101" s="20" t="s">
        <v>1491</v>
      </c>
      <c r="F101" s="20"/>
      <c r="G101" s="20"/>
      <c r="H101" s="20"/>
      <c r="I101" s="20"/>
      <c r="J101" s="15"/>
      <c r="K101" s="21"/>
      <c r="L101" s="21"/>
      <c r="M101" s="21"/>
      <c r="N101" s="21"/>
      <c r="O101" s="21"/>
      <c r="P101" s="16"/>
      <c r="Q101" s="69"/>
      <c r="R101" s="69"/>
    </row>
    <row r="102" spans="1:18" ht="13.5" hidden="1" customHeight="1" outlineLevel="1" x14ac:dyDescent="0.2">
      <c r="A102" s="6" t="s">
        <v>92</v>
      </c>
      <c r="B102" s="15" t="e">
        <f>VLOOKUP($E102,УЧАСТНИКИ!$A$2:$L$1060,3,FALSE)</f>
        <v>#N/A</v>
      </c>
      <c r="C102" s="16" t="e">
        <f>VLOOKUP($E102,УЧАСТНИКИ!$A$2:$L$1060,4,FALSE)</f>
        <v>#N/A</v>
      </c>
      <c r="D102" s="15" t="e">
        <f>VLOOKUP($E102,УЧАСТНИКИ!$A$2:$L$1060,5,FALSE)</f>
        <v>#N/A</v>
      </c>
      <c r="E102" s="20"/>
      <c r="F102" s="20"/>
      <c r="G102" s="20"/>
      <c r="H102" s="20"/>
      <c r="I102" s="20"/>
      <c r="J102" s="15"/>
      <c r="K102" s="21"/>
      <c r="L102" s="21"/>
      <c r="M102" s="21"/>
      <c r="N102" s="21"/>
      <c r="O102" s="21"/>
      <c r="P102" s="16"/>
      <c r="Q102" s="69"/>
      <c r="R102" s="69"/>
    </row>
    <row r="103" spans="1:18" ht="13.5" customHeight="1" collapsed="1" x14ac:dyDescent="0.2">
      <c r="A103" s="6" t="s">
        <v>93</v>
      </c>
      <c r="B103" s="15" t="str">
        <f>VLOOKUP($E103,УЧАСТНИКИ!$A$2:$L$1060,3,FALSE)</f>
        <v>РОМАНЧУК СОФИЯ</v>
      </c>
      <c r="C103" s="16" t="str">
        <f>VLOOKUP($E103,УЧАСТНИКИ!$A$2:$L$1060,4,FALSE)</f>
        <v>1.02.2009</v>
      </c>
      <c r="D103" s="15" t="str">
        <f>VLOOKUP($E103,УЧАСТНИКИ!$A$2:$L$1060,5,FALSE)</f>
        <v>РОСТОВ СШОР-5</v>
      </c>
      <c r="E103" s="20" t="s">
        <v>1420</v>
      </c>
      <c r="F103" s="20"/>
      <c r="G103" s="20"/>
      <c r="H103" s="20"/>
      <c r="I103" s="20"/>
      <c r="J103" s="15"/>
      <c r="K103" s="21"/>
      <c r="L103" s="21"/>
      <c r="M103" s="21"/>
      <c r="N103" s="21"/>
      <c r="O103" s="21"/>
      <c r="P103" s="16"/>
      <c r="Q103" s="69"/>
      <c r="R103" s="69"/>
    </row>
    <row r="104" spans="1:18" ht="13.5" hidden="1" customHeight="1" outlineLevel="1" x14ac:dyDescent="0.2">
      <c r="A104" s="6" t="s">
        <v>90</v>
      </c>
      <c r="B104" s="15" t="e">
        <f>VLOOKUP($E104,УЧАСТНИКИ!$A$2:$L$1060,3,FALSE)</f>
        <v>#N/A</v>
      </c>
      <c r="C104" s="16" t="e">
        <f>VLOOKUP($E104,УЧАСТНИКИ!$A$2:$L$1060,4,FALSE)</f>
        <v>#N/A</v>
      </c>
      <c r="D104" s="15" t="e">
        <f>VLOOKUP($E104,УЧАСТНИКИ!$A$2:$L$1060,5,FALSE)</f>
        <v>#N/A</v>
      </c>
      <c r="E104" s="20"/>
      <c r="F104" s="20"/>
      <c r="G104" s="20"/>
      <c r="H104" s="20"/>
      <c r="I104" s="20"/>
      <c r="J104" s="15"/>
      <c r="K104" s="21"/>
      <c r="L104" s="21"/>
      <c r="M104" s="21"/>
      <c r="N104" s="21"/>
      <c r="O104" s="21"/>
      <c r="P104" s="16"/>
      <c r="Q104" s="69"/>
      <c r="R104" s="69"/>
    </row>
    <row r="105" spans="1:18" ht="13.5" customHeight="1" collapsed="1" x14ac:dyDescent="0.2">
      <c r="A105" s="6" t="s">
        <v>92</v>
      </c>
      <c r="B105" s="15" t="e">
        <f>VLOOKUP($E105,УЧАСТНИКИ!$A$2:$L$1060,3,FALSE)</f>
        <v>#N/A</v>
      </c>
      <c r="C105" s="16" t="e">
        <f>VLOOKUP($E105,УЧАСТНИКИ!$A$2:$L$1060,4,FALSE)</f>
        <v>#N/A</v>
      </c>
      <c r="D105" s="15" t="e">
        <f>VLOOKUP($E105,УЧАСТНИКИ!$A$2:$L$1060,5,FALSE)</f>
        <v>#N/A</v>
      </c>
      <c r="E105" s="20" t="s">
        <v>1622</v>
      </c>
      <c r="F105" s="20"/>
      <c r="G105" s="20"/>
      <c r="H105" s="20"/>
      <c r="I105" s="20"/>
      <c r="J105" s="15"/>
      <c r="K105" s="21"/>
      <c r="L105" s="21"/>
      <c r="M105" s="21"/>
      <c r="N105" s="21"/>
      <c r="O105" s="21"/>
      <c r="P105" s="16"/>
      <c r="Q105" s="69"/>
      <c r="R105" s="69"/>
    </row>
    <row r="106" spans="1:18" ht="13.5" hidden="1" customHeight="1" outlineLevel="1" x14ac:dyDescent="0.2">
      <c r="A106" s="6" t="s">
        <v>96</v>
      </c>
      <c r="B106" s="15" t="e">
        <f>VLOOKUP($E106,УЧАСТНИКИ!$A$2:$L$1060,3,FALSE)</f>
        <v>#N/A</v>
      </c>
      <c r="C106" s="16" t="e">
        <f>VLOOKUP($E106,УЧАСТНИКИ!$A$2:$L$1060,4,FALSE)</f>
        <v>#N/A</v>
      </c>
      <c r="D106" s="15" t="e">
        <f>VLOOKUP($E106,УЧАСТНИКИ!$A$2:$L$1060,5,FALSE)</f>
        <v>#N/A</v>
      </c>
      <c r="E106" s="20"/>
      <c r="F106" s="20"/>
      <c r="G106" s="20"/>
      <c r="H106" s="20"/>
      <c r="I106" s="20"/>
      <c r="J106" s="15"/>
      <c r="K106" s="21"/>
      <c r="L106" s="21"/>
      <c r="M106" s="21"/>
      <c r="N106" s="21"/>
      <c r="O106" s="21"/>
      <c r="P106" s="16" t="e">
        <f>VLOOKUP($E106,УЧАСТНИКИ!$A$2:$L$1060,9,FALSE)</f>
        <v>#N/A</v>
      </c>
      <c r="Q106" s="69"/>
      <c r="R106" s="69"/>
    </row>
    <row r="107" spans="1:18" ht="13.5" customHeight="1" collapsed="1" x14ac:dyDescent="0.2">
      <c r="A107" s="6" t="s">
        <v>91</v>
      </c>
      <c r="B107" s="15" t="str">
        <f>VLOOKUP($E107,УЧАСТНИКИ!$A$2:$L$1060,3,FALSE)</f>
        <v>ПРОКУНИНА ВИКТОРИЯ</v>
      </c>
      <c r="C107" s="16" t="str">
        <f>VLOOKUP($E107,УЧАСТНИКИ!$A$2:$L$1060,4,FALSE)</f>
        <v>02.08.2005</v>
      </c>
      <c r="D107" s="15" t="str">
        <f>VLOOKUP($E107,УЧАСТНИКИ!$A$2:$L$1060,5,FALSE)</f>
        <v>РОСТОВ ДЮСШ-1</v>
      </c>
      <c r="E107" s="20" t="s">
        <v>170</v>
      </c>
      <c r="F107" s="20"/>
      <c r="G107" s="20"/>
      <c r="H107" s="20"/>
      <c r="I107" s="20"/>
      <c r="J107" s="15"/>
      <c r="K107" s="21"/>
      <c r="L107" s="21"/>
      <c r="M107" s="21"/>
      <c r="N107" s="21"/>
      <c r="O107" s="21"/>
      <c r="P107" s="207">
        <f>VLOOKUP($E107,УЧАСТНИКИ!$A$2:$L$1060,9,FALSE)</f>
        <v>0</v>
      </c>
      <c r="Q107" s="69"/>
      <c r="R107" s="69"/>
    </row>
    <row r="108" spans="1:18" ht="13.5" hidden="1" customHeight="1" outlineLevel="1" x14ac:dyDescent="0.2">
      <c r="A108" s="6" t="s">
        <v>98</v>
      </c>
      <c r="B108" s="15" t="e">
        <f>VLOOKUP($E108,УЧАСТНИКИ!$A$2:$L$1060,3,FALSE)</f>
        <v>#N/A</v>
      </c>
      <c r="C108" s="16" t="e">
        <f>VLOOKUP($E108,УЧАСТНИКИ!$A$2:$L$1060,4,FALSE)</f>
        <v>#N/A</v>
      </c>
      <c r="D108" s="15" t="e">
        <f>VLOOKUP($E108,УЧАСТНИКИ!$A$2:$L$1060,5,FALSE)</f>
        <v>#N/A</v>
      </c>
      <c r="E108" s="20"/>
      <c r="F108" s="20"/>
      <c r="G108" s="20"/>
      <c r="H108" s="20"/>
      <c r="I108" s="20"/>
      <c r="J108" s="15"/>
      <c r="K108" s="21"/>
      <c r="L108" s="21"/>
      <c r="M108" s="21"/>
      <c r="N108" s="21"/>
      <c r="O108" s="21"/>
      <c r="P108" s="207" t="e">
        <f>VLOOKUP($E108,УЧАСТНИКИ!$A$2:$L$1060,9,FALSE)</f>
        <v>#N/A</v>
      </c>
      <c r="Q108" s="69"/>
      <c r="R108" s="69"/>
    </row>
    <row r="109" spans="1:18" ht="13.5" customHeight="1" collapsed="1" x14ac:dyDescent="0.2">
      <c r="A109" s="6" t="s">
        <v>90</v>
      </c>
      <c r="B109" s="206" t="e">
        <f>VLOOKUP($E109,УЧАСТНИКИ!$A$2:$L$1060,3,FALSE)</f>
        <v>#N/A</v>
      </c>
      <c r="C109" s="207" t="e">
        <f>VLOOKUP($E109,УЧАСТНИКИ!$A$2:$L$1060,4,FALSE)</f>
        <v>#N/A</v>
      </c>
      <c r="D109" s="206" t="e">
        <f>VLOOKUP($E109,УЧАСТНИКИ!$A$2:$L$1060,5,FALSE)</f>
        <v>#N/A</v>
      </c>
      <c r="E109" s="20"/>
      <c r="F109" s="20"/>
      <c r="G109" s="20"/>
      <c r="H109" s="20"/>
      <c r="I109" s="20"/>
      <c r="J109" s="15"/>
      <c r="K109" s="21"/>
      <c r="L109" s="21"/>
      <c r="M109" s="21"/>
      <c r="N109" s="21"/>
      <c r="O109" s="21"/>
      <c r="P109" s="207" t="e">
        <f>VLOOKUP($E109,УЧАСТНИКИ!$A$2:$L$1060,9,FALSE)</f>
        <v>#N/A</v>
      </c>
      <c r="Q109" s="69"/>
      <c r="R109" s="69"/>
    </row>
    <row r="110" spans="1:18" ht="13.5" hidden="1" customHeight="1" outlineLevel="1" x14ac:dyDescent="0.2">
      <c r="A110" s="6" t="s">
        <v>94</v>
      </c>
      <c r="B110" s="206" t="e">
        <f>VLOOKUP($E110,УЧАСТНИКИ!$A$2:$L$1060,3,FALSE)</f>
        <v>#N/A</v>
      </c>
      <c r="C110" s="207" t="e">
        <f>VLOOKUP($E110,УЧАСТНИКИ!$A$2:$L$1060,4,FALSE)</f>
        <v>#N/A</v>
      </c>
      <c r="D110" s="206" t="e">
        <f>VLOOKUP($E110,УЧАСТНИКИ!$A$2:$L$1060,5,FALSE)</f>
        <v>#N/A</v>
      </c>
      <c r="E110" s="20"/>
      <c r="F110" s="20"/>
      <c r="G110" s="20"/>
      <c r="H110" s="20"/>
      <c r="I110" s="20"/>
      <c r="J110" s="15"/>
      <c r="K110" s="21"/>
      <c r="L110" s="21"/>
      <c r="M110" s="21"/>
      <c r="N110" s="21"/>
      <c r="O110" s="21"/>
      <c r="P110" s="207" t="e">
        <f>VLOOKUP($E110,УЧАСТНИКИ!$A$2:$L$1060,9,FALSE)</f>
        <v>#N/A</v>
      </c>
      <c r="Q110" s="69"/>
      <c r="R110" s="69"/>
    </row>
    <row r="111" spans="1:18" ht="13.5" customHeight="1" collapsed="1" x14ac:dyDescent="0.2">
      <c r="A111" s="6" t="s">
        <v>89</v>
      </c>
      <c r="B111" s="206" t="e">
        <f>VLOOKUP($E111,УЧАСТНИКИ!$A$2:$L$1060,3,FALSE)</f>
        <v>#N/A</v>
      </c>
      <c r="C111" s="207" t="e">
        <f>VLOOKUP($E111,УЧАСТНИКИ!$A$2:$L$1060,4,FALSE)</f>
        <v>#N/A</v>
      </c>
      <c r="D111" s="206" t="e">
        <f>VLOOKUP($E111,УЧАСТНИКИ!$A$2:$L$1060,5,FALSE)</f>
        <v>#N/A</v>
      </c>
      <c r="E111" s="20"/>
      <c r="F111" s="20"/>
      <c r="G111" s="20"/>
      <c r="H111" s="20"/>
      <c r="I111" s="20"/>
      <c r="J111" s="15"/>
      <c r="K111" s="21"/>
      <c r="L111" s="21"/>
      <c r="M111" s="21"/>
      <c r="N111" s="21"/>
      <c r="O111" s="21"/>
      <c r="P111" s="207" t="e">
        <f>VLOOKUP($E111,УЧАСТНИКИ!$A$2:$L$1060,9,FALSE)</f>
        <v>#N/A</v>
      </c>
      <c r="Q111" s="69"/>
      <c r="R111" s="69"/>
    </row>
    <row r="112" spans="1:18" ht="15.75" x14ac:dyDescent="0.25">
      <c r="A112" s="23"/>
      <c r="B112" s="3"/>
      <c r="C112" s="3"/>
      <c r="D112" s="3"/>
      <c r="E112" s="23"/>
      <c r="F112" s="23"/>
      <c r="G112" s="23"/>
      <c r="H112" s="23"/>
      <c r="I112" s="23"/>
      <c r="J112" s="3"/>
    </row>
    <row r="113" spans="1:47" ht="15.75" x14ac:dyDescent="0.25">
      <c r="A113" s="23"/>
      <c r="B113" s="3"/>
      <c r="C113" s="3"/>
      <c r="D113" s="3"/>
      <c r="E113" s="23"/>
      <c r="F113" s="23"/>
      <c r="G113" s="23"/>
      <c r="H113" s="23"/>
      <c r="I113" s="23"/>
      <c r="J113" s="3"/>
    </row>
    <row r="114" spans="1:47" x14ac:dyDescent="0.2">
      <c r="A114" s="258" t="s">
        <v>6</v>
      </c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  <c r="O114" s="258"/>
      <c r="P114" s="258"/>
      <c r="Q114" s="258"/>
      <c r="R114" s="258"/>
      <c r="S114" s="258"/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</row>
    <row r="115" spans="1:47" x14ac:dyDescent="0.2">
      <c r="A115" s="258" t="s">
        <v>7</v>
      </c>
      <c r="B115" s="258"/>
      <c r="C115" s="258"/>
      <c r="D115" s="258"/>
      <c r="E115" s="258"/>
      <c r="F115" s="258"/>
      <c r="G115" s="258"/>
      <c r="H115" s="258"/>
      <c r="I115" s="258"/>
      <c r="J115" s="258"/>
      <c r="K115" s="258"/>
      <c r="L115" s="258"/>
      <c r="M115" s="258"/>
      <c r="N115" s="258"/>
      <c r="O115" s="258"/>
      <c r="P115" s="258"/>
      <c r="Q115" s="258"/>
      <c r="R115" s="258"/>
      <c r="S115" s="258"/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</row>
    <row r="116" spans="1:47" x14ac:dyDescent="0.2">
      <c r="A116" t="s">
        <v>8</v>
      </c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</row>
    <row r="117" spans="1:47" ht="15.75" x14ac:dyDescent="0.25">
      <c r="A117" s="23"/>
      <c r="B117" s="3"/>
      <c r="C117" s="3"/>
      <c r="D117" s="3"/>
      <c r="E117" s="23"/>
      <c r="F117" s="23"/>
      <c r="G117" s="23"/>
      <c r="H117" s="23"/>
      <c r="I117" s="23"/>
      <c r="J117" s="3"/>
    </row>
    <row r="118" spans="1:47" ht="15.75" x14ac:dyDescent="0.25">
      <c r="A118" s="23"/>
      <c r="B118" s="3"/>
      <c r="C118" s="3"/>
      <c r="D118" s="3"/>
      <c r="E118" s="23"/>
      <c r="F118" s="23"/>
      <c r="G118" s="23"/>
      <c r="H118" s="23"/>
      <c r="I118" s="23"/>
      <c r="J118" s="3"/>
    </row>
    <row r="119" spans="1:47" ht="15.75" x14ac:dyDescent="0.25">
      <c r="A119" s="23"/>
      <c r="B119" s="3"/>
      <c r="C119" s="3"/>
      <c r="D119" s="3"/>
      <c r="E119" s="23"/>
      <c r="F119" s="23"/>
      <c r="G119" s="23"/>
      <c r="H119" s="23"/>
      <c r="I119" s="23"/>
      <c r="J119" s="3"/>
    </row>
    <row r="120" spans="1:47" x14ac:dyDescent="0.2">
      <c r="B120" s="24"/>
    </row>
    <row r="121" spans="1:47" ht="15.75" x14ac:dyDescent="0.25">
      <c r="A121" s="23"/>
      <c r="B121" s="3"/>
      <c r="C121" s="3"/>
      <c r="D121" s="3"/>
      <c r="E121" s="23"/>
      <c r="F121" s="23"/>
      <c r="G121" s="23"/>
      <c r="H121" s="23"/>
      <c r="I121" s="23"/>
      <c r="J121" s="3"/>
    </row>
    <row r="122" spans="1:47" ht="15.75" x14ac:dyDescent="0.25">
      <c r="A122" s="23"/>
      <c r="B122" s="3"/>
      <c r="C122" s="3"/>
      <c r="D122" s="3"/>
      <c r="E122" s="23"/>
      <c r="F122" s="23"/>
      <c r="G122" s="23"/>
      <c r="H122" s="23"/>
      <c r="I122" s="23"/>
      <c r="J122" s="3"/>
    </row>
    <row r="123" spans="1:47" ht="15.75" x14ac:dyDescent="0.25">
      <c r="A123" s="23"/>
      <c r="B123" s="3"/>
      <c r="C123" s="3"/>
      <c r="D123" s="3"/>
      <c r="E123" s="23"/>
      <c r="F123" s="23"/>
      <c r="G123" s="23"/>
      <c r="H123" s="23"/>
      <c r="I123" s="23"/>
      <c r="J123" s="3"/>
    </row>
    <row r="124" spans="1:47" ht="15.75" x14ac:dyDescent="0.25">
      <c r="A124" s="23"/>
      <c r="B124" s="3"/>
      <c r="C124" s="3"/>
      <c r="D124" s="3"/>
      <c r="E124" s="23"/>
      <c r="F124" s="23"/>
      <c r="G124" s="23"/>
      <c r="H124" s="23"/>
      <c r="I124" s="23"/>
      <c r="J124" s="3"/>
    </row>
    <row r="125" spans="1:47" ht="15.75" x14ac:dyDescent="0.25">
      <c r="A125" s="23"/>
      <c r="B125" s="3"/>
      <c r="C125" s="3"/>
      <c r="D125" s="3"/>
      <c r="E125" s="23"/>
      <c r="F125" s="23"/>
      <c r="G125" s="23"/>
      <c r="H125" s="23"/>
      <c r="I125" s="23"/>
      <c r="J125" s="3"/>
    </row>
    <row r="126" spans="1:47" ht="15.75" x14ac:dyDescent="0.25">
      <c r="A126" s="23"/>
      <c r="B126" s="3"/>
      <c r="C126" s="3"/>
      <c r="D126" s="3"/>
      <c r="E126" s="23"/>
      <c r="F126" s="23"/>
      <c r="G126" s="23"/>
      <c r="H126" s="23"/>
      <c r="I126" s="23"/>
      <c r="J126" s="3"/>
    </row>
    <row r="127" spans="1:47" ht="15.75" x14ac:dyDescent="0.25">
      <c r="A127" s="23"/>
      <c r="B127" s="3"/>
      <c r="C127" s="3"/>
      <c r="D127" s="3"/>
      <c r="E127" s="23"/>
      <c r="F127" s="23"/>
      <c r="G127" s="23"/>
      <c r="H127" s="23"/>
      <c r="I127" s="23"/>
      <c r="J127" s="3"/>
    </row>
    <row r="128" spans="1:47" ht="15.75" x14ac:dyDescent="0.25">
      <c r="A128" s="23"/>
      <c r="B128" s="3"/>
      <c r="C128" s="3"/>
      <c r="D128" s="3"/>
      <c r="E128" s="23"/>
      <c r="F128" s="23"/>
      <c r="G128" s="23"/>
      <c r="H128" s="23"/>
      <c r="I128" s="23"/>
      <c r="J128" s="3"/>
    </row>
    <row r="129" spans="1:10" x14ac:dyDescent="0.2">
      <c r="A129" s="23"/>
      <c r="B129" s="25"/>
      <c r="C129" s="463"/>
      <c r="D129" s="463"/>
      <c r="E129" s="464"/>
      <c r="F129" s="464"/>
      <c r="G129" s="463"/>
      <c r="H129" s="463"/>
      <c r="I129" s="463"/>
      <c r="J129" s="23"/>
    </row>
  </sheetData>
  <customSheetViews>
    <customSheetView guid="{B28A55F2-F506-44F5-8B45-C06C81F4E83D}" showRuler="0">
      <selection activeCell="N6" sqref="N6"/>
      <pageMargins left="0.78740157480314965" right="0.19685039370078741" top="0.39370078740157483" bottom="0.39370078740157483" header="0.51181102362204722" footer="0.51181102362204722"/>
      <pageSetup paperSize="9" orientation="landscape" horizontalDpi="300" verticalDpi="300" r:id="rId1"/>
      <headerFooter alignWithMargins="0"/>
    </customSheetView>
  </customSheetViews>
  <mergeCells count="33">
    <mergeCell ref="G129:I129"/>
    <mergeCell ref="E129:F129"/>
    <mergeCell ref="C129:D129"/>
    <mergeCell ref="F81:H81"/>
    <mergeCell ref="I81:I82"/>
    <mergeCell ref="A75:P75"/>
    <mergeCell ref="A76:P76"/>
    <mergeCell ref="A77:P77"/>
    <mergeCell ref="O81:O82"/>
    <mergeCell ref="P81:P82"/>
    <mergeCell ref="J81:K81"/>
    <mergeCell ref="L81:L82"/>
    <mergeCell ref="N81:N82"/>
    <mergeCell ref="A81:A82"/>
    <mergeCell ref="B81:B82"/>
    <mergeCell ref="C81:C82"/>
    <mergeCell ref="D81:D82"/>
    <mergeCell ref="E81:E82"/>
    <mergeCell ref="A1:P1"/>
    <mergeCell ref="F7:H7"/>
    <mergeCell ref="I7:I8"/>
    <mergeCell ref="J7:K7"/>
    <mergeCell ref="L7:L8"/>
    <mergeCell ref="C7:C8"/>
    <mergeCell ref="A2:P2"/>
    <mergeCell ref="A3:P3"/>
    <mergeCell ref="A7:A8"/>
    <mergeCell ref="P7:P8"/>
    <mergeCell ref="B7:B8"/>
    <mergeCell ref="D7:D8"/>
    <mergeCell ref="O7:O8"/>
    <mergeCell ref="E7:E8"/>
    <mergeCell ref="N7:N8"/>
  </mergeCells>
  <phoneticPr fontId="1" type="noConversion"/>
  <printOptions horizontalCentered="1"/>
  <pageMargins left="0" right="0" top="0.39370078740157483" bottom="0.39370078740157483" header="0.51181102362204722" footer="0.51181102362204722"/>
  <pageSetup paperSize="9" orientation="landscape" verticalDpi="300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indexed="10"/>
  </sheetPr>
  <dimension ref="A1:AU48"/>
  <sheetViews>
    <sheetView zoomScaleNormal="100" workbookViewId="0">
      <selection sqref="A1:P48"/>
    </sheetView>
  </sheetViews>
  <sheetFormatPr defaultColWidth="9.140625" defaultRowHeight="12.75" outlineLevelRow="1" x14ac:dyDescent="0.2"/>
  <cols>
    <col min="1" max="1" width="3.85546875" style="17" customWidth="1"/>
    <col min="2" max="2" width="25.85546875" style="17" customWidth="1"/>
    <col min="3" max="3" width="10.140625" style="17" customWidth="1"/>
    <col min="4" max="4" width="26.5703125" style="17" customWidth="1"/>
    <col min="5" max="5" width="7.7109375" style="17" customWidth="1"/>
    <col min="6" max="8" width="7.28515625" style="17" customWidth="1"/>
    <col min="9" max="9" width="3.7109375" style="17" customWidth="1"/>
    <col min="10" max="11" width="7.28515625" style="17" customWidth="1"/>
    <col min="12" max="12" width="4" style="17" customWidth="1"/>
    <col min="13" max="13" width="7.28515625" style="17" customWidth="1"/>
    <col min="14" max="14" width="7.140625" style="17" customWidth="1"/>
    <col min="15" max="15" width="5" style="17" customWidth="1"/>
    <col min="16" max="16" width="8.28515625" style="17" customWidth="1"/>
    <col min="17" max="16384" width="9.140625" style="17"/>
  </cols>
  <sheetData>
    <row r="1" spans="1:39" s="26" customFormat="1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</row>
    <row r="2" spans="1:39" s="26" customFormat="1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</row>
    <row r="3" spans="1:39" s="26" customFormat="1" ht="24.7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</row>
    <row r="4" spans="1:39" s="26" customFormat="1" x14ac:dyDescent="0.2">
      <c r="A4" s="49"/>
      <c r="B4" s="48"/>
      <c r="C4" s="14"/>
      <c r="D4" s="4"/>
      <c r="H4" s="98"/>
      <c r="I4" s="98"/>
      <c r="J4" s="98"/>
      <c r="K4" s="98"/>
      <c r="L4" s="98"/>
      <c r="M4" s="98"/>
      <c r="N4" s="10" t="str">
        <f>d_1</f>
        <v>17 сентября 2022 г.</v>
      </c>
      <c r="Q4" s="98"/>
      <c r="R4" s="98"/>
      <c r="S4" s="98"/>
      <c r="T4" s="98"/>
    </row>
    <row r="5" spans="1:39" s="26" customFormat="1" ht="15" x14ac:dyDescent="0.2">
      <c r="A5" s="96" t="s">
        <v>65</v>
      </c>
      <c r="B5" s="96"/>
      <c r="C5" s="14"/>
      <c r="D5" s="4"/>
      <c r="E5" s="97"/>
      <c r="F5" s="97"/>
      <c r="G5" s="98" t="s">
        <v>34</v>
      </c>
      <c r="H5" s="97"/>
      <c r="I5" s="97"/>
      <c r="J5" s="97"/>
      <c r="K5" s="97"/>
      <c r="L5" s="97"/>
      <c r="M5" s="97"/>
      <c r="O5" s="50"/>
      <c r="P5" s="89" t="s">
        <v>2068</v>
      </c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</row>
    <row r="6" spans="1:39" s="26" customFormat="1" ht="12.75" customHeight="1" x14ac:dyDescent="0.2">
      <c r="A6" s="10" t="str">
        <f>d_4</f>
        <v>ЖЕНЩИНЫ</v>
      </c>
      <c r="B6" s="17"/>
      <c r="C6" s="14"/>
      <c r="D6" s="4"/>
      <c r="K6" s="130" t="str">
        <f>d_5</f>
        <v>г.Ростов н/Д стадион Арсенал</v>
      </c>
      <c r="L6" s="22"/>
      <c r="M6" s="22"/>
      <c r="N6" s="22"/>
      <c r="O6" s="22"/>
      <c r="V6" s="67"/>
      <c r="W6" s="58"/>
      <c r="AA6" s="22"/>
      <c r="AB6" s="22"/>
      <c r="AC6" s="22"/>
      <c r="AD6" s="22"/>
      <c r="AE6" s="22"/>
      <c r="AF6" s="22"/>
      <c r="AG6" s="22"/>
      <c r="AH6" s="22"/>
      <c r="AI6" s="22"/>
      <c r="AJ6" s="22"/>
    </row>
    <row r="7" spans="1:39" x14ac:dyDescent="0.2">
      <c r="A7" s="459" t="s">
        <v>74</v>
      </c>
      <c r="B7" s="457" t="s">
        <v>80</v>
      </c>
      <c r="C7" s="457" t="s">
        <v>72</v>
      </c>
      <c r="D7" s="457" t="s">
        <v>107</v>
      </c>
      <c r="E7" s="457" t="s">
        <v>42</v>
      </c>
      <c r="F7" s="455" t="s">
        <v>10</v>
      </c>
      <c r="G7" s="455"/>
      <c r="H7" s="455"/>
      <c r="I7" s="456" t="s">
        <v>11</v>
      </c>
      <c r="J7" s="455" t="s">
        <v>10</v>
      </c>
      <c r="K7" s="455"/>
      <c r="L7" s="456" t="s">
        <v>11</v>
      </c>
      <c r="M7" s="99"/>
      <c r="N7" s="457" t="s">
        <v>43</v>
      </c>
      <c r="O7" s="461" t="s">
        <v>57</v>
      </c>
      <c r="P7" s="461" t="s">
        <v>44</v>
      </c>
    </row>
    <row r="8" spans="1:39" x14ac:dyDescent="0.2">
      <c r="A8" s="460"/>
      <c r="B8" s="458"/>
      <c r="C8" s="458"/>
      <c r="D8" s="458"/>
      <c r="E8" s="458"/>
      <c r="F8" s="99">
        <v>1</v>
      </c>
      <c r="G8" s="99">
        <v>2</v>
      </c>
      <c r="H8" s="99">
        <v>3</v>
      </c>
      <c r="I8" s="456"/>
      <c r="J8" s="99">
        <v>4</v>
      </c>
      <c r="K8" s="99">
        <v>5</v>
      </c>
      <c r="L8" s="456"/>
      <c r="M8" s="99">
        <v>6</v>
      </c>
      <c r="N8" s="458"/>
      <c r="O8" s="462"/>
      <c r="P8" s="462"/>
    </row>
    <row r="9" spans="1:39" ht="13.5" customHeight="1" x14ac:dyDescent="0.2">
      <c r="A9" s="6" t="s">
        <v>45</v>
      </c>
      <c r="B9" s="268" t="str">
        <f>VLOOKUP($E9,УЧАСТНИКИ!$A$2:$L$1060,3,FALSE)</f>
        <v>РОМАНЧУК СОФИЯ</v>
      </c>
      <c r="C9" s="272" t="str">
        <f>VLOOKUP($E9,УЧАСТНИКИ!$A$2:$L$1060,4,FALSE)</f>
        <v>1.02.2009</v>
      </c>
      <c r="D9" s="268" t="str">
        <f>VLOOKUP($E9,УЧАСТНИКИ!$A$2:$L$1060,5,FALSE)</f>
        <v>РОСТОВ СШОР-5</v>
      </c>
      <c r="E9" s="288" t="s">
        <v>1420</v>
      </c>
      <c r="F9" s="20"/>
      <c r="G9" s="20"/>
      <c r="H9" s="20"/>
      <c r="I9" s="20"/>
      <c r="J9" s="15"/>
      <c r="K9" s="21"/>
      <c r="L9" s="21"/>
      <c r="M9" s="21"/>
      <c r="N9" s="21"/>
      <c r="O9" s="21"/>
      <c r="P9" s="207">
        <f>VLOOKUP($E9,УЧАСТНИКИ!$A$2:$L$1060,9,FALSE)</f>
        <v>0</v>
      </c>
      <c r="Q9" s="69"/>
      <c r="R9" s="69"/>
    </row>
    <row r="10" spans="1:39" ht="13.5" hidden="1" customHeight="1" outlineLevel="1" x14ac:dyDescent="0.2">
      <c r="A10" s="6"/>
      <c r="B10" s="268"/>
      <c r="C10" s="272"/>
      <c r="D10" s="268"/>
      <c r="E10" s="288"/>
      <c r="F10" s="20"/>
      <c r="G10" s="20"/>
      <c r="H10" s="20"/>
      <c r="I10" s="20"/>
      <c r="J10" s="15"/>
      <c r="K10" s="21"/>
      <c r="L10" s="21"/>
      <c r="M10" s="21"/>
      <c r="N10" s="21"/>
      <c r="O10" s="21"/>
      <c r="P10" s="207"/>
      <c r="Q10" s="69"/>
      <c r="R10" s="69"/>
    </row>
    <row r="11" spans="1:39" ht="13.5" customHeight="1" collapsed="1" x14ac:dyDescent="0.2">
      <c r="A11" s="6" t="s">
        <v>46</v>
      </c>
      <c r="B11" s="268" t="str">
        <f>VLOOKUP($E11,УЧАСТНИКИ!$A$2:$L$1060,3,FALSE)</f>
        <v>КУГАТОВА СОФИЯ</v>
      </c>
      <c r="C11" s="272" t="str">
        <f>VLOOKUP($E11,УЧАСТНИКИ!$A$2:$L$1060,4,FALSE)</f>
        <v>21.10.2009</v>
      </c>
      <c r="D11" s="268" t="str">
        <f>VLOOKUP($E11,УЧАСТНИКИ!$A$2:$L$1060,5,FALSE)</f>
        <v>РОСТОВ ДЮСШ-1</v>
      </c>
      <c r="E11" s="288" t="s">
        <v>90</v>
      </c>
      <c r="F11" s="20"/>
      <c r="G11" s="20"/>
      <c r="H11" s="20"/>
      <c r="I11" s="20"/>
      <c r="J11" s="15"/>
      <c r="K11" s="21"/>
      <c r="L11" s="21"/>
      <c r="M11" s="21"/>
      <c r="N11" s="21"/>
      <c r="O11" s="21"/>
      <c r="P11" s="207">
        <f>VLOOKUP($E11,УЧАСТНИКИ!$A$2:$L$1060,9,FALSE)</f>
        <v>0</v>
      </c>
      <c r="Q11" s="69"/>
      <c r="R11" s="69"/>
    </row>
    <row r="12" spans="1:39" ht="13.5" hidden="1" customHeight="1" outlineLevel="1" x14ac:dyDescent="0.2">
      <c r="A12" s="6"/>
      <c r="B12" s="268" t="e">
        <f>VLOOKUP($E12,УЧАСТНИКИ!$A$2:$L$1060,3,FALSE)</f>
        <v>#N/A</v>
      </c>
      <c r="C12" s="272" t="e">
        <f>VLOOKUP($E12,УЧАСТНИКИ!$A$2:$L$1060,4,FALSE)</f>
        <v>#N/A</v>
      </c>
      <c r="D12" s="268" t="e">
        <f>VLOOKUP($E12,УЧАСТНИКИ!$A$2:$L$1060,5,FALSE)</f>
        <v>#N/A</v>
      </c>
      <c r="E12" s="288"/>
      <c r="F12" s="20"/>
      <c r="G12" s="20"/>
      <c r="H12" s="20"/>
      <c r="I12" s="20"/>
      <c r="J12" s="15"/>
      <c r="K12" s="21"/>
      <c r="L12" s="21"/>
      <c r="M12" s="21"/>
      <c r="N12" s="21"/>
      <c r="O12" s="21"/>
      <c r="P12" s="207"/>
      <c r="Q12" s="69"/>
      <c r="R12" s="69"/>
    </row>
    <row r="13" spans="1:39" ht="13.5" customHeight="1" collapsed="1" x14ac:dyDescent="0.2">
      <c r="A13" s="6" t="s">
        <v>47</v>
      </c>
      <c r="B13" s="268" t="e">
        <f>VLOOKUP($E13,УЧАСТНИКИ!$A$2:$L$1060,3,FALSE)</f>
        <v>#N/A</v>
      </c>
      <c r="C13" s="272" t="e">
        <f>VLOOKUP($E13,УЧАСТНИКИ!$A$2:$L$1060,4,FALSE)</f>
        <v>#N/A</v>
      </c>
      <c r="D13" s="268" t="e">
        <f>VLOOKUP($E13,УЧАСТНИКИ!$A$2:$L$1060,5,FALSE)</f>
        <v>#N/A</v>
      </c>
      <c r="E13" s="288" t="s">
        <v>2416</v>
      </c>
      <c r="F13" s="20"/>
      <c r="G13" s="20"/>
      <c r="H13" s="20"/>
      <c r="I13" s="20"/>
      <c r="J13" s="15"/>
      <c r="K13" s="21"/>
      <c r="L13" s="21"/>
      <c r="M13" s="21"/>
      <c r="N13" s="21"/>
      <c r="O13" s="21"/>
      <c r="P13" s="207" t="e">
        <f>VLOOKUP($E13,УЧАСТНИКИ!$A$2:$L$1060,9,FALSE)</f>
        <v>#N/A</v>
      </c>
      <c r="Q13" s="69"/>
      <c r="R13" s="69"/>
    </row>
    <row r="14" spans="1:39" ht="13.5" hidden="1" customHeight="1" outlineLevel="1" x14ac:dyDescent="0.2">
      <c r="A14" s="6"/>
      <c r="B14" s="268" t="e">
        <f>VLOOKUP($E14,УЧАСТНИКИ!$A$2:$L$1060,3,FALSE)</f>
        <v>#N/A</v>
      </c>
      <c r="C14" s="272" t="e">
        <f>VLOOKUP($E14,УЧАСТНИКИ!$A$2:$L$1060,4,FALSE)</f>
        <v>#N/A</v>
      </c>
      <c r="D14" s="268" t="e">
        <f>VLOOKUP($E14,УЧАСТНИКИ!$A$2:$L$1060,5,FALSE)</f>
        <v>#N/A</v>
      </c>
      <c r="E14" s="288"/>
      <c r="F14" s="20"/>
      <c r="G14" s="20"/>
      <c r="H14" s="20"/>
      <c r="I14" s="20"/>
      <c r="J14" s="15"/>
      <c r="K14" s="21"/>
      <c r="L14" s="21"/>
      <c r="M14" s="21"/>
      <c r="N14" s="21"/>
      <c r="O14" s="21"/>
      <c r="P14" s="207"/>
      <c r="Q14" s="69"/>
      <c r="R14" s="69"/>
    </row>
    <row r="15" spans="1:39" ht="13.5" customHeight="1" collapsed="1" x14ac:dyDescent="0.2">
      <c r="A15" s="6" t="s">
        <v>48</v>
      </c>
      <c r="B15" s="15" t="e">
        <f>VLOOKUP($E15,УЧАСТНИКИ!$A$2:$L$1060,3,FALSE)</f>
        <v>#N/A</v>
      </c>
      <c r="C15" s="16" t="e">
        <f>VLOOKUP($E15,УЧАСТНИКИ!$A$2:$L$1060,4,FALSE)</f>
        <v>#N/A</v>
      </c>
      <c r="D15" s="15" t="e">
        <f>VLOOKUP($E15,УЧАСТНИКИ!$A$2:$L$1060,5,FALSE)</f>
        <v>#N/A</v>
      </c>
      <c r="E15" s="288" t="s">
        <v>1430</v>
      </c>
      <c r="F15" s="20"/>
      <c r="G15" s="20"/>
      <c r="H15" s="20"/>
      <c r="I15" s="20"/>
      <c r="J15" s="15"/>
      <c r="K15" s="21"/>
      <c r="L15" s="21"/>
      <c r="M15" s="21"/>
      <c r="N15" s="21"/>
      <c r="O15" s="21"/>
      <c r="P15" s="207" t="e">
        <f>VLOOKUP($E15,УЧАСТНИКИ!$A$2:$L$1060,9,FALSE)</f>
        <v>#N/A</v>
      </c>
      <c r="Q15" s="69"/>
      <c r="R15" s="69"/>
    </row>
    <row r="16" spans="1:39" ht="13.5" hidden="1" customHeight="1" outlineLevel="1" x14ac:dyDescent="0.2">
      <c r="A16" s="6"/>
      <c r="B16" s="15" t="e">
        <f>VLOOKUP($E16,УЧАСТНИКИ!$A$2:$L$1060,3,FALSE)</f>
        <v>#N/A</v>
      </c>
      <c r="C16" s="16" t="e">
        <f>VLOOKUP($E16,УЧАСТНИКИ!$A$2:$L$1060,4,FALSE)</f>
        <v>#N/A</v>
      </c>
      <c r="D16" s="15" t="e">
        <f>VLOOKUP($E16,УЧАСТНИКИ!$A$2:$L$1060,5,FALSE)</f>
        <v>#N/A</v>
      </c>
      <c r="E16" s="288"/>
      <c r="F16" s="20"/>
      <c r="G16" s="20"/>
      <c r="H16" s="20"/>
      <c r="I16" s="20"/>
      <c r="J16" s="15"/>
      <c r="K16" s="21"/>
      <c r="L16" s="21"/>
      <c r="M16" s="21"/>
      <c r="N16" s="21"/>
      <c r="O16" s="21"/>
      <c r="P16" s="207"/>
      <c r="Q16" s="69"/>
      <c r="R16" s="69"/>
    </row>
    <row r="17" spans="1:18" ht="13.5" customHeight="1" collapsed="1" x14ac:dyDescent="0.2">
      <c r="A17" s="6" t="s">
        <v>49</v>
      </c>
      <c r="B17" s="15" t="e">
        <f>VLOOKUP($E17,УЧАСТНИКИ!$A$2:$L$1060,3,FALSE)</f>
        <v>#N/A</v>
      </c>
      <c r="C17" s="16" t="e">
        <f>VLOOKUP($E17,УЧАСТНИКИ!$A$2:$L$1060,4,FALSE)</f>
        <v>#N/A</v>
      </c>
      <c r="D17" s="15" t="e">
        <f>VLOOKUP($E17,УЧАСТНИКИ!$A$2:$L$1060,5,FALSE)</f>
        <v>#N/A</v>
      </c>
      <c r="E17" s="288" t="s">
        <v>2169</v>
      </c>
      <c r="F17" s="20"/>
      <c r="G17" s="20"/>
      <c r="H17" s="20"/>
      <c r="I17" s="20"/>
      <c r="J17" s="15"/>
      <c r="K17" s="21"/>
      <c r="L17" s="21"/>
      <c r="M17" s="21"/>
      <c r="N17" s="21"/>
      <c r="O17" s="21"/>
      <c r="P17" s="207" t="e">
        <f>VLOOKUP($E17,УЧАСТНИКИ!$A$2:$L$1060,9,FALSE)</f>
        <v>#N/A</v>
      </c>
      <c r="Q17" s="69"/>
      <c r="R17" s="69"/>
    </row>
    <row r="18" spans="1:18" ht="13.5" hidden="1" customHeight="1" outlineLevel="1" x14ac:dyDescent="0.2">
      <c r="A18" s="6"/>
      <c r="B18" s="15" t="e">
        <f>VLOOKUP($E18,УЧАСТНИКИ!$A$2:$L$1060,3,FALSE)</f>
        <v>#N/A</v>
      </c>
      <c r="C18" s="16" t="e">
        <f>VLOOKUP($E18,УЧАСТНИКИ!$A$2:$L$1060,4,FALSE)</f>
        <v>#N/A</v>
      </c>
      <c r="D18" s="15" t="e">
        <f>VLOOKUP($E18,УЧАСТНИКИ!$A$2:$L$1060,5,FALSE)</f>
        <v>#N/A</v>
      </c>
      <c r="E18" s="288"/>
      <c r="F18" s="20"/>
      <c r="G18" s="20"/>
      <c r="H18" s="20"/>
      <c r="I18" s="20"/>
      <c r="J18" s="15"/>
      <c r="K18" s="21"/>
      <c r="L18" s="21"/>
      <c r="M18" s="21"/>
      <c r="N18" s="21"/>
      <c r="O18" s="21"/>
      <c r="P18" s="207"/>
      <c r="Q18" s="69"/>
      <c r="R18" s="69"/>
    </row>
    <row r="19" spans="1:18" ht="13.5" customHeight="1" collapsed="1" x14ac:dyDescent="0.2">
      <c r="A19" s="6" t="s">
        <v>50</v>
      </c>
      <c r="B19" s="15" t="e">
        <f>VLOOKUP($E19,УЧАСТНИКИ!$A$2:$L$1060,3,FALSE)</f>
        <v>#N/A</v>
      </c>
      <c r="C19" s="16" t="e">
        <f>VLOOKUP($E19,УЧАСТНИКИ!$A$2:$L$1060,4,FALSE)</f>
        <v>#N/A</v>
      </c>
      <c r="D19" s="15" t="e">
        <f>VLOOKUP($E19,УЧАСТНИКИ!$A$2:$L$1060,5,FALSE)</f>
        <v>#N/A</v>
      </c>
      <c r="E19" s="288" t="s">
        <v>51</v>
      </c>
      <c r="F19" s="20"/>
      <c r="G19" s="20"/>
      <c r="H19" s="20"/>
      <c r="I19" s="20"/>
      <c r="J19" s="15"/>
      <c r="K19" s="21"/>
      <c r="L19" s="21"/>
      <c r="M19" s="21"/>
      <c r="N19" s="21"/>
      <c r="O19" s="21"/>
      <c r="P19" s="207" t="e">
        <f>VLOOKUP($E19,УЧАСТНИКИ!$A$2:$L$1060,9,FALSE)</f>
        <v>#N/A</v>
      </c>
      <c r="Q19" s="69"/>
      <c r="R19" s="69"/>
    </row>
    <row r="20" spans="1:18" ht="13.5" hidden="1" customHeight="1" outlineLevel="1" x14ac:dyDescent="0.2">
      <c r="A20" s="6" t="s">
        <v>51</v>
      </c>
      <c r="B20" s="15" t="e">
        <f>VLOOKUP($E20,УЧАСТНИКИ!$A$2:$L$1060,3,FALSE)</f>
        <v>#N/A</v>
      </c>
      <c r="C20" s="16" t="e">
        <f>VLOOKUP($E20,УЧАСТНИКИ!$A$2:$L$1060,4,FALSE)</f>
        <v>#N/A</v>
      </c>
      <c r="D20" s="15" t="e">
        <f>VLOOKUP($E20,УЧАСТНИКИ!$A$2:$L$1060,5,FALSE)</f>
        <v>#N/A</v>
      </c>
      <c r="E20" s="20"/>
      <c r="F20" s="20"/>
      <c r="G20" s="20"/>
      <c r="H20" s="20"/>
      <c r="I20" s="20"/>
      <c r="J20" s="15"/>
      <c r="K20" s="21"/>
      <c r="L20" s="21"/>
      <c r="M20" s="21"/>
      <c r="N20" s="21"/>
      <c r="O20" s="21"/>
      <c r="P20" s="207"/>
      <c r="Q20" s="69"/>
      <c r="R20" s="69"/>
    </row>
    <row r="21" spans="1:18" ht="13.5" hidden="1" customHeight="1" collapsed="1" x14ac:dyDescent="0.2">
      <c r="A21" s="6"/>
      <c r="B21" s="15" t="e">
        <f>VLOOKUP($E21,УЧАСТНИКИ!$A$2:$L$1060,3,FALSE)</f>
        <v>#N/A</v>
      </c>
      <c r="C21" s="16" t="e">
        <f>VLOOKUP($E21,УЧАСТНИКИ!$A$2:$L$1060,4,FALSE)</f>
        <v>#N/A</v>
      </c>
      <c r="D21" s="15" t="e">
        <f>VLOOKUP($E21,УЧАСТНИКИ!$A$2:$L$1060,5,FALSE)</f>
        <v>#N/A</v>
      </c>
      <c r="E21" s="20"/>
      <c r="F21" s="20"/>
      <c r="G21" s="20"/>
      <c r="H21" s="20"/>
      <c r="I21" s="20"/>
      <c r="J21" s="15"/>
      <c r="K21" s="21"/>
      <c r="L21" s="21"/>
      <c r="M21" s="21"/>
      <c r="N21" s="21"/>
      <c r="O21" s="21"/>
      <c r="P21" s="207" t="e">
        <f>VLOOKUP($E21,УЧАСТНИКИ!$A$2:$L$1060,9,FALSE)</f>
        <v>#N/A</v>
      </c>
      <c r="Q21" s="69"/>
      <c r="R21" s="69"/>
    </row>
    <row r="22" spans="1:18" ht="13.5" hidden="1" customHeight="1" outlineLevel="1" x14ac:dyDescent="0.2">
      <c r="A22" s="6" t="s">
        <v>88</v>
      </c>
      <c r="B22" s="15" t="e">
        <f>VLOOKUP($E22,УЧАСТНИКИ!$A$2:$L$1060,3,FALSE)</f>
        <v>#N/A</v>
      </c>
      <c r="C22" s="16" t="e">
        <f>VLOOKUP($E22,УЧАСТНИКИ!$A$2:$L$1060,4,FALSE)</f>
        <v>#N/A</v>
      </c>
      <c r="D22" s="15" t="e">
        <f>VLOOKUP($E22,УЧАСТНИКИ!$A$2:$L$1060,5,FALSE)</f>
        <v>#N/A</v>
      </c>
      <c r="E22" s="20"/>
      <c r="F22" s="20"/>
      <c r="G22" s="20"/>
      <c r="H22" s="20"/>
      <c r="I22" s="20"/>
      <c r="J22" s="15"/>
      <c r="K22" s="21"/>
      <c r="L22" s="21"/>
      <c r="M22" s="21"/>
      <c r="N22" s="21"/>
      <c r="O22" s="21"/>
      <c r="P22" s="207"/>
      <c r="Q22" s="69"/>
      <c r="R22" s="69"/>
    </row>
    <row r="23" spans="1:18" ht="13.5" hidden="1" customHeight="1" collapsed="1" x14ac:dyDescent="0.2">
      <c r="A23" s="6" t="s">
        <v>95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15" t="e">
        <f>VLOOKUP($E23,УЧАСТНИКИ!$A$2:$L$1060,5,FALSE)</f>
        <v>#N/A</v>
      </c>
      <c r="E23" s="20"/>
      <c r="F23" s="20"/>
      <c r="G23" s="20"/>
      <c r="H23" s="20"/>
      <c r="I23" s="20"/>
      <c r="J23" s="15"/>
      <c r="K23" s="21"/>
      <c r="L23" s="21"/>
      <c r="M23" s="21"/>
      <c r="N23" s="21"/>
      <c r="O23" s="21"/>
      <c r="P23" s="207" t="e">
        <f>VLOOKUP($E23,УЧАСТНИКИ!$A$2:$L$1060,9,FALSE)</f>
        <v>#N/A</v>
      </c>
      <c r="Q23" s="69"/>
      <c r="R23" s="69"/>
    </row>
    <row r="24" spans="1:18" ht="13.5" hidden="1" customHeight="1" outlineLevel="1" x14ac:dyDescent="0.2">
      <c r="A24" s="6"/>
      <c r="B24" s="15" t="e">
        <f>VLOOKUP($E24,УЧАСТНИКИ!$A$2:$L$1060,3,FALSE)</f>
        <v>#N/A</v>
      </c>
      <c r="C24" s="16" t="e">
        <f>VLOOKUP($E24,УЧАСТНИКИ!$A$2:$L$1060,4,FALSE)</f>
        <v>#N/A</v>
      </c>
      <c r="D24" s="15" t="e">
        <f>VLOOKUP($E24,УЧАСТНИКИ!$A$2:$L$1060,5,FALSE)</f>
        <v>#N/A</v>
      </c>
      <c r="E24" s="20"/>
      <c r="F24" s="20"/>
      <c r="G24" s="20"/>
      <c r="H24" s="20"/>
      <c r="I24" s="20"/>
      <c r="J24" s="15"/>
      <c r="K24" s="21"/>
      <c r="L24" s="21"/>
      <c r="M24" s="21"/>
      <c r="N24" s="21"/>
      <c r="O24" s="21"/>
      <c r="P24" s="16"/>
      <c r="Q24" s="69"/>
      <c r="R24" s="69"/>
    </row>
    <row r="25" spans="1:18" ht="13.5" hidden="1" customHeight="1" collapsed="1" x14ac:dyDescent="0.2">
      <c r="A25" s="6" t="s">
        <v>94</v>
      </c>
      <c r="B25" s="15" t="e">
        <f>VLOOKUP($E25,УЧАСТНИКИ!$A$2:$L$1060,3,FALSE)</f>
        <v>#N/A</v>
      </c>
      <c r="C25" s="16" t="e">
        <f>VLOOKUP($E25,УЧАСТНИКИ!$A$2:$L$1060,4,FALSE)</f>
        <v>#N/A</v>
      </c>
      <c r="D25" s="15" t="e">
        <f>VLOOKUP($E25,УЧАСТНИКИ!$A$2:$L$1060,5,FALSE)</f>
        <v>#N/A</v>
      </c>
      <c r="E25" s="20"/>
      <c r="F25" s="208"/>
      <c r="G25" s="208"/>
      <c r="H25" s="208"/>
      <c r="I25" s="208"/>
      <c r="J25" s="206"/>
      <c r="K25" s="209"/>
      <c r="L25" s="209"/>
      <c r="M25" s="209"/>
      <c r="N25" s="209"/>
      <c r="O25" s="209"/>
      <c r="P25" s="207" t="e">
        <f>VLOOKUP($E25,УЧАСТНИКИ!$A$2:$L$1060,9,FALSE)</f>
        <v>#N/A</v>
      </c>
      <c r="Q25" s="69"/>
      <c r="R25" s="69"/>
    </row>
    <row r="26" spans="1:18" ht="13.5" hidden="1" customHeight="1" outlineLevel="1" x14ac:dyDescent="0.2">
      <c r="A26" s="6" t="s">
        <v>93</v>
      </c>
      <c r="B26" s="15" t="e">
        <f>VLOOKUP($E26,УЧАСТНИКИ!$A$2:$L$1060,3,FALSE)</f>
        <v>#N/A</v>
      </c>
      <c r="C26" s="16" t="e">
        <f>VLOOKUP($E26,УЧАСТНИКИ!$A$2:$L$1060,4,FALSE)</f>
        <v>#N/A</v>
      </c>
      <c r="D26" s="15" t="e">
        <f>VLOOKUP($E26,УЧАСТНИКИ!$A$2:$L$1060,5,FALSE)</f>
        <v>#N/A</v>
      </c>
      <c r="E26" s="20"/>
      <c r="F26" s="208"/>
      <c r="G26" s="208"/>
      <c r="H26" s="208"/>
      <c r="I26" s="208"/>
      <c r="J26" s="206"/>
      <c r="K26" s="209"/>
      <c r="L26" s="209"/>
      <c r="M26" s="209"/>
      <c r="N26" s="209"/>
      <c r="O26" s="209"/>
      <c r="P26" s="207"/>
      <c r="Q26" s="69"/>
      <c r="R26" s="69"/>
    </row>
    <row r="27" spans="1:18" ht="13.5" hidden="1" customHeight="1" collapsed="1" x14ac:dyDescent="0.2">
      <c r="A27" s="6"/>
      <c r="B27" s="15" t="e">
        <f>VLOOKUP($E27,УЧАСТНИКИ!$A$2:$L$1060,3,FALSE)</f>
        <v>#N/A</v>
      </c>
      <c r="C27" s="16" t="e">
        <f>VLOOKUP($E27,УЧАСТНИКИ!$A$2:$L$1060,4,FALSE)</f>
        <v>#N/A</v>
      </c>
      <c r="D27" s="15" t="e">
        <f>VLOOKUP($E27,УЧАСТНИКИ!$A$2:$L$1060,5,FALSE)</f>
        <v>#N/A</v>
      </c>
      <c r="E27" s="20"/>
      <c r="F27" s="208"/>
      <c r="G27" s="208"/>
      <c r="H27" s="208"/>
      <c r="I27" s="208"/>
      <c r="J27" s="206"/>
      <c r="K27" s="209"/>
      <c r="L27" s="209"/>
      <c r="M27" s="209"/>
      <c r="N27" s="209"/>
      <c r="O27" s="209"/>
      <c r="P27" s="207" t="e">
        <f>VLOOKUP($E27,УЧАСТНИКИ!$A$2:$L$1060,9,FALSE)</f>
        <v>#N/A</v>
      </c>
      <c r="Q27" s="69"/>
      <c r="R27" s="69"/>
    </row>
    <row r="28" spans="1:18" ht="13.5" hidden="1" customHeight="1" outlineLevel="1" x14ac:dyDescent="0.2">
      <c r="A28" s="6" t="s">
        <v>92</v>
      </c>
      <c r="B28" s="15" t="e">
        <f>VLOOKUP($E28,УЧАСТНИКИ!$A$2:$L$1060,3,FALSE)</f>
        <v>#N/A</v>
      </c>
      <c r="C28" s="16" t="e">
        <f>VLOOKUP($E28,УЧАСТНИКИ!$A$2:$L$1060,4,FALSE)</f>
        <v>#N/A</v>
      </c>
      <c r="D28" s="15" t="e">
        <f>VLOOKUP($E28,УЧАСТНИКИ!$A$2:$L$1060,5,FALSE)</f>
        <v>#N/A</v>
      </c>
      <c r="E28" s="20"/>
      <c r="F28" s="208"/>
      <c r="G28" s="208"/>
      <c r="H28" s="208"/>
      <c r="I28" s="208"/>
      <c r="J28" s="206"/>
      <c r="K28" s="209"/>
      <c r="L28" s="209"/>
      <c r="M28" s="209"/>
      <c r="N28" s="209"/>
      <c r="O28" s="209"/>
      <c r="P28" s="207" t="e">
        <f>VLOOKUP($E28,УЧАСТНИКИ!$A$2:$L$1060,9,FALSE)</f>
        <v>#N/A</v>
      </c>
      <c r="Q28" s="69"/>
      <c r="R28" s="69"/>
    </row>
    <row r="29" spans="1:18" ht="13.5" hidden="1" customHeight="1" collapsed="1" x14ac:dyDescent="0.2">
      <c r="A29" s="6" t="s">
        <v>91</v>
      </c>
      <c r="B29" s="15" t="e">
        <f>VLOOKUP($E29,УЧАСТНИКИ!$A$2:$L$1060,3,FALSE)</f>
        <v>#N/A</v>
      </c>
      <c r="C29" s="16" t="e">
        <f>VLOOKUP($E29,УЧАСТНИКИ!$A$2:$L$1060,4,FALSE)</f>
        <v>#N/A</v>
      </c>
      <c r="D29" s="15" t="e">
        <f>VLOOKUP($E29,УЧАСТНИКИ!$A$2:$L$1060,5,FALSE)</f>
        <v>#N/A</v>
      </c>
      <c r="E29" s="20"/>
      <c r="F29" s="208"/>
      <c r="G29" s="208"/>
      <c r="H29" s="208"/>
      <c r="I29" s="208"/>
      <c r="J29" s="206"/>
      <c r="K29" s="209"/>
      <c r="L29" s="209"/>
      <c r="M29" s="209"/>
      <c r="N29" s="209"/>
      <c r="O29" s="209"/>
      <c r="P29" s="207" t="e">
        <f>VLOOKUP($E29,УЧАСТНИКИ!$A$2:$L$1060,9,FALSE)</f>
        <v>#N/A</v>
      </c>
      <c r="Q29" s="69"/>
      <c r="R29" s="69"/>
    </row>
    <row r="30" spans="1:18" ht="13.5" hidden="1" customHeight="1" outlineLevel="1" x14ac:dyDescent="0.2">
      <c r="A30" s="6"/>
      <c r="B30" s="15" t="e">
        <f>VLOOKUP($E30,УЧАСТНИКИ!$A$2:$L$1060,3,FALSE)</f>
        <v>#N/A</v>
      </c>
      <c r="C30" s="16" t="e">
        <f>VLOOKUP($E30,УЧАСТНИКИ!$A$2:$L$1060,4,FALSE)</f>
        <v>#N/A</v>
      </c>
      <c r="D30" s="15" t="e">
        <f>VLOOKUP($E30,УЧАСТНИКИ!$A$2:$L$1060,5,FALSE)</f>
        <v>#N/A</v>
      </c>
      <c r="E30" s="20"/>
      <c r="F30" s="208"/>
      <c r="G30" s="208"/>
      <c r="H30" s="208"/>
      <c r="I30" s="208"/>
      <c r="J30" s="206"/>
      <c r="K30" s="209"/>
      <c r="L30" s="209"/>
      <c r="M30" s="209"/>
      <c r="N30" s="209"/>
      <c r="O30" s="209"/>
      <c r="P30" s="207" t="e">
        <f>VLOOKUP($E30,УЧАСТНИКИ!$A$2:$L$1060,9,FALSE)</f>
        <v>#N/A</v>
      </c>
      <c r="Q30" s="69"/>
      <c r="R30" s="69"/>
    </row>
    <row r="31" spans="1:18" ht="13.5" hidden="1" customHeight="1" collapsed="1" x14ac:dyDescent="0.2">
      <c r="A31" s="6" t="s">
        <v>90</v>
      </c>
      <c r="B31" s="15" t="e">
        <f>VLOOKUP($E31,УЧАСТНИКИ!$A$2:$L$1060,3,FALSE)</f>
        <v>#N/A</v>
      </c>
      <c r="C31" s="16" t="e">
        <f>VLOOKUP($E31,УЧАСТНИКИ!$A$2:$L$1060,4,FALSE)</f>
        <v>#N/A</v>
      </c>
      <c r="D31" s="15" t="e">
        <f>VLOOKUP($E31,УЧАСТНИКИ!$A$2:$L$1060,5,FALSE)</f>
        <v>#N/A</v>
      </c>
      <c r="E31" s="20"/>
      <c r="F31" s="208"/>
      <c r="G31" s="208"/>
      <c r="H31" s="208"/>
      <c r="I31" s="208"/>
      <c r="J31" s="206"/>
      <c r="K31" s="209"/>
      <c r="L31" s="209"/>
      <c r="M31" s="209"/>
      <c r="N31" s="209"/>
      <c r="O31" s="209"/>
      <c r="P31" s="207" t="e">
        <f>VLOOKUP($E31,УЧАСТНИКИ!$A$2:$L$1060,9,FALSE)</f>
        <v>#N/A</v>
      </c>
      <c r="Q31" s="69"/>
      <c r="R31" s="69"/>
    </row>
    <row r="32" spans="1:18" ht="13.5" hidden="1" customHeight="1" outlineLevel="1" x14ac:dyDescent="0.2">
      <c r="A32" s="6" t="s">
        <v>89</v>
      </c>
      <c r="B32" s="15" t="e">
        <f>VLOOKUP($E32,УЧАСТНИКИ!$A$2:$L$1060,3,FALSE)</f>
        <v>#N/A</v>
      </c>
      <c r="C32" s="16" t="e">
        <f>VLOOKUP($E32,УЧАСТНИКИ!$A$2:$L$1060,4,FALSE)</f>
        <v>#N/A</v>
      </c>
      <c r="D32" s="15" t="e">
        <f>VLOOKUP($E32,УЧАСТНИКИ!$A$2:$L$1060,5,FALSE)</f>
        <v>#N/A</v>
      </c>
      <c r="E32" s="20"/>
      <c r="F32" s="20"/>
      <c r="G32" s="20"/>
      <c r="H32" s="20"/>
      <c r="I32" s="20"/>
      <c r="J32" s="15"/>
      <c r="K32" s="21"/>
      <c r="L32" s="21"/>
      <c r="M32" s="21"/>
      <c r="N32" s="21"/>
      <c r="O32" s="21"/>
      <c r="P32" s="16" t="e">
        <f>VLOOKUP($E32,УЧАСТНИКИ!$A$2:$L$1060,9,FALSE)</f>
        <v>#N/A</v>
      </c>
      <c r="Q32" s="69"/>
      <c r="R32" s="69"/>
    </row>
    <row r="33" spans="1:47" ht="13.5" customHeight="1" collapsed="1" x14ac:dyDescent="0.2">
      <c r="A33" s="6" t="s">
        <v>51</v>
      </c>
      <c r="B33" s="15" t="e">
        <f>VLOOKUP($E33,УЧАСТНИКИ!$A$2:$L$1060,3,FALSE)</f>
        <v>#N/A</v>
      </c>
      <c r="C33" s="16" t="e">
        <f>VLOOKUP($E33,УЧАСТНИКИ!$A$2:$L$1060,4,FALSE)</f>
        <v>#N/A</v>
      </c>
      <c r="D33" s="15" t="e">
        <f>VLOOKUP($E33,УЧАСТНИКИ!$A$2:$L$1060,5,FALSE)</f>
        <v>#N/A</v>
      </c>
      <c r="E33" s="20" t="s">
        <v>2418</v>
      </c>
      <c r="F33" s="20"/>
      <c r="G33" s="20"/>
      <c r="H33" s="20"/>
      <c r="I33" s="20"/>
      <c r="J33" s="15"/>
      <c r="K33" s="21"/>
      <c r="L33" s="21"/>
      <c r="M33" s="21"/>
      <c r="N33" s="21"/>
      <c r="O33" s="21"/>
      <c r="P33" s="207" t="e">
        <f>VLOOKUP($E33,УЧАСТНИКИ!$A$2:$L$1060,9,FALSE)</f>
        <v>#N/A</v>
      </c>
      <c r="Q33" s="69"/>
      <c r="R33" s="69"/>
    </row>
    <row r="34" spans="1:47" ht="13.5" hidden="1" customHeight="1" outlineLevel="1" x14ac:dyDescent="0.2">
      <c r="A34" s="6" t="s">
        <v>96</v>
      </c>
      <c r="B34" s="15" t="e">
        <f>VLOOKUP($E34,УЧАСТНИКИ!$A$2:$L$1060,3,FALSE)</f>
        <v>#N/A</v>
      </c>
      <c r="C34" s="16" t="e">
        <f>VLOOKUP($E34,УЧАСТНИКИ!$A$2:$L$1060,4,FALSE)</f>
        <v>#N/A</v>
      </c>
      <c r="D34" s="15" t="e">
        <f>VLOOKUP($E34,УЧАСТНИКИ!$A$2:$L$1060,5,FALSE)</f>
        <v>#N/A</v>
      </c>
      <c r="E34" s="20"/>
      <c r="F34" s="20"/>
      <c r="G34" s="20"/>
      <c r="H34" s="20"/>
      <c r="I34" s="20"/>
      <c r="J34" s="15"/>
      <c r="K34" s="21"/>
      <c r="L34" s="21"/>
      <c r="M34" s="21"/>
      <c r="N34" s="21"/>
      <c r="O34" s="21"/>
      <c r="P34" s="207"/>
      <c r="Q34" s="69"/>
      <c r="R34" s="69"/>
    </row>
    <row r="35" spans="1:47" ht="13.5" customHeight="1" collapsed="1" x14ac:dyDescent="0.2">
      <c r="A35" s="6" t="s">
        <v>88</v>
      </c>
      <c r="B35" s="15" t="e">
        <f>VLOOKUP($E35,УЧАСТНИКИ!$A$2:$L$1060,3,FALSE)</f>
        <v>#N/A</v>
      </c>
      <c r="C35" s="16" t="e">
        <f>VLOOKUP($E35,УЧАСТНИКИ!$A$2:$L$1060,4,FALSE)</f>
        <v>#N/A</v>
      </c>
      <c r="D35" s="15" t="e">
        <f>VLOOKUP($E35,УЧАСТНИКИ!$A$2:$L$1060,5,FALSE)</f>
        <v>#N/A</v>
      </c>
      <c r="E35" s="20" t="s">
        <v>2099</v>
      </c>
      <c r="F35" s="20"/>
      <c r="G35" s="20"/>
      <c r="H35" s="20"/>
      <c r="I35" s="20"/>
      <c r="J35" s="15"/>
      <c r="K35" s="21"/>
      <c r="L35" s="21"/>
      <c r="M35" s="21"/>
      <c r="N35" s="21"/>
      <c r="O35" s="21"/>
      <c r="P35" s="207" t="e">
        <f>VLOOKUP($E35,УЧАСТНИКИ!$A$2:$L$1060,9,FALSE)</f>
        <v>#N/A</v>
      </c>
      <c r="Q35" s="69"/>
      <c r="R35" s="69"/>
    </row>
    <row r="36" spans="1:47" ht="13.5" hidden="1" customHeight="1" outlineLevel="1" x14ac:dyDescent="0.2">
      <c r="A36" s="6"/>
      <c r="B36" s="15" t="e">
        <f>VLOOKUP($E36,УЧАСТНИКИ!$A$2:$L$1060,3,FALSE)</f>
        <v>#N/A</v>
      </c>
      <c r="C36" s="16" t="e">
        <f>VLOOKUP($E36,УЧАСТНИКИ!$A$2:$L$1060,4,FALSE)</f>
        <v>#N/A</v>
      </c>
      <c r="D36" s="15" t="e">
        <f>VLOOKUP($E36,УЧАСТНИКИ!$A$2:$L$1060,5,FALSE)</f>
        <v>#N/A</v>
      </c>
      <c r="E36" s="20"/>
      <c r="F36" s="20"/>
      <c r="G36" s="20"/>
      <c r="H36" s="20"/>
      <c r="I36" s="20"/>
      <c r="J36" s="15"/>
      <c r="K36" s="21"/>
      <c r="L36" s="21"/>
      <c r="M36" s="21"/>
      <c r="N36" s="21"/>
      <c r="O36" s="21"/>
      <c r="P36" s="207"/>
      <c r="Q36" s="69"/>
      <c r="R36" s="69"/>
    </row>
    <row r="37" spans="1:47" ht="13.5" customHeight="1" collapsed="1" x14ac:dyDescent="0.2">
      <c r="A37" s="6" t="s">
        <v>95</v>
      </c>
      <c r="B37" s="15" t="e">
        <f>VLOOKUP($E37,УЧАСТНИКИ!$A$2:$L$1060,3,FALSE)</f>
        <v>#N/A</v>
      </c>
      <c r="C37" s="16" t="e">
        <f>VLOOKUP($E37,УЧАСТНИКИ!$A$2:$L$1060,4,FALSE)</f>
        <v>#N/A</v>
      </c>
      <c r="D37" s="15" t="e">
        <f>VLOOKUP($E37,УЧАСТНИКИ!$A$2:$L$1060,5,FALSE)</f>
        <v>#N/A</v>
      </c>
      <c r="E37" s="20" t="s">
        <v>2200</v>
      </c>
      <c r="F37" s="20"/>
      <c r="G37" s="20"/>
      <c r="H37" s="20"/>
      <c r="I37" s="20"/>
      <c r="J37" s="15"/>
      <c r="K37" s="21"/>
      <c r="L37" s="21"/>
      <c r="M37" s="21"/>
      <c r="N37" s="21"/>
      <c r="O37" s="21"/>
      <c r="P37" s="207" t="e">
        <f>VLOOKUP($E37,УЧАСТНИКИ!$A$2:$L$1060,9,FALSE)</f>
        <v>#N/A</v>
      </c>
      <c r="Q37" s="69"/>
      <c r="R37" s="69"/>
    </row>
    <row r="38" spans="1:47" ht="13.5" hidden="1" customHeight="1" outlineLevel="1" x14ac:dyDescent="0.2">
      <c r="A38" s="6" t="s">
        <v>99</v>
      </c>
      <c r="B38" s="15"/>
      <c r="C38" s="16"/>
      <c r="D38" s="15"/>
      <c r="E38" s="20"/>
      <c r="F38" s="20"/>
      <c r="G38" s="20"/>
      <c r="H38" s="20"/>
      <c r="I38" s="20"/>
      <c r="J38" s="15"/>
      <c r="K38" s="21"/>
      <c r="L38" s="21"/>
      <c r="M38" s="21"/>
      <c r="N38" s="21"/>
      <c r="O38" s="21"/>
      <c r="P38" s="207"/>
      <c r="Q38" s="69"/>
      <c r="R38" s="69"/>
    </row>
    <row r="39" spans="1:47" ht="13.5" customHeight="1" collapsed="1" x14ac:dyDescent="0.2">
      <c r="A39" s="6" t="s">
        <v>94</v>
      </c>
      <c r="B39" s="15" t="e">
        <f>VLOOKUP($E39,УЧАСТНИКИ!$A$2:$L$1060,3,FALSE)</f>
        <v>#N/A</v>
      </c>
      <c r="C39" s="16" t="e">
        <f>VLOOKUP($E39,УЧАСТНИКИ!$A$2:$L$1060,4,FALSE)</f>
        <v>#N/A</v>
      </c>
      <c r="D39" s="15" t="e">
        <f>VLOOKUP($E39,УЧАСТНИКИ!$A$2:$L$1060,5,FALSE)</f>
        <v>#N/A</v>
      </c>
      <c r="E39" s="20" t="s">
        <v>2450</v>
      </c>
      <c r="F39" s="20"/>
      <c r="G39" s="20"/>
      <c r="H39" s="20"/>
      <c r="I39" s="20"/>
      <c r="J39" s="15"/>
      <c r="K39" s="21"/>
      <c r="L39" s="21"/>
      <c r="M39" s="21"/>
      <c r="N39" s="21"/>
      <c r="O39" s="21"/>
      <c r="P39" s="207" t="e">
        <f>VLOOKUP($E39,УЧАСТНИКИ!$A$2:$L$1060,9,FALSE)</f>
        <v>#N/A</v>
      </c>
      <c r="Q39" s="69"/>
      <c r="R39" s="69"/>
    </row>
    <row r="40" spans="1:47" ht="13.5" hidden="1" customHeight="1" outlineLevel="1" x14ac:dyDescent="0.2">
      <c r="A40" s="6" t="s">
        <v>100</v>
      </c>
      <c r="B40" s="15"/>
      <c r="C40" s="16"/>
      <c r="D40" s="15"/>
      <c r="E40" s="20"/>
      <c r="F40" s="20"/>
      <c r="G40" s="20"/>
      <c r="H40" s="20"/>
      <c r="I40" s="20"/>
      <c r="J40" s="15"/>
      <c r="K40" s="21"/>
      <c r="L40" s="21"/>
      <c r="M40" s="21"/>
      <c r="N40" s="21"/>
      <c r="O40" s="21"/>
      <c r="P40" s="207"/>
      <c r="Q40" s="69"/>
      <c r="R40" s="69"/>
    </row>
    <row r="41" spans="1:47" ht="13.5" customHeight="1" collapsed="1" x14ac:dyDescent="0.2">
      <c r="A41" s="6" t="s">
        <v>93</v>
      </c>
      <c r="B41" s="15" t="e">
        <f>VLOOKUP($E41,УЧАСТНИКИ!$A$2:$L$1060,3,FALSE)</f>
        <v>#N/A</v>
      </c>
      <c r="C41" s="16" t="e">
        <f>VLOOKUP($E41,УЧАСТНИКИ!$A$2:$L$1060,4,FALSE)</f>
        <v>#N/A</v>
      </c>
      <c r="D41" s="15" t="e">
        <f>VLOOKUP($E41,УЧАСТНИКИ!$A$2:$L$1060,5,FALSE)</f>
        <v>#N/A</v>
      </c>
      <c r="E41" s="20" t="s">
        <v>2443</v>
      </c>
      <c r="F41" s="20"/>
      <c r="G41" s="20"/>
      <c r="H41" s="20"/>
      <c r="I41" s="20"/>
      <c r="J41" s="15"/>
      <c r="K41" s="21"/>
      <c r="L41" s="21"/>
      <c r="M41" s="21"/>
      <c r="N41" s="21"/>
      <c r="O41" s="21"/>
      <c r="P41" s="207" t="e">
        <f>VLOOKUP($E41,УЧАСТНИКИ!$A$2:$L$1060,9,FALSE)</f>
        <v>#N/A</v>
      </c>
      <c r="Q41" s="69"/>
      <c r="R41" s="69"/>
    </row>
    <row r="42" spans="1:47" ht="13.5" hidden="1" customHeight="1" outlineLevel="1" x14ac:dyDescent="0.2">
      <c r="A42" s="6"/>
      <c r="B42" s="206"/>
      <c r="C42" s="207"/>
      <c r="D42" s="206"/>
      <c r="E42" s="20"/>
      <c r="F42" s="20"/>
      <c r="G42" s="20"/>
      <c r="H42" s="20"/>
      <c r="I42" s="20"/>
      <c r="J42" s="15"/>
      <c r="K42" s="21"/>
      <c r="L42" s="21"/>
      <c r="M42" s="21"/>
      <c r="N42" s="21"/>
      <c r="O42" s="21"/>
      <c r="P42" s="207"/>
      <c r="Q42" s="69"/>
      <c r="R42" s="69"/>
    </row>
    <row r="43" spans="1:47" ht="13.5" customHeight="1" collapsed="1" x14ac:dyDescent="0.2">
      <c r="A43" s="6" t="s">
        <v>92</v>
      </c>
      <c r="B43" s="206" t="e">
        <f>VLOOKUP($E43,УЧАСТНИКИ!$A$2:$L$1060,3,FALSE)</f>
        <v>#N/A</v>
      </c>
      <c r="C43" s="207" t="e">
        <f>VLOOKUP($E43,УЧАСТНИКИ!$A$2:$L$1060,4,FALSE)</f>
        <v>#N/A</v>
      </c>
      <c r="D43" s="206" t="e">
        <f>VLOOKUP($E43,УЧАСТНИКИ!$A$2:$L$1060,5,FALSE)</f>
        <v>#N/A</v>
      </c>
      <c r="E43" s="20"/>
      <c r="F43" s="20"/>
      <c r="G43" s="20"/>
      <c r="H43" s="20"/>
      <c r="I43" s="20"/>
      <c r="J43" s="15"/>
      <c r="K43" s="21"/>
      <c r="L43" s="21"/>
      <c r="M43" s="21"/>
      <c r="N43" s="21"/>
      <c r="O43" s="21"/>
      <c r="P43" s="207" t="e">
        <f>VLOOKUP($E43,УЧАСТНИКИ!$A$2:$L$1060,9,FALSE)</f>
        <v>#N/A</v>
      </c>
      <c r="Q43" s="69"/>
      <c r="R43" s="69"/>
    </row>
    <row r="44" spans="1:47" collapsed="1" x14ac:dyDescent="0.2"/>
    <row r="46" spans="1:47" x14ac:dyDescent="0.2">
      <c r="A46" s="258" t="s">
        <v>6</v>
      </c>
      <c r="B46" s="258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</row>
    <row r="47" spans="1:47" x14ac:dyDescent="0.2">
      <c r="A47" s="258" t="s">
        <v>7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</row>
    <row r="48" spans="1:47" x14ac:dyDescent="0.2">
      <c r="A48" t="s">
        <v>8</v>
      </c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</sheetData>
  <customSheetViews>
    <customSheetView guid="{B28A55F2-F506-44F5-8B45-C06C81F4E83D}" showRuler="0">
      <selection activeCell="N8" sqref="N8"/>
      <pageMargins left="0.78740157480314965" right="0.19685039370078741" top="0.39370078740157483" bottom="0.39370078740157483" header="0.51181102362204722" footer="0.51181102362204722"/>
      <pageSetup paperSize="9" orientation="landscape" horizontalDpi="300" verticalDpi="300" r:id="rId1"/>
      <headerFooter alignWithMargins="0"/>
    </customSheetView>
  </customSheetViews>
  <mergeCells count="15">
    <mergeCell ref="A1:P1"/>
    <mergeCell ref="A7:A8"/>
    <mergeCell ref="B7:B8"/>
    <mergeCell ref="C7:C8"/>
    <mergeCell ref="D7:D8"/>
    <mergeCell ref="N7:N8"/>
    <mergeCell ref="J7:K7"/>
    <mergeCell ref="P7:P8"/>
    <mergeCell ref="A2:P2"/>
    <mergeCell ref="A3:P3"/>
    <mergeCell ref="L7:L8"/>
    <mergeCell ref="I7:I8"/>
    <mergeCell ref="O7:O8"/>
    <mergeCell ref="F7:H7"/>
    <mergeCell ref="E7:E8"/>
  </mergeCells>
  <phoneticPr fontId="1" type="noConversion"/>
  <printOptions horizontalCentered="1"/>
  <pageMargins left="0.34" right="0.19685039370078741" top="0.39370078740157483" bottom="0.39370078740157483" header="0.51181102362204722" footer="0.51181102362204722"/>
  <pageSetup paperSize="9" scale="98" orientation="landscape" verticalDpi="300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U81"/>
  <sheetViews>
    <sheetView workbookViewId="0">
      <selection sqref="A1:P32"/>
    </sheetView>
  </sheetViews>
  <sheetFormatPr defaultColWidth="9.140625" defaultRowHeight="12.75" x14ac:dyDescent="0.2"/>
  <cols>
    <col min="1" max="1" width="3.85546875" style="17" customWidth="1"/>
    <col min="2" max="2" width="29.7109375" style="17" customWidth="1"/>
    <col min="3" max="3" width="10.140625" style="17" customWidth="1"/>
    <col min="4" max="4" width="22.7109375" style="17" customWidth="1"/>
    <col min="5" max="5" width="7.7109375" style="17" customWidth="1"/>
    <col min="6" max="8" width="7.28515625" style="17" customWidth="1"/>
    <col min="9" max="9" width="3.7109375" style="17" customWidth="1"/>
    <col min="10" max="11" width="7.28515625" style="17" customWidth="1"/>
    <col min="12" max="12" width="4" style="17" customWidth="1"/>
    <col min="13" max="13" width="7.28515625" style="17" customWidth="1"/>
    <col min="14" max="14" width="7.140625" style="17" customWidth="1"/>
    <col min="15" max="15" width="5" style="17" customWidth="1"/>
    <col min="16" max="16" width="8.28515625" style="17" customWidth="1"/>
    <col min="17" max="16384" width="9.140625" style="17"/>
  </cols>
  <sheetData>
    <row r="1" spans="1:39" s="26" customFormat="1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</row>
    <row r="2" spans="1:39" s="26" customFormat="1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</row>
    <row r="3" spans="1:39" s="26" customFormat="1" ht="15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</row>
    <row r="4" spans="1:39" s="26" customFormat="1" x14ac:dyDescent="0.2">
      <c r="A4" s="49"/>
      <c r="B4" s="48"/>
      <c r="C4" s="14"/>
      <c r="D4" s="4"/>
      <c r="F4" s="98"/>
      <c r="H4" s="98"/>
      <c r="I4" s="98"/>
      <c r="J4" s="98"/>
      <c r="K4" s="98"/>
      <c r="L4" s="98"/>
      <c r="M4" s="98"/>
      <c r="Q4" s="98"/>
      <c r="R4" s="98"/>
      <c r="S4" s="98"/>
      <c r="T4" s="98"/>
    </row>
    <row r="5" spans="1:39" s="26" customFormat="1" ht="15" x14ac:dyDescent="0.2">
      <c r="A5" s="96" t="s">
        <v>2420</v>
      </c>
      <c r="B5" s="96"/>
      <c r="C5" s="14"/>
      <c r="D5" s="4"/>
      <c r="E5" s="429" t="s">
        <v>34</v>
      </c>
      <c r="F5" s="429"/>
      <c r="G5" s="429"/>
      <c r="H5" s="429"/>
      <c r="I5" s="429"/>
      <c r="J5" s="429"/>
      <c r="K5" s="429"/>
      <c r="L5" s="429"/>
      <c r="M5" s="97"/>
      <c r="N5" s="10" t="str">
        <f>d_1</f>
        <v>17 сентября 2022 г.</v>
      </c>
      <c r="O5" s="50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</row>
    <row r="6" spans="1:39" s="26" customFormat="1" ht="12.75" customHeight="1" x14ac:dyDescent="0.2">
      <c r="A6" s="10" t="str">
        <f>d_4</f>
        <v>ЖЕНЩИНЫ</v>
      </c>
      <c r="B6" s="17"/>
      <c r="C6" s="14"/>
      <c r="D6" s="4"/>
      <c r="K6" s="130" t="str">
        <f>d_7</f>
        <v xml:space="preserve">г. Ростов н/Д </v>
      </c>
      <c r="L6" s="22"/>
      <c r="M6" s="22"/>
      <c r="N6" s="22"/>
      <c r="O6" s="22"/>
      <c r="P6" s="89" t="s">
        <v>2421</v>
      </c>
      <c r="V6" s="67"/>
      <c r="W6" s="58"/>
      <c r="AA6" s="22"/>
      <c r="AB6" s="22"/>
      <c r="AC6" s="22"/>
      <c r="AD6" s="22"/>
      <c r="AE6" s="22"/>
      <c r="AF6" s="22"/>
      <c r="AG6" s="22"/>
      <c r="AH6" s="22"/>
      <c r="AI6" s="22"/>
      <c r="AJ6" s="22"/>
    </row>
    <row r="7" spans="1:39" ht="16.5" customHeight="1" x14ac:dyDescent="0.2">
      <c r="A7" s="459" t="s">
        <v>74</v>
      </c>
      <c r="B7" s="457" t="s">
        <v>117</v>
      </c>
      <c r="C7" s="457" t="s">
        <v>72</v>
      </c>
      <c r="D7" s="457" t="s">
        <v>107</v>
      </c>
      <c r="E7" s="457" t="s">
        <v>42</v>
      </c>
      <c r="F7" s="455" t="s">
        <v>10</v>
      </c>
      <c r="G7" s="455"/>
      <c r="H7" s="455"/>
      <c r="I7" s="456" t="s">
        <v>11</v>
      </c>
      <c r="J7" s="455" t="s">
        <v>10</v>
      </c>
      <c r="K7" s="455"/>
      <c r="L7" s="456" t="s">
        <v>11</v>
      </c>
      <c r="M7" s="99"/>
      <c r="N7" s="457" t="s">
        <v>43</v>
      </c>
      <c r="O7" s="461" t="s">
        <v>57</v>
      </c>
      <c r="P7" s="461" t="s">
        <v>44</v>
      </c>
    </row>
    <row r="8" spans="1:39" ht="25.5" customHeight="1" x14ac:dyDescent="0.2">
      <c r="A8" s="460"/>
      <c r="B8" s="458"/>
      <c r="C8" s="458"/>
      <c r="D8" s="458"/>
      <c r="E8" s="458"/>
      <c r="F8" s="99">
        <v>1</v>
      </c>
      <c r="G8" s="99">
        <v>2</v>
      </c>
      <c r="H8" s="99">
        <v>3</v>
      </c>
      <c r="I8" s="456"/>
      <c r="J8" s="99">
        <v>4</v>
      </c>
      <c r="K8" s="99">
        <v>5</v>
      </c>
      <c r="L8" s="456"/>
      <c r="M8" s="99">
        <v>6</v>
      </c>
      <c r="N8" s="458"/>
      <c r="O8" s="462"/>
      <c r="P8" s="462"/>
    </row>
    <row r="9" spans="1:39" ht="18" customHeight="1" x14ac:dyDescent="0.2">
      <c r="A9" s="6" t="s">
        <v>45</v>
      </c>
      <c r="B9" s="15" t="str">
        <f>VLOOKUP($E9,УЧАСТНИКИ!$A$2:$L$1060,3,FALSE)</f>
        <v>СКИБА ОЛЬГА</v>
      </c>
      <c r="C9" s="139" t="str">
        <f>VLOOKUP($E9,УЧАСТНИКИ!$A$2:$L$1060,4,FALSE)</f>
        <v>01.09.2005</v>
      </c>
      <c r="D9" s="15" t="str">
        <f>VLOOKUP($E9,УЧАСТНИКИ!$A$2:$L$1060,5,FALSE)</f>
        <v>АЗОВ ДЮСШ-2</v>
      </c>
      <c r="E9" s="20" t="s">
        <v>2300</v>
      </c>
      <c r="F9" s="20"/>
      <c r="G9" s="20"/>
      <c r="H9" s="20"/>
      <c r="I9" s="20"/>
      <c r="J9" s="15"/>
      <c r="K9" s="21"/>
      <c r="L9" s="21"/>
      <c r="M9" s="21"/>
      <c r="N9" s="21"/>
      <c r="O9" s="21"/>
      <c r="P9" s="207">
        <f>VLOOKUP($E9,УЧАСТНИКИ!$A$2:$L$1060,9,FALSE)</f>
        <v>0</v>
      </c>
      <c r="Q9" s="69"/>
      <c r="R9" s="69"/>
    </row>
    <row r="10" spans="1:39" ht="18" customHeight="1" x14ac:dyDescent="0.2">
      <c r="A10" s="6" t="s">
        <v>46</v>
      </c>
      <c r="B10" s="15" t="str">
        <f>VLOOKUP($E10,УЧАСТНИКИ!$A$2:$L$1060,3,FALSE)</f>
        <v>ХАРАХАШЯН АННА</v>
      </c>
      <c r="C10" s="139" t="str">
        <f>VLOOKUP($E10,УЧАСТНИКИ!$A$2:$L$1060,4,FALSE)</f>
        <v>04.04.2008</v>
      </c>
      <c r="D10" s="15" t="str">
        <f>VLOOKUP($E10,УЧАСТНИКИ!$A$2:$L$1060,5,FALSE)</f>
        <v>РОСТОВ СШОР-8</v>
      </c>
      <c r="E10" s="20" t="s">
        <v>2454</v>
      </c>
      <c r="F10" s="20"/>
      <c r="G10" s="20"/>
      <c r="H10" s="20"/>
      <c r="I10" s="20"/>
      <c r="J10" s="15"/>
      <c r="K10" s="21"/>
      <c r="L10" s="21"/>
      <c r="M10" s="21"/>
      <c r="N10" s="21"/>
      <c r="O10" s="21"/>
      <c r="P10" s="207">
        <f>VLOOKUP($E10,УЧАСТНИКИ!$A$2:$L$1060,9,FALSE)</f>
        <v>0</v>
      </c>
      <c r="Q10" s="69"/>
      <c r="R10" s="69"/>
    </row>
    <row r="11" spans="1:39" ht="18" customHeight="1" x14ac:dyDescent="0.2">
      <c r="A11" s="6" t="s">
        <v>47</v>
      </c>
      <c r="B11" s="206" t="e">
        <f>VLOOKUP($E11,УЧАСТНИКИ!$A$2:$L$1060,3,FALSE)</f>
        <v>#N/A</v>
      </c>
      <c r="C11" s="210" t="e">
        <f>VLOOKUP($E11,УЧАСТНИКИ!$A$2:$L$1060,4,FALSE)</f>
        <v>#N/A</v>
      </c>
      <c r="D11" s="206" t="e">
        <f>VLOOKUP($E11,УЧАСТНИКИ!$A$2:$L$1060,5,FALSE)</f>
        <v>#N/A</v>
      </c>
      <c r="E11" s="20"/>
      <c r="F11" s="20"/>
      <c r="G11" s="20"/>
      <c r="H11" s="20"/>
      <c r="I11" s="20"/>
      <c r="J11" s="15"/>
      <c r="K11" s="21"/>
      <c r="L11" s="21"/>
      <c r="M11" s="21"/>
      <c r="N11" s="21"/>
      <c r="O11" s="21"/>
      <c r="P11" s="207" t="e">
        <f>VLOOKUP($E11,УЧАСТНИКИ!$A$2:$L$1060,9,FALSE)</f>
        <v>#N/A</v>
      </c>
      <c r="Q11" s="69"/>
      <c r="R11" s="69"/>
    </row>
    <row r="12" spans="1:39" ht="18" customHeight="1" x14ac:dyDescent="0.2">
      <c r="A12" s="6" t="s">
        <v>48</v>
      </c>
      <c r="B12" s="206" t="e">
        <f>VLOOKUP($E12,УЧАСТНИКИ!$A$2:$L$1060,3,FALSE)</f>
        <v>#N/A</v>
      </c>
      <c r="C12" s="210" t="e">
        <f>VLOOKUP($E12,УЧАСТНИКИ!$A$2:$L$1060,4,FALSE)</f>
        <v>#N/A</v>
      </c>
      <c r="D12" s="206" t="e">
        <f>VLOOKUP($E12,УЧАСТНИКИ!$A$2:$L$1060,5,FALSE)</f>
        <v>#N/A</v>
      </c>
      <c r="E12" s="20"/>
      <c r="F12" s="208"/>
      <c r="G12" s="208"/>
      <c r="H12" s="208"/>
      <c r="I12" s="208"/>
      <c r="J12" s="206"/>
      <c r="K12" s="209"/>
      <c r="L12" s="209"/>
      <c r="M12" s="209"/>
      <c r="N12" s="209"/>
      <c r="O12" s="209"/>
      <c r="P12" s="207" t="e">
        <f>VLOOKUP($E12,УЧАСТНИКИ!$A$2:$L$1060,9,FALSE)</f>
        <v>#N/A</v>
      </c>
      <c r="Q12" s="69"/>
      <c r="R12" s="69"/>
    </row>
    <row r="13" spans="1:39" ht="18" customHeight="1" x14ac:dyDescent="0.2">
      <c r="A13" s="6" t="s">
        <v>49</v>
      </c>
      <c r="B13" s="206" t="e">
        <f>VLOOKUP($E13,УЧАСТНИКИ!$A$2:$L$1060,3,FALSE)</f>
        <v>#N/A</v>
      </c>
      <c r="C13" s="210" t="e">
        <f>VLOOKUP($E13,УЧАСТНИКИ!$A$2:$L$1060,4,FALSE)</f>
        <v>#N/A</v>
      </c>
      <c r="D13" s="206" t="e">
        <f>VLOOKUP($E13,УЧАСТНИКИ!$A$2:$L$1060,5,FALSE)</f>
        <v>#N/A</v>
      </c>
      <c r="E13" s="20"/>
      <c r="F13" s="20"/>
      <c r="G13" s="20"/>
      <c r="H13" s="20"/>
      <c r="I13" s="20"/>
      <c r="J13" s="15"/>
      <c r="K13" s="21"/>
      <c r="L13" s="21"/>
      <c r="M13" s="21"/>
      <c r="N13" s="21"/>
      <c r="O13" s="21"/>
      <c r="P13" s="207" t="e">
        <f>VLOOKUP($E13,УЧАСТНИКИ!$A$2:$L$1060,9,FALSE)</f>
        <v>#N/A</v>
      </c>
      <c r="Q13" s="69"/>
      <c r="R13" s="69"/>
    </row>
    <row r="14" spans="1:39" ht="18" hidden="1" customHeight="1" x14ac:dyDescent="0.2">
      <c r="A14" s="6" t="s">
        <v>50</v>
      </c>
      <c r="B14" s="15" t="e">
        <f>VLOOKUP($E14,УЧАСТНИКИ!$A$2:$L$1060,3,FALSE)</f>
        <v>#N/A</v>
      </c>
      <c r="C14" s="139" t="e">
        <f>VLOOKUP($E14,УЧАСТНИКИ!$A$2:$L$1060,4,FALSE)</f>
        <v>#N/A</v>
      </c>
      <c r="D14" s="15" t="e">
        <f>VLOOKUP($E14,УЧАСТНИКИ!$A$2:$L$1060,5,FALSE)</f>
        <v>#N/A</v>
      </c>
      <c r="E14" s="20"/>
      <c r="F14" s="20"/>
      <c r="G14" s="20"/>
      <c r="H14" s="20"/>
      <c r="I14" s="20"/>
      <c r="J14" s="15"/>
      <c r="K14" s="21"/>
      <c r="L14" s="21"/>
      <c r="M14" s="21"/>
      <c r="N14" s="21"/>
      <c r="O14" s="21"/>
      <c r="P14" s="207" t="e">
        <f>VLOOKUP($E14,УЧАСТНИКИ!$A$2:$L$1060,9,FALSE)</f>
        <v>#N/A</v>
      </c>
      <c r="Q14" s="69"/>
      <c r="R14" s="69"/>
    </row>
    <row r="15" spans="1:39" ht="18" hidden="1" customHeight="1" x14ac:dyDescent="0.2">
      <c r="A15" s="6" t="s">
        <v>51</v>
      </c>
      <c r="B15" s="15" t="e">
        <f>VLOOKUP($E15,УЧАСТНИКИ!$A$2:$L$1060,3,FALSE)</f>
        <v>#N/A</v>
      </c>
      <c r="C15" s="139" t="e">
        <f>VLOOKUP($E15,УЧАСТНИКИ!$A$2:$L$1060,4,FALSE)</f>
        <v>#N/A</v>
      </c>
      <c r="D15" s="15" t="e">
        <f>VLOOKUP($E15,УЧАСТНИКИ!$A$2:$L$1060,5,FALSE)</f>
        <v>#N/A</v>
      </c>
      <c r="E15" s="20"/>
      <c r="F15" s="20"/>
      <c r="G15" s="20"/>
      <c r="H15" s="20"/>
      <c r="I15" s="20"/>
      <c r="J15" s="15"/>
      <c r="K15" s="21"/>
      <c r="L15" s="21"/>
      <c r="M15" s="21"/>
      <c r="N15" s="21"/>
      <c r="O15" s="21"/>
      <c r="P15" s="207" t="e">
        <f>VLOOKUP($E15,УЧАСТНИКИ!$A$2:$L$1060,9,FALSE)</f>
        <v>#N/A</v>
      </c>
      <c r="Q15" s="69"/>
      <c r="R15" s="69"/>
    </row>
    <row r="16" spans="1:39" ht="18" hidden="1" customHeight="1" x14ac:dyDescent="0.2">
      <c r="A16" s="6" t="s">
        <v>88</v>
      </c>
      <c r="B16" s="15" t="e">
        <f>VLOOKUP($E16,УЧАСТНИКИ!$A$2:$L$1060,3,FALSE)</f>
        <v>#N/A</v>
      </c>
      <c r="C16" s="139" t="e">
        <f>VLOOKUP($E16,УЧАСТНИКИ!$A$2:$L$1060,4,FALSE)</f>
        <v>#N/A</v>
      </c>
      <c r="D16" s="15" t="e">
        <f>VLOOKUP($E16,УЧАСТНИКИ!$A$2:$L$1060,5,FALSE)</f>
        <v>#N/A</v>
      </c>
      <c r="E16" s="20"/>
      <c r="F16" s="208"/>
      <c r="G16" s="208"/>
      <c r="H16" s="208"/>
      <c r="I16" s="208"/>
      <c r="J16" s="206"/>
      <c r="K16" s="209"/>
      <c r="L16" s="209"/>
      <c r="M16" s="209"/>
      <c r="N16" s="209"/>
      <c r="O16" s="209"/>
      <c r="P16" s="207" t="e">
        <f>VLOOKUP($E16,УЧАСТНИКИ!$A$2:$L$1060,9,FALSE)</f>
        <v>#N/A</v>
      </c>
      <c r="Q16" s="69"/>
      <c r="R16" s="69"/>
    </row>
    <row r="17" spans="1:47" ht="18" hidden="1" customHeight="1" x14ac:dyDescent="0.2">
      <c r="A17" s="6" t="s">
        <v>95</v>
      </c>
      <c r="B17" s="15" t="e">
        <f>VLOOKUP($E17,УЧАСТНИКИ!$A$2:$L$1060,3,FALSE)</f>
        <v>#N/A</v>
      </c>
      <c r="C17" s="139" t="e">
        <f>VLOOKUP($E17,УЧАСТНИКИ!$A$2:$L$1060,4,FALSE)</f>
        <v>#N/A</v>
      </c>
      <c r="D17" s="15" t="e">
        <f>VLOOKUP($E17,УЧАСТНИКИ!$A$2:$L$1060,5,FALSE)</f>
        <v>#N/A</v>
      </c>
      <c r="E17" s="20"/>
      <c r="F17" s="208"/>
      <c r="G17" s="208"/>
      <c r="H17" s="208"/>
      <c r="I17" s="208"/>
      <c r="J17" s="206"/>
      <c r="K17" s="209"/>
      <c r="L17" s="209"/>
      <c r="M17" s="209"/>
      <c r="N17" s="209"/>
      <c r="O17" s="209"/>
      <c r="P17" s="207" t="e">
        <f>VLOOKUP($E17,УЧАСТНИКИ!$A$2:$L$1060,9,FALSE)</f>
        <v>#N/A</v>
      </c>
      <c r="Q17" s="69"/>
      <c r="R17" s="69"/>
    </row>
    <row r="18" spans="1:47" ht="18" hidden="1" customHeight="1" x14ac:dyDescent="0.2">
      <c r="A18" s="6" t="s">
        <v>94</v>
      </c>
      <c r="B18" s="15" t="e">
        <f>VLOOKUP($E18,УЧАСТНИКИ!$A$2:$L$1060,3,FALSE)</f>
        <v>#N/A</v>
      </c>
      <c r="C18" s="139" t="e">
        <f>VLOOKUP($E18,УЧАСТНИКИ!$A$2:$L$1060,4,FALSE)</f>
        <v>#N/A</v>
      </c>
      <c r="D18" s="15" t="e">
        <f>VLOOKUP($E18,УЧАСТНИКИ!$A$2:$L$1060,5,FALSE)</f>
        <v>#N/A</v>
      </c>
      <c r="E18" s="20"/>
      <c r="F18" s="208"/>
      <c r="G18" s="208"/>
      <c r="H18" s="208"/>
      <c r="I18" s="208"/>
      <c r="J18" s="206"/>
      <c r="K18" s="209"/>
      <c r="L18" s="209"/>
      <c r="M18" s="209"/>
      <c r="N18" s="209"/>
      <c r="O18" s="209"/>
      <c r="P18" s="207" t="e">
        <f>VLOOKUP($E18,УЧАСТНИКИ!$A$2:$L$1060,9,FALSE)</f>
        <v>#N/A</v>
      </c>
      <c r="Q18" s="69"/>
      <c r="R18" s="69"/>
    </row>
    <row r="19" spans="1:47" ht="18" hidden="1" customHeight="1" x14ac:dyDescent="0.2">
      <c r="A19" s="6" t="s">
        <v>93</v>
      </c>
      <c r="B19" s="15" t="e">
        <f>VLOOKUP($E19,УЧАСТНИКИ!$A$2:$L$1060,3,FALSE)</f>
        <v>#N/A</v>
      </c>
      <c r="C19" s="139" t="e">
        <f>VLOOKUP($E19,УЧАСТНИКИ!$A$2:$L$1060,4,FALSE)</f>
        <v>#N/A</v>
      </c>
      <c r="D19" s="15" t="e">
        <f>VLOOKUP($E19,УЧАСТНИКИ!$A$2:$L$1060,5,FALSE)</f>
        <v>#N/A</v>
      </c>
      <c r="E19" s="20"/>
      <c r="F19" s="208"/>
      <c r="G19" s="208"/>
      <c r="H19" s="208"/>
      <c r="I19" s="208"/>
      <c r="J19" s="206"/>
      <c r="K19" s="209"/>
      <c r="L19" s="209"/>
      <c r="M19" s="209"/>
      <c r="N19" s="209"/>
      <c r="O19" s="209"/>
      <c r="P19" s="207" t="e">
        <f>VLOOKUP($E19,УЧАСТНИКИ!$A$2:$L$1060,9,FALSE)</f>
        <v>#N/A</v>
      </c>
      <c r="Q19" s="69"/>
      <c r="R19" s="69"/>
    </row>
    <row r="20" spans="1:47" ht="18" hidden="1" customHeight="1" x14ac:dyDescent="0.2">
      <c r="A20" s="6" t="s">
        <v>92</v>
      </c>
      <c r="B20" s="15" t="e">
        <f>VLOOKUP($E20,УЧАСТНИКИ!$A$2:$L$1060,3,FALSE)</f>
        <v>#N/A</v>
      </c>
      <c r="C20" s="139" t="e">
        <f>VLOOKUP($E20,УЧАСТНИКИ!$A$2:$L$1060,4,FALSE)</f>
        <v>#N/A</v>
      </c>
      <c r="D20" s="15" t="e">
        <f>VLOOKUP($E20,УЧАСТНИКИ!$A$2:$L$1060,5,FALSE)</f>
        <v>#N/A</v>
      </c>
      <c r="E20" s="20"/>
      <c r="F20" s="20"/>
      <c r="G20" s="20"/>
      <c r="H20" s="20"/>
      <c r="I20" s="20"/>
      <c r="J20" s="15"/>
      <c r="K20" s="21"/>
      <c r="L20" s="21"/>
      <c r="M20" s="21"/>
      <c r="N20" s="21"/>
      <c r="O20" s="21"/>
      <c r="P20" s="207" t="e">
        <f>VLOOKUP($E20,УЧАСТНИКИ!$A$2:$L$1060,9,FALSE)</f>
        <v>#N/A</v>
      </c>
      <c r="Q20" s="69"/>
      <c r="R20" s="69"/>
    </row>
    <row r="21" spans="1:47" ht="18" hidden="1" customHeight="1" x14ac:dyDescent="0.2">
      <c r="A21" s="6" t="s">
        <v>91</v>
      </c>
      <c r="B21" s="15" t="e">
        <f>VLOOKUP($E21,УЧАСТНИКИ!$A$2:$L$1060,3,FALSE)</f>
        <v>#N/A</v>
      </c>
      <c r="C21" s="139" t="e">
        <f>VLOOKUP($E21,УЧАСТНИКИ!$A$2:$L$1060,4,FALSE)</f>
        <v>#N/A</v>
      </c>
      <c r="D21" s="15" t="e">
        <f>VLOOKUP($E21,УЧАСТНИКИ!$A$2:$L$1060,5,FALSE)</f>
        <v>#N/A</v>
      </c>
      <c r="E21" s="20"/>
      <c r="F21" s="20"/>
      <c r="G21" s="20"/>
      <c r="H21" s="20"/>
      <c r="I21" s="20"/>
      <c r="J21" s="15"/>
      <c r="K21" s="21"/>
      <c r="L21" s="21"/>
      <c r="M21" s="21"/>
      <c r="N21" s="21"/>
      <c r="O21" s="21"/>
      <c r="P21" s="207" t="e">
        <f>VLOOKUP($E21,УЧАСТНИКИ!$A$2:$L$1060,9,FALSE)</f>
        <v>#N/A</v>
      </c>
      <c r="Q21" s="69"/>
      <c r="R21" s="69"/>
    </row>
    <row r="22" spans="1:47" ht="18" hidden="1" customHeight="1" x14ac:dyDescent="0.2">
      <c r="A22" s="6" t="s">
        <v>90</v>
      </c>
      <c r="B22" s="15" t="e">
        <f>VLOOKUP($E22,УЧАСТНИКИ!$A$2:$L$1060,3,FALSE)</f>
        <v>#N/A</v>
      </c>
      <c r="C22" s="139" t="e">
        <f>VLOOKUP($E22,УЧАСТНИКИ!$A$2:$L$1060,4,FALSE)</f>
        <v>#N/A</v>
      </c>
      <c r="D22" s="15" t="e">
        <f>VLOOKUP($E22,УЧАСТНИКИ!$A$2:$L$1060,5,FALSE)</f>
        <v>#N/A</v>
      </c>
      <c r="E22" s="20"/>
      <c r="F22" s="208"/>
      <c r="G22" s="208"/>
      <c r="H22" s="208"/>
      <c r="I22" s="208"/>
      <c r="J22" s="206"/>
      <c r="K22" s="209"/>
      <c r="L22" s="209"/>
      <c r="M22" s="209"/>
      <c r="N22" s="209"/>
      <c r="O22" s="209"/>
      <c r="P22" s="207" t="e">
        <f>VLOOKUP($E22,УЧАСТНИКИ!$A$2:$L$1060,9,FALSE)</f>
        <v>#N/A</v>
      </c>
      <c r="Q22" s="69"/>
      <c r="R22" s="69"/>
    </row>
    <row r="23" spans="1:47" ht="18" hidden="1" customHeight="1" x14ac:dyDescent="0.2">
      <c r="A23" s="6" t="s">
        <v>89</v>
      </c>
      <c r="B23" s="206" t="e">
        <f>VLOOKUP($E23,УЧАСТНИКИ!$A$2:$L$1060,3,FALSE)</f>
        <v>#N/A</v>
      </c>
      <c r="C23" s="210" t="e">
        <f>VLOOKUP($E23,УЧАСТНИКИ!$A$2:$L$1060,4,FALSE)</f>
        <v>#N/A</v>
      </c>
      <c r="D23" s="206" t="e">
        <f>VLOOKUP($E23,УЧАСТНИКИ!$A$2:$L$1060,5,FALSE)</f>
        <v>#N/A</v>
      </c>
      <c r="E23" s="20"/>
      <c r="F23" s="208"/>
      <c r="G23" s="208"/>
      <c r="H23" s="208"/>
      <c r="I23" s="208"/>
      <c r="J23" s="206"/>
      <c r="K23" s="209"/>
      <c r="L23" s="209"/>
      <c r="M23" s="209"/>
      <c r="N23" s="209"/>
      <c r="O23" s="209"/>
      <c r="P23" s="207" t="e">
        <f>VLOOKUP($E23,УЧАСТНИКИ!$A$2:$L$1060,9,FALSE)</f>
        <v>#N/A</v>
      </c>
      <c r="Q23" s="69"/>
      <c r="R23" s="69"/>
    </row>
    <row r="24" spans="1:47" ht="18" hidden="1" customHeight="1" x14ac:dyDescent="0.2">
      <c r="A24" s="6" t="s">
        <v>89</v>
      </c>
      <c r="B24" s="206" t="e">
        <f>VLOOKUP($E24,УЧАСТНИКИ!$A$2:$L$1060,3,FALSE)</f>
        <v>#N/A</v>
      </c>
      <c r="C24" s="210" t="e">
        <f>VLOOKUP($E24,УЧАСТНИКИ!$A$2:$L$1060,4,FALSE)</f>
        <v>#N/A</v>
      </c>
      <c r="D24" s="206" t="e">
        <f>VLOOKUP($E24,УЧАСТНИКИ!$A$2:$L$1060,5,FALSE)</f>
        <v>#N/A</v>
      </c>
      <c r="E24" s="208"/>
      <c r="F24" s="208"/>
      <c r="G24" s="208"/>
      <c r="H24" s="208"/>
      <c r="I24" s="208"/>
      <c r="J24" s="206"/>
      <c r="K24" s="209"/>
      <c r="L24" s="209"/>
      <c r="M24" s="209"/>
      <c r="N24" s="209"/>
      <c r="O24" s="209"/>
      <c r="P24" s="207" t="e">
        <f>VLOOKUP($E24,УЧАСТНИКИ!$A$2:$L$1060,9,FALSE)</f>
        <v>#N/A</v>
      </c>
      <c r="Q24" s="69"/>
      <c r="R24" s="69"/>
    </row>
    <row r="25" spans="1:47" ht="18" hidden="1" customHeight="1" x14ac:dyDescent="0.2">
      <c r="A25" s="6" t="s">
        <v>96</v>
      </c>
      <c r="B25" s="206" t="e">
        <f>VLOOKUP($E25,УЧАСТНИКИ!$A$2:$L$1060,3,FALSE)</f>
        <v>#N/A</v>
      </c>
      <c r="C25" s="210" t="e">
        <f>VLOOKUP($E25,УЧАСТНИКИ!$A$2:$L$1060,4,FALSE)</f>
        <v>#N/A</v>
      </c>
      <c r="D25" s="206" t="e">
        <f>VLOOKUP($E25,УЧАСТНИКИ!$A$2:$L$1060,5,FALSE)</f>
        <v>#N/A</v>
      </c>
      <c r="E25" s="208"/>
      <c r="F25" s="208"/>
      <c r="G25" s="208"/>
      <c r="H25" s="208"/>
      <c r="I25" s="208"/>
      <c r="J25" s="206"/>
      <c r="K25" s="209"/>
      <c r="L25" s="209"/>
      <c r="M25" s="209"/>
      <c r="N25" s="209"/>
      <c r="O25" s="209"/>
      <c r="P25" s="207" t="e">
        <f>VLOOKUP($E25,УЧАСТНИКИ!$A$2:$L$1060,9,FALSE)</f>
        <v>#N/A</v>
      </c>
      <c r="Q25" s="69"/>
      <c r="R25" s="69"/>
    </row>
    <row r="26" spans="1:47" ht="18" hidden="1" customHeight="1" x14ac:dyDescent="0.2">
      <c r="A26" s="6" t="s">
        <v>97</v>
      </c>
      <c r="B26" s="206" t="e">
        <f>VLOOKUP($E26,УЧАСТНИКИ!$A$2:$L$1060,3,FALSE)</f>
        <v>#N/A</v>
      </c>
      <c r="C26" s="210" t="e">
        <f>VLOOKUP($E26,УЧАСТНИКИ!$A$2:$L$1060,4,FALSE)</f>
        <v>#N/A</v>
      </c>
      <c r="D26" s="206" t="e">
        <f>VLOOKUP($E26,УЧАСТНИКИ!$A$2:$L$1060,5,FALSE)</f>
        <v>#N/A</v>
      </c>
      <c r="E26" s="208"/>
      <c r="F26" s="208"/>
      <c r="G26" s="208"/>
      <c r="H26" s="208"/>
      <c r="I26" s="208"/>
      <c r="J26" s="206"/>
      <c r="K26" s="209"/>
      <c r="L26" s="209"/>
      <c r="M26" s="209"/>
      <c r="N26" s="209"/>
      <c r="O26" s="209"/>
      <c r="P26" s="207" t="e">
        <f>VLOOKUP($E26,УЧАСТНИКИ!$A$2:$L$1060,9,FALSE)</f>
        <v>#N/A</v>
      </c>
      <c r="Q26" s="69"/>
      <c r="R26" s="69"/>
    </row>
    <row r="27" spans="1:47" ht="18" hidden="1" customHeight="1" x14ac:dyDescent="0.2">
      <c r="A27" s="6" t="s">
        <v>98</v>
      </c>
      <c r="B27" s="206" t="e">
        <f>VLOOKUP($E27,УЧАСТНИКИ!$A$2:$L$1060,3,FALSE)</f>
        <v>#N/A</v>
      </c>
      <c r="C27" s="210" t="e">
        <f>VLOOKUP($E27,УЧАСТНИКИ!$A$2:$L$1060,4,FALSE)</f>
        <v>#N/A</v>
      </c>
      <c r="D27" s="206" t="e">
        <f>VLOOKUP($E27,УЧАСТНИКИ!$A$2:$L$1060,5,FALSE)</f>
        <v>#N/A</v>
      </c>
      <c r="E27" s="208"/>
      <c r="F27" s="208"/>
      <c r="G27" s="208"/>
      <c r="H27" s="208"/>
      <c r="I27" s="208"/>
      <c r="J27" s="206"/>
      <c r="K27" s="209"/>
      <c r="L27" s="209"/>
      <c r="M27" s="209"/>
      <c r="N27" s="209"/>
      <c r="O27" s="209"/>
      <c r="P27" s="207" t="e">
        <f>VLOOKUP($E27,УЧАСТНИКИ!$A$2:$L$1060,9,FALSE)</f>
        <v>#N/A</v>
      </c>
      <c r="Q27" s="69"/>
      <c r="R27" s="69"/>
    </row>
    <row r="28" spans="1:47" ht="13.5" customHeight="1" x14ac:dyDescent="0.2">
      <c r="A28" s="72"/>
      <c r="B28" s="73"/>
      <c r="C28" s="70"/>
      <c r="D28" s="76"/>
      <c r="E28" s="74"/>
      <c r="F28" s="74"/>
      <c r="G28" s="74"/>
      <c r="H28" s="74"/>
      <c r="I28" s="74"/>
      <c r="J28" s="73"/>
      <c r="K28" s="75"/>
      <c r="L28" s="75"/>
      <c r="M28" s="75"/>
      <c r="N28" s="75"/>
      <c r="O28" s="75"/>
      <c r="P28" s="70"/>
      <c r="Q28" s="69"/>
      <c r="R28" s="69"/>
    </row>
    <row r="29" spans="1:47" ht="13.5" customHeight="1" x14ac:dyDescent="0.2">
      <c r="A29" s="35"/>
      <c r="B29" s="35"/>
      <c r="C29" s="36"/>
      <c r="D29" s="35"/>
      <c r="E29" s="34"/>
      <c r="F29" s="35"/>
      <c r="G29" s="34"/>
      <c r="H29" s="34"/>
      <c r="I29" s="34"/>
      <c r="J29" s="35"/>
      <c r="K29" s="26"/>
      <c r="L29" s="26"/>
      <c r="M29" s="26"/>
      <c r="N29" s="26"/>
      <c r="O29" s="26"/>
      <c r="P29" s="36"/>
    </row>
    <row r="30" spans="1:47" x14ac:dyDescent="0.2">
      <c r="A30" s="258" t="s">
        <v>6</v>
      </c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</row>
    <row r="31" spans="1:47" x14ac:dyDescent="0.2">
      <c r="A31" s="258" t="s">
        <v>7</v>
      </c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</row>
    <row r="32" spans="1:47" x14ac:dyDescent="0.2">
      <c r="A32" t="s">
        <v>8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39" ht="15.75" x14ac:dyDescent="0.25">
      <c r="A33" s="23"/>
      <c r="B33" s="3"/>
      <c r="C33" s="3"/>
      <c r="D33" s="3"/>
      <c r="E33" s="23"/>
      <c r="F33" s="23"/>
      <c r="G33" s="23"/>
      <c r="H33" s="23"/>
      <c r="I33" s="23"/>
      <c r="J33" s="3"/>
    </row>
    <row r="34" spans="1:39" ht="15.75" x14ac:dyDescent="0.25">
      <c r="A34" s="23"/>
      <c r="B34" s="3"/>
      <c r="C34" s="3"/>
      <c r="D34" s="3"/>
      <c r="E34" s="23"/>
      <c r="F34" s="23"/>
      <c r="G34" s="23"/>
      <c r="H34" s="23"/>
      <c r="I34" s="23"/>
      <c r="J34" s="3"/>
    </row>
    <row r="35" spans="1:39" s="26" customFormat="1" x14ac:dyDescent="0.2">
      <c r="A35" s="420" t="s">
        <v>1640</v>
      </c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</row>
    <row r="36" spans="1:39" s="26" customFormat="1" ht="15" x14ac:dyDescent="0.2">
      <c r="A36" s="422" t="s">
        <v>106</v>
      </c>
      <c r="B36" s="422"/>
      <c r="C36" s="422"/>
      <c r="D36" s="422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</row>
    <row r="37" spans="1:39" s="26" customFormat="1" ht="25.5" customHeight="1" x14ac:dyDescent="0.2">
      <c r="A37" s="424" t="str">
        <f>Name_4</f>
        <v>ОТКРЫТЫЙ ЛЕТНИЙ ЧЕМПИОНАТ ГОРОДА РОСТОВА-НА-ДОНУ</v>
      </c>
      <c r="B37" s="424"/>
      <c r="C37" s="424"/>
      <c r="D37" s="424"/>
      <c r="E37" s="424"/>
      <c r="F37" s="424"/>
      <c r="G37" s="424"/>
      <c r="H37" s="424"/>
      <c r="I37" s="424"/>
      <c r="J37" s="424"/>
      <c r="K37" s="424"/>
      <c r="L37" s="424"/>
      <c r="M37" s="424"/>
      <c r="N37" s="424"/>
      <c r="O37" s="424"/>
      <c r="P37" s="424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</row>
    <row r="38" spans="1:39" s="26" customFormat="1" x14ac:dyDescent="0.2">
      <c r="A38" s="49"/>
      <c r="B38" s="48"/>
      <c r="C38" s="14"/>
      <c r="D38" s="4"/>
      <c r="F38" s="98"/>
      <c r="H38" s="98"/>
      <c r="I38" s="98"/>
      <c r="J38" s="98"/>
      <c r="K38" s="98"/>
      <c r="L38" s="98"/>
      <c r="M38" s="98"/>
      <c r="Q38" s="98"/>
      <c r="R38" s="98"/>
      <c r="S38" s="98"/>
      <c r="T38" s="98"/>
    </row>
    <row r="39" spans="1:39" s="26" customFormat="1" ht="15" x14ac:dyDescent="0.2">
      <c r="A39" s="96" t="s">
        <v>2422</v>
      </c>
      <c r="B39" s="96"/>
      <c r="C39" s="14"/>
      <c r="D39" s="4"/>
      <c r="E39" s="429" t="s">
        <v>34</v>
      </c>
      <c r="F39" s="429"/>
      <c r="G39" s="429"/>
      <c r="H39" s="429"/>
      <c r="I39" s="429"/>
      <c r="J39" s="429"/>
      <c r="K39" s="429"/>
      <c r="L39" s="429"/>
      <c r="M39" s="97"/>
      <c r="N39" s="10" t="str">
        <f>d_2</f>
        <v>18 сентября 2022 г</v>
      </c>
      <c r="O39" s="50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</row>
    <row r="40" spans="1:39" s="26" customFormat="1" ht="12.75" customHeight="1" x14ac:dyDescent="0.2">
      <c r="A40" s="10" t="str">
        <f>d_4</f>
        <v>ЖЕНЩИНЫ</v>
      </c>
      <c r="B40" s="17"/>
      <c r="C40" s="14"/>
      <c r="D40" s="4"/>
      <c r="K40" s="130" t="str">
        <f>d_7</f>
        <v xml:space="preserve">г. Ростов н/Д </v>
      </c>
      <c r="L40" s="22"/>
      <c r="M40" s="22"/>
      <c r="N40" s="22"/>
      <c r="O40" s="22"/>
      <c r="P40" s="89" t="s">
        <v>2421</v>
      </c>
      <c r="V40" s="67"/>
      <c r="W40" s="58"/>
      <c r="AA40" s="22"/>
      <c r="AB40" s="22"/>
      <c r="AC40" s="22"/>
      <c r="AD40" s="22"/>
      <c r="AE40" s="22"/>
      <c r="AF40" s="22"/>
      <c r="AG40" s="22"/>
      <c r="AH40" s="22"/>
      <c r="AI40" s="22"/>
      <c r="AJ40" s="22"/>
    </row>
    <row r="41" spans="1:39" ht="16.5" customHeight="1" x14ac:dyDescent="0.2">
      <c r="A41" s="459" t="s">
        <v>74</v>
      </c>
      <c r="B41" s="457" t="s">
        <v>117</v>
      </c>
      <c r="C41" s="457" t="s">
        <v>72</v>
      </c>
      <c r="D41" s="457" t="s">
        <v>107</v>
      </c>
      <c r="E41" s="457" t="s">
        <v>42</v>
      </c>
      <c r="F41" s="455" t="s">
        <v>10</v>
      </c>
      <c r="G41" s="455"/>
      <c r="H41" s="455"/>
      <c r="I41" s="456" t="s">
        <v>11</v>
      </c>
      <c r="J41" s="455" t="s">
        <v>10</v>
      </c>
      <c r="K41" s="455"/>
      <c r="L41" s="456" t="s">
        <v>11</v>
      </c>
      <c r="M41" s="99"/>
      <c r="N41" s="457" t="s">
        <v>43</v>
      </c>
      <c r="O41" s="461" t="s">
        <v>57</v>
      </c>
      <c r="P41" s="461" t="s">
        <v>44</v>
      </c>
    </row>
    <row r="42" spans="1:39" ht="25.5" customHeight="1" x14ac:dyDescent="0.2">
      <c r="A42" s="460"/>
      <c r="B42" s="458"/>
      <c r="C42" s="458"/>
      <c r="D42" s="458"/>
      <c r="E42" s="458"/>
      <c r="F42" s="99">
        <v>1</v>
      </c>
      <c r="G42" s="99">
        <v>2</v>
      </c>
      <c r="H42" s="99">
        <v>3</v>
      </c>
      <c r="I42" s="456"/>
      <c r="J42" s="99">
        <v>4</v>
      </c>
      <c r="K42" s="99">
        <v>5</v>
      </c>
      <c r="L42" s="456"/>
      <c r="M42" s="99">
        <v>6</v>
      </c>
      <c r="N42" s="458"/>
      <c r="O42" s="462"/>
      <c r="P42" s="462"/>
    </row>
    <row r="43" spans="1:39" ht="13.5" customHeight="1" x14ac:dyDescent="0.2">
      <c r="A43" s="6" t="s">
        <v>45</v>
      </c>
      <c r="B43" s="15" t="str">
        <f>VLOOKUP($E43,УЧАСТНИКИ!$A$2:$L$1060,3,FALSE)</f>
        <v>ХВОСТОВИЦКАЯ АНАСТАСИЯ</v>
      </c>
      <c r="C43" s="139" t="str">
        <f>VLOOKUP($E43,УЧАСТНИКИ!$A$2:$L$1060,4,FALSE)</f>
        <v>09.08.2010</v>
      </c>
      <c r="D43" s="15" t="str">
        <f>VLOOKUP($E43,УЧАСТНИКИ!$A$2:$L$1060,5,FALSE)</f>
        <v>РОСТОВ ДЮСШ-1</v>
      </c>
      <c r="E43" s="20" t="s">
        <v>2350</v>
      </c>
      <c r="F43" s="20"/>
      <c r="G43" s="20"/>
      <c r="H43" s="20"/>
      <c r="I43" s="20"/>
      <c r="J43" s="15"/>
      <c r="K43" s="21"/>
      <c r="L43" s="21"/>
      <c r="M43" s="21"/>
      <c r="N43" s="21"/>
      <c r="O43" s="21"/>
      <c r="P43" s="207">
        <f>VLOOKUP($E43,УЧАСТНИКИ!$A$2:$L$1060,9,FALSE)</f>
        <v>0</v>
      </c>
      <c r="Q43" s="69"/>
      <c r="R43" s="69"/>
    </row>
    <row r="44" spans="1:39" ht="13.5" customHeight="1" x14ac:dyDescent="0.2">
      <c r="A44" s="6" t="s">
        <v>46</v>
      </c>
      <c r="B44" s="15" t="str">
        <f>VLOOKUP($E44,УЧАСТНИКИ!$A$2:$L$1060,3,FALSE)</f>
        <v>ГЕРГИЛЬ ВАЛЕНТИНА</v>
      </c>
      <c r="C44" s="139" t="str">
        <f>VLOOKUP($E44,УЧАСТНИКИ!$A$2:$L$1060,4,FALSE)</f>
        <v>14.02.2006</v>
      </c>
      <c r="D44" s="15" t="str">
        <f>VLOOKUP($E44,УЧАСТНИКИ!$A$2:$L$1060,5,FALSE)</f>
        <v>БАТАЙСК ДЮСШ</v>
      </c>
      <c r="E44" s="20" t="s">
        <v>142</v>
      </c>
      <c r="F44" s="20"/>
      <c r="G44" s="20"/>
      <c r="H44" s="20"/>
      <c r="I44" s="20"/>
      <c r="J44" s="15"/>
      <c r="K44" s="21"/>
      <c r="L44" s="21"/>
      <c r="M44" s="21"/>
      <c r="N44" s="21"/>
      <c r="O44" s="21"/>
      <c r="P44" s="207">
        <f>VLOOKUP($E44,УЧАСТНИКИ!$A$2:$L$1060,9,FALSE)</f>
        <v>0</v>
      </c>
      <c r="Q44" s="69"/>
      <c r="R44" s="69"/>
    </row>
    <row r="45" spans="1:39" ht="13.5" customHeight="1" x14ac:dyDescent="0.2">
      <c r="A45" s="6" t="s">
        <v>47</v>
      </c>
      <c r="B45" s="15" t="str">
        <f>VLOOKUP($E45,УЧАСТНИКИ!$A$2:$L$1060,3,FALSE)</f>
        <v>АЛПАТЬЕВА ОЛЬГА</v>
      </c>
      <c r="C45" s="139" t="str">
        <f>VLOOKUP($E45,УЧАСТНИКИ!$A$2:$L$1060,4,FALSE)</f>
        <v>21.01.2001</v>
      </c>
      <c r="D45" s="15" t="str">
        <f>VLOOKUP($E45,УЧАСТНИКИ!$A$2:$L$1060,5,FALSE)</f>
        <v>РОСТОВ СШОР-8</v>
      </c>
      <c r="E45" s="20" t="s">
        <v>1419</v>
      </c>
      <c r="F45" s="20"/>
      <c r="G45" s="20"/>
      <c r="H45" s="20"/>
      <c r="I45" s="20"/>
      <c r="J45" s="15"/>
      <c r="K45" s="21"/>
      <c r="L45" s="21"/>
      <c r="M45" s="21"/>
      <c r="N45" s="21"/>
      <c r="O45" s="21"/>
      <c r="P45" s="207">
        <f>VLOOKUP($E45,УЧАСТНИКИ!$A$2:$L$1060,9,FALSE)</f>
        <v>0</v>
      </c>
      <c r="Q45" s="69"/>
      <c r="R45" s="69"/>
    </row>
    <row r="46" spans="1:39" ht="13.5" customHeight="1" x14ac:dyDescent="0.2">
      <c r="A46" s="6" t="s">
        <v>48</v>
      </c>
      <c r="B46" s="15" t="e">
        <f>VLOOKUP($E46,УЧАСТНИКИ!$A$2:$L$1060,3,FALSE)</f>
        <v>#N/A</v>
      </c>
      <c r="C46" s="139" t="e">
        <f>VLOOKUP($E46,УЧАСТНИКИ!$A$2:$L$1060,4,FALSE)</f>
        <v>#N/A</v>
      </c>
      <c r="D46" s="15" t="e">
        <f>VLOOKUP($E46,УЧАСТНИКИ!$A$2:$L$1060,5,FALSE)</f>
        <v>#N/A</v>
      </c>
      <c r="E46" s="20" t="s">
        <v>2133</v>
      </c>
      <c r="F46" s="20"/>
      <c r="G46" s="20"/>
      <c r="H46" s="20"/>
      <c r="I46" s="20"/>
      <c r="J46" s="15"/>
      <c r="K46" s="21"/>
      <c r="L46" s="21"/>
      <c r="M46" s="21"/>
      <c r="N46" s="21"/>
      <c r="O46" s="21"/>
      <c r="P46" s="207" t="e">
        <f>VLOOKUP($E46,УЧАСТНИКИ!$A$2:$L$1060,9,FALSE)</f>
        <v>#N/A</v>
      </c>
      <c r="Q46" s="69"/>
      <c r="R46" s="69"/>
    </row>
    <row r="47" spans="1:39" ht="13.5" customHeight="1" x14ac:dyDescent="0.2">
      <c r="A47" s="6" t="s">
        <v>49</v>
      </c>
      <c r="B47" s="15" t="e">
        <f>VLOOKUP($E47,УЧАСТНИКИ!$A$2:$L$1060,3,FALSE)</f>
        <v>#N/A</v>
      </c>
      <c r="C47" s="139" t="e">
        <f>VLOOKUP($E47,УЧАСТНИКИ!$A$2:$L$1060,4,FALSE)</f>
        <v>#N/A</v>
      </c>
      <c r="D47" s="15" t="e">
        <f>VLOOKUP($E47,УЧАСТНИКИ!$A$2:$L$1060,5,FALSE)</f>
        <v>#N/A</v>
      </c>
      <c r="E47" s="20" t="s">
        <v>2087</v>
      </c>
      <c r="F47" s="20"/>
      <c r="G47" s="20"/>
      <c r="H47" s="20"/>
      <c r="I47" s="20"/>
      <c r="J47" s="15"/>
      <c r="K47" s="21"/>
      <c r="L47" s="21"/>
      <c r="M47" s="21"/>
      <c r="N47" s="21"/>
      <c r="O47" s="21"/>
      <c r="P47" s="207" t="e">
        <f>VLOOKUP($E47,УЧАСТНИКИ!$A$2:$L$1060,9,FALSE)</f>
        <v>#N/A</v>
      </c>
      <c r="Q47" s="69"/>
      <c r="R47" s="69"/>
    </row>
    <row r="48" spans="1:39" ht="13.5" customHeight="1" x14ac:dyDescent="0.2">
      <c r="A48" s="6" t="s">
        <v>50</v>
      </c>
      <c r="B48" s="15" t="str">
        <f>VLOOKUP($E48,УЧАСТНИКИ!$A$2:$L$1060,3,FALSE)</f>
        <v>ЖОВНИЦКАЯ ОЛЕСЯ</v>
      </c>
      <c r="C48" s="139" t="str">
        <f>VLOOKUP($E48,УЧАСТНИКИ!$A$2:$L$1060,4,FALSE)</f>
        <v>31.03.2005</v>
      </c>
      <c r="D48" s="15" t="str">
        <f>VLOOKUP($E48,УЧАСТНИКИ!$A$2:$L$1060,5,FALSE)</f>
        <v>АЗОВ ДЮСШ-2</v>
      </c>
      <c r="E48" s="20" t="s">
        <v>2417</v>
      </c>
      <c r="F48" s="20"/>
      <c r="G48" s="20"/>
      <c r="H48" s="20"/>
      <c r="I48" s="20"/>
      <c r="J48" s="15"/>
      <c r="K48" s="21"/>
      <c r="L48" s="21"/>
      <c r="M48" s="21"/>
      <c r="N48" s="21"/>
      <c r="O48" s="21"/>
      <c r="P48" s="207">
        <f>VLOOKUP($E48,УЧАСТНИКИ!$A$2:$L$1060,9,FALSE)</f>
        <v>0</v>
      </c>
      <c r="Q48" s="69"/>
      <c r="R48" s="69"/>
    </row>
    <row r="49" spans="1:47" ht="13.5" customHeight="1" x14ac:dyDescent="0.2">
      <c r="A49" s="6" t="s">
        <v>51</v>
      </c>
      <c r="B49" s="15" t="e">
        <f>VLOOKUP($E49,УЧАСТНИКИ!$A$2:$L$1060,3,FALSE)</f>
        <v>#N/A</v>
      </c>
      <c r="C49" s="139" t="e">
        <f>VLOOKUP($E49,УЧАСТНИКИ!$A$2:$L$1060,4,FALSE)</f>
        <v>#N/A</v>
      </c>
      <c r="D49" s="15" t="e">
        <f>VLOOKUP($E49,УЧАСТНИКИ!$A$2:$L$1060,5,FALSE)</f>
        <v>#N/A</v>
      </c>
      <c r="E49" s="20" t="s">
        <v>2378</v>
      </c>
      <c r="F49" s="208"/>
      <c r="G49" s="208"/>
      <c r="H49" s="208"/>
      <c r="I49" s="208"/>
      <c r="J49" s="206"/>
      <c r="K49" s="209"/>
      <c r="L49" s="209"/>
      <c r="M49" s="209"/>
      <c r="N49" s="209"/>
      <c r="O49" s="209"/>
      <c r="P49" s="207" t="e">
        <f>VLOOKUP($E49,УЧАСТНИКИ!$A$2:$L$1060,9,FALSE)</f>
        <v>#N/A</v>
      </c>
      <c r="Q49" s="69"/>
      <c r="R49" s="69"/>
    </row>
    <row r="50" spans="1:47" ht="13.5" customHeight="1" x14ac:dyDescent="0.2">
      <c r="A50" s="6" t="s">
        <v>88</v>
      </c>
      <c r="B50" s="15" t="e">
        <f>VLOOKUP($E50,УЧАСТНИКИ!$A$2:$L$1060,3,FALSE)</f>
        <v>#N/A</v>
      </c>
      <c r="C50" s="139" t="e">
        <f>VLOOKUP($E50,УЧАСТНИКИ!$A$2:$L$1060,4,FALSE)</f>
        <v>#N/A</v>
      </c>
      <c r="D50" s="15" t="e">
        <f>VLOOKUP($E50,УЧАСТНИКИ!$A$2:$L$1060,5,FALSE)</f>
        <v>#N/A</v>
      </c>
      <c r="E50" s="20" t="s">
        <v>2298</v>
      </c>
      <c r="F50" s="208"/>
      <c r="G50" s="208"/>
      <c r="H50" s="208"/>
      <c r="I50" s="208"/>
      <c r="J50" s="206"/>
      <c r="K50" s="209"/>
      <c r="L50" s="209"/>
      <c r="M50" s="209"/>
      <c r="N50" s="209"/>
      <c r="O50" s="209"/>
      <c r="P50" s="207" t="e">
        <f>VLOOKUP($E50,УЧАСТНИКИ!$A$2:$L$1060,9,FALSE)</f>
        <v>#N/A</v>
      </c>
      <c r="Q50" s="69"/>
      <c r="R50" s="69"/>
    </row>
    <row r="51" spans="1:47" ht="13.5" customHeight="1" x14ac:dyDescent="0.2">
      <c r="A51" s="6" t="s">
        <v>95</v>
      </c>
      <c r="B51" s="15" t="e">
        <f>VLOOKUP($E51,УЧАСТНИКИ!$A$2:$L$1060,3,FALSE)</f>
        <v>#N/A</v>
      </c>
      <c r="C51" s="139" t="e">
        <f>VLOOKUP($E51,УЧАСТНИКИ!$A$2:$L$1060,4,FALSE)</f>
        <v>#N/A</v>
      </c>
      <c r="D51" s="15" t="e">
        <f>VLOOKUP($E51,УЧАСТНИКИ!$A$2:$L$1060,5,FALSE)</f>
        <v>#N/A</v>
      </c>
      <c r="E51" s="20" t="s">
        <v>1418</v>
      </c>
      <c r="F51" s="208"/>
      <c r="G51" s="208"/>
      <c r="H51" s="208"/>
      <c r="I51" s="208"/>
      <c r="J51" s="206"/>
      <c r="K51" s="209"/>
      <c r="L51" s="209"/>
      <c r="M51" s="209"/>
      <c r="N51" s="209"/>
      <c r="O51" s="209"/>
      <c r="P51" s="207" t="e">
        <f>VLOOKUP($E51,УЧАСТНИКИ!$A$2:$L$1060,9,FALSE)</f>
        <v>#N/A</v>
      </c>
      <c r="Q51" s="69"/>
      <c r="R51" s="69"/>
    </row>
    <row r="52" spans="1:47" ht="13.5" customHeight="1" x14ac:dyDescent="0.2">
      <c r="A52" s="6" t="s">
        <v>94</v>
      </c>
      <c r="B52" s="15" t="e">
        <f>VLOOKUP($E52,УЧАСТНИКИ!$A$2:$L$1060,3,FALSE)</f>
        <v>#N/A</v>
      </c>
      <c r="C52" s="139" t="e">
        <f>VLOOKUP($E52,УЧАСТНИКИ!$A$2:$L$1060,4,FALSE)</f>
        <v>#N/A</v>
      </c>
      <c r="D52" s="15" t="e">
        <f>VLOOKUP($E52,УЧАСТНИКИ!$A$2:$L$1060,5,FALSE)</f>
        <v>#N/A</v>
      </c>
      <c r="E52" s="20" t="s">
        <v>1707</v>
      </c>
      <c r="F52" s="208"/>
      <c r="G52" s="208"/>
      <c r="H52" s="208"/>
      <c r="I52" s="208"/>
      <c r="J52" s="206"/>
      <c r="K52" s="209"/>
      <c r="L52" s="209"/>
      <c r="M52" s="209"/>
      <c r="N52" s="209"/>
      <c r="O52" s="209"/>
      <c r="P52" s="207" t="e">
        <f>VLOOKUP($E52,УЧАСТНИКИ!$A$2:$L$1060,9,FALSE)</f>
        <v>#N/A</v>
      </c>
      <c r="Q52" s="69"/>
      <c r="R52" s="69"/>
    </row>
    <row r="53" spans="1:47" ht="13.5" customHeight="1" x14ac:dyDescent="0.2">
      <c r="A53" s="6" t="s">
        <v>93</v>
      </c>
      <c r="B53" s="15" t="str">
        <f>VLOOKUP($E53,УЧАСТНИКИ!$A$2:$L$1060,3,FALSE)</f>
        <v>ХАРАХАШЯН АННА</v>
      </c>
      <c r="C53" s="139" t="str">
        <f>VLOOKUP($E53,УЧАСТНИКИ!$A$2:$L$1060,4,FALSE)</f>
        <v>04.04.2008</v>
      </c>
      <c r="D53" s="15" t="str">
        <f>VLOOKUP($E53,УЧАСТНИКИ!$A$2:$L$1060,5,FALSE)</f>
        <v>РОСТОВ СШОР-8</v>
      </c>
      <c r="E53" s="20" t="s">
        <v>2454</v>
      </c>
      <c r="F53" s="20"/>
      <c r="G53" s="20"/>
      <c r="H53" s="20"/>
      <c r="I53" s="20"/>
      <c r="J53" s="15"/>
      <c r="K53" s="21"/>
      <c r="L53" s="21"/>
      <c r="M53" s="21"/>
      <c r="N53" s="21"/>
      <c r="O53" s="21"/>
      <c r="P53" s="207">
        <f>VLOOKUP($E53,УЧАСТНИКИ!$A$2:$L$1060,9,FALSE)</f>
        <v>0</v>
      </c>
      <c r="Q53" s="69"/>
      <c r="R53" s="69"/>
    </row>
    <row r="54" spans="1:47" ht="13.5" customHeight="1" x14ac:dyDescent="0.2">
      <c r="A54" s="6" t="s">
        <v>92</v>
      </c>
      <c r="B54" s="206" t="e">
        <f>VLOOKUP($E54,УЧАСТНИКИ!$A$2:$L$1060,3,FALSE)</f>
        <v>#N/A</v>
      </c>
      <c r="C54" s="210" t="e">
        <f>VLOOKUP($E54,УЧАСТНИКИ!$A$2:$L$1060,4,FALSE)</f>
        <v>#N/A</v>
      </c>
      <c r="D54" s="206" t="e">
        <f>VLOOKUP($E54,УЧАСТНИКИ!$A$2:$L$1060,5,FALSE)</f>
        <v>#N/A</v>
      </c>
      <c r="E54" s="20"/>
      <c r="F54" s="20"/>
      <c r="G54" s="20"/>
      <c r="H54" s="20"/>
      <c r="I54" s="20"/>
      <c r="J54" s="15"/>
      <c r="K54" s="21"/>
      <c r="L54" s="21"/>
      <c r="M54" s="21"/>
      <c r="N54" s="21"/>
      <c r="O54" s="21"/>
      <c r="P54" s="207" t="e">
        <f>VLOOKUP($E54,УЧАСТНИКИ!$A$2:$L$1060,9,FALSE)</f>
        <v>#N/A</v>
      </c>
      <c r="Q54" s="69"/>
      <c r="R54" s="69"/>
    </row>
    <row r="55" spans="1:47" ht="13.5" customHeight="1" x14ac:dyDescent="0.2">
      <c r="A55" s="6" t="s">
        <v>91</v>
      </c>
      <c r="B55" s="206" t="e">
        <f>VLOOKUP($E55,УЧАСТНИКИ!$A$2:$L$1060,3,FALSE)</f>
        <v>#N/A</v>
      </c>
      <c r="C55" s="210" t="e">
        <f>VLOOKUP($E55,УЧАСТНИКИ!$A$2:$L$1060,4,FALSE)</f>
        <v>#N/A</v>
      </c>
      <c r="D55" s="206" t="e">
        <f>VLOOKUP($E55,УЧАСТНИКИ!$A$2:$L$1060,5,FALSE)</f>
        <v>#N/A</v>
      </c>
      <c r="E55" s="20"/>
      <c r="F55" s="20"/>
      <c r="G55" s="20"/>
      <c r="H55" s="20"/>
      <c r="I55" s="20"/>
      <c r="J55" s="15"/>
      <c r="K55" s="21"/>
      <c r="L55" s="21"/>
      <c r="M55" s="21"/>
      <c r="N55" s="21"/>
      <c r="O55" s="21"/>
      <c r="P55" s="207" t="e">
        <f>VLOOKUP($E55,УЧАСТНИКИ!$A$2:$L$1060,9,FALSE)</f>
        <v>#N/A</v>
      </c>
      <c r="Q55" s="69"/>
      <c r="R55" s="69"/>
    </row>
    <row r="56" spans="1:47" ht="13.5" hidden="1" customHeight="1" x14ac:dyDescent="0.2">
      <c r="A56" s="6" t="s">
        <v>90</v>
      </c>
      <c r="B56" s="15" t="e">
        <f>VLOOKUP($E56,УЧАСТНИКИ!$A$2:$L$1060,3,FALSE)</f>
        <v>#N/A</v>
      </c>
      <c r="C56" s="139" t="e">
        <f>VLOOKUP($E56,УЧАСТНИКИ!$A$2:$L$1060,4,FALSE)</f>
        <v>#N/A</v>
      </c>
      <c r="D56" s="15" t="e">
        <f>VLOOKUP($E56,УЧАСТНИКИ!$A$2:$L$1060,5,FALSE)</f>
        <v>#N/A</v>
      </c>
      <c r="E56" s="20"/>
      <c r="F56" s="20"/>
      <c r="G56" s="20"/>
      <c r="H56" s="20"/>
      <c r="I56" s="20"/>
      <c r="J56" s="15"/>
      <c r="K56" s="21"/>
      <c r="L56" s="21"/>
      <c r="M56" s="21"/>
      <c r="N56" s="21"/>
      <c r="O56" s="21"/>
      <c r="P56" s="207" t="e">
        <f>VLOOKUP($E56,УЧАСТНИКИ!$A$2:$L$1060,9,FALSE)</f>
        <v>#N/A</v>
      </c>
      <c r="Q56" s="69"/>
      <c r="R56" s="69"/>
    </row>
    <row r="57" spans="1:47" ht="13.5" hidden="1" customHeight="1" x14ac:dyDescent="0.2">
      <c r="A57" s="6" t="s">
        <v>89</v>
      </c>
      <c r="B57" s="206" t="e">
        <f>VLOOKUP($E57,УЧАСТНИКИ!$A$2:$L$1060,3,FALSE)</f>
        <v>#N/A</v>
      </c>
      <c r="C57" s="210" t="e">
        <f>VLOOKUP($E57,УЧАСТНИКИ!$A$2:$L$1060,4,FALSE)</f>
        <v>#N/A</v>
      </c>
      <c r="D57" s="206" t="e">
        <f>VLOOKUP($E57,УЧАСТНИКИ!$A$2:$L$1060,5,FALSE)</f>
        <v>#N/A</v>
      </c>
      <c r="E57" s="20"/>
      <c r="F57" s="20"/>
      <c r="G57" s="20"/>
      <c r="H57" s="20"/>
      <c r="I57" s="20"/>
      <c r="J57" s="15"/>
      <c r="K57" s="21"/>
      <c r="L57" s="21"/>
      <c r="M57" s="21"/>
      <c r="N57" s="21"/>
      <c r="O57" s="21"/>
      <c r="P57" s="207" t="e">
        <f>VLOOKUP($E57,УЧАСТНИКИ!$A$2:$L$1060,9,FALSE)</f>
        <v>#N/A</v>
      </c>
      <c r="Q57" s="69"/>
      <c r="R57" s="69"/>
    </row>
    <row r="58" spans="1:47" ht="13.5" hidden="1" customHeight="1" x14ac:dyDescent="0.2">
      <c r="A58" s="6" t="s">
        <v>96</v>
      </c>
      <c r="B58" s="15" t="e">
        <f>VLOOKUP($E58,УЧАСТНИКИ!$A$2:$L$1060,3,FALSE)</f>
        <v>#N/A</v>
      </c>
      <c r="C58" s="139" t="e">
        <f>VLOOKUP($E58,УЧАСТНИКИ!$A$2:$L$1060,4,FALSE)</f>
        <v>#N/A</v>
      </c>
      <c r="D58" s="15" t="e">
        <f>VLOOKUP($E58,УЧАСТНИКИ!$A$2:$L$1060,5,FALSE)</f>
        <v>#N/A</v>
      </c>
      <c r="E58" s="20"/>
      <c r="F58" s="20"/>
      <c r="G58" s="20"/>
      <c r="H58" s="20"/>
      <c r="I58" s="20"/>
      <c r="J58" s="15"/>
      <c r="K58" s="21"/>
      <c r="L58" s="21"/>
      <c r="M58" s="21"/>
      <c r="N58" s="21"/>
      <c r="O58" s="21"/>
      <c r="P58" s="16" t="e">
        <f>VLOOKUP($E58,УЧАСТНИКИ!$A$2:$L$1060,9,FALSE)</f>
        <v>#N/A</v>
      </c>
      <c r="Q58" s="69"/>
      <c r="R58" s="69"/>
    </row>
    <row r="59" spans="1:47" ht="13.5" hidden="1" customHeight="1" x14ac:dyDescent="0.2">
      <c r="A59" s="6" t="s">
        <v>97</v>
      </c>
      <c r="B59" s="15" t="e">
        <f>VLOOKUP($E59,УЧАСТНИКИ!$A$2:$L$1060,3,FALSE)</f>
        <v>#N/A</v>
      </c>
      <c r="C59" s="139" t="e">
        <f>VLOOKUP($E59,УЧАСТНИКИ!$A$2:$L$1060,4,FALSE)</f>
        <v>#N/A</v>
      </c>
      <c r="D59" s="15" t="e">
        <f>VLOOKUP($E59,УЧАСТНИКИ!$A$2:$L$1060,5,FALSE)</f>
        <v>#N/A</v>
      </c>
      <c r="E59" s="20"/>
      <c r="F59" s="20"/>
      <c r="G59" s="20"/>
      <c r="H59" s="20"/>
      <c r="I59" s="20"/>
      <c r="J59" s="15"/>
      <c r="K59" s="21"/>
      <c r="L59" s="21"/>
      <c r="M59" s="21"/>
      <c r="N59" s="21"/>
      <c r="O59" s="21"/>
      <c r="P59" s="16" t="e">
        <f>VLOOKUP($E59,УЧАСТНИКИ!$A$2:$L$1060,9,FALSE)</f>
        <v>#N/A</v>
      </c>
      <c r="Q59" s="69"/>
      <c r="R59" s="69"/>
    </row>
    <row r="60" spans="1:47" ht="13.5" hidden="1" customHeight="1" x14ac:dyDescent="0.2">
      <c r="A60" s="6" t="s">
        <v>98</v>
      </c>
      <c r="B60" s="15" t="e">
        <f>VLOOKUP($E60,УЧАСТНИКИ!$A$2:$L$1060,3,FALSE)</f>
        <v>#N/A</v>
      </c>
      <c r="C60" s="139" t="e">
        <f>VLOOKUP($E60,УЧАСТНИКИ!$A$2:$L$1060,4,FALSE)</f>
        <v>#N/A</v>
      </c>
      <c r="D60" s="15" t="e">
        <f>VLOOKUP($E60,УЧАСТНИКИ!$A$2:$L$1060,5,FALSE)</f>
        <v>#N/A</v>
      </c>
      <c r="E60" s="20"/>
      <c r="F60" s="20"/>
      <c r="G60" s="20"/>
      <c r="H60" s="20"/>
      <c r="I60" s="20"/>
      <c r="J60" s="15"/>
      <c r="K60" s="21"/>
      <c r="L60" s="21"/>
      <c r="M60" s="21"/>
      <c r="N60" s="21"/>
      <c r="O60" s="21"/>
      <c r="P60" s="16" t="e">
        <f>VLOOKUP($E60,УЧАСТНИКИ!$A$2:$L$1060,9,FALSE)</f>
        <v>#N/A</v>
      </c>
      <c r="Q60" s="69"/>
      <c r="R60" s="69"/>
    </row>
    <row r="61" spans="1:47" ht="13.5" customHeight="1" x14ac:dyDescent="0.2">
      <c r="A61" s="72"/>
      <c r="B61" s="73"/>
      <c r="C61" s="70"/>
      <c r="D61" s="76"/>
      <c r="E61" s="74"/>
      <c r="F61" s="74"/>
      <c r="G61" s="74"/>
      <c r="H61" s="74"/>
      <c r="I61" s="74"/>
      <c r="J61" s="73"/>
      <c r="K61" s="75"/>
      <c r="L61" s="75"/>
      <c r="M61" s="75"/>
      <c r="N61" s="75"/>
      <c r="O61" s="75"/>
      <c r="P61" s="70"/>
      <c r="Q61" s="69"/>
      <c r="R61" s="69"/>
    </row>
    <row r="62" spans="1:47" ht="13.5" customHeight="1" x14ac:dyDescent="0.2">
      <c r="A62" s="35"/>
      <c r="B62" s="35"/>
      <c r="C62" s="36"/>
      <c r="D62" s="35"/>
      <c r="E62" s="34"/>
      <c r="F62" s="35"/>
      <c r="G62" s="34"/>
      <c r="H62" s="34"/>
      <c r="I62" s="34"/>
      <c r="J62" s="35"/>
      <c r="K62" s="26"/>
      <c r="L62" s="26"/>
      <c r="M62" s="26"/>
      <c r="N62" s="26"/>
      <c r="O62" s="26"/>
      <c r="P62" s="36"/>
    </row>
    <row r="63" spans="1:47" x14ac:dyDescent="0.2">
      <c r="A63" s="258" t="s">
        <v>6</v>
      </c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</row>
    <row r="64" spans="1:47" x14ac:dyDescent="0.2">
      <c r="A64" s="258" t="s">
        <v>7</v>
      </c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</row>
    <row r="65" spans="1:47" x14ac:dyDescent="0.2">
      <c r="A65" t="s">
        <v>8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</row>
    <row r="66" spans="1:47" ht="15.75" x14ac:dyDescent="0.25">
      <c r="A66" s="23"/>
      <c r="B66" s="3"/>
      <c r="C66" s="3"/>
      <c r="D66" s="3"/>
      <c r="E66" s="23"/>
      <c r="F66" s="23"/>
      <c r="G66" s="23"/>
      <c r="H66" s="23"/>
      <c r="I66" s="23"/>
      <c r="J66" s="3"/>
    </row>
    <row r="67" spans="1:47" ht="15.75" x14ac:dyDescent="0.25">
      <c r="A67" s="23"/>
      <c r="B67" s="3"/>
      <c r="C67" s="3"/>
      <c r="D67" s="3"/>
      <c r="E67" s="23"/>
      <c r="F67" s="23"/>
      <c r="G67" s="23"/>
      <c r="H67" s="23"/>
      <c r="I67" s="23"/>
      <c r="J67" s="3"/>
    </row>
    <row r="68" spans="1:47" ht="15.75" x14ac:dyDescent="0.25">
      <c r="A68" s="23"/>
      <c r="B68" s="3"/>
      <c r="C68" s="3"/>
      <c r="D68" s="3"/>
      <c r="E68" s="23"/>
      <c r="F68" s="23"/>
      <c r="G68" s="23"/>
      <c r="H68" s="23"/>
      <c r="I68" s="23"/>
      <c r="J68" s="3"/>
    </row>
    <row r="69" spans="1:47" ht="15.75" x14ac:dyDescent="0.25">
      <c r="A69" s="23"/>
      <c r="B69" s="3"/>
      <c r="C69" s="3"/>
      <c r="D69" s="3"/>
      <c r="E69" s="23"/>
      <c r="F69" s="23"/>
      <c r="G69" s="23"/>
      <c r="H69" s="23"/>
      <c r="I69" s="23"/>
      <c r="J69" s="3"/>
    </row>
    <row r="70" spans="1:47" ht="15.75" x14ac:dyDescent="0.25">
      <c r="A70" s="23"/>
      <c r="B70" s="3"/>
      <c r="C70" s="3"/>
      <c r="D70" s="3"/>
      <c r="E70" s="23"/>
      <c r="F70" s="23"/>
      <c r="G70" s="23"/>
      <c r="H70" s="23"/>
      <c r="I70" s="23"/>
      <c r="J70" s="3"/>
    </row>
    <row r="71" spans="1:47" ht="15.75" x14ac:dyDescent="0.25">
      <c r="A71" s="23"/>
      <c r="B71" s="3"/>
      <c r="C71" s="3"/>
      <c r="D71" s="3"/>
      <c r="E71" s="23"/>
      <c r="F71" s="23"/>
      <c r="G71" s="23"/>
      <c r="H71" s="23"/>
      <c r="I71" s="23"/>
      <c r="J71" s="3"/>
    </row>
    <row r="72" spans="1:47" x14ac:dyDescent="0.2">
      <c r="B72" s="24"/>
    </row>
    <row r="73" spans="1:47" ht="15.75" x14ac:dyDescent="0.25">
      <c r="A73" s="23"/>
      <c r="B73" s="3"/>
      <c r="C73" s="3"/>
      <c r="D73" s="3"/>
      <c r="E73" s="23"/>
      <c r="F73" s="23"/>
      <c r="G73" s="23"/>
      <c r="H73" s="23"/>
      <c r="I73" s="23"/>
      <c r="J73" s="3"/>
    </row>
    <row r="74" spans="1:47" ht="15.75" x14ac:dyDescent="0.25">
      <c r="A74" s="23"/>
      <c r="B74" s="3"/>
      <c r="C74" s="3"/>
      <c r="D74" s="3"/>
      <c r="E74" s="23"/>
      <c r="F74" s="23"/>
      <c r="G74" s="23"/>
      <c r="H74" s="23"/>
      <c r="I74" s="23"/>
      <c r="J74" s="3"/>
    </row>
    <row r="75" spans="1:47" ht="15.75" x14ac:dyDescent="0.25">
      <c r="A75" s="23"/>
      <c r="B75" s="3"/>
      <c r="C75" s="3"/>
      <c r="D75" s="3"/>
      <c r="E75" s="23"/>
      <c r="F75" s="23"/>
      <c r="G75" s="23"/>
      <c r="H75" s="23"/>
      <c r="I75" s="23"/>
      <c r="J75" s="3"/>
    </row>
    <row r="76" spans="1:47" ht="15.75" x14ac:dyDescent="0.25">
      <c r="A76" s="23"/>
      <c r="B76" s="3"/>
      <c r="C76" s="3"/>
      <c r="D76" s="3"/>
      <c r="E76" s="23"/>
      <c r="F76" s="23"/>
      <c r="G76" s="23"/>
      <c r="H76" s="23"/>
      <c r="I76" s="23"/>
      <c r="J76" s="3"/>
    </row>
    <row r="77" spans="1:47" ht="15.75" x14ac:dyDescent="0.25">
      <c r="A77" s="23"/>
      <c r="B77" s="3"/>
      <c r="C77" s="3"/>
      <c r="D77" s="3"/>
      <c r="E77" s="23"/>
      <c r="F77" s="23"/>
      <c r="G77" s="23"/>
      <c r="H77" s="23"/>
      <c r="I77" s="23"/>
      <c r="J77" s="3"/>
    </row>
    <row r="78" spans="1:47" ht="15.75" x14ac:dyDescent="0.25">
      <c r="A78" s="23"/>
      <c r="B78" s="3"/>
      <c r="C78" s="3"/>
      <c r="D78" s="3"/>
      <c r="E78" s="23"/>
      <c r="F78" s="23"/>
      <c r="G78" s="23"/>
      <c r="H78" s="23"/>
      <c r="I78" s="23"/>
      <c r="J78" s="3"/>
    </row>
    <row r="79" spans="1:47" ht="15.75" x14ac:dyDescent="0.25">
      <c r="A79" s="23"/>
      <c r="B79" s="3"/>
      <c r="C79" s="3"/>
      <c r="D79" s="3"/>
      <c r="E79" s="23"/>
      <c r="F79" s="23"/>
      <c r="G79" s="23"/>
      <c r="H79" s="23"/>
      <c r="I79" s="23"/>
      <c r="J79" s="3"/>
    </row>
    <row r="80" spans="1:47" ht="15.75" x14ac:dyDescent="0.25">
      <c r="A80" s="23"/>
      <c r="B80" s="3"/>
      <c r="C80" s="3"/>
      <c r="D80" s="3"/>
      <c r="E80" s="23"/>
      <c r="F80" s="23"/>
      <c r="G80" s="23"/>
      <c r="H80" s="23"/>
      <c r="I80" s="23"/>
      <c r="J80" s="3"/>
    </row>
    <row r="81" spans="1:10" x14ac:dyDescent="0.2">
      <c r="A81" s="23"/>
      <c r="B81" s="25"/>
      <c r="C81" s="463"/>
      <c r="D81" s="463"/>
      <c r="E81" s="464"/>
      <c r="F81" s="464"/>
      <c r="G81" s="463"/>
      <c r="H81" s="463"/>
      <c r="I81" s="463"/>
      <c r="J81" s="23"/>
    </row>
  </sheetData>
  <mergeCells count="35">
    <mergeCell ref="P7:P8"/>
    <mergeCell ref="A1:P1"/>
    <mergeCell ref="A2:P2"/>
    <mergeCell ref="A3:P3"/>
    <mergeCell ref="E5:L5"/>
    <mergeCell ref="A7:A8"/>
    <mergeCell ref="B7:B8"/>
    <mergeCell ref="C7:C8"/>
    <mergeCell ref="D7:D8"/>
    <mergeCell ref="E7:E8"/>
    <mergeCell ref="F7:H7"/>
    <mergeCell ref="I7:I8"/>
    <mergeCell ref="J7:K7"/>
    <mergeCell ref="L7:L8"/>
    <mergeCell ref="N7:N8"/>
    <mergeCell ref="O7:O8"/>
    <mergeCell ref="L41:L42"/>
    <mergeCell ref="N41:N42"/>
    <mergeCell ref="O41:O42"/>
    <mergeCell ref="P41:P42"/>
    <mergeCell ref="A35:P35"/>
    <mergeCell ref="A36:P36"/>
    <mergeCell ref="A37:P37"/>
    <mergeCell ref="E39:L39"/>
    <mergeCell ref="A41:A42"/>
    <mergeCell ref="B41:B42"/>
    <mergeCell ref="C41:C42"/>
    <mergeCell ref="D41:D42"/>
    <mergeCell ref="E41:E42"/>
    <mergeCell ref="F41:H41"/>
    <mergeCell ref="C81:D81"/>
    <mergeCell ref="E81:F81"/>
    <mergeCell ref="G81:I81"/>
    <mergeCell ref="I41:I42"/>
    <mergeCell ref="J41:K41"/>
  </mergeCells>
  <printOptions horizontalCentered="1"/>
  <pageMargins left="0.27559055118110237" right="0.19685039370078741" top="0.39370078740157483" bottom="0.39370078740157483" header="0.51181102362204722" footer="0.51181102362204722"/>
  <pageSetup paperSize="9" scale="98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U80"/>
  <sheetViews>
    <sheetView workbookViewId="0">
      <selection sqref="A1:P31"/>
    </sheetView>
  </sheetViews>
  <sheetFormatPr defaultColWidth="9.140625" defaultRowHeight="12.75" x14ac:dyDescent="0.2"/>
  <cols>
    <col min="1" max="1" width="3.85546875" style="17" customWidth="1"/>
    <col min="2" max="2" width="29.7109375" style="17" customWidth="1"/>
    <col min="3" max="3" width="10.140625" style="17" customWidth="1"/>
    <col min="4" max="4" width="22.7109375" style="17" customWidth="1"/>
    <col min="5" max="5" width="7.7109375" style="17" customWidth="1"/>
    <col min="6" max="8" width="7.28515625" style="17" customWidth="1"/>
    <col min="9" max="9" width="3.7109375" style="17" customWidth="1"/>
    <col min="10" max="11" width="7.28515625" style="17" customWidth="1"/>
    <col min="12" max="12" width="4" style="17" customWidth="1"/>
    <col min="13" max="13" width="7.28515625" style="17" customWidth="1"/>
    <col min="14" max="14" width="7.140625" style="17" customWidth="1"/>
    <col min="15" max="15" width="5" style="17" customWidth="1"/>
    <col min="16" max="16" width="8.28515625" style="17" customWidth="1"/>
    <col min="17" max="16384" width="9.140625" style="17"/>
  </cols>
  <sheetData>
    <row r="1" spans="1:39" s="26" customFormat="1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</row>
    <row r="2" spans="1:39" s="26" customFormat="1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</row>
    <row r="3" spans="1:39" s="26" customFormat="1" ht="15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</row>
    <row r="4" spans="1:39" s="26" customFormat="1" x14ac:dyDescent="0.2">
      <c r="A4" s="49"/>
      <c r="B4" s="48"/>
      <c r="C4" s="14"/>
      <c r="D4" s="4"/>
      <c r="F4" s="98"/>
      <c r="H4" s="98"/>
      <c r="I4" s="98"/>
      <c r="J4" s="98"/>
      <c r="K4" s="98"/>
      <c r="L4" s="98"/>
      <c r="M4" s="98"/>
      <c r="Q4" s="98"/>
      <c r="R4" s="98"/>
      <c r="S4" s="98"/>
      <c r="T4" s="98"/>
    </row>
    <row r="5" spans="1:39" s="26" customFormat="1" ht="15" x14ac:dyDescent="0.2">
      <c r="A5" s="96" t="s">
        <v>2064</v>
      </c>
      <c r="B5" s="96"/>
      <c r="C5" s="14"/>
      <c r="D5" s="4"/>
      <c r="E5" s="429" t="s">
        <v>34</v>
      </c>
      <c r="F5" s="429"/>
      <c r="G5" s="429"/>
      <c r="H5" s="429"/>
      <c r="I5" s="429"/>
      <c r="J5" s="429"/>
      <c r="K5" s="429"/>
      <c r="L5" s="429"/>
      <c r="M5" s="97"/>
      <c r="N5" s="10" t="str">
        <f>d_1</f>
        <v>17 сентября 2022 г.</v>
      </c>
      <c r="O5" s="50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</row>
    <row r="6" spans="1:39" s="26" customFormat="1" ht="12.75" customHeight="1" x14ac:dyDescent="0.2">
      <c r="A6" s="10" t="str">
        <f>d_4</f>
        <v>ЖЕНЩИНЫ</v>
      </c>
      <c r="B6" s="17"/>
      <c r="C6" s="14"/>
      <c r="D6" s="4"/>
      <c r="K6" s="130" t="str">
        <f>d_7</f>
        <v xml:space="preserve">г. Ростов н/Д </v>
      </c>
      <c r="L6" s="22"/>
      <c r="M6" s="22"/>
      <c r="N6" s="22"/>
      <c r="O6" s="22"/>
      <c r="P6" s="89" t="s">
        <v>2421</v>
      </c>
      <c r="V6" s="67"/>
      <c r="W6" s="58"/>
      <c r="AA6" s="22"/>
      <c r="AB6" s="22"/>
      <c r="AC6" s="22"/>
      <c r="AD6" s="22"/>
      <c r="AE6" s="22"/>
      <c r="AF6" s="22"/>
      <c r="AG6" s="22"/>
      <c r="AH6" s="22"/>
      <c r="AI6" s="22"/>
      <c r="AJ6" s="22"/>
    </row>
    <row r="7" spans="1:39" ht="16.5" customHeight="1" x14ac:dyDescent="0.2">
      <c r="A7" s="459" t="s">
        <v>74</v>
      </c>
      <c r="B7" s="457" t="s">
        <v>117</v>
      </c>
      <c r="C7" s="457" t="s">
        <v>72</v>
      </c>
      <c r="D7" s="457" t="s">
        <v>107</v>
      </c>
      <c r="E7" s="457" t="s">
        <v>42</v>
      </c>
      <c r="F7" s="455" t="s">
        <v>10</v>
      </c>
      <c r="G7" s="455"/>
      <c r="H7" s="455"/>
      <c r="I7" s="456" t="s">
        <v>11</v>
      </c>
      <c r="J7" s="455" t="s">
        <v>10</v>
      </c>
      <c r="K7" s="455"/>
      <c r="L7" s="456" t="s">
        <v>11</v>
      </c>
      <c r="M7" s="99"/>
      <c r="N7" s="457" t="s">
        <v>43</v>
      </c>
      <c r="O7" s="461" t="s">
        <v>57</v>
      </c>
      <c r="P7" s="461" t="s">
        <v>44</v>
      </c>
    </row>
    <row r="8" spans="1:39" ht="25.5" customHeight="1" x14ac:dyDescent="0.2">
      <c r="A8" s="460"/>
      <c r="B8" s="458"/>
      <c r="C8" s="458"/>
      <c r="D8" s="458"/>
      <c r="E8" s="458"/>
      <c r="F8" s="99">
        <v>1</v>
      </c>
      <c r="G8" s="99">
        <v>2</v>
      </c>
      <c r="H8" s="99">
        <v>3</v>
      </c>
      <c r="I8" s="456"/>
      <c r="J8" s="99">
        <v>4</v>
      </c>
      <c r="K8" s="99">
        <v>5</v>
      </c>
      <c r="L8" s="456"/>
      <c r="M8" s="99">
        <v>6</v>
      </c>
      <c r="N8" s="458"/>
      <c r="O8" s="462"/>
      <c r="P8" s="462"/>
    </row>
    <row r="9" spans="1:39" ht="18" customHeight="1" x14ac:dyDescent="0.2">
      <c r="A9" s="6" t="s">
        <v>45</v>
      </c>
      <c r="B9" s="15" t="str">
        <f>VLOOKUP($E9,УЧАСТНИКИ!$A$2:$L$1060,3,FALSE)</f>
        <v>ГЕРГИЛЬ ВАЛЕНТИНА</v>
      </c>
      <c r="C9" s="139" t="str">
        <f>VLOOKUP($E9,УЧАСТНИКИ!$A$2:$L$1060,4,FALSE)</f>
        <v>14.02.2006</v>
      </c>
      <c r="D9" s="15" t="str">
        <f>VLOOKUP($E9,УЧАСТНИКИ!$A$2:$L$1060,5,FALSE)</f>
        <v>БАТАЙСК ДЮСШ</v>
      </c>
      <c r="E9" s="20" t="s">
        <v>142</v>
      </c>
      <c r="F9" s="20"/>
      <c r="G9" s="20"/>
      <c r="H9" s="20"/>
      <c r="I9" s="20"/>
      <c r="J9" s="15"/>
      <c r="K9" s="21"/>
      <c r="L9" s="21"/>
      <c r="M9" s="21"/>
      <c r="N9" s="21"/>
      <c r="O9" s="21"/>
      <c r="P9" s="207">
        <f>VLOOKUP($E9,УЧАСТНИКИ!$A$2:$L$1060,9,FALSE)</f>
        <v>0</v>
      </c>
      <c r="Q9" s="69"/>
      <c r="R9" s="69"/>
    </row>
    <row r="10" spans="1:39" ht="18" customHeight="1" x14ac:dyDescent="0.2">
      <c r="A10" s="6" t="s">
        <v>46</v>
      </c>
      <c r="B10" s="15" t="str">
        <f>VLOOKUP($E10,УЧАСТНИКИ!$A$2:$L$1060,3,FALSE)</f>
        <v>ЯКОВЦОВА АЛИСА</v>
      </c>
      <c r="C10" s="139" t="str">
        <f>VLOOKUP($E10,УЧАСТНИКИ!$A$2:$L$1060,4,FALSE)</f>
        <v>14.10.2005</v>
      </c>
      <c r="D10" s="15" t="str">
        <f>VLOOKUP($E10,УЧАСТНИКИ!$A$2:$L$1060,5,FALSE)</f>
        <v>ШАХТЫ СШОР-15</v>
      </c>
      <c r="E10" s="20" t="s">
        <v>2352</v>
      </c>
      <c r="F10" s="20"/>
      <c r="G10" s="20"/>
      <c r="H10" s="20"/>
      <c r="I10" s="20"/>
      <c r="J10" s="15"/>
      <c r="K10" s="21"/>
      <c r="L10" s="21"/>
      <c r="M10" s="21"/>
      <c r="N10" s="21"/>
      <c r="O10" s="21"/>
      <c r="P10" s="207">
        <f>VLOOKUP($E10,УЧАСТНИКИ!$A$2:$L$1060,9,FALSE)</f>
        <v>0</v>
      </c>
      <c r="Q10" s="69"/>
      <c r="R10" s="69"/>
    </row>
    <row r="11" spans="1:39" ht="18" customHeight="1" x14ac:dyDescent="0.2">
      <c r="A11" s="6" t="s">
        <v>47</v>
      </c>
      <c r="B11" s="15" t="str">
        <f>VLOOKUP($E11,УЧАСТНИКИ!$A$2:$L$1060,3,FALSE)</f>
        <v>НИКИТИНА МАРГАРИТА</v>
      </c>
      <c r="C11" s="139" t="str">
        <f>VLOOKUP($E11,УЧАСТНИКИ!$A$2:$L$1060,4,FALSE)</f>
        <v>30.07.2002</v>
      </c>
      <c r="D11" s="15" t="str">
        <f>VLOOKUP($E11,УЧАСТНИКИ!$A$2:$L$1060,5,FALSE)</f>
        <v>ШАХТЫ СШОР-15</v>
      </c>
      <c r="E11" s="20" t="s">
        <v>2499</v>
      </c>
      <c r="F11" s="20"/>
      <c r="G11" s="20"/>
      <c r="H11" s="20"/>
      <c r="I11" s="20"/>
      <c r="J11" s="15"/>
      <c r="K11" s="21"/>
      <c r="L11" s="21"/>
      <c r="M11" s="21"/>
      <c r="N11" s="21"/>
      <c r="O11" s="21"/>
      <c r="P11" s="207">
        <f>VLOOKUP($E11,УЧАСТНИКИ!$A$2:$L$1060,9,FALSE)</f>
        <v>0</v>
      </c>
      <c r="Q11" s="69"/>
      <c r="R11" s="69"/>
    </row>
    <row r="12" spans="1:39" ht="18" customHeight="1" x14ac:dyDescent="0.2">
      <c r="A12" s="6" t="s">
        <v>48</v>
      </c>
      <c r="B12" s="206" t="e">
        <f>VLOOKUP($E12,УЧАСТНИКИ!$A$2:$L$1060,3,FALSE)</f>
        <v>#N/A</v>
      </c>
      <c r="C12" s="210" t="e">
        <f>VLOOKUP($E12,УЧАСТНИКИ!$A$2:$L$1060,4,FALSE)</f>
        <v>#N/A</v>
      </c>
      <c r="D12" s="206" t="e">
        <f>VLOOKUP($E12,УЧАСТНИКИ!$A$2:$L$1060,5,FALSE)</f>
        <v>#N/A</v>
      </c>
      <c r="E12" s="20"/>
      <c r="F12" s="20"/>
      <c r="G12" s="20"/>
      <c r="H12" s="20"/>
      <c r="I12" s="20"/>
      <c r="J12" s="15"/>
      <c r="K12" s="21"/>
      <c r="L12" s="21"/>
      <c r="M12" s="21"/>
      <c r="N12" s="21"/>
      <c r="O12" s="21"/>
      <c r="P12" s="207" t="e">
        <f>VLOOKUP($E12,УЧАСТНИКИ!$A$2:$L$1060,9,FALSE)</f>
        <v>#N/A</v>
      </c>
      <c r="Q12" s="69"/>
      <c r="R12" s="69"/>
    </row>
    <row r="13" spans="1:39" ht="18" customHeight="1" x14ac:dyDescent="0.2">
      <c r="A13" s="6" t="s">
        <v>49</v>
      </c>
      <c r="B13" s="206" t="e">
        <f>VLOOKUP($E13,УЧАСТНИКИ!$A$2:$L$1060,3,FALSE)</f>
        <v>#N/A</v>
      </c>
      <c r="C13" s="210" t="e">
        <f>VLOOKUP($E13,УЧАСТНИКИ!$A$2:$L$1060,4,FALSE)</f>
        <v>#N/A</v>
      </c>
      <c r="D13" s="206" t="e">
        <f>VLOOKUP($E13,УЧАСТНИКИ!$A$2:$L$1060,5,FALSE)</f>
        <v>#N/A</v>
      </c>
      <c r="E13" s="20"/>
      <c r="F13" s="20"/>
      <c r="G13" s="20"/>
      <c r="H13" s="20"/>
      <c r="I13" s="20"/>
      <c r="J13" s="15"/>
      <c r="K13" s="21"/>
      <c r="L13" s="21"/>
      <c r="M13" s="21"/>
      <c r="N13" s="21"/>
      <c r="O13" s="21"/>
      <c r="P13" s="207" t="e">
        <f>VLOOKUP($E13,УЧАСТНИКИ!$A$2:$L$1060,9,FALSE)</f>
        <v>#N/A</v>
      </c>
      <c r="Q13" s="69"/>
      <c r="R13" s="69"/>
    </row>
    <row r="14" spans="1:39" ht="18" customHeight="1" x14ac:dyDescent="0.2">
      <c r="A14" s="6" t="s">
        <v>50</v>
      </c>
      <c r="B14" s="206" t="e">
        <f>VLOOKUP($E14,УЧАСТНИКИ!$A$2:$L$1060,3,FALSE)</f>
        <v>#N/A</v>
      </c>
      <c r="C14" s="210" t="e">
        <f>VLOOKUP($E14,УЧАСТНИКИ!$A$2:$L$1060,4,FALSE)</f>
        <v>#N/A</v>
      </c>
      <c r="D14" s="206" t="e">
        <f>VLOOKUP($E14,УЧАСТНИКИ!$A$2:$L$1060,5,FALSE)</f>
        <v>#N/A</v>
      </c>
      <c r="E14" s="20"/>
      <c r="F14" s="20"/>
      <c r="G14" s="20"/>
      <c r="H14" s="20"/>
      <c r="I14" s="20"/>
      <c r="J14" s="15"/>
      <c r="K14" s="21"/>
      <c r="L14" s="21"/>
      <c r="M14" s="21"/>
      <c r="N14" s="21"/>
      <c r="O14" s="21"/>
      <c r="P14" s="207" t="e">
        <f>VLOOKUP($E14,УЧАСТНИКИ!$A$2:$L$1060,9,FALSE)</f>
        <v>#N/A</v>
      </c>
      <c r="Q14" s="69"/>
      <c r="R14" s="69"/>
    </row>
    <row r="15" spans="1:39" ht="18" customHeight="1" x14ac:dyDescent="0.2">
      <c r="A15" s="6" t="s">
        <v>51</v>
      </c>
      <c r="B15" s="206" t="e">
        <f>VLOOKUP($E15,УЧАСТНИКИ!$A$2:$L$1060,3,FALSE)</f>
        <v>#N/A</v>
      </c>
      <c r="C15" s="210" t="e">
        <f>VLOOKUP($E15,УЧАСТНИКИ!$A$2:$L$1060,4,FALSE)</f>
        <v>#N/A</v>
      </c>
      <c r="D15" s="206" t="e">
        <f>VLOOKUP($E15,УЧАСТНИКИ!$A$2:$L$1060,5,FALSE)</f>
        <v>#N/A</v>
      </c>
      <c r="E15" s="20"/>
      <c r="F15" s="208"/>
      <c r="G15" s="208"/>
      <c r="H15" s="208"/>
      <c r="I15" s="208"/>
      <c r="J15" s="206"/>
      <c r="K15" s="209"/>
      <c r="L15" s="209"/>
      <c r="M15" s="209"/>
      <c r="N15" s="209"/>
      <c r="O15" s="209"/>
      <c r="P15" s="207" t="e">
        <f>VLOOKUP($E15,УЧАСТНИКИ!$A$2:$L$1060,9,FALSE)</f>
        <v>#N/A</v>
      </c>
      <c r="Q15" s="69"/>
      <c r="R15" s="69"/>
    </row>
    <row r="16" spans="1:39" ht="13.5" hidden="1" customHeight="1" x14ac:dyDescent="0.2">
      <c r="A16" s="6" t="s">
        <v>88</v>
      </c>
      <c r="B16" s="15" t="e">
        <f>VLOOKUP($E16,УЧАСТНИКИ!$A$2:$L$1060,3,FALSE)</f>
        <v>#N/A</v>
      </c>
      <c r="C16" s="139" t="e">
        <f>VLOOKUP($E16,УЧАСТНИКИ!$A$2:$L$1060,4,FALSE)</f>
        <v>#N/A</v>
      </c>
      <c r="D16" s="15" t="e">
        <f>VLOOKUP($E16,УЧАСТНИКИ!$A$2:$L$1060,5,FALSE)</f>
        <v>#N/A</v>
      </c>
      <c r="E16" s="20"/>
      <c r="F16" s="208"/>
      <c r="G16" s="208"/>
      <c r="H16" s="208"/>
      <c r="I16" s="208"/>
      <c r="J16" s="206"/>
      <c r="K16" s="209"/>
      <c r="L16" s="209"/>
      <c r="M16" s="209"/>
      <c r="N16" s="209"/>
      <c r="O16" s="209"/>
      <c r="P16" s="207" t="e">
        <f>VLOOKUP($E16,УЧАСТНИКИ!$A$2:$L$1060,9,FALSE)</f>
        <v>#N/A</v>
      </c>
      <c r="Q16" s="69"/>
      <c r="R16" s="69"/>
    </row>
    <row r="17" spans="1:47" ht="13.5" hidden="1" customHeight="1" x14ac:dyDescent="0.2">
      <c r="A17" s="6" t="s">
        <v>95</v>
      </c>
      <c r="B17" s="15" t="e">
        <f>VLOOKUP($E17,УЧАСТНИКИ!$A$2:$L$1060,3,FALSE)</f>
        <v>#N/A</v>
      </c>
      <c r="C17" s="139" t="e">
        <f>VLOOKUP($E17,УЧАСТНИКИ!$A$2:$L$1060,4,FALSE)</f>
        <v>#N/A</v>
      </c>
      <c r="D17" s="15" t="e">
        <f>VLOOKUP($E17,УЧАСТНИКИ!$A$2:$L$1060,5,FALSE)</f>
        <v>#N/A</v>
      </c>
      <c r="E17" s="20"/>
      <c r="F17" s="208"/>
      <c r="G17" s="208"/>
      <c r="H17" s="208"/>
      <c r="I17" s="208"/>
      <c r="J17" s="206"/>
      <c r="K17" s="209"/>
      <c r="L17" s="209"/>
      <c r="M17" s="209"/>
      <c r="N17" s="209"/>
      <c r="O17" s="209"/>
      <c r="P17" s="207" t="e">
        <f>VLOOKUP($E17,УЧАСТНИКИ!$A$2:$L$1060,9,FALSE)</f>
        <v>#N/A</v>
      </c>
      <c r="Q17" s="69"/>
      <c r="R17" s="69"/>
    </row>
    <row r="18" spans="1:47" ht="13.5" hidden="1" customHeight="1" x14ac:dyDescent="0.2">
      <c r="A18" s="6" t="s">
        <v>94</v>
      </c>
      <c r="B18" s="15" t="e">
        <f>VLOOKUP($E18,УЧАСТНИКИ!$A$2:$L$1060,3,FALSE)</f>
        <v>#N/A</v>
      </c>
      <c r="C18" s="139" t="e">
        <f>VLOOKUP($E18,УЧАСТНИКИ!$A$2:$L$1060,4,FALSE)</f>
        <v>#N/A</v>
      </c>
      <c r="D18" s="15" t="e">
        <f>VLOOKUP($E18,УЧАСТНИКИ!$A$2:$L$1060,5,FALSE)</f>
        <v>#N/A</v>
      </c>
      <c r="E18" s="20"/>
      <c r="F18" s="208"/>
      <c r="G18" s="208"/>
      <c r="H18" s="208"/>
      <c r="I18" s="208"/>
      <c r="J18" s="206"/>
      <c r="K18" s="209"/>
      <c r="L18" s="209"/>
      <c r="M18" s="209"/>
      <c r="N18" s="209"/>
      <c r="O18" s="209"/>
      <c r="P18" s="207" t="e">
        <f>VLOOKUP($E18,УЧАСТНИКИ!$A$2:$L$1060,9,FALSE)</f>
        <v>#N/A</v>
      </c>
      <c r="Q18" s="69"/>
      <c r="R18" s="69"/>
    </row>
    <row r="19" spans="1:47" ht="13.5" hidden="1" customHeight="1" x14ac:dyDescent="0.2">
      <c r="A19" s="6" t="s">
        <v>93</v>
      </c>
      <c r="B19" s="15" t="e">
        <f>VLOOKUP($E19,УЧАСТНИКИ!$A$2:$L$1060,3,FALSE)</f>
        <v>#N/A</v>
      </c>
      <c r="C19" s="139" t="e">
        <f>VLOOKUP($E19,УЧАСТНИКИ!$A$2:$L$1060,4,FALSE)</f>
        <v>#N/A</v>
      </c>
      <c r="D19" s="15" t="e">
        <f>VLOOKUP($E19,УЧАСТНИКИ!$A$2:$L$1060,5,FALSE)</f>
        <v>#N/A</v>
      </c>
      <c r="E19" s="20"/>
      <c r="F19" s="20"/>
      <c r="G19" s="20"/>
      <c r="H19" s="20"/>
      <c r="I19" s="20"/>
      <c r="J19" s="15"/>
      <c r="K19" s="21"/>
      <c r="L19" s="21"/>
      <c r="M19" s="21"/>
      <c r="N19" s="21"/>
      <c r="O19" s="21"/>
      <c r="P19" s="207" t="e">
        <f>VLOOKUP($E19,УЧАСТНИКИ!$A$2:$L$1060,9,FALSE)</f>
        <v>#N/A</v>
      </c>
      <c r="Q19" s="69"/>
      <c r="R19" s="69"/>
    </row>
    <row r="20" spans="1:47" ht="13.5" hidden="1" customHeight="1" x14ac:dyDescent="0.2">
      <c r="A20" s="6" t="s">
        <v>92</v>
      </c>
      <c r="B20" s="15" t="e">
        <f>VLOOKUP($E20,УЧАСТНИКИ!$A$2:$L$1060,3,FALSE)</f>
        <v>#N/A</v>
      </c>
      <c r="C20" s="139" t="e">
        <f>VLOOKUP($E20,УЧАСТНИКИ!$A$2:$L$1060,4,FALSE)</f>
        <v>#N/A</v>
      </c>
      <c r="D20" s="15" t="e">
        <f>VLOOKUP($E20,УЧАСТНИКИ!$A$2:$L$1060,5,FALSE)</f>
        <v>#N/A</v>
      </c>
      <c r="E20" s="20"/>
      <c r="F20" s="20"/>
      <c r="G20" s="20"/>
      <c r="H20" s="20"/>
      <c r="I20" s="20"/>
      <c r="J20" s="15"/>
      <c r="K20" s="21"/>
      <c r="L20" s="21"/>
      <c r="M20" s="21"/>
      <c r="N20" s="21"/>
      <c r="O20" s="21"/>
      <c r="P20" s="207" t="e">
        <f>VLOOKUP($E20,УЧАСТНИКИ!$A$2:$L$1060,9,FALSE)</f>
        <v>#N/A</v>
      </c>
      <c r="Q20" s="69"/>
      <c r="R20" s="69"/>
    </row>
    <row r="21" spans="1:47" ht="13.5" hidden="1" customHeight="1" x14ac:dyDescent="0.2">
      <c r="A21" s="6" t="s">
        <v>91</v>
      </c>
      <c r="B21" s="15" t="e">
        <f>VLOOKUP($E21,УЧАСТНИКИ!$A$2:$L$1060,3,FALSE)</f>
        <v>#N/A</v>
      </c>
      <c r="C21" s="139" t="e">
        <f>VLOOKUP($E21,УЧАСТНИКИ!$A$2:$L$1060,4,FALSE)</f>
        <v>#N/A</v>
      </c>
      <c r="D21" s="15" t="e">
        <f>VLOOKUP($E21,УЧАСТНИКИ!$A$2:$L$1060,5,FALSE)</f>
        <v>#N/A</v>
      </c>
      <c r="E21" s="20"/>
      <c r="F21" s="20"/>
      <c r="G21" s="20"/>
      <c r="H21" s="20"/>
      <c r="I21" s="20"/>
      <c r="J21" s="15"/>
      <c r="K21" s="21"/>
      <c r="L21" s="21"/>
      <c r="M21" s="21"/>
      <c r="N21" s="21"/>
      <c r="O21" s="21"/>
      <c r="P21" s="207" t="e">
        <f>VLOOKUP($E21,УЧАСТНИКИ!$A$2:$L$1060,9,FALSE)</f>
        <v>#N/A</v>
      </c>
      <c r="Q21" s="69"/>
      <c r="R21" s="69"/>
    </row>
    <row r="22" spans="1:47" ht="13.5" hidden="1" customHeight="1" x14ac:dyDescent="0.2">
      <c r="A22" s="6" t="s">
        <v>90</v>
      </c>
      <c r="B22" s="206" t="e">
        <f>VLOOKUP($E22,УЧАСТНИКИ!$A$2:$L$1060,3,FALSE)</f>
        <v>#N/A</v>
      </c>
      <c r="C22" s="210" t="e">
        <f>VLOOKUP($E22,УЧАСТНИКИ!$A$2:$L$1060,4,FALSE)</f>
        <v>#N/A</v>
      </c>
      <c r="D22" s="206" t="e">
        <f>VLOOKUP($E22,УЧАСТНИКИ!$A$2:$L$1060,5,FALSE)</f>
        <v>#N/A</v>
      </c>
      <c r="E22" s="20"/>
      <c r="F22" s="20"/>
      <c r="G22" s="20"/>
      <c r="H22" s="20"/>
      <c r="I22" s="20"/>
      <c r="J22" s="15"/>
      <c r="K22" s="21"/>
      <c r="L22" s="21"/>
      <c r="M22" s="21"/>
      <c r="N22" s="21"/>
      <c r="O22" s="21"/>
      <c r="P22" s="207" t="e">
        <f>VLOOKUP($E22,УЧАСТНИКИ!$A$2:$L$1060,9,FALSE)</f>
        <v>#N/A</v>
      </c>
      <c r="Q22" s="69"/>
      <c r="R22" s="69"/>
    </row>
    <row r="23" spans="1:47" ht="13.5" hidden="1" customHeight="1" x14ac:dyDescent="0.2">
      <c r="A23" s="6" t="s">
        <v>89</v>
      </c>
      <c r="B23" s="206" t="e">
        <f>VLOOKUP($E23,УЧАСТНИКИ!$A$2:$L$1060,3,FALSE)</f>
        <v>#N/A</v>
      </c>
      <c r="C23" s="210" t="e">
        <f>VLOOKUP($E23,УЧАСТНИКИ!$A$2:$L$1060,4,FALSE)</f>
        <v>#N/A</v>
      </c>
      <c r="D23" s="206" t="e">
        <f>VLOOKUP($E23,УЧАСТНИКИ!$A$2:$L$1060,5,FALSE)</f>
        <v>#N/A</v>
      </c>
      <c r="E23" s="20"/>
      <c r="F23" s="20"/>
      <c r="G23" s="20"/>
      <c r="H23" s="20"/>
      <c r="I23" s="20"/>
      <c r="J23" s="15"/>
      <c r="K23" s="21"/>
      <c r="L23" s="21"/>
      <c r="M23" s="21"/>
      <c r="N23" s="21"/>
      <c r="O23" s="21"/>
      <c r="P23" s="207" t="e">
        <f>VLOOKUP($E23,УЧАСТНИКИ!$A$2:$L$1060,9,FALSE)</f>
        <v>#N/A</v>
      </c>
      <c r="Q23" s="69"/>
      <c r="R23" s="69"/>
    </row>
    <row r="24" spans="1:47" ht="13.5" hidden="1" customHeight="1" x14ac:dyDescent="0.2">
      <c r="A24" s="6" t="s">
        <v>96</v>
      </c>
      <c r="B24" s="15" t="e">
        <f>VLOOKUP($E24,УЧАСТНИКИ!$A$2:$L$1060,3,FALSE)</f>
        <v>#N/A</v>
      </c>
      <c r="C24" s="139" t="e">
        <f>VLOOKUP($E24,УЧАСТНИКИ!$A$2:$L$1060,4,FALSE)</f>
        <v>#N/A</v>
      </c>
      <c r="D24" s="15" t="e">
        <f>VLOOKUP($E24,УЧАСТНИКИ!$A$2:$L$1060,5,FALSE)</f>
        <v>#N/A</v>
      </c>
      <c r="E24" s="20"/>
      <c r="F24" s="20"/>
      <c r="G24" s="20"/>
      <c r="H24" s="20"/>
      <c r="I24" s="20"/>
      <c r="J24" s="15"/>
      <c r="K24" s="21"/>
      <c r="L24" s="21"/>
      <c r="M24" s="21"/>
      <c r="N24" s="21"/>
      <c r="O24" s="21"/>
      <c r="P24" s="16" t="e">
        <f>VLOOKUP($E24,УЧАСТНИКИ!$A$2:$L$1060,9,FALSE)</f>
        <v>#N/A</v>
      </c>
      <c r="Q24" s="69"/>
      <c r="R24" s="69"/>
    </row>
    <row r="25" spans="1:47" ht="13.5" hidden="1" customHeight="1" x14ac:dyDescent="0.2">
      <c r="A25" s="6" t="s">
        <v>97</v>
      </c>
      <c r="B25" s="15" t="e">
        <f>VLOOKUP($E25,УЧАСТНИКИ!$A$2:$L$1060,3,FALSE)</f>
        <v>#N/A</v>
      </c>
      <c r="C25" s="139" t="e">
        <f>VLOOKUP($E25,УЧАСТНИКИ!$A$2:$L$1060,4,FALSE)</f>
        <v>#N/A</v>
      </c>
      <c r="D25" s="15" t="e">
        <f>VLOOKUP($E25,УЧАСТНИКИ!$A$2:$L$1060,5,FALSE)</f>
        <v>#N/A</v>
      </c>
      <c r="E25" s="20"/>
      <c r="F25" s="20"/>
      <c r="G25" s="20"/>
      <c r="H25" s="20"/>
      <c r="I25" s="20"/>
      <c r="J25" s="15"/>
      <c r="K25" s="21"/>
      <c r="L25" s="21"/>
      <c r="M25" s="21"/>
      <c r="N25" s="21"/>
      <c r="O25" s="21"/>
      <c r="P25" s="16" t="e">
        <f>VLOOKUP($E25,УЧАСТНИКИ!$A$2:$L$1060,9,FALSE)</f>
        <v>#N/A</v>
      </c>
      <c r="Q25" s="69"/>
      <c r="R25" s="69"/>
    </row>
    <row r="26" spans="1:47" ht="13.5" hidden="1" customHeight="1" x14ac:dyDescent="0.2">
      <c r="A26" s="6" t="s">
        <v>98</v>
      </c>
      <c r="B26" s="15" t="e">
        <f>VLOOKUP($E26,УЧАСТНИКИ!$A$2:$L$1060,3,FALSE)</f>
        <v>#N/A</v>
      </c>
      <c r="C26" s="139" t="e">
        <f>VLOOKUP($E26,УЧАСТНИКИ!$A$2:$L$1060,4,FALSE)</f>
        <v>#N/A</v>
      </c>
      <c r="D26" s="15" t="e">
        <f>VLOOKUP($E26,УЧАСТНИКИ!$A$2:$L$1060,5,FALSE)</f>
        <v>#N/A</v>
      </c>
      <c r="E26" s="20"/>
      <c r="F26" s="20"/>
      <c r="G26" s="20"/>
      <c r="H26" s="20"/>
      <c r="I26" s="20"/>
      <c r="J26" s="15"/>
      <c r="K26" s="21"/>
      <c r="L26" s="21"/>
      <c r="M26" s="21"/>
      <c r="N26" s="21"/>
      <c r="O26" s="21"/>
      <c r="P26" s="16" t="e">
        <f>VLOOKUP($E26,УЧАСТНИКИ!$A$2:$L$1060,9,FALSE)</f>
        <v>#N/A</v>
      </c>
      <c r="Q26" s="69"/>
      <c r="R26" s="69"/>
    </row>
    <row r="27" spans="1:47" ht="13.5" customHeight="1" x14ac:dyDescent="0.2">
      <c r="A27" s="72"/>
      <c r="B27" s="73"/>
      <c r="C27" s="70"/>
      <c r="D27" s="76"/>
      <c r="E27" s="74"/>
      <c r="F27" s="74"/>
      <c r="G27" s="74"/>
      <c r="H27" s="74"/>
      <c r="I27" s="74"/>
      <c r="J27" s="73"/>
      <c r="K27" s="75"/>
      <c r="L27" s="75"/>
      <c r="M27" s="75"/>
      <c r="N27" s="75"/>
      <c r="O27" s="75"/>
      <c r="P27" s="70"/>
      <c r="Q27" s="69"/>
      <c r="R27" s="69"/>
    </row>
    <row r="28" spans="1:47" ht="13.5" customHeight="1" x14ac:dyDescent="0.2">
      <c r="A28" s="35"/>
      <c r="B28" s="35"/>
      <c r="C28" s="36"/>
      <c r="D28" s="35"/>
      <c r="E28" s="34"/>
      <c r="F28" s="35"/>
      <c r="G28" s="34"/>
      <c r="H28" s="34"/>
      <c r="I28" s="34"/>
      <c r="J28" s="35"/>
      <c r="K28" s="26"/>
      <c r="L28" s="26"/>
      <c r="M28" s="26"/>
      <c r="N28" s="26"/>
      <c r="O28" s="26"/>
      <c r="P28" s="36"/>
    </row>
    <row r="29" spans="1:47" x14ac:dyDescent="0.2">
      <c r="A29" s="258" t="s">
        <v>6</v>
      </c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</row>
    <row r="30" spans="1:47" x14ac:dyDescent="0.2">
      <c r="A30" s="258" t="s">
        <v>7</v>
      </c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</row>
    <row r="31" spans="1:47" x14ac:dyDescent="0.2">
      <c r="A31" t="s">
        <v>8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 ht="15.75" x14ac:dyDescent="0.25">
      <c r="A32" s="23"/>
      <c r="B32" s="3"/>
      <c r="C32" s="3"/>
      <c r="D32" s="3"/>
      <c r="E32" s="23"/>
      <c r="F32" s="23"/>
      <c r="G32" s="23"/>
      <c r="H32" s="23"/>
      <c r="I32" s="23"/>
      <c r="J32" s="3"/>
    </row>
    <row r="33" spans="1:39" ht="15.75" x14ac:dyDescent="0.25">
      <c r="A33" s="23"/>
      <c r="B33" s="3"/>
      <c r="C33" s="3"/>
      <c r="D33" s="3"/>
      <c r="E33" s="23"/>
      <c r="F33" s="23"/>
      <c r="G33" s="23"/>
      <c r="H33" s="23"/>
      <c r="I33" s="23"/>
      <c r="J33" s="3"/>
    </row>
    <row r="34" spans="1:39" s="26" customFormat="1" x14ac:dyDescent="0.2">
      <c r="A34" s="420" t="s">
        <v>73</v>
      </c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</row>
    <row r="35" spans="1:39" s="26" customFormat="1" ht="15" x14ac:dyDescent="0.2">
      <c r="A35" s="422" t="s">
        <v>106</v>
      </c>
      <c r="B35" s="422"/>
      <c r="C35" s="422"/>
      <c r="D35" s="422"/>
      <c r="E35" s="422"/>
      <c r="F35" s="422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</row>
    <row r="36" spans="1:39" s="26" customFormat="1" ht="25.5" customHeight="1" x14ac:dyDescent="0.2">
      <c r="A36" s="424" t="str">
        <f>Name_4</f>
        <v>ОТКРЫТЫЙ ЛЕТНИЙ ЧЕМПИОНАТ ГОРОДА РОСТОВА-НА-ДОНУ</v>
      </c>
      <c r="B36" s="424"/>
      <c r="C36" s="424"/>
      <c r="D36" s="424"/>
      <c r="E36" s="424"/>
      <c r="F36" s="424"/>
      <c r="G36" s="424"/>
      <c r="H36" s="424"/>
      <c r="I36" s="424"/>
      <c r="J36" s="424"/>
      <c r="K36" s="424"/>
      <c r="L36" s="424"/>
      <c r="M36" s="424"/>
      <c r="N36" s="424"/>
      <c r="O36" s="424"/>
      <c r="P36" s="424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</row>
    <row r="37" spans="1:39" s="26" customFormat="1" x14ac:dyDescent="0.2">
      <c r="A37" s="49"/>
      <c r="B37" s="48"/>
      <c r="C37" s="14"/>
      <c r="D37" s="4"/>
      <c r="F37" s="98"/>
      <c r="H37" s="98"/>
      <c r="I37" s="98"/>
      <c r="J37" s="98"/>
      <c r="K37" s="98"/>
      <c r="L37" s="98"/>
      <c r="M37" s="98"/>
      <c r="Q37" s="98"/>
      <c r="R37" s="98"/>
      <c r="S37" s="98"/>
      <c r="T37" s="98"/>
    </row>
    <row r="38" spans="1:39" s="26" customFormat="1" ht="15" x14ac:dyDescent="0.2">
      <c r="A38" s="96" t="s">
        <v>64</v>
      </c>
      <c r="B38" s="96"/>
      <c r="C38" s="14"/>
      <c r="D38" s="4"/>
      <c r="E38" s="429" t="s">
        <v>34</v>
      </c>
      <c r="F38" s="429"/>
      <c r="G38" s="429"/>
      <c r="H38" s="429"/>
      <c r="I38" s="429"/>
      <c r="J38" s="429"/>
      <c r="K38" s="429"/>
      <c r="L38" s="429"/>
      <c r="M38" s="97"/>
      <c r="N38" s="10" t="str">
        <f>d_2</f>
        <v>18 сентября 2022 г</v>
      </c>
      <c r="O38" s="50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</row>
    <row r="39" spans="1:39" s="26" customFormat="1" ht="12.75" customHeight="1" x14ac:dyDescent="0.2">
      <c r="A39" s="10" t="str">
        <f>d_4</f>
        <v>ЖЕНЩИНЫ</v>
      </c>
      <c r="B39" s="17"/>
      <c r="C39" s="14"/>
      <c r="D39" s="4"/>
      <c r="K39" s="130" t="str">
        <f>d_7</f>
        <v xml:space="preserve">г. Ростов н/Д </v>
      </c>
      <c r="L39" s="22"/>
      <c r="M39" s="22"/>
      <c r="N39" s="22"/>
      <c r="O39" s="22"/>
      <c r="P39" s="89" t="s">
        <v>1706</v>
      </c>
      <c r="V39" s="67"/>
      <c r="W39" s="58"/>
      <c r="AA39" s="22"/>
      <c r="AB39" s="22"/>
      <c r="AC39" s="22"/>
      <c r="AD39" s="22"/>
      <c r="AE39" s="22"/>
      <c r="AF39" s="22"/>
      <c r="AG39" s="22"/>
      <c r="AH39" s="22"/>
      <c r="AI39" s="22"/>
      <c r="AJ39" s="22"/>
    </row>
    <row r="40" spans="1:39" ht="16.5" customHeight="1" x14ac:dyDescent="0.2">
      <c r="A40" s="459" t="s">
        <v>74</v>
      </c>
      <c r="B40" s="457" t="s">
        <v>117</v>
      </c>
      <c r="C40" s="457" t="s">
        <v>72</v>
      </c>
      <c r="D40" s="457" t="s">
        <v>107</v>
      </c>
      <c r="E40" s="457" t="s">
        <v>42</v>
      </c>
      <c r="F40" s="455" t="s">
        <v>10</v>
      </c>
      <c r="G40" s="455"/>
      <c r="H40" s="455"/>
      <c r="I40" s="456" t="s">
        <v>11</v>
      </c>
      <c r="J40" s="455" t="s">
        <v>10</v>
      </c>
      <c r="K40" s="455"/>
      <c r="L40" s="456" t="s">
        <v>11</v>
      </c>
      <c r="M40" s="99"/>
      <c r="N40" s="457" t="s">
        <v>43</v>
      </c>
      <c r="O40" s="461" t="s">
        <v>57</v>
      </c>
      <c r="P40" s="461" t="s">
        <v>44</v>
      </c>
    </row>
    <row r="41" spans="1:39" ht="25.5" customHeight="1" x14ac:dyDescent="0.2">
      <c r="A41" s="460"/>
      <c r="B41" s="458"/>
      <c r="C41" s="458"/>
      <c r="D41" s="458"/>
      <c r="E41" s="458"/>
      <c r="F41" s="99">
        <v>1</v>
      </c>
      <c r="G41" s="99">
        <v>2</v>
      </c>
      <c r="H41" s="99">
        <v>3</v>
      </c>
      <c r="I41" s="456"/>
      <c r="J41" s="99">
        <v>4</v>
      </c>
      <c r="K41" s="99">
        <v>5</v>
      </c>
      <c r="L41" s="456"/>
      <c r="M41" s="99">
        <v>6</v>
      </c>
      <c r="N41" s="458"/>
      <c r="O41" s="462"/>
      <c r="P41" s="462"/>
    </row>
    <row r="42" spans="1:39" ht="13.5" customHeight="1" x14ac:dyDescent="0.2">
      <c r="A42" s="6" t="s">
        <v>45</v>
      </c>
      <c r="B42" s="15" t="str">
        <f>VLOOKUP($E42,УЧАСТНИКИ!$A$2:$L$1060,3,FALSE)</f>
        <v>ЛАВРЕНТЬЕВА АРИНА</v>
      </c>
      <c r="C42" s="139" t="str">
        <f>VLOOKUP($E42,УЧАСТНИКИ!$A$2:$L$1060,4,FALSE)</f>
        <v>21.10.2007</v>
      </c>
      <c r="D42" s="15" t="str">
        <f>VLOOKUP($E42,УЧАСТНИКИ!$A$2:$L$1060,5,FALSE)</f>
        <v>РОСТОВ ДЮСШ-1</v>
      </c>
      <c r="E42" s="20" t="s">
        <v>1603</v>
      </c>
      <c r="F42" s="20"/>
      <c r="G42" s="20"/>
      <c r="H42" s="20"/>
      <c r="I42" s="20"/>
      <c r="J42" s="15"/>
      <c r="K42" s="21"/>
      <c r="L42" s="21"/>
      <c r="M42" s="21"/>
      <c r="N42" s="21"/>
      <c r="O42" s="21"/>
      <c r="P42" s="207">
        <f>VLOOKUP($E42,УЧАСТНИКИ!$A$2:$L$1060,9,FALSE)</f>
        <v>0</v>
      </c>
      <c r="Q42" s="69"/>
      <c r="R42" s="69"/>
    </row>
    <row r="43" spans="1:39" ht="13.5" customHeight="1" x14ac:dyDescent="0.2">
      <c r="A43" s="6" t="s">
        <v>46</v>
      </c>
      <c r="B43" s="15" t="e">
        <f>VLOOKUP($E43,УЧАСТНИКИ!$A$2:$L$1060,3,FALSE)</f>
        <v>#N/A</v>
      </c>
      <c r="C43" s="139" t="e">
        <f>VLOOKUP($E43,УЧАСТНИКИ!$A$2:$L$1060,4,FALSE)</f>
        <v>#N/A</v>
      </c>
      <c r="D43" s="15" t="e">
        <f>VLOOKUP($E43,УЧАСТНИКИ!$A$2:$L$1060,5,FALSE)</f>
        <v>#N/A</v>
      </c>
      <c r="E43" s="20" t="s">
        <v>1672</v>
      </c>
      <c r="F43" s="20"/>
      <c r="G43" s="20"/>
      <c r="H43" s="20"/>
      <c r="I43" s="20"/>
      <c r="J43" s="15"/>
      <c r="K43" s="21"/>
      <c r="L43" s="21"/>
      <c r="M43" s="21"/>
      <c r="N43" s="21"/>
      <c r="O43" s="21"/>
      <c r="P43" s="207" t="e">
        <f>VLOOKUP($E43,УЧАСТНИКИ!$A$2:$L$1060,9,FALSE)</f>
        <v>#N/A</v>
      </c>
      <c r="Q43" s="69"/>
      <c r="R43" s="69"/>
    </row>
    <row r="44" spans="1:39" ht="13.5" customHeight="1" x14ac:dyDescent="0.2">
      <c r="A44" s="6" t="s">
        <v>47</v>
      </c>
      <c r="B44" s="15" t="str">
        <f>VLOOKUP($E44,УЧАСТНИКИ!$A$2:$L$1060,3,FALSE)</f>
        <v>ПРОКУНИНА ВИКТОРИЯ</v>
      </c>
      <c r="C44" s="139" t="str">
        <f>VLOOKUP($E44,УЧАСТНИКИ!$A$2:$L$1060,4,FALSE)</f>
        <v>02.08.2005</v>
      </c>
      <c r="D44" s="15" t="str">
        <f>VLOOKUP($E44,УЧАСТНИКИ!$A$2:$L$1060,5,FALSE)</f>
        <v>РОСТОВ ДЮСШ-1</v>
      </c>
      <c r="E44" s="20" t="s">
        <v>170</v>
      </c>
      <c r="F44" s="20"/>
      <c r="G44" s="20"/>
      <c r="H44" s="20"/>
      <c r="I44" s="20"/>
      <c r="J44" s="15"/>
      <c r="K44" s="21"/>
      <c r="L44" s="21"/>
      <c r="M44" s="21"/>
      <c r="N44" s="21"/>
      <c r="O44" s="21"/>
      <c r="P44" s="207">
        <f>VLOOKUP($E44,УЧАСТНИКИ!$A$2:$L$1060,9,FALSE)</f>
        <v>0</v>
      </c>
      <c r="Q44" s="69"/>
      <c r="R44" s="69"/>
    </row>
    <row r="45" spans="1:39" ht="13.5" customHeight="1" x14ac:dyDescent="0.2">
      <c r="A45" s="6" t="s">
        <v>48</v>
      </c>
      <c r="B45" s="15" t="str">
        <f>VLOOKUP($E45,УЧАСТНИКИ!$A$2:$L$1060,3,FALSE)</f>
        <v>МАСЮК ОЛЬГА</v>
      </c>
      <c r="C45" s="139" t="str">
        <f>VLOOKUP($E45,УЧАСТНИКИ!$A$2:$L$1060,4,FALSE)</f>
        <v>23.09.1988</v>
      </c>
      <c r="D45" s="15" t="str">
        <f>VLOOKUP($E45,УЧАСТНИКИ!$A$2:$L$1060,5,FALSE)</f>
        <v>Бегом по жизни</v>
      </c>
      <c r="E45" s="20" t="s">
        <v>246</v>
      </c>
      <c r="F45" s="20"/>
      <c r="G45" s="20"/>
      <c r="H45" s="20"/>
      <c r="I45" s="20"/>
      <c r="J45" s="15"/>
      <c r="K45" s="21"/>
      <c r="L45" s="21"/>
      <c r="M45" s="21"/>
      <c r="N45" s="21"/>
      <c r="O45" s="21"/>
      <c r="P45" s="207">
        <f>VLOOKUP($E45,УЧАСТНИКИ!$A$2:$L$1060,9,FALSE)</f>
        <v>0</v>
      </c>
      <c r="Q45" s="69"/>
      <c r="R45" s="69"/>
    </row>
    <row r="46" spans="1:39" ht="13.5" customHeight="1" x14ac:dyDescent="0.2">
      <c r="A46" s="6" t="s">
        <v>49</v>
      </c>
      <c r="B46" s="15" t="e">
        <f>VLOOKUP($E46,УЧАСТНИКИ!$A$2:$L$1060,3,FALSE)</f>
        <v>#N/A</v>
      </c>
      <c r="C46" s="139" t="e">
        <f>VLOOKUP($E46,УЧАСТНИКИ!$A$2:$L$1060,4,FALSE)</f>
        <v>#N/A</v>
      </c>
      <c r="D46" s="15" t="e">
        <f>VLOOKUP($E46,УЧАСТНИКИ!$A$2:$L$1060,5,FALSE)</f>
        <v>#N/A</v>
      </c>
      <c r="E46" s="20" t="s">
        <v>1702</v>
      </c>
      <c r="F46" s="20"/>
      <c r="G46" s="20"/>
      <c r="H46" s="20"/>
      <c r="I46" s="20"/>
      <c r="J46" s="15"/>
      <c r="K46" s="21"/>
      <c r="L46" s="21"/>
      <c r="M46" s="21"/>
      <c r="N46" s="21"/>
      <c r="O46" s="21"/>
      <c r="P46" s="207" t="e">
        <f>VLOOKUP($E46,УЧАСТНИКИ!$A$2:$L$1060,9,FALSE)</f>
        <v>#N/A</v>
      </c>
      <c r="Q46" s="69"/>
      <c r="R46" s="69"/>
    </row>
    <row r="47" spans="1:39" ht="13.5" customHeight="1" x14ac:dyDescent="0.2">
      <c r="A47" s="6" t="s">
        <v>50</v>
      </c>
      <c r="B47" s="15" t="e">
        <f>VLOOKUP($E47,УЧАСТНИКИ!$A$2:$L$1060,3,FALSE)</f>
        <v>#N/A</v>
      </c>
      <c r="C47" s="139" t="e">
        <f>VLOOKUP($E47,УЧАСТНИКИ!$A$2:$L$1060,4,FALSE)</f>
        <v>#N/A</v>
      </c>
      <c r="D47" s="15" t="e">
        <f>VLOOKUP($E47,УЧАСТНИКИ!$A$2:$L$1060,5,FALSE)</f>
        <v>#N/A</v>
      </c>
      <c r="E47" s="20" t="s">
        <v>1690</v>
      </c>
      <c r="F47" s="20"/>
      <c r="G47" s="20"/>
      <c r="H47" s="20"/>
      <c r="I47" s="20"/>
      <c r="J47" s="15"/>
      <c r="K47" s="21"/>
      <c r="L47" s="21"/>
      <c r="M47" s="21"/>
      <c r="N47" s="21"/>
      <c r="O47" s="21"/>
      <c r="P47" s="207" t="e">
        <f>VLOOKUP($E47,УЧАСТНИКИ!$A$2:$L$1060,9,FALSE)</f>
        <v>#N/A</v>
      </c>
      <c r="Q47" s="69"/>
      <c r="R47" s="69"/>
    </row>
    <row r="48" spans="1:39" ht="13.5" customHeight="1" x14ac:dyDescent="0.2">
      <c r="A48" s="6" t="s">
        <v>51</v>
      </c>
      <c r="B48" s="15" t="str">
        <f>VLOOKUP($E48,УЧАСТНИКИ!$A$2:$L$1060,3,FALSE)</f>
        <v>РОМАНЧУК СОФИЯ</v>
      </c>
      <c r="C48" s="139" t="str">
        <f>VLOOKUP($E48,УЧАСТНИКИ!$A$2:$L$1060,4,FALSE)</f>
        <v>1.02.2009</v>
      </c>
      <c r="D48" s="15" t="str">
        <f>VLOOKUP($E48,УЧАСТНИКИ!$A$2:$L$1060,5,FALSE)</f>
        <v>РОСТОВ СШОР-5</v>
      </c>
      <c r="E48" s="20" t="s">
        <v>1420</v>
      </c>
      <c r="F48" s="208"/>
      <c r="G48" s="208"/>
      <c r="H48" s="208"/>
      <c r="I48" s="208"/>
      <c r="J48" s="206"/>
      <c r="K48" s="209"/>
      <c r="L48" s="209"/>
      <c r="M48" s="209"/>
      <c r="N48" s="209"/>
      <c r="O48" s="209"/>
      <c r="P48" s="207">
        <f>VLOOKUP($E48,УЧАСТНИКИ!$A$2:$L$1060,9,FALSE)</f>
        <v>0</v>
      </c>
      <c r="Q48" s="69"/>
      <c r="R48" s="69"/>
    </row>
    <row r="49" spans="1:47" ht="13.5" customHeight="1" x14ac:dyDescent="0.2">
      <c r="A49" s="6" t="s">
        <v>88</v>
      </c>
      <c r="B49" s="206" t="e">
        <f>VLOOKUP($E49,УЧАСТНИКИ!$A$2:$L$1060,3,FALSE)</f>
        <v>#N/A</v>
      </c>
      <c r="C49" s="210" t="e">
        <f>VLOOKUP($E49,УЧАСТНИКИ!$A$2:$L$1060,4,FALSE)</f>
        <v>#N/A</v>
      </c>
      <c r="D49" s="206" t="e">
        <f>VLOOKUP($E49,УЧАСТНИКИ!$A$2:$L$1060,5,FALSE)</f>
        <v>#N/A</v>
      </c>
      <c r="E49" s="20"/>
      <c r="F49" s="208"/>
      <c r="G49" s="208"/>
      <c r="H49" s="208"/>
      <c r="I49" s="208"/>
      <c r="J49" s="206"/>
      <c r="K49" s="209"/>
      <c r="L49" s="209"/>
      <c r="M49" s="209"/>
      <c r="N49" s="209"/>
      <c r="O49" s="209"/>
      <c r="P49" s="207" t="e">
        <f>VLOOKUP($E49,УЧАСТНИКИ!$A$2:$L$1060,9,FALSE)</f>
        <v>#N/A</v>
      </c>
      <c r="Q49" s="69"/>
      <c r="R49" s="69"/>
    </row>
    <row r="50" spans="1:47" ht="13.5" customHeight="1" x14ac:dyDescent="0.2">
      <c r="A50" s="6" t="s">
        <v>95</v>
      </c>
      <c r="B50" s="206" t="e">
        <f>VLOOKUP($E50,УЧАСТНИКИ!$A$2:$L$1060,3,FALSE)</f>
        <v>#N/A</v>
      </c>
      <c r="C50" s="210" t="e">
        <f>VLOOKUP($E50,УЧАСТНИКИ!$A$2:$L$1060,4,FALSE)</f>
        <v>#N/A</v>
      </c>
      <c r="D50" s="206" t="e">
        <f>VLOOKUP($E50,УЧАСТНИКИ!$A$2:$L$1060,5,FALSE)</f>
        <v>#N/A</v>
      </c>
      <c r="E50" s="20"/>
      <c r="F50" s="208"/>
      <c r="G50" s="208"/>
      <c r="H50" s="208"/>
      <c r="I50" s="208"/>
      <c r="J50" s="206"/>
      <c r="K50" s="209"/>
      <c r="L50" s="209"/>
      <c r="M50" s="209"/>
      <c r="N50" s="209"/>
      <c r="O50" s="209"/>
      <c r="P50" s="207" t="e">
        <f>VLOOKUP($E50,УЧАСТНИКИ!$A$2:$L$1060,9,FALSE)</f>
        <v>#N/A</v>
      </c>
      <c r="Q50" s="69"/>
      <c r="R50" s="69"/>
    </row>
    <row r="51" spans="1:47" ht="13.5" customHeight="1" x14ac:dyDescent="0.2">
      <c r="A51" s="6" t="s">
        <v>94</v>
      </c>
      <c r="B51" s="206" t="e">
        <f>VLOOKUP($E51,УЧАСТНИКИ!$A$2:$L$1060,3,FALSE)</f>
        <v>#N/A</v>
      </c>
      <c r="C51" s="210" t="e">
        <f>VLOOKUP($E51,УЧАСТНИКИ!$A$2:$L$1060,4,FALSE)</f>
        <v>#N/A</v>
      </c>
      <c r="D51" s="206" t="e">
        <f>VLOOKUP($E51,УЧАСТНИКИ!$A$2:$L$1060,5,FALSE)</f>
        <v>#N/A</v>
      </c>
      <c r="E51" s="20"/>
      <c r="F51" s="208"/>
      <c r="G51" s="208"/>
      <c r="H51" s="208"/>
      <c r="I51" s="208"/>
      <c r="J51" s="206"/>
      <c r="K51" s="209"/>
      <c r="L51" s="209"/>
      <c r="M51" s="209"/>
      <c r="N51" s="209"/>
      <c r="O51" s="209"/>
      <c r="P51" s="207" t="e">
        <f>VLOOKUP($E51,УЧАСТНИКИ!$A$2:$L$1060,9,FALSE)</f>
        <v>#N/A</v>
      </c>
      <c r="Q51" s="69"/>
      <c r="R51" s="69"/>
    </row>
    <row r="52" spans="1:47" ht="13.5" customHeight="1" x14ac:dyDescent="0.2">
      <c r="A52" s="6" t="s">
        <v>93</v>
      </c>
      <c r="B52" s="206" t="e">
        <f>VLOOKUP($E52,УЧАСТНИКИ!$A$2:$L$1060,3,FALSE)</f>
        <v>#N/A</v>
      </c>
      <c r="C52" s="210" t="e">
        <f>VLOOKUP($E52,УЧАСТНИКИ!$A$2:$L$1060,4,FALSE)</f>
        <v>#N/A</v>
      </c>
      <c r="D52" s="206" t="e">
        <f>VLOOKUP($E52,УЧАСТНИКИ!$A$2:$L$1060,5,FALSE)</f>
        <v>#N/A</v>
      </c>
      <c r="E52" s="20"/>
      <c r="F52" s="20"/>
      <c r="G52" s="20"/>
      <c r="H52" s="20"/>
      <c r="I52" s="20"/>
      <c r="J52" s="15"/>
      <c r="K52" s="21"/>
      <c r="L52" s="21"/>
      <c r="M52" s="21"/>
      <c r="N52" s="21"/>
      <c r="O52" s="21"/>
      <c r="P52" s="207" t="e">
        <f>VLOOKUP($E52,УЧАСТНИКИ!$A$2:$L$1060,9,FALSE)</f>
        <v>#N/A</v>
      </c>
      <c r="Q52" s="69"/>
      <c r="R52" s="69"/>
    </row>
    <row r="53" spans="1:47" ht="13.5" hidden="1" customHeight="1" x14ac:dyDescent="0.2">
      <c r="A53" s="6" t="s">
        <v>92</v>
      </c>
      <c r="B53" s="15" t="e">
        <f>VLOOKUP($E53,УЧАСТНИКИ!$A$2:$L$1060,3,FALSE)</f>
        <v>#N/A</v>
      </c>
      <c r="C53" s="139" t="e">
        <f>VLOOKUP($E53,УЧАСТНИКИ!$A$2:$L$1060,4,FALSE)</f>
        <v>#N/A</v>
      </c>
      <c r="D53" s="15" t="e">
        <f>VLOOKUP($E53,УЧАСТНИКИ!$A$2:$L$1060,5,FALSE)</f>
        <v>#N/A</v>
      </c>
      <c r="E53" s="20"/>
      <c r="F53" s="20"/>
      <c r="G53" s="20"/>
      <c r="H53" s="20"/>
      <c r="I53" s="20"/>
      <c r="J53" s="15"/>
      <c r="K53" s="21"/>
      <c r="L53" s="21"/>
      <c r="M53" s="21"/>
      <c r="N53" s="21"/>
      <c r="O53" s="21"/>
      <c r="P53" s="207" t="e">
        <f>VLOOKUP($E53,УЧАСТНИКИ!$A$2:$L$1060,9,FALSE)</f>
        <v>#N/A</v>
      </c>
      <c r="Q53" s="69"/>
      <c r="R53" s="69"/>
    </row>
    <row r="54" spans="1:47" ht="13.5" hidden="1" customHeight="1" x14ac:dyDescent="0.2">
      <c r="A54" s="6" t="s">
        <v>91</v>
      </c>
      <c r="B54" s="15" t="e">
        <f>VLOOKUP($E54,УЧАСТНИКИ!$A$2:$L$1060,3,FALSE)</f>
        <v>#N/A</v>
      </c>
      <c r="C54" s="139" t="e">
        <f>VLOOKUP($E54,УЧАСТНИКИ!$A$2:$L$1060,4,FALSE)</f>
        <v>#N/A</v>
      </c>
      <c r="D54" s="15" t="e">
        <f>VLOOKUP($E54,УЧАСТНИКИ!$A$2:$L$1060,5,FALSE)</f>
        <v>#N/A</v>
      </c>
      <c r="E54" s="20"/>
      <c r="F54" s="20"/>
      <c r="G54" s="20"/>
      <c r="H54" s="20"/>
      <c r="I54" s="20"/>
      <c r="J54" s="15"/>
      <c r="K54" s="21"/>
      <c r="L54" s="21"/>
      <c r="M54" s="21"/>
      <c r="N54" s="21"/>
      <c r="O54" s="21"/>
      <c r="P54" s="207" t="e">
        <f>VLOOKUP($E54,УЧАСТНИКИ!$A$2:$L$1060,9,FALSE)</f>
        <v>#N/A</v>
      </c>
      <c r="Q54" s="69"/>
      <c r="R54" s="69"/>
    </row>
    <row r="55" spans="1:47" ht="13.5" hidden="1" customHeight="1" x14ac:dyDescent="0.2">
      <c r="A55" s="6" t="s">
        <v>90</v>
      </c>
      <c r="B55" s="15" t="e">
        <f>VLOOKUP($E55,УЧАСТНИКИ!$A$2:$L$1060,3,FALSE)</f>
        <v>#N/A</v>
      </c>
      <c r="C55" s="139" t="e">
        <f>VLOOKUP($E55,УЧАСТНИКИ!$A$2:$L$1060,4,FALSE)</f>
        <v>#N/A</v>
      </c>
      <c r="D55" s="15" t="e">
        <f>VLOOKUP($E55,УЧАСТНИКИ!$A$2:$L$1060,5,FALSE)</f>
        <v>#N/A</v>
      </c>
      <c r="E55" s="20"/>
      <c r="F55" s="20"/>
      <c r="G55" s="20"/>
      <c r="H55" s="20"/>
      <c r="I55" s="20"/>
      <c r="J55" s="15"/>
      <c r="K55" s="21"/>
      <c r="L55" s="21"/>
      <c r="M55" s="21"/>
      <c r="N55" s="21"/>
      <c r="O55" s="21"/>
      <c r="P55" s="207" t="e">
        <f>VLOOKUP($E55,УЧАСТНИКИ!$A$2:$L$1060,9,FALSE)</f>
        <v>#N/A</v>
      </c>
      <c r="Q55" s="69"/>
      <c r="R55" s="69"/>
    </row>
    <row r="56" spans="1:47" ht="13.5" hidden="1" customHeight="1" x14ac:dyDescent="0.2">
      <c r="A56" s="6" t="s">
        <v>89</v>
      </c>
      <c r="B56" s="206" t="e">
        <f>VLOOKUP($E56,УЧАСТНИКИ!$A$2:$L$1060,3,FALSE)</f>
        <v>#N/A</v>
      </c>
      <c r="C56" s="210" t="e">
        <f>VLOOKUP($E56,УЧАСТНИКИ!$A$2:$L$1060,4,FALSE)</f>
        <v>#N/A</v>
      </c>
      <c r="D56" s="206" t="e">
        <f>VLOOKUP($E56,УЧАСТНИКИ!$A$2:$L$1060,5,FALSE)</f>
        <v>#N/A</v>
      </c>
      <c r="E56" s="20"/>
      <c r="F56" s="20"/>
      <c r="G56" s="20"/>
      <c r="H56" s="20"/>
      <c r="I56" s="20"/>
      <c r="J56" s="15"/>
      <c r="K56" s="21"/>
      <c r="L56" s="21"/>
      <c r="M56" s="21"/>
      <c r="N56" s="21"/>
      <c r="O56" s="21"/>
      <c r="P56" s="207" t="e">
        <f>VLOOKUP($E56,УЧАСТНИКИ!$A$2:$L$1060,9,FALSE)</f>
        <v>#N/A</v>
      </c>
      <c r="Q56" s="69"/>
      <c r="R56" s="69"/>
    </row>
    <row r="57" spans="1:47" ht="13.5" hidden="1" customHeight="1" x14ac:dyDescent="0.2">
      <c r="A57" s="6" t="s">
        <v>96</v>
      </c>
      <c r="B57" s="15" t="e">
        <f>VLOOKUP($E57,УЧАСТНИКИ!$A$2:$L$1060,3,FALSE)</f>
        <v>#N/A</v>
      </c>
      <c r="C57" s="139" t="e">
        <f>VLOOKUP($E57,УЧАСТНИКИ!$A$2:$L$1060,4,FALSE)</f>
        <v>#N/A</v>
      </c>
      <c r="D57" s="15" t="e">
        <f>VLOOKUP($E57,УЧАСТНИКИ!$A$2:$L$1060,5,FALSE)</f>
        <v>#N/A</v>
      </c>
      <c r="E57" s="20"/>
      <c r="F57" s="20"/>
      <c r="G57" s="20"/>
      <c r="H57" s="20"/>
      <c r="I57" s="20"/>
      <c r="J57" s="15"/>
      <c r="K57" s="21"/>
      <c r="L57" s="21"/>
      <c r="M57" s="21"/>
      <c r="N57" s="21"/>
      <c r="O57" s="21"/>
      <c r="P57" s="16" t="e">
        <f>VLOOKUP($E57,УЧАСТНИКИ!$A$2:$L$1060,9,FALSE)</f>
        <v>#N/A</v>
      </c>
      <c r="Q57" s="69"/>
      <c r="R57" s="69"/>
    </row>
    <row r="58" spans="1:47" ht="13.5" hidden="1" customHeight="1" x14ac:dyDescent="0.2">
      <c r="A58" s="6" t="s">
        <v>97</v>
      </c>
      <c r="B58" s="15" t="e">
        <f>VLOOKUP($E58,УЧАСТНИКИ!$A$2:$L$1060,3,FALSE)</f>
        <v>#N/A</v>
      </c>
      <c r="C58" s="139" t="e">
        <f>VLOOKUP($E58,УЧАСТНИКИ!$A$2:$L$1060,4,FALSE)</f>
        <v>#N/A</v>
      </c>
      <c r="D58" s="15" t="e">
        <f>VLOOKUP($E58,УЧАСТНИКИ!$A$2:$L$1060,5,FALSE)</f>
        <v>#N/A</v>
      </c>
      <c r="E58" s="20"/>
      <c r="F58" s="20"/>
      <c r="G58" s="20"/>
      <c r="H58" s="20"/>
      <c r="I58" s="20"/>
      <c r="J58" s="15"/>
      <c r="K58" s="21"/>
      <c r="L58" s="21"/>
      <c r="M58" s="21"/>
      <c r="N58" s="21"/>
      <c r="O58" s="21"/>
      <c r="P58" s="16" t="e">
        <f>VLOOKUP($E58,УЧАСТНИКИ!$A$2:$L$1060,9,FALSE)</f>
        <v>#N/A</v>
      </c>
      <c r="Q58" s="69"/>
      <c r="R58" s="69"/>
    </row>
    <row r="59" spans="1:47" ht="13.5" hidden="1" customHeight="1" x14ac:dyDescent="0.2">
      <c r="A59" s="6" t="s">
        <v>98</v>
      </c>
      <c r="B59" s="15" t="e">
        <f>VLOOKUP($E59,УЧАСТНИКИ!$A$2:$L$1060,3,FALSE)</f>
        <v>#N/A</v>
      </c>
      <c r="C59" s="139" t="e">
        <f>VLOOKUP($E59,УЧАСТНИКИ!$A$2:$L$1060,4,FALSE)</f>
        <v>#N/A</v>
      </c>
      <c r="D59" s="15" t="e">
        <f>VLOOKUP($E59,УЧАСТНИКИ!$A$2:$L$1060,5,FALSE)</f>
        <v>#N/A</v>
      </c>
      <c r="E59" s="20"/>
      <c r="F59" s="20"/>
      <c r="G59" s="20"/>
      <c r="H59" s="20"/>
      <c r="I59" s="20"/>
      <c r="J59" s="15"/>
      <c r="K59" s="21"/>
      <c r="L59" s="21"/>
      <c r="M59" s="21"/>
      <c r="N59" s="21"/>
      <c r="O59" s="21"/>
      <c r="P59" s="16" t="e">
        <f>VLOOKUP($E59,УЧАСТНИКИ!$A$2:$L$1060,9,FALSE)</f>
        <v>#N/A</v>
      </c>
      <c r="Q59" s="69"/>
      <c r="R59" s="69"/>
    </row>
    <row r="60" spans="1:47" ht="13.5" customHeight="1" x14ac:dyDescent="0.2">
      <c r="A60" s="72"/>
      <c r="B60" s="73"/>
      <c r="C60" s="70"/>
      <c r="D60" s="76"/>
      <c r="E60" s="74"/>
      <c r="F60" s="74"/>
      <c r="G60" s="74"/>
      <c r="H60" s="74"/>
      <c r="I60" s="74"/>
      <c r="J60" s="73"/>
      <c r="K60" s="75"/>
      <c r="L60" s="75"/>
      <c r="M60" s="75"/>
      <c r="N60" s="75"/>
      <c r="O60" s="75"/>
      <c r="P60" s="70"/>
      <c r="Q60" s="69"/>
      <c r="R60" s="69"/>
    </row>
    <row r="61" spans="1:47" ht="13.5" customHeight="1" x14ac:dyDescent="0.2">
      <c r="A61" s="35"/>
      <c r="B61" s="35"/>
      <c r="C61" s="36"/>
      <c r="D61" s="35"/>
      <c r="E61" s="34"/>
      <c r="F61" s="35"/>
      <c r="G61" s="34"/>
      <c r="H61" s="34"/>
      <c r="I61" s="34"/>
      <c r="J61" s="35"/>
      <c r="K61" s="26"/>
      <c r="L61" s="26"/>
      <c r="M61" s="26"/>
      <c r="N61" s="26"/>
      <c r="O61" s="26"/>
      <c r="P61" s="36"/>
    </row>
    <row r="62" spans="1:47" x14ac:dyDescent="0.2">
      <c r="A62" s="258" t="s">
        <v>6</v>
      </c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</row>
    <row r="63" spans="1:47" x14ac:dyDescent="0.2">
      <c r="A63" s="258" t="s">
        <v>7</v>
      </c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</row>
    <row r="64" spans="1:47" x14ac:dyDescent="0.2">
      <c r="A64" t="s">
        <v>8</v>
      </c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10" ht="15.75" x14ac:dyDescent="0.25">
      <c r="A65" s="23"/>
      <c r="B65" s="3"/>
      <c r="C65" s="3"/>
      <c r="D65" s="3"/>
      <c r="E65" s="23"/>
      <c r="F65" s="23"/>
      <c r="G65" s="23"/>
      <c r="H65" s="23"/>
      <c r="I65" s="23"/>
      <c r="J65" s="3"/>
    </row>
    <row r="66" spans="1:10" ht="15.75" x14ac:dyDescent="0.25">
      <c r="A66" s="23"/>
      <c r="B66" s="3"/>
      <c r="C66" s="3"/>
      <c r="D66" s="3"/>
      <c r="E66" s="23"/>
      <c r="F66" s="23"/>
      <c r="G66" s="23"/>
      <c r="H66" s="23"/>
      <c r="I66" s="23"/>
      <c r="J66" s="3"/>
    </row>
    <row r="67" spans="1:10" ht="15.75" x14ac:dyDescent="0.25">
      <c r="A67" s="23"/>
      <c r="B67" s="3"/>
      <c r="C67" s="3"/>
      <c r="D67" s="3"/>
      <c r="E67" s="23"/>
      <c r="F67" s="23"/>
      <c r="G67" s="23"/>
      <c r="H67" s="23"/>
      <c r="I67" s="23"/>
      <c r="J67" s="3"/>
    </row>
    <row r="68" spans="1:10" ht="15.75" x14ac:dyDescent="0.25">
      <c r="A68" s="23"/>
      <c r="B68" s="3"/>
      <c r="C68" s="3"/>
      <c r="D68" s="3"/>
      <c r="E68" s="23"/>
      <c r="F68" s="23"/>
      <c r="G68" s="23"/>
      <c r="H68" s="23"/>
      <c r="I68" s="23"/>
      <c r="J68" s="3"/>
    </row>
    <row r="69" spans="1:10" ht="15.75" x14ac:dyDescent="0.25">
      <c r="A69" s="23"/>
      <c r="B69" s="3"/>
      <c r="C69" s="3"/>
      <c r="D69" s="3"/>
      <c r="E69" s="23"/>
      <c r="F69" s="23"/>
      <c r="G69" s="23"/>
      <c r="H69" s="23"/>
      <c r="I69" s="23"/>
      <c r="J69" s="3"/>
    </row>
    <row r="70" spans="1:10" ht="15.75" x14ac:dyDescent="0.25">
      <c r="A70" s="23"/>
      <c r="B70" s="3"/>
      <c r="C70" s="3"/>
      <c r="D70" s="3"/>
      <c r="E70" s="23"/>
      <c r="F70" s="23"/>
      <c r="G70" s="23"/>
      <c r="H70" s="23"/>
      <c r="I70" s="23"/>
      <c r="J70" s="3"/>
    </row>
    <row r="71" spans="1:10" x14ac:dyDescent="0.2">
      <c r="B71" s="24"/>
    </row>
    <row r="72" spans="1:10" ht="15.75" x14ac:dyDescent="0.25">
      <c r="A72" s="23"/>
      <c r="B72" s="3"/>
      <c r="C72" s="3"/>
      <c r="D72" s="3"/>
      <c r="E72" s="23"/>
      <c r="F72" s="23"/>
      <c r="G72" s="23"/>
      <c r="H72" s="23"/>
      <c r="I72" s="23"/>
      <c r="J72" s="3"/>
    </row>
    <row r="73" spans="1:10" ht="15.75" x14ac:dyDescent="0.25">
      <c r="A73" s="23"/>
      <c r="B73" s="3"/>
      <c r="C73" s="3"/>
      <c r="D73" s="3"/>
      <c r="E73" s="23"/>
      <c r="F73" s="23"/>
      <c r="G73" s="23"/>
      <c r="H73" s="23"/>
      <c r="I73" s="23"/>
      <c r="J73" s="3"/>
    </row>
    <row r="74" spans="1:10" ht="15.75" x14ac:dyDescent="0.25">
      <c r="A74" s="23"/>
      <c r="B74" s="3"/>
      <c r="C74" s="3"/>
      <c r="D74" s="3"/>
      <c r="E74" s="23"/>
      <c r="F74" s="23"/>
      <c r="G74" s="23"/>
      <c r="H74" s="23"/>
      <c r="I74" s="23"/>
      <c r="J74" s="3"/>
    </row>
    <row r="75" spans="1:10" ht="15.75" x14ac:dyDescent="0.25">
      <c r="A75" s="23"/>
      <c r="B75" s="3"/>
      <c r="C75" s="3"/>
      <c r="D75" s="3"/>
      <c r="E75" s="23"/>
      <c r="F75" s="23"/>
      <c r="G75" s="23"/>
      <c r="H75" s="23"/>
      <c r="I75" s="23"/>
      <c r="J75" s="3"/>
    </row>
    <row r="76" spans="1:10" ht="15.75" x14ac:dyDescent="0.25">
      <c r="A76" s="23"/>
      <c r="B76" s="3"/>
      <c r="C76" s="3"/>
      <c r="D76" s="3"/>
      <c r="E76" s="23"/>
      <c r="F76" s="23"/>
      <c r="G76" s="23"/>
      <c r="H76" s="23"/>
      <c r="I76" s="23"/>
      <c r="J76" s="3"/>
    </row>
    <row r="77" spans="1:10" ht="15.75" x14ac:dyDescent="0.25">
      <c r="A77" s="23"/>
      <c r="B77" s="3"/>
      <c r="C77" s="3"/>
      <c r="D77" s="3"/>
      <c r="E77" s="23"/>
      <c r="F77" s="23"/>
      <c r="G77" s="23"/>
      <c r="H77" s="23"/>
      <c r="I77" s="23"/>
      <c r="J77" s="3"/>
    </row>
    <row r="78" spans="1:10" ht="15.75" x14ac:dyDescent="0.25">
      <c r="A78" s="23"/>
      <c r="B78" s="3"/>
      <c r="C78" s="3"/>
      <c r="D78" s="3"/>
      <c r="E78" s="23"/>
      <c r="F78" s="23"/>
      <c r="G78" s="23"/>
      <c r="H78" s="23"/>
      <c r="I78" s="23"/>
      <c r="J78" s="3"/>
    </row>
    <row r="79" spans="1:10" ht="15.75" x14ac:dyDescent="0.25">
      <c r="A79" s="23"/>
      <c r="B79" s="3"/>
      <c r="C79" s="3"/>
      <c r="D79" s="3"/>
      <c r="E79" s="23"/>
      <c r="F79" s="23"/>
      <c r="G79" s="23"/>
      <c r="H79" s="23"/>
      <c r="I79" s="23"/>
      <c r="J79" s="3"/>
    </row>
    <row r="80" spans="1:10" x14ac:dyDescent="0.2">
      <c r="A80" s="23"/>
      <c r="B80" s="25"/>
      <c r="C80" s="463"/>
      <c r="D80" s="463"/>
      <c r="E80" s="464"/>
      <c r="F80" s="464"/>
      <c r="G80" s="463"/>
      <c r="H80" s="463"/>
      <c r="I80" s="463"/>
      <c r="J80" s="23"/>
    </row>
  </sheetData>
  <mergeCells count="35">
    <mergeCell ref="P7:P8"/>
    <mergeCell ref="A1:P1"/>
    <mergeCell ref="A2:P2"/>
    <mergeCell ref="A3:P3"/>
    <mergeCell ref="E5:L5"/>
    <mergeCell ref="A7:A8"/>
    <mergeCell ref="B7:B8"/>
    <mergeCell ref="C7:C8"/>
    <mergeCell ref="D7:D8"/>
    <mergeCell ref="E7:E8"/>
    <mergeCell ref="F7:H7"/>
    <mergeCell ref="I7:I8"/>
    <mergeCell ref="J7:K7"/>
    <mergeCell ref="L7:L8"/>
    <mergeCell ref="N7:N8"/>
    <mergeCell ref="O7:O8"/>
    <mergeCell ref="L40:L41"/>
    <mergeCell ref="N40:N41"/>
    <mergeCell ref="O40:O41"/>
    <mergeCell ref="P40:P41"/>
    <mergeCell ref="A34:P34"/>
    <mergeCell ref="A35:P35"/>
    <mergeCell ref="A36:P36"/>
    <mergeCell ref="E38:L38"/>
    <mergeCell ref="A40:A41"/>
    <mergeCell ref="B40:B41"/>
    <mergeCell ref="C40:C41"/>
    <mergeCell ref="D40:D41"/>
    <mergeCell ref="E40:E41"/>
    <mergeCell ref="F40:H40"/>
    <mergeCell ref="C80:D80"/>
    <mergeCell ref="E80:F80"/>
    <mergeCell ref="G80:I80"/>
    <mergeCell ref="I40:I41"/>
    <mergeCell ref="J40:K40"/>
  </mergeCells>
  <printOptions horizontalCentered="1"/>
  <pageMargins left="0.27559055118110237" right="0.19685039370078741" top="0.39370078740157483" bottom="0.39370078740157483" header="0.51181102362204722" footer="0.51181102362204722"/>
  <pageSetup paperSize="9" scale="98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indexed="10"/>
  </sheetPr>
  <dimension ref="A1:AU80"/>
  <sheetViews>
    <sheetView workbookViewId="0">
      <selection sqref="A1:P31"/>
    </sheetView>
  </sheetViews>
  <sheetFormatPr defaultColWidth="9.140625" defaultRowHeight="12.75" x14ac:dyDescent="0.2"/>
  <cols>
    <col min="1" max="1" width="3.85546875" style="17" customWidth="1"/>
    <col min="2" max="2" width="29.7109375" style="17" customWidth="1"/>
    <col min="3" max="3" width="10.140625" style="17" customWidth="1"/>
    <col min="4" max="4" width="22.7109375" style="17" customWidth="1"/>
    <col min="5" max="5" width="7.7109375" style="17" customWidth="1"/>
    <col min="6" max="8" width="7.28515625" style="17" customWidth="1"/>
    <col min="9" max="9" width="3.7109375" style="17" customWidth="1"/>
    <col min="10" max="11" width="7.28515625" style="17" customWidth="1"/>
    <col min="12" max="12" width="4" style="17" customWidth="1"/>
    <col min="13" max="13" width="7.28515625" style="17" customWidth="1"/>
    <col min="14" max="14" width="7.140625" style="17" customWidth="1"/>
    <col min="15" max="15" width="5" style="17" customWidth="1"/>
    <col min="16" max="16" width="8.28515625" style="17" customWidth="1"/>
    <col min="17" max="16384" width="9.140625" style="17"/>
  </cols>
  <sheetData>
    <row r="1" spans="1:39" s="26" customFormat="1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</row>
    <row r="2" spans="1:39" s="26" customFormat="1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</row>
    <row r="3" spans="1:39" s="26" customFormat="1" ht="15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</row>
    <row r="4" spans="1:39" s="26" customFormat="1" x14ac:dyDescent="0.2">
      <c r="A4" s="49"/>
      <c r="B4" s="48"/>
      <c r="C4" s="14"/>
      <c r="D4" s="4"/>
      <c r="F4" s="98"/>
      <c r="H4" s="98"/>
      <c r="I4" s="98"/>
      <c r="J4" s="98"/>
      <c r="K4" s="98"/>
      <c r="L4" s="98"/>
      <c r="M4" s="98"/>
      <c r="Q4" s="98"/>
      <c r="R4" s="98"/>
      <c r="S4" s="98"/>
      <c r="T4" s="98"/>
    </row>
    <row r="5" spans="1:39" s="26" customFormat="1" ht="15" x14ac:dyDescent="0.2">
      <c r="A5" s="96" t="s">
        <v>2081</v>
      </c>
      <c r="B5" s="96"/>
      <c r="C5" s="14"/>
      <c r="D5" s="4"/>
      <c r="E5" s="429" t="s">
        <v>34</v>
      </c>
      <c r="F5" s="429"/>
      <c r="G5" s="429"/>
      <c r="H5" s="429"/>
      <c r="I5" s="429"/>
      <c r="J5" s="429"/>
      <c r="K5" s="429"/>
      <c r="L5" s="429"/>
      <c r="M5" s="97"/>
      <c r="N5" s="10" t="str">
        <f>d_1</f>
        <v>17 сентября 2022 г.</v>
      </c>
      <c r="O5" s="50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</row>
    <row r="6" spans="1:39" s="26" customFormat="1" ht="12.75" customHeight="1" x14ac:dyDescent="0.2">
      <c r="A6" s="10" t="str">
        <f>d_4</f>
        <v>ЖЕНЩИНЫ</v>
      </c>
      <c r="B6" s="17"/>
      <c r="C6" s="14"/>
      <c r="D6" s="4"/>
      <c r="K6" s="130" t="str">
        <f>d_7</f>
        <v xml:space="preserve">г. Ростов н/Д </v>
      </c>
      <c r="L6" s="22"/>
      <c r="M6" s="22"/>
      <c r="N6" s="22"/>
      <c r="O6" s="22"/>
      <c r="P6" s="89" t="s">
        <v>2110</v>
      </c>
      <c r="V6" s="67"/>
      <c r="W6" s="58"/>
      <c r="AA6" s="22"/>
      <c r="AB6" s="22"/>
      <c r="AC6" s="22"/>
      <c r="AD6" s="22"/>
      <c r="AE6" s="22"/>
      <c r="AF6" s="22"/>
      <c r="AG6" s="22"/>
      <c r="AH6" s="22"/>
      <c r="AI6" s="22"/>
      <c r="AJ6" s="22"/>
    </row>
    <row r="7" spans="1:39" ht="16.5" customHeight="1" x14ac:dyDescent="0.2">
      <c r="A7" s="459" t="s">
        <v>74</v>
      </c>
      <c r="B7" s="457" t="s">
        <v>117</v>
      </c>
      <c r="C7" s="457" t="s">
        <v>72</v>
      </c>
      <c r="D7" s="457" t="s">
        <v>107</v>
      </c>
      <c r="E7" s="457" t="s">
        <v>42</v>
      </c>
      <c r="F7" s="455" t="s">
        <v>10</v>
      </c>
      <c r="G7" s="455"/>
      <c r="H7" s="455"/>
      <c r="I7" s="456" t="s">
        <v>11</v>
      </c>
      <c r="J7" s="455" t="s">
        <v>10</v>
      </c>
      <c r="K7" s="455"/>
      <c r="L7" s="456" t="s">
        <v>11</v>
      </c>
      <c r="M7" s="99"/>
      <c r="N7" s="457" t="s">
        <v>43</v>
      </c>
      <c r="O7" s="461" t="s">
        <v>57</v>
      </c>
      <c r="P7" s="461" t="s">
        <v>44</v>
      </c>
    </row>
    <row r="8" spans="1:39" ht="25.5" customHeight="1" x14ac:dyDescent="0.2">
      <c r="A8" s="460"/>
      <c r="B8" s="458"/>
      <c r="C8" s="458"/>
      <c r="D8" s="458"/>
      <c r="E8" s="458"/>
      <c r="F8" s="99">
        <v>1</v>
      </c>
      <c r="G8" s="99">
        <v>2</v>
      </c>
      <c r="H8" s="99">
        <v>3</v>
      </c>
      <c r="I8" s="456"/>
      <c r="J8" s="99">
        <v>4</v>
      </c>
      <c r="K8" s="99">
        <v>5</v>
      </c>
      <c r="L8" s="456"/>
      <c r="M8" s="99">
        <v>6</v>
      </c>
      <c r="N8" s="458"/>
      <c r="O8" s="462"/>
      <c r="P8" s="462"/>
    </row>
    <row r="9" spans="1:39" ht="18" customHeight="1" x14ac:dyDescent="0.2">
      <c r="A9" s="6" t="s">
        <v>45</v>
      </c>
      <c r="B9" s="15" t="str">
        <f>VLOOKUP($E9,УЧАСТНИКИ!$A$2:$L$1060,3,FALSE)</f>
        <v>ХАРАХАШЯН АННА</v>
      </c>
      <c r="C9" s="139" t="str">
        <f>VLOOKUP($E9,УЧАСТНИКИ!$A$2:$L$1060,4,FALSE)</f>
        <v>04.04.2008</v>
      </c>
      <c r="D9" s="15" t="str">
        <f>VLOOKUP($E9,УЧАСТНИКИ!$A$2:$L$1060,5,FALSE)</f>
        <v>РОСТОВ СШОР-8</v>
      </c>
      <c r="E9" s="20" t="s">
        <v>2454</v>
      </c>
      <c r="F9" s="20"/>
      <c r="G9" s="20"/>
      <c r="H9" s="20"/>
      <c r="I9" s="20"/>
      <c r="J9" s="15"/>
      <c r="K9" s="21"/>
      <c r="L9" s="21"/>
      <c r="M9" s="21"/>
      <c r="N9" s="21"/>
      <c r="O9" s="21"/>
      <c r="P9" s="207">
        <f>VLOOKUP($E9,УЧАСТНИКИ!$A$2:$L$1060,9,FALSE)</f>
        <v>0</v>
      </c>
      <c r="Q9" s="69"/>
      <c r="R9" s="69"/>
    </row>
    <row r="10" spans="1:39" ht="18" customHeight="1" x14ac:dyDescent="0.2">
      <c r="A10" s="6" t="s">
        <v>46</v>
      </c>
      <c r="B10" s="15" t="str">
        <f>VLOOKUP($E10,УЧАСТНИКИ!$A$2:$L$1060,3,FALSE)</f>
        <v>ЖОВНИЦКАЯ ОЛЕСЯ</v>
      </c>
      <c r="C10" s="139" t="str">
        <f>VLOOKUP($E10,УЧАСТНИКИ!$A$2:$L$1060,4,FALSE)</f>
        <v>31.03.2005</v>
      </c>
      <c r="D10" s="15" t="str">
        <f>VLOOKUP($E10,УЧАСТНИКИ!$A$2:$L$1060,5,FALSE)</f>
        <v>АЗОВ ДЮСШ-2</v>
      </c>
      <c r="E10" s="20" t="s">
        <v>2417</v>
      </c>
      <c r="F10" s="20"/>
      <c r="G10" s="20"/>
      <c r="H10" s="20"/>
      <c r="I10" s="20"/>
      <c r="J10" s="15"/>
      <c r="K10" s="21"/>
      <c r="L10" s="21"/>
      <c r="M10" s="21"/>
      <c r="N10" s="21"/>
      <c r="O10" s="21"/>
      <c r="P10" s="207">
        <f>VLOOKUP($E10,УЧАСТНИКИ!$A$2:$L$1060,9,FALSE)</f>
        <v>0</v>
      </c>
      <c r="Q10" s="69"/>
      <c r="R10" s="69"/>
    </row>
    <row r="11" spans="1:39" ht="18" customHeight="1" x14ac:dyDescent="0.2">
      <c r="A11" s="6" t="s">
        <v>47</v>
      </c>
      <c r="B11" s="206" t="e">
        <f>VLOOKUP($E11,УЧАСТНИКИ!$A$2:$L$1060,3,FALSE)</f>
        <v>#N/A</v>
      </c>
      <c r="C11" s="210" t="e">
        <f>VLOOKUP($E11,УЧАСТНИКИ!$A$2:$L$1060,4,FALSE)</f>
        <v>#N/A</v>
      </c>
      <c r="D11" s="206" t="e">
        <f>VLOOKUP($E11,УЧАСТНИКИ!$A$2:$L$1060,5,FALSE)</f>
        <v>#N/A</v>
      </c>
      <c r="E11" s="20"/>
      <c r="F11" s="20"/>
      <c r="G11" s="20"/>
      <c r="H11" s="20"/>
      <c r="I11" s="20"/>
      <c r="J11" s="15"/>
      <c r="K11" s="21"/>
      <c r="L11" s="21"/>
      <c r="M11" s="21"/>
      <c r="N11" s="21"/>
      <c r="O11" s="21"/>
      <c r="P11" s="207" t="e">
        <f>VLOOKUP($E11,УЧАСТНИКИ!$A$2:$L$1060,9,FALSE)</f>
        <v>#N/A</v>
      </c>
      <c r="Q11" s="69"/>
      <c r="R11" s="69"/>
    </row>
    <row r="12" spans="1:39" ht="18" customHeight="1" x14ac:dyDescent="0.2">
      <c r="A12" s="6" t="s">
        <v>48</v>
      </c>
      <c r="B12" s="206" t="e">
        <f>VLOOKUP($E12,УЧАСТНИКИ!$A$2:$L$1060,3,FALSE)</f>
        <v>#N/A</v>
      </c>
      <c r="C12" s="210" t="e">
        <f>VLOOKUP($E12,УЧАСТНИКИ!$A$2:$L$1060,4,FALSE)</f>
        <v>#N/A</v>
      </c>
      <c r="D12" s="206" t="e">
        <f>VLOOKUP($E12,УЧАСТНИКИ!$A$2:$L$1060,5,FALSE)</f>
        <v>#N/A</v>
      </c>
      <c r="E12" s="20"/>
      <c r="F12" s="20"/>
      <c r="G12" s="20"/>
      <c r="H12" s="20"/>
      <c r="I12" s="20"/>
      <c r="J12" s="15"/>
      <c r="K12" s="21"/>
      <c r="L12" s="21"/>
      <c r="M12" s="21"/>
      <c r="N12" s="21"/>
      <c r="O12" s="21"/>
      <c r="P12" s="207" t="e">
        <f>VLOOKUP($E12,УЧАСТНИКИ!$A$2:$L$1060,9,FALSE)</f>
        <v>#N/A</v>
      </c>
      <c r="Q12" s="69"/>
      <c r="R12" s="69"/>
    </row>
    <row r="13" spans="1:39" ht="18" customHeight="1" x14ac:dyDescent="0.2">
      <c r="A13" s="6" t="s">
        <v>49</v>
      </c>
      <c r="B13" s="206" t="e">
        <f>VLOOKUP($E13,УЧАСТНИКИ!$A$2:$L$1060,3,FALSE)</f>
        <v>#N/A</v>
      </c>
      <c r="C13" s="210" t="e">
        <f>VLOOKUP($E13,УЧАСТНИКИ!$A$2:$L$1060,4,FALSE)</f>
        <v>#N/A</v>
      </c>
      <c r="D13" s="206" t="e">
        <f>VLOOKUP($E13,УЧАСТНИКИ!$A$2:$L$1060,5,FALSE)</f>
        <v>#N/A</v>
      </c>
      <c r="E13" s="20"/>
      <c r="F13" s="20"/>
      <c r="G13" s="20"/>
      <c r="H13" s="20"/>
      <c r="I13" s="20"/>
      <c r="J13" s="15"/>
      <c r="K13" s="21"/>
      <c r="L13" s="21"/>
      <c r="M13" s="21"/>
      <c r="N13" s="21"/>
      <c r="O13" s="21"/>
      <c r="P13" s="207" t="e">
        <f>VLOOKUP($E13,УЧАСТНИКИ!$A$2:$L$1060,9,FALSE)</f>
        <v>#N/A</v>
      </c>
      <c r="Q13" s="69"/>
      <c r="R13" s="69"/>
    </row>
    <row r="14" spans="1:39" ht="18" hidden="1" customHeight="1" x14ac:dyDescent="0.2">
      <c r="A14" s="6" t="s">
        <v>50</v>
      </c>
      <c r="B14" s="268" t="e">
        <f>VLOOKUP($E14,УЧАСТНИКИ!$A$2:$L$1060,3,FALSE)</f>
        <v>#N/A</v>
      </c>
      <c r="C14" s="287" t="e">
        <f>VLOOKUP($E14,УЧАСТНИКИ!$A$2:$L$1060,4,FALSE)</f>
        <v>#N/A</v>
      </c>
      <c r="D14" s="268" t="e">
        <f>VLOOKUP($E14,УЧАСТНИКИ!$A$2:$L$1060,5,FALSE)</f>
        <v>#N/A</v>
      </c>
      <c r="E14" s="20"/>
      <c r="F14" s="20"/>
      <c r="G14" s="20"/>
      <c r="H14" s="20"/>
      <c r="I14" s="20"/>
      <c r="J14" s="15"/>
      <c r="K14" s="21"/>
      <c r="L14" s="21"/>
      <c r="M14" s="21"/>
      <c r="N14" s="21"/>
      <c r="O14" s="21"/>
      <c r="P14" s="207" t="e">
        <f>VLOOKUP($E14,УЧАСТНИКИ!$A$2:$L$1060,9,FALSE)</f>
        <v>#N/A</v>
      </c>
      <c r="Q14" s="69"/>
      <c r="R14" s="69"/>
    </row>
    <row r="15" spans="1:39" ht="18" hidden="1" customHeight="1" x14ac:dyDescent="0.2">
      <c r="A15" s="6" t="s">
        <v>51</v>
      </c>
      <c r="B15" s="15" t="e">
        <f>VLOOKUP($E15,УЧАСТНИКИ!$A$2:$L$1060,3,FALSE)</f>
        <v>#N/A</v>
      </c>
      <c r="C15" s="139" t="e">
        <f>VLOOKUP($E15,УЧАСТНИКИ!$A$2:$L$1060,4,FALSE)</f>
        <v>#N/A</v>
      </c>
      <c r="D15" s="15" t="e">
        <f>VLOOKUP($E15,УЧАСТНИКИ!$A$2:$L$1060,5,FALSE)</f>
        <v>#N/A</v>
      </c>
      <c r="E15" s="20"/>
      <c r="F15" s="208"/>
      <c r="G15" s="208"/>
      <c r="H15" s="208"/>
      <c r="I15" s="208"/>
      <c r="J15" s="206"/>
      <c r="K15" s="209"/>
      <c r="L15" s="209"/>
      <c r="M15" s="209"/>
      <c r="N15" s="209"/>
      <c r="O15" s="209"/>
      <c r="P15" s="207" t="e">
        <f>VLOOKUP($E15,УЧАСТНИКИ!$A$2:$L$1060,9,FALSE)</f>
        <v>#N/A</v>
      </c>
      <c r="Q15" s="69"/>
      <c r="R15" s="69"/>
    </row>
    <row r="16" spans="1:39" ht="18" hidden="1" customHeight="1" x14ac:dyDescent="0.2">
      <c r="A16" s="6" t="s">
        <v>88</v>
      </c>
      <c r="B16" s="15"/>
      <c r="C16" s="139"/>
      <c r="D16" s="15"/>
      <c r="E16" s="20"/>
      <c r="F16" s="208"/>
      <c r="G16" s="208"/>
      <c r="H16" s="208"/>
      <c r="I16" s="208"/>
      <c r="J16" s="206"/>
      <c r="K16" s="209"/>
      <c r="L16" s="209"/>
      <c r="M16" s="209"/>
      <c r="N16" s="209"/>
      <c r="O16" s="209"/>
      <c r="P16" s="207" t="e">
        <f>VLOOKUP($E16,УЧАСТНИКИ!$A$2:$L$1060,9,FALSE)</f>
        <v>#N/A</v>
      </c>
      <c r="Q16" s="69"/>
      <c r="R16" s="69"/>
    </row>
    <row r="17" spans="1:47" ht="18" hidden="1" customHeight="1" x14ac:dyDescent="0.2">
      <c r="A17" s="6" t="s">
        <v>95</v>
      </c>
      <c r="B17" s="15"/>
      <c r="C17" s="139"/>
      <c r="D17" s="15"/>
      <c r="E17" s="20"/>
      <c r="F17" s="208"/>
      <c r="G17" s="208"/>
      <c r="H17" s="208"/>
      <c r="I17" s="208"/>
      <c r="J17" s="206"/>
      <c r="K17" s="209"/>
      <c r="L17" s="209"/>
      <c r="M17" s="209"/>
      <c r="N17" s="209"/>
      <c r="O17" s="209"/>
      <c r="P17" s="207" t="e">
        <f>VLOOKUP($E17,УЧАСТНИКИ!$A$2:$L$1060,9,FALSE)</f>
        <v>#N/A</v>
      </c>
      <c r="Q17" s="69"/>
      <c r="R17" s="69"/>
    </row>
    <row r="18" spans="1:47" ht="18" hidden="1" customHeight="1" x14ac:dyDescent="0.2">
      <c r="A18" s="6" t="s">
        <v>94</v>
      </c>
      <c r="B18" s="15"/>
      <c r="C18" s="139"/>
      <c r="D18" s="15"/>
      <c r="E18" s="20"/>
      <c r="F18" s="208"/>
      <c r="G18" s="208"/>
      <c r="H18" s="208"/>
      <c r="I18" s="208"/>
      <c r="J18" s="206"/>
      <c r="K18" s="209"/>
      <c r="L18" s="209"/>
      <c r="M18" s="209"/>
      <c r="N18" s="209"/>
      <c r="O18" s="209"/>
      <c r="P18" s="207" t="e">
        <f>VLOOKUP($E18,УЧАСТНИКИ!$A$2:$L$1060,9,FALSE)</f>
        <v>#N/A</v>
      </c>
      <c r="Q18" s="69"/>
      <c r="R18" s="69"/>
    </row>
    <row r="19" spans="1:47" ht="18" hidden="1" customHeight="1" x14ac:dyDescent="0.2">
      <c r="A19" s="6" t="s">
        <v>93</v>
      </c>
      <c r="B19" s="206" t="e">
        <f>VLOOKUP($E19,УЧАСТНИКИ!$A$2:$L$1060,3,FALSE)</f>
        <v>#N/A</v>
      </c>
      <c r="C19" s="210" t="e">
        <f>VLOOKUP($E19,УЧАСТНИКИ!$A$2:$L$1060,4,FALSE)</f>
        <v>#N/A</v>
      </c>
      <c r="D19" s="206" t="e">
        <f>VLOOKUP($E19,УЧАСТНИКИ!$A$2:$L$1060,5,FALSE)</f>
        <v>#N/A</v>
      </c>
      <c r="E19" s="20"/>
      <c r="F19" s="20"/>
      <c r="G19" s="20"/>
      <c r="H19" s="20"/>
      <c r="I19" s="20"/>
      <c r="J19" s="15"/>
      <c r="K19" s="21"/>
      <c r="L19" s="21"/>
      <c r="M19" s="21"/>
      <c r="N19" s="21"/>
      <c r="O19" s="21"/>
      <c r="P19" s="207" t="e">
        <f>VLOOKUP($E19,УЧАСТНИКИ!$A$2:$L$1060,9,FALSE)</f>
        <v>#N/A</v>
      </c>
      <c r="Q19" s="69"/>
      <c r="R19" s="69"/>
    </row>
    <row r="20" spans="1:47" ht="18" hidden="1" customHeight="1" x14ac:dyDescent="0.2">
      <c r="A20" s="6" t="s">
        <v>92</v>
      </c>
      <c r="B20" s="206" t="e">
        <f>VLOOKUP($E20,УЧАСТНИКИ!$A$2:$L$1060,3,FALSE)</f>
        <v>#N/A</v>
      </c>
      <c r="C20" s="210" t="e">
        <f>VLOOKUP($E20,УЧАСТНИКИ!$A$2:$L$1060,4,FALSE)</f>
        <v>#N/A</v>
      </c>
      <c r="D20" s="206" t="e">
        <f>VLOOKUP($E20,УЧАСТНИКИ!$A$2:$L$1060,5,FALSE)</f>
        <v>#N/A</v>
      </c>
      <c r="E20" s="20"/>
      <c r="F20" s="20"/>
      <c r="G20" s="20"/>
      <c r="H20" s="20"/>
      <c r="I20" s="20"/>
      <c r="J20" s="15"/>
      <c r="K20" s="21"/>
      <c r="L20" s="21"/>
      <c r="M20" s="21"/>
      <c r="N20" s="21"/>
      <c r="O20" s="21"/>
      <c r="P20" s="207" t="e">
        <f>VLOOKUP($E20,УЧАСТНИКИ!$A$2:$L$1060,9,FALSE)</f>
        <v>#N/A</v>
      </c>
      <c r="Q20" s="69"/>
      <c r="R20" s="69"/>
    </row>
    <row r="21" spans="1:47" ht="18" hidden="1" customHeight="1" x14ac:dyDescent="0.2">
      <c r="A21" s="6" t="s">
        <v>91</v>
      </c>
      <c r="B21" s="206" t="e">
        <f>VLOOKUP($E21,УЧАСТНИКИ!$A$2:$L$1060,3,FALSE)</f>
        <v>#N/A</v>
      </c>
      <c r="C21" s="210" t="e">
        <f>VLOOKUP($E21,УЧАСТНИКИ!$A$2:$L$1060,4,FALSE)</f>
        <v>#N/A</v>
      </c>
      <c r="D21" s="206" t="e">
        <f>VLOOKUP($E21,УЧАСТНИКИ!$A$2:$L$1060,5,FALSE)</f>
        <v>#N/A</v>
      </c>
      <c r="E21" s="20"/>
      <c r="F21" s="20"/>
      <c r="G21" s="20"/>
      <c r="H21" s="20"/>
      <c r="I21" s="20"/>
      <c r="J21" s="15"/>
      <c r="K21" s="21"/>
      <c r="L21" s="21"/>
      <c r="M21" s="21"/>
      <c r="N21" s="21"/>
      <c r="O21" s="21"/>
      <c r="P21" s="207" t="e">
        <f>VLOOKUP($E21,УЧАСТНИКИ!$A$2:$L$1060,9,FALSE)</f>
        <v>#N/A</v>
      </c>
      <c r="Q21" s="69"/>
      <c r="R21" s="69"/>
    </row>
    <row r="22" spans="1:47" ht="18" hidden="1" customHeight="1" x14ac:dyDescent="0.2">
      <c r="A22" s="6" t="s">
        <v>90</v>
      </c>
      <c r="B22" s="206" t="e">
        <f>VLOOKUP($E22,УЧАСТНИКИ!$A$2:$L$1060,3,FALSE)</f>
        <v>#N/A</v>
      </c>
      <c r="C22" s="210" t="e">
        <f>VLOOKUP($E22,УЧАСТНИКИ!$A$2:$L$1060,4,FALSE)</f>
        <v>#N/A</v>
      </c>
      <c r="D22" s="206" t="e">
        <f>VLOOKUP($E22,УЧАСТНИКИ!$A$2:$L$1060,5,FALSE)</f>
        <v>#N/A</v>
      </c>
      <c r="E22" s="20"/>
      <c r="F22" s="20"/>
      <c r="G22" s="20"/>
      <c r="H22" s="20"/>
      <c r="I22" s="20"/>
      <c r="J22" s="15"/>
      <c r="K22" s="21"/>
      <c r="L22" s="21"/>
      <c r="M22" s="21"/>
      <c r="N22" s="21"/>
      <c r="O22" s="21"/>
      <c r="P22" s="207" t="e">
        <f>VLOOKUP($E22,УЧАСТНИКИ!$A$2:$L$1060,9,FALSE)</f>
        <v>#N/A</v>
      </c>
      <c r="Q22" s="69"/>
      <c r="R22" s="69"/>
    </row>
    <row r="23" spans="1:47" ht="18" hidden="1" customHeight="1" x14ac:dyDescent="0.2">
      <c r="A23" s="6" t="s">
        <v>89</v>
      </c>
      <c r="B23" s="206" t="e">
        <f>VLOOKUP($E23,УЧАСТНИКИ!$A$2:$L$1060,3,FALSE)</f>
        <v>#N/A</v>
      </c>
      <c r="C23" s="210" t="e">
        <f>VLOOKUP($E23,УЧАСТНИКИ!$A$2:$L$1060,4,FALSE)</f>
        <v>#N/A</v>
      </c>
      <c r="D23" s="206" t="e">
        <f>VLOOKUP($E23,УЧАСТНИКИ!$A$2:$L$1060,5,FALSE)</f>
        <v>#N/A</v>
      </c>
      <c r="E23" s="20"/>
      <c r="F23" s="20"/>
      <c r="G23" s="20"/>
      <c r="H23" s="20"/>
      <c r="I23" s="20"/>
      <c r="J23" s="15"/>
      <c r="K23" s="21"/>
      <c r="L23" s="21"/>
      <c r="M23" s="21"/>
      <c r="N23" s="21"/>
      <c r="O23" s="21"/>
      <c r="P23" s="207" t="e">
        <f>VLOOKUP($E23,УЧАСТНИКИ!$A$2:$L$1060,9,FALSE)</f>
        <v>#N/A</v>
      </c>
      <c r="Q23" s="69"/>
      <c r="R23" s="69"/>
    </row>
    <row r="24" spans="1:47" ht="18" hidden="1" customHeight="1" x14ac:dyDescent="0.2">
      <c r="A24" s="6" t="s">
        <v>96</v>
      </c>
      <c r="B24" s="206" t="e">
        <f>VLOOKUP($E24,УЧАСТНИКИ!$A$2:$L$1060,3,FALSE)</f>
        <v>#N/A</v>
      </c>
      <c r="C24" s="210" t="e">
        <f>VLOOKUP($E24,УЧАСТНИКИ!$A$2:$L$1060,4,FALSE)</f>
        <v>#N/A</v>
      </c>
      <c r="D24" s="206" t="e">
        <f>VLOOKUP($E24,УЧАСТНИКИ!$A$2:$L$1060,5,FALSE)</f>
        <v>#N/A</v>
      </c>
      <c r="E24" s="208"/>
      <c r="F24" s="208"/>
      <c r="G24" s="208"/>
      <c r="H24" s="208"/>
      <c r="I24" s="208"/>
      <c r="J24" s="206"/>
      <c r="K24" s="209"/>
      <c r="L24" s="209"/>
      <c r="M24" s="209"/>
      <c r="N24" s="209"/>
      <c r="O24" s="209"/>
      <c r="P24" s="207" t="e">
        <f>VLOOKUP($E24,УЧАСТНИКИ!$A$2:$L$1060,9,FALSE)</f>
        <v>#N/A</v>
      </c>
      <c r="Q24" s="69"/>
      <c r="R24" s="69"/>
    </row>
    <row r="25" spans="1:47" ht="18" hidden="1" customHeight="1" x14ac:dyDescent="0.2">
      <c r="A25" s="6" t="s">
        <v>97</v>
      </c>
      <c r="B25" s="206" t="e">
        <f>VLOOKUP($E25,УЧАСТНИКИ!$A$2:$L$1060,3,FALSE)</f>
        <v>#N/A</v>
      </c>
      <c r="C25" s="210" t="e">
        <f>VLOOKUP($E25,УЧАСТНИКИ!$A$2:$L$1060,4,FALSE)</f>
        <v>#N/A</v>
      </c>
      <c r="D25" s="206" t="e">
        <f>VLOOKUP($E25,УЧАСТНИКИ!$A$2:$L$1060,5,FALSE)</f>
        <v>#N/A</v>
      </c>
      <c r="E25" s="208"/>
      <c r="F25" s="208"/>
      <c r="G25" s="208"/>
      <c r="H25" s="208"/>
      <c r="I25" s="208"/>
      <c r="J25" s="206"/>
      <c r="K25" s="209"/>
      <c r="L25" s="209"/>
      <c r="M25" s="209"/>
      <c r="N25" s="209"/>
      <c r="O25" s="209"/>
      <c r="P25" s="207" t="e">
        <f>VLOOKUP($E25,УЧАСТНИКИ!$A$2:$L$1060,9,FALSE)</f>
        <v>#N/A</v>
      </c>
      <c r="Q25" s="69"/>
      <c r="R25" s="69"/>
    </row>
    <row r="26" spans="1:47" ht="18" hidden="1" customHeight="1" x14ac:dyDescent="0.2">
      <c r="A26" s="6" t="s">
        <v>98</v>
      </c>
      <c r="B26" s="206" t="e">
        <f>VLOOKUP($E26,УЧАСТНИКИ!$A$2:$L$1060,3,FALSE)</f>
        <v>#N/A</v>
      </c>
      <c r="C26" s="210" t="e">
        <f>VLOOKUP($E26,УЧАСТНИКИ!$A$2:$L$1060,4,FALSE)</f>
        <v>#N/A</v>
      </c>
      <c r="D26" s="206" t="e">
        <f>VLOOKUP($E26,УЧАСТНИКИ!$A$2:$L$1060,5,FALSE)</f>
        <v>#N/A</v>
      </c>
      <c r="E26" s="208"/>
      <c r="F26" s="208"/>
      <c r="G26" s="208"/>
      <c r="H26" s="208"/>
      <c r="I26" s="208"/>
      <c r="J26" s="206"/>
      <c r="K26" s="209"/>
      <c r="L26" s="209"/>
      <c r="M26" s="209"/>
      <c r="N26" s="209"/>
      <c r="O26" s="209"/>
      <c r="P26" s="207" t="e">
        <f>VLOOKUP($E26,УЧАСТНИКИ!$A$2:$L$1060,9,FALSE)</f>
        <v>#N/A</v>
      </c>
      <c r="Q26" s="69"/>
      <c r="R26" s="69"/>
    </row>
    <row r="27" spans="1:47" ht="13.5" customHeight="1" x14ac:dyDescent="0.2">
      <c r="A27" s="72"/>
      <c r="B27" s="73"/>
      <c r="C27" s="70"/>
      <c r="D27" s="76"/>
      <c r="E27" s="74"/>
      <c r="F27" s="74"/>
      <c r="G27" s="74"/>
      <c r="H27" s="74"/>
      <c r="I27" s="74"/>
      <c r="J27" s="73"/>
      <c r="K27" s="75"/>
      <c r="L27" s="75"/>
      <c r="M27" s="75"/>
      <c r="N27" s="75"/>
      <c r="O27" s="75"/>
      <c r="P27" s="70"/>
      <c r="Q27" s="69"/>
      <c r="R27" s="69"/>
    </row>
    <row r="28" spans="1:47" ht="13.5" customHeight="1" x14ac:dyDescent="0.2">
      <c r="A28" s="35"/>
      <c r="B28" s="35"/>
      <c r="C28" s="36"/>
      <c r="D28" s="35"/>
      <c r="E28" s="34"/>
      <c r="F28" s="35"/>
      <c r="G28" s="34"/>
      <c r="H28" s="34"/>
      <c r="I28" s="34"/>
      <c r="J28" s="35"/>
      <c r="K28" s="26"/>
      <c r="L28" s="26"/>
      <c r="M28" s="26"/>
      <c r="N28" s="26"/>
      <c r="O28" s="26"/>
      <c r="P28" s="36"/>
    </row>
    <row r="29" spans="1:47" x14ac:dyDescent="0.2">
      <c r="A29" s="258" t="s">
        <v>6</v>
      </c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</row>
    <row r="30" spans="1:47" x14ac:dyDescent="0.2">
      <c r="A30" s="258" t="s">
        <v>7</v>
      </c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</row>
    <row r="31" spans="1:47" x14ac:dyDescent="0.2">
      <c r="A31" t="s">
        <v>8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 ht="15.75" x14ac:dyDescent="0.25">
      <c r="A32" s="23"/>
      <c r="B32" s="3"/>
      <c r="C32" s="3"/>
      <c r="D32" s="3"/>
      <c r="E32" s="23"/>
      <c r="F32" s="23"/>
      <c r="G32" s="23"/>
      <c r="H32" s="23"/>
      <c r="I32" s="23"/>
      <c r="J32" s="3"/>
    </row>
    <row r="33" spans="1:39" ht="15.75" x14ac:dyDescent="0.25">
      <c r="A33" s="23"/>
      <c r="B33" s="3"/>
      <c r="C33" s="3"/>
      <c r="D33" s="3"/>
      <c r="E33" s="23"/>
      <c r="F33" s="23"/>
      <c r="G33" s="23"/>
      <c r="H33" s="23"/>
      <c r="I33" s="23"/>
      <c r="J33" s="3"/>
    </row>
    <row r="34" spans="1:39" s="26" customFormat="1" x14ac:dyDescent="0.2">
      <c r="A34" s="420" t="s">
        <v>1640</v>
      </c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</row>
    <row r="35" spans="1:39" s="26" customFormat="1" ht="15" x14ac:dyDescent="0.2">
      <c r="A35" s="422" t="s">
        <v>106</v>
      </c>
      <c r="B35" s="422"/>
      <c r="C35" s="422"/>
      <c r="D35" s="422"/>
      <c r="E35" s="422"/>
      <c r="F35" s="422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</row>
    <row r="36" spans="1:39" s="26" customFormat="1" ht="25.5" customHeight="1" x14ac:dyDescent="0.2">
      <c r="A36" s="424" t="str">
        <f>Name_4</f>
        <v>ОТКРЫТЫЙ ЛЕТНИЙ ЧЕМПИОНАТ ГОРОДА РОСТОВА-НА-ДОНУ</v>
      </c>
      <c r="B36" s="424"/>
      <c r="C36" s="424"/>
      <c r="D36" s="424"/>
      <c r="E36" s="424"/>
      <c r="F36" s="424"/>
      <c r="G36" s="424"/>
      <c r="H36" s="424"/>
      <c r="I36" s="424"/>
      <c r="J36" s="424"/>
      <c r="K36" s="424"/>
      <c r="L36" s="424"/>
      <c r="M36" s="424"/>
      <c r="N36" s="424"/>
      <c r="O36" s="424"/>
      <c r="P36" s="424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</row>
    <row r="37" spans="1:39" s="26" customFormat="1" x14ac:dyDescent="0.2">
      <c r="A37" s="49"/>
      <c r="B37" s="48"/>
      <c r="C37" s="14"/>
      <c r="D37" s="4"/>
      <c r="F37" s="98"/>
      <c r="H37" s="98"/>
      <c r="I37" s="98"/>
      <c r="J37" s="98"/>
      <c r="K37" s="98"/>
      <c r="L37" s="98"/>
      <c r="M37" s="98"/>
      <c r="Q37" s="98"/>
      <c r="R37" s="98"/>
      <c r="S37" s="98"/>
      <c r="T37" s="98"/>
    </row>
    <row r="38" spans="1:39" s="26" customFormat="1" ht="15" x14ac:dyDescent="0.2">
      <c r="A38" s="96" t="s">
        <v>2453</v>
      </c>
      <c r="B38" s="96"/>
      <c r="C38" s="14"/>
      <c r="D38" s="4"/>
      <c r="E38" s="429" t="s">
        <v>34</v>
      </c>
      <c r="F38" s="429"/>
      <c r="G38" s="429"/>
      <c r="H38" s="429"/>
      <c r="I38" s="429"/>
      <c r="J38" s="429"/>
      <c r="K38" s="429"/>
      <c r="L38" s="429"/>
      <c r="M38" s="97"/>
      <c r="N38" s="10" t="str">
        <f>d_1</f>
        <v>17 сентября 2022 г.</v>
      </c>
      <c r="O38" s="50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</row>
    <row r="39" spans="1:39" s="26" customFormat="1" ht="12.75" customHeight="1" x14ac:dyDescent="0.2">
      <c r="A39" s="10" t="str">
        <f>d_4</f>
        <v>ЖЕНЩИНЫ</v>
      </c>
      <c r="B39" s="17"/>
      <c r="C39" s="14"/>
      <c r="D39" s="4"/>
      <c r="K39" s="130" t="str">
        <f>d_7</f>
        <v xml:space="preserve">г. Ростов н/Д </v>
      </c>
      <c r="L39" s="22"/>
      <c r="M39" s="22"/>
      <c r="N39" s="22"/>
      <c r="O39" s="22"/>
      <c r="P39" s="89" t="s">
        <v>2452</v>
      </c>
      <c r="V39" s="67"/>
      <c r="W39" s="58"/>
      <c r="AA39" s="22"/>
      <c r="AB39" s="22"/>
      <c r="AC39" s="22"/>
      <c r="AD39" s="22"/>
      <c r="AE39" s="22"/>
      <c r="AF39" s="22"/>
      <c r="AG39" s="22"/>
      <c r="AH39" s="22"/>
      <c r="AI39" s="22"/>
      <c r="AJ39" s="22"/>
    </row>
    <row r="40" spans="1:39" ht="16.5" customHeight="1" x14ac:dyDescent="0.2">
      <c r="A40" s="459" t="s">
        <v>74</v>
      </c>
      <c r="B40" s="457" t="s">
        <v>117</v>
      </c>
      <c r="C40" s="457" t="s">
        <v>72</v>
      </c>
      <c r="D40" s="457" t="s">
        <v>107</v>
      </c>
      <c r="E40" s="457" t="s">
        <v>42</v>
      </c>
      <c r="F40" s="455" t="s">
        <v>10</v>
      </c>
      <c r="G40" s="455"/>
      <c r="H40" s="455"/>
      <c r="I40" s="456" t="s">
        <v>11</v>
      </c>
      <c r="J40" s="455" t="s">
        <v>10</v>
      </c>
      <c r="K40" s="455"/>
      <c r="L40" s="456" t="s">
        <v>11</v>
      </c>
      <c r="M40" s="99"/>
      <c r="N40" s="457" t="s">
        <v>43</v>
      </c>
      <c r="O40" s="461" t="s">
        <v>57</v>
      </c>
      <c r="P40" s="461" t="s">
        <v>44</v>
      </c>
    </row>
    <row r="41" spans="1:39" ht="25.5" customHeight="1" x14ac:dyDescent="0.2">
      <c r="A41" s="460"/>
      <c r="B41" s="458"/>
      <c r="C41" s="458"/>
      <c r="D41" s="458"/>
      <c r="E41" s="458"/>
      <c r="F41" s="99">
        <v>1</v>
      </c>
      <c r="G41" s="99">
        <v>2</v>
      </c>
      <c r="H41" s="99">
        <v>3</v>
      </c>
      <c r="I41" s="456"/>
      <c r="J41" s="99">
        <v>4</v>
      </c>
      <c r="K41" s="99">
        <v>5</v>
      </c>
      <c r="L41" s="456"/>
      <c r="M41" s="99">
        <v>6</v>
      </c>
      <c r="N41" s="458"/>
      <c r="O41" s="462"/>
      <c r="P41" s="462"/>
    </row>
    <row r="42" spans="1:39" ht="13.5" customHeight="1" x14ac:dyDescent="0.2">
      <c r="A42" s="6" t="s">
        <v>45</v>
      </c>
      <c r="B42" s="15" t="e">
        <f>VLOOKUP($E42,УЧАСТНИКИ!$A$2:$L$1060,3,FALSE)</f>
        <v>#N/A</v>
      </c>
      <c r="C42" s="139" t="e">
        <f>VLOOKUP($E42,УЧАСТНИКИ!$A$2:$L$1060,4,FALSE)</f>
        <v>#N/A</v>
      </c>
      <c r="D42" s="15" t="e">
        <f>VLOOKUP($E42,УЧАСТНИКИ!$A$2:$L$1060,5,FALSE)</f>
        <v>#N/A</v>
      </c>
      <c r="E42" s="20" t="s">
        <v>2438</v>
      </c>
      <c r="F42" s="20"/>
      <c r="G42" s="20"/>
      <c r="H42" s="20"/>
      <c r="I42" s="20"/>
      <c r="J42" s="15"/>
      <c r="K42" s="21"/>
      <c r="L42" s="21"/>
      <c r="M42" s="21"/>
      <c r="N42" s="21"/>
      <c r="O42" s="21"/>
      <c r="P42" s="207" t="e">
        <f>VLOOKUP($E42,УЧАСТНИКИ!$A$2:$L$1060,9,FALSE)</f>
        <v>#N/A</v>
      </c>
      <c r="Q42" s="69"/>
      <c r="R42" s="69"/>
    </row>
    <row r="43" spans="1:39" ht="13.5" customHeight="1" x14ac:dyDescent="0.2">
      <c r="A43" s="6" t="s">
        <v>46</v>
      </c>
      <c r="B43" s="15" t="e">
        <f>VLOOKUP($E43,УЧАСТНИКИ!$A$2:$L$1060,3,FALSE)</f>
        <v>#N/A</v>
      </c>
      <c r="C43" s="139" t="e">
        <f>VLOOKUP($E43,УЧАСТНИКИ!$A$2:$L$1060,4,FALSE)</f>
        <v>#N/A</v>
      </c>
      <c r="D43" s="15" t="e">
        <f>VLOOKUP($E43,УЧАСТНИКИ!$A$2:$L$1060,5,FALSE)</f>
        <v>#N/A</v>
      </c>
      <c r="E43" s="20" t="s">
        <v>1690</v>
      </c>
      <c r="F43" s="20"/>
      <c r="G43" s="20"/>
      <c r="H43" s="20"/>
      <c r="I43" s="20"/>
      <c r="J43" s="15"/>
      <c r="K43" s="21"/>
      <c r="L43" s="21"/>
      <c r="M43" s="21"/>
      <c r="N43" s="21"/>
      <c r="O43" s="21"/>
      <c r="P43" s="207" t="e">
        <f>VLOOKUP($E43,УЧАСТНИКИ!$A$2:$L$1060,9,FALSE)</f>
        <v>#N/A</v>
      </c>
      <c r="Q43" s="69"/>
      <c r="R43" s="69"/>
    </row>
    <row r="44" spans="1:39" ht="13.5" customHeight="1" x14ac:dyDescent="0.2">
      <c r="A44" s="6" t="s">
        <v>47</v>
      </c>
      <c r="B44" s="15" t="e">
        <f>VLOOKUP($E44,УЧАСТНИКИ!$A$2:$L$1060,3,FALSE)</f>
        <v>#N/A</v>
      </c>
      <c r="C44" s="139" t="e">
        <f>VLOOKUP($E44,УЧАСТНИКИ!$A$2:$L$1060,4,FALSE)</f>
        <v>#N/A</v>
      </c>
      <c r="D44" s="15" t="e">
        <f>VLOOKUP($E44,УЧАСТНИКИ!$A$2:$L$1060,5,FALSE)</f>
        <v>#N/A</v>
      </c>
      <c r="E44" s="20" t="s">
        <v>2439</v>
      </c>
      <c r="F44" s="20"/>
      <c r="G44" s="20"/>
      <c r="H44" s="20"/>
      <c r="I44" s="20"/>
      <c r="J44" s="15"/>
      <c r="K44" s="21"/>
      <c r="L44" s="21"/>
      <c r="M44" s="21"/>
      <c r="N44" s="21"/>
      <c r="O44" s="21"/>
      <c r="P44" s="207" t="e">
        <f>VLOOKUP($E44,УЧАСТНИКИ!$A$2:$L$1060,9,FALSE)</f>
        <v>#N/A</v>
      </c>
      <c r="Q44" s="69"/>
      <c r="R44" s="69"/>
    </row>
    <row r="45" spans="1:39" ht="13.5" customHeight="1" x14ac:dyDescent="0.2">
      <c r="A45" s="6" t="s">
        <v>48</v>
      </c>
      <c r="B45" s="206" t="e">
        <f>VLOOKUP($E45,УЧАСТНИКИ!$A$2:$L$1060,3,FALSE)</f>
        <v>#N/A</v>
      </c>
      <c r="C45" s="210" t="e">
        <f>VLOOKUP($E45,УЧАСТНИКИ!$A$2:$L$1060,4,FALSE)</f>
        <v>#N/A</v>
      </c>
      <c r="D45" s="206" t="e">
        <f>VLOOKUP($E45,УЧАСТНИКИ!$A$2:$L$1060,5,FALSE)</f>
        <v>#N/A</v>
      </c>
      <c r="E45" s="20"/>
      <c r="F45" s="20"/>
      <c r="G45" s="20"/>
      <c r="H45" s="20"/>
      <c r="I45" s="20"/>
      <c r="J45" s="15"/>
      <c r="K45" s="21"/>
      <c r="L45" s="21"/>
      <c r="M45" s="21"/>
      <c r="N45" s="21"/>
      <c r="O45" s="21"/>
      <c r="P45" s="207" t="e">
        <f>VLOOKUP($E45,УЧАСТНИКИ!$A$2:$L$1060,9,FALSE)</f>
        <v>#N/A</v>
      </c>
      <c r="Q45" s="69"/>
      <c r="R45" s="69"/>
    </row>
    <row r="46" spans="1:39" ht="17.25" customHeight="1" x14ac:dyDescent="0.2">
      <c r="A46" s="6" t="s">
        <v>49</v>
      </c>
      <c r="B46" s="206" t="e">
        <f>VLOOKUP($E46,УЧАСТНИКИ!$A$2:$L$1060,3,FALSE)</f>
        <v>#N/A</v>
      </c>
      <c r="C46" s="210" t="e">
        <f>VLOOKUP($E46,УЧАСТНИКИ!$A$2:$L$1060,4,FALSE)</f>
        <v>#N/A</v>
      </c>
      <c r="D46" s="206" t="e">
        <f>VLOOKUP($E46,УЧАСТНИКИ!$A$2:$L$1060,5,FALSE)</f>
        <v>#N/A</v>
      </c>
      <c r="E46" s="20"/>
      <c r="F46" s="20"/>
      <c r="G46" s="20"/>
      <c r="H46" s="20"/>
      <c r="I46" s="20"/>
      <c r="J46" s="15"/>
      <c r="K46" s="21"/>
      <c r="L46" s="21"/>
      <c r="M46" s="21"/>
      <c r="N46" s="21"/>
      <c r="O46" s="21"/>
      <c r="P46" s="207" t="e">
        <f>VLOOKUP($E46,УЧАСТНИКИ!$A$2:$L$1060,9,FALSE)</f>
        <v>#N/A</v>
      </c>
      <c r="Q46" s="69"/>
      <c r="R46" s="69"/>
    </row>
    <row r="47" spans="1:39" ht="13.5" hidden="1" customHeight="1" x14ac:dyDescent="0.2">
      <c r="A47" s="6" t="s">
        <v>50</v>
      </c>
      <c r="B47" s="206" t="e">
        <f>VLOOKUP($E47,УЧАСТНИКИ!$A$2:$L$1060,3,FALSE)</f>
        <v>#N/A</v>
      </c>
      <c r="C47" s="210" t="e">
        <f>VLOOKUP($E47,УЧАСТНИКИ!$A$2:$L$1060,4,FALSE)</f>
        <v>#N/A</v>
      </c>
      <c r="D47" s="206" t="e">
        <f>VLOOKUP($E47,УЧАСТНИКИ!$A$2:$L$1060,5,FALSE)</f>
        <v>#N/A</v>
      </c>
      <c r="E47" s="20"/>
      <c r="F47" s="20"/>
      <c r="G47" s="20"/>
      <c r="H47" s="20"/>
      <c r="I47" s="20"/>
      <c r="J47" s="15"/>
      <c r="K47" s="21"/>
      <c r="L47" s="21"/>
      <c r="M47" s="21"/>
      <c r="N47" s="21"/>
      <c r="O47" s="21"/>
      <c r="P47" s="207" t="e">
        <f>VLOOKUP($E47,УЧАСТНИКИ!$A$2:$L$1060,9,FALSE)</f>
        <v>#N/A</v>
      </c>
      <c r="Q47" s="69"/>
      <c r="R47" s="69"/>
    </row>
    <row r="48" spans="1:39" ht="13.5" hidden="1" customHeight="1" x14ac:dyDescent="0.2">
      <c r="A48" s="6" t="s">
        <v>51</v>
      </c>
      <c r="B48" s="206" t="e">
        <f>VLOOKUP($E48,УЧАСТНИКИ!$A$2:$L$1060,3,FALSE)</f>
        <v>#N/A</v>
      </c>
      <c r="C48" s="210" t="e">
        <f>VLOOKUP($E48,УЧАСТНИКИ!$A$2:$L$1060,4,FALSE)</f>
        <v>#N/A</v>
      </c>
      <c r="D48" s="206" t="e">
        <f>VLOOKUP($E48,УЧАСТНИКИ!$A$2:$L$1060,5,FALSE)</f>
        <v>#N/A</v>
      </c>
      <c r="E48" s="20"/>
      <c r="F48" s="208"/>
      <c r="G48" s="208"/>
      <c r="H48" s="208"/>
      <c r="I48" s="208"/>
      <c r="J48" s="206"/>
      <c r="K48" s="209"/>
      <c r="L48" s="209"/>
      <c r="M48" s="209"/>
      <c r="N48" s="209"/>
      <c r="O48" s="209"/>
      <c r="P48" s="207" t="e">
        <f>VLOOKUP($E48,УЧАСТНИКИ!$A$2:$L$1060,9,FALSE)</f>
        <v>#N/A</v>
      </c>
      <c r="Q48" s="69"/>
      <c r="R48" s="69"/>
    </row>
    <row r="49" spans="1:47" ht="13.5" hidden="1" customHeight="1" x14ac:dyDescent="0.2">
      <c r="A49" s="6" t="s">
        <v>88</v>
      </c>
      <c r="B49" s="206" t="e">
        <f>VLOOKUP($E49,УЧАСТНИКИ!$A$2:$L$1060,3,FALSE)</f>
        <v>#N/A</v>
      </c>
      <c r="C49" s="210" t="e">
        <f>VLOOKUP($E49,УЧАСТНИКИ!$A$2:$L$1060,4,FALSE)</f>
        <v>#N/A</v>
      </c>
      <c r="D49" s="206" t="e">
        <f>VLOOKUP($E49,УЧАСТНИКИ!$A$2:$L$1060,5,FALSE)</f>
        <v>#N/A</v>
      </c>
      <c r="E49" s="20"/>
      <c r="F49" s="208"/>
      <c r="G49" s="208"/>
      <c r="H49" s="208"/>
      <c r="I49" s="208"/>
      <c r="J49" s="206"/>
      <c r="K49" s="209"/>
      <c r="L49" s="209"/>
      <c r="M49" s="209"/>
      <c r="N49" s="209"/>
      <c r="O49" s="209"/>
      <c r="P49" s="207" t="e">
        <f>VLOOKUP($E49,УЧАСТНИКИ!$A$2:$L$1060,9,FALSE)</f>
        <v>#N/A</v>
      </c>
      <c r="Q49" s="69"/>
      <c r="R49" s="69"/>
    </row>
    <row r="50" spans="1:47" ht="13.5" hidden="1" customHeight="1" x14ac:dyDescent="0.2">
      <c r="A50" s="6" t="s">
        <v>95</v>
      </c>
      <c r="B50" s="206" t="e">
        <f>VLOOKUP($E50,УЧАСТНИКИ!$A$2:$L$1060,3,FALSE)</f>
        <v>#N/A</v>
      </c>
      <c r="C50" s="210" t="e">
        <f>VLOOKUP($E50,УЧАСТНИКИ!$A$2:$L$1060,4,FALSE)</f>
        <v>#N/A</v>
      </c>
      <c r="D50" s="206" t="e">
        <f>VLOOKUP($E50,УЧАСТНИКИ!$A$2:$L$1060,5,FALSE)</f>
        <v>#N/A</v>
      </c>
      <c r="E50" s="20"/>
      <c r="F50" s="208"/>
      <c r="G50" s="208"/>
      <c r="H50" s="208"/>
      <c r="I50" s="208"/>
      <c r="J50" s="206"/>
      <c r="K50" s="209"/>
      <c r="L50" s="209"/>
      <c r="M50" s="209"/>
      <c r="N50" s="209"/>
      <c r="O50" s="209"/>
      <c r="P50" s="207" t="e">
        <f>VLOOKUP($E50,УЧАСТНИКИ!$A$2:$L$1060,9,FALSE)</f>
        <v>#N/A</v>
      </c>
      <c r="Q50" s="69"/>
      <c r="R50" s="69"/>
    </row>
    <row r="51" spans="1:47" ht="13.5" hidden="1" customHeight="1" x14ac:dyDescent="0.2">
      <c r="A51" s="6" t="s">
        <v>94</v>
      </c>
      <c r="B51" s="206" t="e">
        <f>VLOOKUP($E51,УЧАСТНИКИ!$A$2:$L$1060,3,FALSE)</f>
        <v>#N/A</v>
      </c>
      <c r="C51" s="210" t="e">
        <f>VLOOKUP($E51,УЧАСТНИКИ!$A$2:$L$1060,4,FALSE)</f>
        <v>#N/A</v>
      </c>
      <c r="D51" s="206" t="e">
        <f>VLOOKUP($E51,УЧАСТНИКИ!$A$2:$L$1060,5,FALSE)</f>
        <v>#N/A</v>
      </c>
      <c r="E51" s="20"/>
      <c r="F51" s="208"/>
      <c r="G51" s="208"/>
      <c r="H51" s="208"/>
      <c r="I51" s="208"/>
      <c r="J51" s="206"/>
      <c r="K51" s="209"/>
      <c r="L51" s="209"/>
      <c r="M51" s="209"/>
      <c r="N51" s="209"/>
      <c r="O51" s="209"/>
      <c r="P51" s="207" t="e">
        <f>VLOOKUP($E51,УЧАСТНИКИ!$A$2:$L$1060,9,FALSE)</f>
        <v>#N/A</v>
      </c>
      <c r="Q51" s="69"/>
      <c r="R51" s="69"/>
    </row>
    <row r="52" spans="1:47" ht="13.5" hidden="1" customHeight="1" x14ac:dyDescent="0.2">
      <c r="A52" s="6" t="s">
        <v>93</v>
      </c>
      <c r="B52" s="206" t="e">
        <f>VLOOKUP($E52,УЧАСТНИКИ!$A$2:$L$1060,3,FALSE)</f>
        <v>#N/A</v>
      </c>
      <c r="C52" s="210" t="e">
        <f>VLOOKUP($E52,УЧАСТНИКИ!$A$2:$L$1060,4,FALSE)</f>
        <v>#N/A</v>
      </c>
      <c r="D52" s="206" t="e">
        <f>VLOOKUP($E52,УЧАСТНИКИ!$A$2:$L$1060,5,FALSE)</f>
        <v>#N/A</v>
      </c>
      <c r="E52" s="20"/>
      <c r="F52" s="20"/>
      <c r="G52" s="20"/>
      <c r="H52" s="20"/>
      <c r="I52" s="20"/>
      <c r="J52" s="15"/>
      <c r="K52" s="21"/>
      <c r="L52" s="21"/>
      <c r="M52" s="21"/>
      <c r="N52" s="21"/>
      <c r="O52" s="21"/>
      <c r="P52" s="207" t="e">
        <f>VLOOKUP($E52,УЧАСТНИКИ!$A$2:$L$1060,9,FALSE)</f>
        <v>#N/A</v>
      </c>
      <c r="Q52" s="69"/>
      <c r="R52" s="69"/>
    </row>
    <row r="53" spans="1:47" ht="13.5" hidden="1" customHeight="1" x14ac:dyDescent="0.2">
      <c r="A53" s="6" t="s">
        <v>92</v>
      </c>
      <c r="B53" s="15" t="e">
        <f>VLOOKUP($E53,УЧАСТНИКИ!$A$2:$L$1060,3,FALSE)</f>
        <v>#N/A</v>
      </c>
      <c r="C53" s="139" t="e">
        <f>VLOOKUP($E53,УЧАСТНИКИ!$A$2:$L$1060,4,FALSE)</f>
        <v>#N/A</v>
      </c>
      <c r="D53" s="15" t="e">
        <f>VLOOKUP($E53,УЧАСТНИКИ!$A$2:$L$1060,5,FALSE)</f>
        <v>#N/A</v>
      </c>
      <c r="E53" s="20"/>
      <c r="F53" s="20"/>
      <c r="G53" s="20"/>
      <c r="H53" s="20"/>
      <c r="I53" s="20"/>
      <c r="J53" s="15"/>
      <c r="K53" s="21"/>
      <c r="L53" s="21"/>
      <c r="M53" s="21"/>
      <c r="N53" s="21"/>
      <c r="O53" s="21"/>
      <c r="P53" s="207" t="e">
        <f>VLOOKUP($E53,УЧАСТНИКИ!$A$2:$L$1060,9,FALSE)</f>
        <v>#N/A</v>
      </c>
      <c r="Q53" s="69"/>
      <c r="R53" s="69"/>
    </row>
    <row r="54" spans="1:47" ht="13.5" hidden="1" customHeight="1" x14ac:dyDescent="0.2">
      <c r="A54" s="6" t="s">
        <v>91</v>
      </c>
      <c r="B54" s="15" t="e">
        <f>VLOOKUP($E54,УЧАСТНИКИ!$A$2:$L$1060,3,FALSE)</f>
        <v>#N/A</v>
      </c>
      <c r="C54" s="139" t="e">
        <f>VLOOKUP($E54,УЧАСТНИКИ!$A$2:$L$1060,4,FALSE)</f>
        <v>#N/A</v>
      </c>
      <c r="D54" s="15" t="e">
        <f>VLOOKUP($E54,УЧАСТНИКИ!$A$2:$L$1060,5,FALSE)</f>
        <v>#N/A</v>
      </c>
      <c r="E54" s="20"/>
      <c r="F54" s="20"/>
      <c r="G54" s="20"/>
      <c r="H54" s="20"/>
      <c r="I54" s="20"/>
      <c r="J54" s="15"/>
      <c r="K54" s="21"/>
      <c r="L54" s="21"/>
      <c r="M54" s="21"/>
      <c r="N54" s="21"/>
      <c r="O54" s="21"/>
      <c r="P54" s="207" t="e">
        <f>VLOOKUP($E54,УЧАСТНИКИ!$A$2:$L$1060,9,FALSE)</f>
        <v>#N/A</v>
      </c>
      <c r="Q54" s="69"/>
      <c r="R54" s="69"/>
    </row>
    <row r="55" spans="1:47" ht="13.5" hidden="1" customHeight="1" x14ac:dyDescent="0.2">
      <c r="A55" s="6" t="s">
        <v>90</v>
      </c>
      <c r="B55" s="15" t="e">
        <f>VLOOKUP($E55,УЧАСТНИКИ!$A$2:$L$1060,3,FALSE)</f>
        <v>#N/A</v>
      </c>
      <c r="C55" s="139" t="e">
        <f>VLOOKUP($E55,УЧАСТНИКИ!$A$2:$L$1060,4,FALSE)</f>
        <v>#N/A</v>
      </c>
      <c r="D55" s="15" t="e">
        <f>VLOOKUP($E55,УЧАСТНИКИ!$A$2:$L$1060,5,FALSE)</f>
        <v>#N/A</v>
      </c>
      <c r="E55" s="20"/>
      <c r="F55" s="20"/>
      <c r="G55" s="20"/>
      <c r="H55" s="20"/>
      <c r="I55" s="20"/>
      <c r="J55" s="15"/>
      <c r="K55" s="21"/>
      <c r="L55" s="21"/>
      <c r="M55" s="21"/>
      <c r="N55" s="21"/>
      <c r="O55" s="21"/>
      <c r="P55" s="207" t="e">
        <f>VLOOKUP($E55,УЧАСТНИКИ!$A$2:$L$1060,9,FALSE)</f>
        <v>#N/A</v>
      </c>
      <c r="Q55" s="69"/>
      <c r="R55" s="69"/>
    </row>
    <row r="56" spans="1:47" ht="13.5" hidden="1" customHeight="1" x14ac:dyDescent="0.2">
      <c r="A56" s="6" t="s">
        <v>89</v>
      </c>
      <c r="B56" s="206" t="e">
        <f>VLOOKUP($E56,УЧАСТНИКИ!$A$2:$L$1060,3,FALSE)</f>
        <v>#N/A</v>
      </c>
      <c r="C56" s="210" t="e">
        <f>VLOOKUP($E56,УЧАСТНИКИ!$A$2:$L$1060,4,FALSE)</f>
        <v>#N/A</v>
      </c>
      <c r="D56" s="206" t="e">
        <f>VLOOKUP($E56,УЧАСТНИКИ!$A$2:$L$1060,5,FALSE)</f>
        <v>#N/A</v>
      </c>
      <c r="E56" s="20"/>
      <c r="F56" s="20"/>
      <c r="G56" s="20"/>
      <c r="H56" s="20"/>
      <c r="I56" s="20"/>
      <c r="J56" s="15"/>
      <c r="K56" s="21"/>
      <c r="L56" s="21"/>
      <c r="M56" s="21"/>
      <c r="N56" s="21"/>
      <c r="O56" s="21"/>
      <c r="P56" s="207" t="e">
        <f>VLOOKUP($E56,УЧАСТНИКИ!$A$2:$L$1060,9,FALSE)</f>
        <v>#N/A</v>
      </c>
      <c r="Q56" s="69"/>
      <c r="R56" s="69"/>
    </row>
    <row r="57" spans="1:47" ht="13.5" hidden="1" customHeight="1" x14ac:dyDescent="0.2">
      <c r="A57" s="6" t="s">
        <v>96</v>
      </c>
      <c r="B57" s="15" t="e">
        <f>VLOOKUP($E57,УЧАСТНИКИ!$A$2:$L$1060,3,FALSE)</f>
        <v>#N/A</v>
      </c>
      <c r="C57" s="139" t="e">
        <f>VLOOKUP($E57,УЧАСТНИКИ!$A$2:$L$1060,4,FALSE)</f>
        <v>#N/A</v>
      </c>
      <c r="D57" s="15" t="e">
        <f>VLOOKUP($E57,УЧАСТНИКИ!$A$2:$L$1060,5,FALSE)</f>
        <v>#N/A</v>
      </c>
      <c r="E57" s="20"/>
      <c r="F57" s="20"/>
      <c r="G57" s="20"/>
      <c r="H57" s="20"/>
      <c r="I57" s="20"/>
      <c r="J57" s="15"/>
      <c r="K57" s="21"/>
      <c r="L57" s="21"/>
      <c r="M57" s="21"/>
      <c r="N57" s="21"/>
      <c r="O57" s="21"/>
      <c r="P57" s="16" t="e">
        <f>VLOOKUP($E57,УЧАСТНИКИ!$A$2:$L$1060,9,FALSE)</f>
        <v>#N/A</v>
      </c>
      <c r="Q57" s="69"/>
      <c r="R57" s="69"/>
    </row>
    <row r="58" spans="1:47" ht="13.5" hidden="1" customHeight="1" x14ac:dyDescent="0.2">
      <c r="A58" s="6" t="s">
        <v>97</v>
      </c>
      <c r="B58" s="15" t="e">
        <f>VLOOKUP($E58,УЧАСТНИКИ!$A$2:$L$1060,3,FALSE)</f>
        <v>#N/A</v>
      </c>
      <c r="C58" s="139" t="e">
        <f>VLOOKUP($E58,УЧАСТНИКИ!$A$2:$L$1060,4,FALSE)</f>
        <v>#N/A</v>
      </c>
      <c r="D58" s="15" t="e">
        <f>VLOOKUP($E58,УЧАСТНИКИ!$A$2:$L$1060,5,FALSE)</f>
        <v>#N/A</v>
      </c>
      <c r="E58" s="20"/>
      <c r="F58" s="20"/>
      <c r="G58" s="20"/>
      <c r="H58" s="20"/>
      <c r="I58" s="20"/>
      <c r="J58" s="15"/>
      <c r="K58" s="21"/>
      <c r="L58" s="21"/>
      <c r="M58" s="21"/>
      <c r="N58" s="21"/>
      <c r="O58" s="21"/>
      <c r="P58" s="16" t="e">
        <f>VLOOKUP($E58,УЧАСТНИКИ!$A$2:$L$1060,9,FALSE)</f>
        <v>#N/A</v>
      </c>
      <c r="Q58" s="69"/>
      <c r="R58" s="69"/>
    </row>
    <row r="59" spans="1:47" ht="13.5" hidden="1" customHeight="1" x14ac:dyDescent="0.2">
      <c r="A59" s="6" t="s">
        <v>98</v>
      </c>
      <c r="B59" s="15" t="e">
        <f>VLOOKUP($E59,УЧАСТНИКИ!$A$2:$L$1060,3,FALSE)</f>
        <v>#N/A</v>
      </c>
      <c r="C59" s="139" t="e">
        <f>VLOOKUP($E59,УЧАСТНИКИ!$A$2:$L$1060,4,FALSE)</f>
        <v>#N/A</v>
      </c>
      <c r="D59" s="15" t="e">
        <f>VLOOKUP($E59,УЧАСТНИКИ!$A$2:$L$1060,5,FALSE)</f>
        <v>#N/A</v>
      </c>
      <c r="E59" s="20"/>
      <c r="F59" s="20"/>
      <c r="G59" s="20"/>
      <c r="H59" s="20"/>
      <c r="I59" s="20"/>
      <c r="J59" s="15"/>
      <c r="K59" s="21"/>
      <c r="L59" s="21"/>
      <c r="M59" s="21"/>
      <c r="N59" s="21"/>
      <c r="O59" s="21"/>
      <c r="P59" s="16" t="e">
        <f>VLOOKUP($E59,УЧАСТНИКИ!$A$2:$L$1060,9,FALSE)</f>
        <v>#N/A</v>
      </c>
      <c r="Q59" s="69"/>
      <c r="R59" s="69"/>
    </row>
    <row r="60" spans="1:47" ht="13.5" customHeight="1" x14ac:dyDescent="0.2">
      <c r="A60" s="72"/>
      <c r="B60" s="73"/>
      <c r="C60" s="70"/>
      <c r="D60" s="76"/>
      <c r="E60" s="74"/>
      <c r="F60" s="74"/>
      <c r="G60" s="74"/>
      <c r="H60" s="74"/>
      <c r="I60" s="74"/>
      <c r="J60" s="73"/>
      <c r="K60" s="75"/>
      <c r="L60" s="75"/>
      <c r="M60" s="75"/>
      <c r="N60" s="75"/>
      <c r="O60" s="75"/>
      <c r="P60" s="70"/>
      <c r="Q60" s="69"/>
      <c r="R60" s="69"/>
    </row>
    <row r="61" spans="1:47" ht="13.5" customHeight="1" x14ac:dyDescent="0.2">
      <c r="A61" s="35"/>
      <c r="B61" s="35"/>
      <c r="C61" s="36"/>
      <c r="D61" s="35"/>
      <c r="E61" s="34"/>
      <c r="F61" s="35"/>
      <c r="G61" s="34"/>
      <c r="H61" s="34"/>
      <c r="I61" s="34"/>
      <c r="J61" s="35"/>
      <c r="K61" s="26"/>
      <c r="L61" s="26"/>
      <c r="M61" s="26"/>
      <c r="N61" s="26"/>
      <c r="O61" s="26"/>
      <c r="P61" s="36"/>
    </row>
    <row r="62" spans="1:47" x14ac:dyDescent="0.2">
      <c r="A62" s="258" t="s">
        <v>6</v>
      </c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</row>
    <row r="63" spans="1:47" x14ac:dyDescent="0.2">
      <c r="A63" s="258" t="s">
        <v>7</v>
      </c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</row>
    <row r="64" spans="1:47" x14ac:dyDescent="0.2">
      <c r="A64" t="s">
        <v>8</v>
      </c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10" ht="15.75" x14ac:dyDescent="0.25">
      <c r="A65" s="23"/>
      <c r="B65" s="3"/>
      <c r="C65" s="3"/>
      <c r="D65" s="3"/>
      <c r="E65" s="23"/>
      <c r="F65" s="23"/>
      <c r="G65" s="23"/>
      <c r="H65" s="23"/>
      <c r="I65" s="23"/>
      <c r="J65" s="3"/>
    </row>
    <row r="66" spans="1:10" ht="15.75" x14ac:dyDescent="0.25">
      <c r="A66" s="23"/>
      <c r="B66" s="3"/>
      <c r="C66" s="3"/>
      <c r="D66" s="3"/>
      <c r="E66" s="23"/>
      <c r="F66" s="23"/>
      <c r="G66" s="23"/>
      <c r="H66" s="23"/>
      <c r="I66" s="23"/>
      <c r="J66" s="3"/>
    </row>
    <row r="67" spans="1:10" ht="15.75" x14ac:dyDescent="0.25">
      <c r="A67" s="23"/>
      <c r="B67" s="3"/>
      <c r="C67" s="3"/>
      <c r="D67" s="3"/>
      <c r="E67" s="23"/>
      <c r="F67" s="23"/>
      <c r="G67" s="23"/>
      <c r="H67" s="23"/>
      <c r="I67" s="23"/>
      <c r="J67" s="3"/>
    </row>
    <row r="68" spans="1:10" ht="15.75" x14ac:dyDescent="0.25">
      <c r="A68" s="23"/>
      <c r="B68" s="3"/>
      <c r="C68" s="3"/>
      <c r="D68" s="3"/>
      <c r="E68" s="23"/>
      <c r="F68" s="23"/>
      <c r="G68" s="23"/>
      <c r="H68" s="23"/>
      <c r="I68" s="23"/>
      <c r="J68" s="3"/>
    </row>
    <row r="69" spans="1:10" ht="15.75" x14ac:dyDescent="0.25">
      <c r="A69" s="23"/>
      <c r="B69" s="3"/>
      <c r="C69" s="3"/>
      <c r="D69" s="3"/>
      <c r="E69" s="23"/>
      <c r="F69" s="23"/>
      <c r="G69" s="23"/>
      <c r="H69" s="23"/>
      <c r="I69" s="23"/>
      <c r="J69" s="3"/>
    </row>
    <row r="70" spans="1:10" ht="15.75" x14ac:dyDescent="0.25">
      <c r="A70" s="23"/>
      <c r="B70" s="3"/>
      <c r="C70" s="3"/>
      <c r="D70" s="3"/>
      <c r="E70" s="23"/>
      <c r="F70" s="23"/>
      <c r="G70" s="23"/>
      <c r="H70" s="23"/>
      <c r="I70" s="23"/>
      <c r="J70" s="3"/>
    </row>
    <row r="71" spans="1:10" x14ac:dyDescent="0.2">
      <c r="B71" s="24"/>
    </row>
    <row r="72" spans="1:10" ht="15.75" x14ac:dyDescent="0.25">
      <c r="A72" s="23"/>
      <c r="B72" s="3"/>
      <c r="C72" s="3"/>
      <c r="D72" s="3"/>
      <c r="E72" s="23"/>
      <c r="F72" s="23"/>
      <c r="G72" s="23"/>
      <c r="H72" s="23"/>
      <c r="I72" s="23"/>
      <c r="J72" s="3"/>
    </row>
    <row r="73" spans="1:10" ht="15.75" x14ac:dyDescent="0.25">
      <c r="A73" s="23"/>
      <c r="B73" s="3"/>
      <c r="C73" s="3"/>
      <c r="D73" s="3"/>
      <c r="E73" s="23"/>
      <c r="F73" s="23"/>
      <c r="G73" s="23"/>
      <c r="H73" s="23"/>
      <c r="I73" s="23"/>
      <c r="J73" s="3"/>
    </row>
    <row r="74" spans="1:10" ht="15.75" x14ac:dyDescent="0.25">
      <c r="A74" s="23"/>
      <c r="B74" s="3"/>
      <c r="C74" s="3"/>
      <c r="D74" s="3"/>
      <c r="E74" s="23"/>
      <c r="F74" s="23"/>
      <c r="G74" s="23"/>
      <c r="H74" s="23"/>
      <c r="I74" s="23"/>
      <c r="J74" s="3"/>
    </row>
    <row r="75" spans="1:10" ht="15.75" x14ac:dyDescent="0.25">
      <c r="A75" s="23"/>
      <c r="B75" s="3"/>
      <c r="C75" s="3"/>
      <c r="D75" s="3"/>
      <c r="E75" s="23"/>
      <c r="F75" s="23"/>
      <c r="G75" s="23"/>
      <c r="H75" s="23"/>
      <c r="I75" s="23"/>
      <c r="J75" s="3"/>
    </row>
    <row r="76" spans="1:10" ht="15.75" x14ac:dyDescent="0.25">
      <c r="A76" s="23"/>
      <c r="B76" s="3"/>
      <c r="C76" s="3"/>
      <c r="D76" s="3"/>
      <c r="E76" s="23"/>
      <c r="F76" s="23"/>
      <c r="G76" s="23"/>
      <c r="H76" s="23"/>
      <c r="I76" s="23"/>
      <c r="J76" s="3"/>
    </row>
    <row r="77" spans="1:10" ht="15.75" x14ac:dyDescent="0.25">
      <c r="A77" s="23"/>
      <c r="B77" s="3"/>
      <c r="C77" s="3"/>
      <c r="D77" s="3"/>
      <c r="E77" s="23"/>
      <c r="F77" s="23"/>
      <c r="G77" s="23"/>
      <c r="H77" s="23"/>
      <c r="I77" s="23"/>
      <c r="J77" s="3"/>
    </row>
    <row r="78" spans="1:10" ht="15.75" x14ac:dyDescent="0.25">
      <c r="A78" s="23"/>
      <c r="B78" s="3"/>
      <c r="C78" s="3"/>
      <c r="D78" s="3"/>
      <c r="E78" s="23"/>
      <c r="F78" s="23"/>
      <c r="G78" s="23"/>
      <c r="H78" s="23"/>
      <c r="I78" s="23"/>
      <c r="J78" s="3"/>
    </row>
    <row r="79" spans="1:10" ht="15.75" x14ac:dyDescent="0.25">
      <c r="A79" s="23"/>
      <c r="B79" s="3"/>
      <c r="C79" s="3"/>
      <c r="D79" s="3"/>
      <c r="E79" s="23"/>
      <c r="F79" s="23"/>
      <c r="G79" s="23"/>
      <c r="H79" s="23"/>
      <c r="I79" s="23"/>
      <c r="J79" s="3"/>
    </row>
    <row r="80" spans="1:10" x14ac:dyDescent="0.2">
      <c r="A80" s="23"/>
      <c r="B80" s="25"/>
      <c r="C80" s="463"/>
      <c r="D80" s="463"/>
      <c r="E80" s="464"/>
      <c r="F80" s="464"/>
      <c r="G80" s="463"/>
      <c r="H80" s="463"/>
      <c r="I80" s="463"/>
      <c r="J80" s="23"/>
    </row>
  </sheetData>
  <mergeCells count="35">
    <mergeCell ref="J40:K40"/>
    <mergeCell ref="L40:L41"/>
    <mergeCell ref="N40:N41"/>
    <mergeCell ref="O40:O41"/>
    <mergeCell ref="P40:P41"/>
    <mergeCell ref="A1:P1"/>
    <mergeCell ref="A7:A8"/>
    <mergeCell ref="B7:B8"/>
    <mergeCell ref="C7:C8"/>
    <mergeCell ref="N7:N8"/>
    <mergeCell ref="L7:L8"/>
    <mergeCell ref="A3:P3"/>
    <mergeCell ref="D7:D8"/>
    <mergeCell ref="I7:I8"/>
    <mergeCell ref="E7:E8"/>
    <mergeCell ref="F7:H7"/>
    <mergeCell ref="P7:P8"/>
    <mergeCell ref="O7:O8"/>
    <mergeCell ref="E5:L5"/>
    <mergeCell ref="C80:D80"/>
    <mergeCell ref="E80:F80"/>
    <mergeCell ref="G80:I80"/>
    <mergeCell ref="A2:P2"/>
    <mergeCell ref="J7:K7"/>
    <mergeCell ref="A34:P34"/>
    <mergeCell ref="A35:P35"/>
    <mergeCell ref="A36:P36"/>
    <mergeCell ref="E38:L38"/>
    <mergeCell ref="A40:A41"/>
    <mergeCell ref="B40:B41"/>
    <mergeCell ref="C40:C41"/>
    <mergeCell ref="D40:D41"/>
    <mergeCell ref="E40:E41"/>
    <mergeCell ref="F40:H40"/>
    <mergeCell ref="I40:I41"/>
  </mergeCells>
  <phoneticPr fontId="1" type="noConversion"/>
  <printOptions horizontalCentered="1"/>
  <pageMargins left="0.27559055118110237" right="0.19685039370078741" top="0.39370078740157483" bottom="0.39370078740157483" header="0.51181102362204722" footer="0.51181102362204722"/>
  <pageSetup paperSize="9" scale="98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indexed="15"/>
  </sheetPr>
  <dimension ref="A1:AA107"/>
  <sheetViews>
    <sheetView zoomScale="110" zoomScaleNormal="110" workbookViewId="0">
      <selection activeCell="I51" sqref="I51"/>
    </sheetView>
  </sheetViews>
  <sheetFormatPr defaultColWidth="9.140625" defaultRowHeight="12.75" outlineLevelCol="1" x14ac:dyDescent="0.2"/>
  <cols>
    <col min="1" max="1" width="7" style="42" customWidth="1"/>
    <col min="2" max="2" width="24" style="26" customWidth="1"/>
    <col min="3" max="3" width="11.7109375" style="45" customWidth="1"/>
    <col min="4" max="4" width="6.85546875" style="45" bestFit="1" customWidth="1"/>
    <col min="5" max="5" width="22.85546875" style="26" customWidth="1"/>
    <col min="6" max="6" width="6.85546875" style="26" hidden="1" customWidth="1"/>
    <col min="7" max="7" width="13.5703125" style="26" customWidth="1"/>
    <col min="8" max="8" width="11" style="26" hidden="1" customWidth="1" outlineLevel="1"/>
    <col min="9" max="9" width="10.28515625" style="45" customWidth="1" collapsed="1"/>
    <col min="10" max="10" width="11" style="26" hidden="1" customWidth="1" outlineLevel="1"/>
    <col min="11" max="11" width="10.28515625" style="45" hidden="1" customWidth="1" collapsed="1"/>
    <col min="12" max="12" width="12.140625" style="45" hidden="1" customWidth="1" outlineLevel="1"/>
    <col min="13" max="13" width="8.5703125" style="45" customWidth="1" collapsed="1"/>
    <col min="14" max="14" width="6.7109375" style="26" customWidth="1"/>
    <col min="15" max="15" width="6.140625" style="39" hidden="1" customWidth="1"/>
    <col min="16" max="16" width="35.42578125" style="26" customWidth="1"/>
    <col min="17" max="17" width="8" style="26" hidden="1" customWidth="1" outlineLevel="1"/>
    <col min="18" max="26" width="9.140625" style="26" hidden="1" customWidth="1" outlineLevel="1"/>
    <col min="27" max="27" width="9.140625" style="26" collapsed="1"/>
    <col min="28" max="16384" width="9.140625" style="26"/>
  </cols>
  <sheetData>
    <row r="1" spans="1:26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U1" s="163"/>
      <c r="V1" s="164"/>
    </row>
    <row r="2" spans="1:26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U2" s="163"/>
      <c r="V2" s="164"/>
    </row>
    <row r="3" spans="1:26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U3" s="163"/>
      <c r="V3" s="164"/>
    </row>
    <row r="4" spans="1:26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U4" s="163"/>
      <c r="V4" s="164"/>
    </row>
    <row r="5" spans="1:26" ht="33" customHeight="1" x14ac:dyDescent="0.2">
      <c r="A5" s="424" t="s">
        <v>2712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U5" s="163"/>
      <c r="V5" s="164"/>
    </row>
    <row r="6" spans="1:26" ht="12.75" customHeight="1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U6" s="163"/>
      <c r="V6" s="164"/>
    </row>
    <row r="7" spans="1:26" ht="12.75" customHeight="1" x14ac:dyDescent="0.2">
      <c r="A7" s="474" t="s">
        <v>2672</v>
      </c>
      <c r="B7" s="474"/>
      <c r="C7" s="474"/>
      <c r="D7" s="44"/>
      <c r="E7" s="4"/>
      <c r="P7" s="103"/>
      <c r="U7" s="163"/>
      <c r="V7" s="164"/>
    </row>
    <row r="8" spans="1:26" x14ac:dyDescent="0.2">
      <c r="A8" s="471"/>
      <c r="B8" s="471"/>
      <c r="D8" s="44"/>
      <c r="E8" s="4"/>
      <c r="F8" s="235" t="s">
        <v>59</v>
      </c>
      <c r="G8" s="144"/>
      <c r="H8" s="144"/>
      <c r="I8" s="473"/>
      <c r="J8" s="473"/>
      <c r="K8" s="473"/>
      <c r="L8" s="473"/>
      <c r="M8" s="473"/>
      <c r="N8" s="291" t="str">
        <f>'100м'!I6</f>
        <v>15:20</v>
      </c>
      <c r="P8" s="184" t="str">
        <f>d_6</f>
        <v>t° +20 вл. 58%</v>
      </c>
      <c r="Q8" s="126" t="s">
        <v>19</v>
      </c>
      <c r="R8" s="126"/>
      <c r="S8" s="126"/>
    </row>
    <row r="9" spans="1:26" ht="12.75" customHeight="1" x14ac:dyDescent="0.2">
      <c r="A9" s="10" t="str">
        <f>d_4</f>
        <v>ЖЕНЩИНЫ</v>
      </c>
      <c r="D9" s="44"/>
      <c r="E9" s="4"/>
      <c r="F9" s="465" t="s">
        <v>60</v>
      </c>
      <c r="G9" s="465"/>
      <c r="H9" s="141"/>
      <c r="I9" s="327" t="s">
        <v>2713</v>
      </c>
      <c r="J9" s="141"/>
      <c r="K9" s="171" t="str">
        <f>d_1</f>
        <v>17 сентября 2022 г.</v>
      </c>
      <c r="L9" s="171"/>
      <c r="M9" s="171"/>
      <c r="N9" s="291" t="s">
        <v>299</v>
      </c>
      <c r="P9" s="131" t="str">
        <f>d_5</f>
        <v>г.Ростов н/Д стадион Арсенал</v>
      </c>
      <c r="R9" s="126" t="s">
        <v>121</v>
      </c>
      <c r="S9" s="126" t="s">
        <v>122</v>
      </c>
      <c r="T9" s="126" t="s">
        <v>123</v>
      </c>
      <c r="U9" s="126">
        <v>1</v>
      </c>
      <c r="V9" s="126">
        <v>2</v>
      </c>
      <c r="W9" s="126" t="s">
        <v>47</v>
      </c>
      <c r="X9" s="126" t="s">
        <v>124</v>
      </c>
      <c r="Y9" s="126" t="s">
        <v>125</v>
      </c>
      <c r="Z9" s="126" t="s">
        <v>126</v>
      </c>
    </row>
    <row r="10" spans="1:26" ht="16.5" customHeight="1" thickBot="1" x14ac:dyDescent="0.25">
      <c r="A10" s="467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99"/>
      <c r="I10" s="468" t="s">
        <v>14</v>
      </c>
      <c r="J10" s="99"/>
      <c r="K10" s="468" t="s">
        <v>14</v>
      </c>
      <c r="L10" s="101"/>
      <c r="M10" s="468" t="s">
        <v>15</v>
      </c>
      <c r="N10" s="466" t="s">
        <v>16</v>
      </c>
      <c r="O10" s="100" t="s">
        <v>17</v>
      </c>
      <c r="P10" s="472" t="s">
        <v>18</v>
      </c>
      <c r="R10" s="176">
        <v>1130</v>
      </c>
      <c r="S10" s="176">
        <v>1184</v>
      </c>
      <c r="T10" s="176">
        <v>1240</v>
      </c>
      <c r="U10" s="176">
        <v>1320</v>
      </c>
      <c r="V10" s="176">
        <v>1410</v>
      </c>
      <c r="W10" s="176">
        <v>1510</v>
      </c>
      <c r="X10" s="176">
        <v>1610</v>
      </c>
      <c r="Y10" s="176">
        <v>1720</v>
      </c>
      <c r="Z10" s="177">
        <v>1840</v>
      </c>
    </row>
    <row r="11" spans="1:26" ht="15.75" x14ac:dyDescent="0.2">
      <c r="A11" s="466"/>
      <c r="B11" s="466"/>
      <c r="C11" s="466"/>
      <c r="D11" s="466"/>
      <c r="E11" s="466"/>
      <c r="F11" s="468"/>
      <c r="G11" s="455"/>
      <c r="H11" s="99"/>
      <c r="I11" s="468"/>
      <c r="J11" s="99"/>
      <c r="K11" s="468"/>
      <c r="L11" s="101"/>
      <c r="M11" s="468"/>
      <c r="N11" s="466"/>
      <c r="O11" s="100"/>
      <c r="P11" s="472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s="61" customFormat="1" ht="23.1" customHeight="1" x14ac:dyDescent="0.2">
      <c r="A12" s="221">
        <v>1</v>
      </c>
      <c r="B12" s="83" t="s">
        <v>1025</v>
      </c>
      <c r="C12" s="82" t="s">
        <v>1618</v>
      </c>
      <c r="D12" s="82" t="s">
        <v>123</v>
      </c>
      <c r="E12" s="83" t="s">
        <v>2674</v>
      </c>
      <c r="F12" s="82">
        <f>VLOOKUP($Q12,УЧАСТНИКИ!$A$2:$L$1060,7,FALSE)</f>
        <v>0</v>
      </c>
      <c r="G12" s="222" t="s">
        <v>149</v>
      </c>
      <c r="H12" s="223">
        <v>1250</v>
      </c>
      <c r="I12" s="200" t="s">
        <v>2020</v>
      </c>
      <c r="J12" s="328"/>
      <c r="K12" s="200">
        <f t="shared" ref="K12" si="0">IF(J12=0,0,CONCATENATE(MID(J12,1,1),".",MID(J12,2,1)))</f>
        <v>0</v>
      </c>
      <c r="L12" s="328">
        <v>1200</v>
      </c>
      <c r="M12" s="200" t="s">
        <v>2714</v>
      </c>
      <c r="N12" s="65">
        <v>1</v>
      </c>
      <c r="O12" s="222">
        <f>VLOOKUP($Q12,УЧАСТНИКИ!$A$2:$L$1060,9,FALSE)</f>
        <v>0</v>
      </c>
      <c r="P12" s="83" t="s">
        <v>2715</v>
      </c>
      <c r="Q12" s="20" t="s">
        <v>1563</v>
      </c>
      <c r="S12" s="233">
        <f t="shared" ref="S12" si="1">MIN(H12,L12)</f>
        <v>1200</v>
      </c>
    </row>
    <row r="13" spans="1:26" s="61" customFormat="1" ht="23.1" customHeight="1" x14ac:dyDescent="0.2">
      <c r="A13" s="221">
        <v>2</v>
      </c>
      <c r="B13" s="83" t="s">
        <v>2251</v>
      </c>
      <c r="C13" s="82" t="s">
        <v>2716</v>
      </c>
      <c r="D13" s="82" t="s">
        <v>123</v>
      </c>
      <c r="E13" s="83" t="s">
        <v>2674</v>
      </c>
      <c r="F13" s="82">
        <f>VLOOKUP($Q19,УЧАСТНИКИ!$A$2:$L$1060,7,FALSE)</f>
        <v>0</v>
      </c>
      <c r="G13" s="222" t="str">
        <f>VLOOKUP($Q19,УЧАСТНИКИ!$A$2:$L$1060,11,FALSE)</f>
        <v>МО</v>
      </c>
      <c r="H13" s="223">
        <v>1310</v>
      </c>
      <c r="I13" s="200" t="s">
        <v>2019</v>
      </c>
      <c r="J13" s="328"/>
      <c r="K13" s="200">
        <f>IF(J13=0,0,CONCATENATE(MID(J13,1,1),".",MID(J13,2,1)))</f>
        <v>0</v>
      </c>
      <c r="L13" s="328"/>
      <c r="M13" s="330" t="s">
        <v>2717</v>
      </c>
      <c r="N13" s="65">
        <v>2</v>
      </c>
      <c r="O13" s="222">
        <f>VLOOKUP($Q19,УЧАСТНИКИ!$A$2:$L$1060,9,FALSE)</f>
        <v>0</v>
      </c>
      <c r="P13" s="83" t="s">
        <v>2244</v>
      </c>
      <c r="Q13" s="20" t="s">
        <v>1509</v>
      </c>
      <c r="R13" s="66"/>
      <c r="S13" s="233" t="e">
        <f>MIN(#REF!,#REF!)</f>
        <v>#REF!</v>
      </c>
    </row>
    <row r="14" spans="1:26" s="61" customFormat="1" ht="23.1" customHeight="1" x14ac:dyDescent="0.2">
      <c r="A14" s="221">
        <v>3</v>
      </c>
      <c r="B14" s="83" t="s">
        <v>2718</v>
      </c>
      <c r="C14" s="82" t="s">
        <v>350</v>
      </c>
      <c r="D14" s="82" t="s">
        <v>45</v>
      </c>
      <c r="E14" s="83" t="s">
        <v>2719</v>
      </c>
      <c r="F14" s="82">
        <f>VLOOKUP($Q14,УЧАСТНИКИ!$A$2:$L$1060,7,FALSE)</f>
        <v>0</v>
      </c>
      <c r="G14" s="222" t="s">
        <v>136</v>
      </c>
      <c r="H14" s="223">
        <v>1280</v>
      </c>
      <c r="I14" s="200" t="s">
        <v>2720</v>
      </c>
      <c r="J14" s="328"/>
      <c r="K14" s="200">
        <f t="shared" ref="K14:K39" si="2">IF(J14=0,0,CONCATENATE(MID(J14,1,1),".",MID(J14,2,1)))</f>
        <v>0</v>
      </c>
      <c r="L14" s="328">
        <v>1250</v>
      </c>
      <c r="M14" s="200" t="s">
        <v>2018</v>
      </c>
      <c r="N14" s="65">
        <v>2</v>
      </c>
      <c r="O14" s="222" t="s">
        <v>1655</v>
      </c>
      <c r="P14" s="83" t="s">
        <v>1395</v>
      </c>
      <c r="Q14" s="20" t="s">
        <v>2157</v>
      </c>
      <c r="R14" s="66"/>
      <c r="S14" s="233">
        <f t="shared" ref="S14:S39" si="3">MIN(H14,L14)</f>
        <v>1250</v>
      </c>
    </row>
    <row r="15" spans="1:26" s="61" customFormat="1" ht="23.1" customHeight="1" x14ac:dyDescent="0.2">
      <c r="A15" s="221">
        <v>4</v>
      </c>
      <c r="B15" s="83" t="s">
        <v>1394</v>
      </c>
      <c r="C15" s="82" t="s">
        <v>142</v>
      </c>
      <c r="D15" s="82" t="s">
        <v>123</v>
      </c>
      <c r="E15" s="83" t="s">
        <v>2719</v>
      </c>
      <c r="F15" s="82">
        <f>VLOOKUP($Q15,УЧАСТНИКИ!$A$2:$L$1060,7,FALSE)</f>
        <v>0</v>
      </c>
      <c r="G15" s="222" t="str">
        <f>VLOOKUP($Q15,УЧАСТНИКИ!$A$2:$L$1060,11,FALSE)</f>
        <v>МС</v>
      </c>
      <c r="H15" s="223">
        <v>1290</v>
      </c>
      <c r="I15" s="200" t="s">
        <v>2017</v>
      </c>
      <c r="J15" s="328"/>
      <c r="K15" s="200">
        <f t="shared" si="2"/>
        <v>0</v>
      </c>
      <c r="L15" s="328">
        <v>1270</v>
      </c>
      <c r="M15" s="200" t="s">
        <v>2675</v>
      </c>
      <c r="N15" s="65">
        <v>2</v>
      </c>
      <c r="O15" s="222">
        <f>VLOOKUP($Q15,УЧАСТНИКИ!$A$2:$L$1060,9,FALSE)</f>
        <v>0</v>
      </c>
      <c r="P15" s="83" t="s">
        <v>1395</v>
      </c>
      <c r="Q15" s="20" t="s">
        <v>93</v>
      </c>
      <c r="S15" s="233">
        <f t="shared" si="3"/>
        <v>1270</v>
      </c>
    </row>
    <row r="16" spans="1:26" s="61" customFormat="1" ht="23.1" customHeight="1" x14ac:dyDescent="0.2">
      <c r="A16" s="221">
        <v>5</v>
      </c>
      <c r="B16" s="83" t="s">
        <v>2721</v>
      </c>
      <c r="C16" s="82" t="s">
        <v>2722</v>
      </c>
      <c r="D16" s="82" t="s">
        <v>123</v>
      </c>
      <c r="E16" s="83" t="s">
        <v>1009</v>
      </c>
      <c r="F16" s="82">
        <f>VLOOKUP($Q16,УЧАСТНИКИ!$A$2:$L$1060,7,FALSE)</f>
        <v>0</v>
      </c>
      <c r="G16" s="222" t="s">
        <v>136</v>
      </c>
      <c r="H16" s="223">
        <v>1300</v>
      </c>
      <c r="I16" s="200" t="s">
        <v>2673</v>
      </c>
      <c r="J16" s="328"/>
      <c r="K16" s="200">
        <f t="shared" si="2"/>
        <v>0</v>
      </c>
      <c r="L16" s="328">
        <v>1290</v>
      </c>
      <c r="M16" s="200" t="s">
        <v>2676</v>
      </c>
      <c r="N16" s="65">
        <v>2</v>
      </c>
      <c r="O16" s="222" t="s">
        <v>1543</v>
      </c>
      <c r="P16" s="83"/>
      <c r="Q16" s="20" t="s">
        <v>1666</v>
      </c>
      <c r="R16" s="66"/>
      <c r="S16" s="233">
        <f t="shared" si="3"/>
        <v>1290</v>
      </c>
    </row>
    <row r="17" spans="1:19" s="61" customFormat="1" ht="23.1" customHeight="1" x14ac:dyDescent="0.2">
      <c r="A17" s="221">
        <v>6</v>
      </c>
      <c r="B17" s="83" t="s">
        <v>1016</v>
      </c>
      <c r="C17" s="82" t="s">
        <v>350</v>
      </c>
      <c r="D17" s="82" t="s">
        <v>45</v>
      </c>
      <c r="E17" s="83" t="s">
        <v>2674</v>
      </c>
      <c r="F17" s="82" t="e">
        <f>VLOOKUP(#REF!,УЧАСТНИКИ!$A$2:$L$1060,7,FALSE)</f>
        <v>#REF!</v>
      </c>
      <c r="G17" s="222" t="s">
        <v>149</v>
      </c>
      <c r="H17" s="223">
        <v>1440</v>
      </c>
      <c r="I17" s="229">
        <v>13.4</v>
      </c>
      <c r="J17" s="223"/>
      <c r="K17" s="234">
        <f>IF(J17=0,0,CONCATENATE(MID(J17,1,1),".",MID(J17,2,1)))</f>
        <v>0</v>
      </c>
      <c r="L17" s="223"/>
      <c r="M17" s="234">
        <f>IF(L17=0,0,CONCATENATE(MID(L17,1,1),".",MID(L17,2,1)))</f>
        <v>0</v>
      </c>
      <c r="N17" s="65">
        <v>2</v>
      </c>
      <c r="O17" s="222">
        <v>7</v>
      </c>
      <c r="P17" s="83" t="s">
        <v>139</v>
      </c>
      <c r="Q17" s="20" t="s">
        <v>2643</v>
      </c>
      <c r="R17" s="66"/>
      <c r="S17" s="233" t="e">
        <f>MIN(#REF!,#REF!)</f>
        <v>#REF!</v>
      </c>
    </row>
    <row r="18" spans="1:19" s="61" customFormat="1" ht="23.1" customHeight="1" x14ac:dyDescent="0.2">
      <c r="A18" s="221">
        <v>7</v>
      </c>
      <c r="B18" s="83" t="s">
        <v>2570</v>
      </c>
      <c r="C18" s="82" t="s">
        <v>2716</v>
      </c>
      <c r="D18" s="82" t="s">
        <v>46</v>
      </c>
      <c r="E18" s="83" t="str">
        <f>VLOOKUP($Q59,УЧАСТНИКИ!$A$2:$L$1060,5,FALSE)</f>
        <v>РОСТОВ СШОР (К) СКА</v>
      </c>
      <c r="F18" s="82">
        <f>VLOOKUP($Q59,УЧАСТНИКИ!$A$2:$L$1060,7,FALSE)</f>
        <v>0</v>
      </c>
      <c r="G18" s="222" t="s">
        <v>136</v>
      </c>
      <c r="H18" s="223">
        <v>1500</v>
      </c>
      <c r="I18" s="229">
        <v>13.5</v>
      </c>
      <c r="J18" s="223"/>
      <c r="K18" s="234">
        <f>IF(J18=0,0,CONCATENATE(MID(J18,1,1),".",MID(J18,2,1)))</f>
        <v>0</v>
      </c>
      <c r="L18" s="223"/>
      <c r="M18" s="234">
        <f t="shared" ref="M18" si="4">IF(L18=0,0,CONCATENATE(MID(L18,1,1),".",MID(L18,2,1)))</f>
        <v>0</v>
      </c>
      <c r="N18" s="65">
        <v>2</v>
      </c>
      <c r="O18" s="222">
        <f>VLOOKUP($Q59,УЧАСТНИКИ!$A$2:$L$1060,9,FALSE)</f>
        <v>0</v>
      </c>
      <c r="P18" s="83" t="str">
        <f>VLOOKUP($Q59,УЧАСТНИКИ!$A$2:$L$1060,10,FALSE)</f>
        <v>ПОНОМАРЁВЫ И.Р., В.И.</v>
      </c>
      <c r="Q18" s="20" t="s">
        <v>2237</v>
      </c>
      <c r="S18" s="233" t="e">
        <f>MIN(#REF!,#REF!)</f>
        <v>#REF!</v>
      </c>
    </row>
    <row r="19" spans="1:19" s="61" customFormat="1" ht="23.1" customHeight="1" x14ac:dyDescent="0.2">
      <c r="A19" s="221">
        <v>8</v>
      </c>
      <c r="B19" s="85" t="s">
        <v>2490</v>
      </c>
      <c r="C19" s="82" t="s">
        <v>2684</v>
      </c>
      <c r="D19" s="82" t="s">
        <v>46</v>
      </c>
      <c r="E19" s="85" t="s">
        <v>2723</v>
      </c>
      <c r="G19" s="82" t="s">
        <v>136</v>
      </c>
      <c r="I19" s="337" t="s">
        <v>2678</v>
      </c>
      <c r="N19" s="345" t="s">
        <v>47</v>
      </c>
      <c r="P19" s="336" t="s">
        <v>391</v>
      </c>
      <c r="Q19" s="20" t="s">
        <v>2197</v>
      </c>
      <c r="R19" s="66"/>
      <c r="S19" s="233">
        <f>MIN(H13,L13)</f>
        <v>1310</v>
      </c>
    </row>
    <row r="20" spans="1:19" s="61" customFormat="1" ht="23.1" customHeight="1" x14ac:dyDescent="0.2">
      <c r="A20" s="221">
        <v>8</v>
      </c>
      <c r="B20" s="85" t="s">
        <v>2724</v>
      </c>
      <c r="C20" s="82" t="s">
        <v>2684</v>
      </c>
      <c r="D20" s="82" t="s">
        <v>46</v>
      </c>
      <c r="E20" s="85" t="s">
        <v>2674</v>
      </c>
      <c r="F20" s="85">
        <f>VLOOKUP($Q20,УЧАСТНИКИ!$A$2:$L$1060,7,FALSE)</f>
        <v>0</v>
      </c>
      <c r="G20" s="222" t="str">
        <f>VLOOKUP($Q20,УЧАСТНИКИ!$A$2:$L$1060,11,FALSE)</f>
        <v>МО</v>
      </c>
      <c r="H20" s="332">
        <v>1310</v>
      </c>
      <c r="I20" s="200" t="s">
        <v>2678</v>
      </c>
      <c r="J20" s="334"/>
      <c r="K20" s="333">
        <f t="shared" si="2"/>
        <v>0</v>
      </c>
      <c r="L20" s="334"/>
      <c r="M20" s="335">
        <f t="shared" ref="M20" si="5">IF(L20=0,0,CONCATENATE(MID(L20,1,2),".",MID(L20,3,2)))</f>
        <v>0</v>
      </c>
      <c r="N20" s="65">
        <v>3</v>
      </c>
      <c r="O20" s="331" t="s">
        <v>1657</v>
      </c>
      <c r="P20" s="85" t="s">
        <v>2892</v>
      </c>
      <c r="Q20" s="20" t="s">
        <v>2284</v>
      </c>
      <c r="R20" s="66"/>
      <c r="S20" s="233">
        <f t="shared" si="3"/>
        <v>1310</v>
      </c>
    </row>
    <row r="21" spans="1:19" s="61" customFormat="1" ht="23.1" customHeight="1" x14ac:dyDescent="0.2">
      <c r="A21" s="221">
        <v>8</v>
      </c>
      <c r="B21" s="83" t="s">
        <v>2683</v>
      </c>
      <c r="C21" s="82" t="s">
        <v>2684</v>
      </c>
      <c r="D21" s="82" t="s">
        <v>47</v>
      </c>
      <c r="E21" s="83" t="s">
        <v>2674</v>
      </c>
      <c r="F21" s="82">
        <f>VLOOKUP($Q58,УЧАСТНИКИ!$A$2:$L$1060,7,FALSE)</f>
        <v>0</v>
      </c>
      <c r="G21" s="222" t="s">
        <v>149</v>
      </c>
      <c r="H21" s="223">
        <v>1480</v>
      </c>
      <c r="I21" s="367">
        <v>13.6</v>
      </c>
      <c r="J21" s="223"/>
      <c r="K21" s="234">
        <f>IF(J21=0,0,CONCATENATE(MID(J21,1,1),".",MID(J21,2,1)))</f>
        <v>0</v>
      </c>
      <c r="L21" s="223"/>
      <c r="M21" s="234">
        <f>IF(L21=0,0,CONCATENATE(MID(L21,1,1),".",MID(L21,2,1)))</f>
        <v>0</v>
      </c>
      <c r="N21" s="65">
        <v>3</v>
      </c>
      <c r="O21" s="222">
        <f>VLOOKUP($Q58,УЧАСТНИКИ!$A$2:$L$1060,9,FALSE)</f>
        <v>0</v>
      </c>
      <c r="P21" s="83" t="s">
        <v>2685</v>
      </c>
      <c r="Q21" s="20" t="s">
        <v>1426</v>
      </c>
      <c r="R21" s="66"/>
      <c r="S21" s="233" t="e">
        <f>MIN(#REF!,#REF!)</f>
        <v>#REF!</v>
      </c>
    </row>
    <row r="22" spans="1:19" s="61" customFormat="1" ht="23.1" customHeight="1" x14ac:dyDescent="0.2">
      <c r="A22" s="221">
        <v>11</v>
      </c>
      <c r="B22" s="85" t="s">
        <v>2312</v>
      </c>
      <c r="C22" s="82" t="s">
        <v>2684</v>
      </c>
      <c r="D22" s="82" t="str">
        <f>VLOOKUP($Q26,УЧАСТНИКИ!$A$2:$L$1060,8,FALSE)</f>
        <v>2</v>
      </c>
      <c r="E22" s="85" t="s">
        <v>2725</v>
      </c>
      <c r="F22" s="85" t="str">
        <f>VLOOKUP($Q26,УЧАСТНИКИ!$A$2:$L$1060,7,FALSE)</f>
        <v>ЮФО</v>
      </c>
      <c r="G22" s="222" t="s">
        <v>136</v>
      </c>
      <c r="H22" s="332">
        <v>1350</v>
      </c>
      <c r="I22" s="200" t="s">
        <v>2680</v>
      </c>
      <c r="J22" s="334"/>
      <c r="K22" s="333">
        <f>IF(J22=0,0,CONCATENATE(MID(J22,1,1),".",MID(J22,2,1)))</f>
        <v>0</v>
      </c>
      <c r="L22" s="334"/>
      <c r="M22" s="335">
        <f>IF(L22=0,0,CONCATENATE(MID(L22,1,1),".",MID(L22,2,1)))</f>
        <v>0</v>
      </c>
      <c r="N22" s="65">
        <v>3</v>
      </c>
      <c r="O22" s="331">
        <v>13</v>
      </c>
      <c r="P22" s="85" t="s">
        <v>371</v>
      </c>
      <c r="Q22" s="20" t="s">
        <v>1603</v>
      </c>
      <c r="R22" s="66"/>
      <c r="S22" s="233" t="e">
        <f>MIN(#REF!,#REF!)</f>
        <v>#REF!</v>
      </c>
    </row>
    <row r="23" spans="1:19" s="61" customFormat="1" ht="23.1" customHeight="1" x14ac:dyDescent="0.2">
      <c r="A23" s="221">
        <v>11</v>
      </c>
      <c r="B23" s="85" t="s">
        <v>2272</v>
      </c>
      <c r="C23" s="82" t="s">
        <v>2716</v>
      </c>
      <c r="D23" s="82" t="s">
        <v>46</v>
      </c>
      <c r="E23" s="85" t="s">
        <v>2674</v>
      </c>
      <c r="F23" s="85">
        <f>VLOOKUP($Q23,УЧАСТНИКИ!$A$2:$L$1060,7,FALSE)</f>
        <v>0</v>
      </c>
      <c r="G23" s="222" t="str">
        <f>VLOOKUP($Q23,УЧАСТНИКИ!$A$2:$L$1060,11,FALSE)</f>
        <v>МО</v>
      </c>
      <c r="H23" s="332">
        <v>1320</v>
      </c>
      <c r="I23" s="200" t="s">
        <v>2680</v>
      </c>
      <c r="J23" s="334"/>
      <c r="K23" s="333">
        <f t="shared" si="2"/>
        <v>0</v>
      </c>
      <c r="L23" s="334"/>
      <c r="M23" s="335">
        <f t="shared" ref="M23:M39" si="6">IF(L23=0,0,CONCATENATE(MID(L23,1,1),".",MID(L23,2,1)))</f>
        <v>0</v>
      </c>
      <c r="N23" s="65">
        <v>3</v>
      </c>
      <c r="O23" s="331" t="s">
        <v>1658</v>
      </c>
      <c r="P23" s="85" t="s">
        <v>139</v>
      </c>
      <c r="Q23" s="20" t="s">
        <v>2138</v>
      </c>
      <c r="R23" s="66"/>
      <c r="S23" s="233">
        <f t="shared" si="3"/>
        <v>1320</v>
      </c>
    </row>
    <row r="24" spans="1:19" s="61" customFormat="1" ht="23.1" customHeight="1" x14ac:dyDescent="0.2">
      <c r="A24" s="221">
        <v>11</v>
      </c>
      <c r="B24" s="83" t="s">
        <v>2497</v>
      </c>
      <c r="C24" s="82" t="s">
        <v>2710</v>
      </c>
      <c r="D24" s="82" t="s">
        <v>47</v>
      </c>
      <c r="E24" s="83" t="s">
        <v>2723</v>
      </c>
      <c r="F24" s="82" t="e">
        <f>VLOOKUP(#REF!,УЧАСТНИКИ!$A$2:$L$1060,7,FALSE)</f>
        <v>#REF!</v>
      </c>
      <c r="G24" s="222" t="s">
        <v>136</v>
      </c>
      <c r="H24" s="223">
        <v>1420</v>
      </c>
      <c r="I24" s="200" t="s">
        <v>2680</v>
      </c>
      <c r="J24" s="223"/>
      <c r="K24" s="234">
        <f>IF(J24=0,0,CONCATENATE(MID(J24,1,1),".",MID(J24,2,1)))</f>
        <v>0</v>
      </c>
      <c r="L24" s="223"/>
      <c r="M24" s="234">
        <f>IF(L24=0,0,CONCATENATE(MID(L24,1,1),".",MID(L24,2,1)))</f>
        <v>0</v>
      </c>
      <c r="N24" s="65">
        <v>3</v>
      </c>
      <c r="O24" s="222" t="e">
        <f>VLOOKUP(#REF!,УЧАСТНИКИ!$A$2:$L$1060,9,FALSE)</f>
        <v>#REF!</v>
      </c>
      <c r="P24" s="83" t="s">
        <v>391</v>
      </c>
      <c r="Q24" s="20" t="s">
        <v>1794</v>
      </c>
      <c r="R24" s="66"/>
      <c r="S24" s="233" t="e">
        <f>MIN(#REF!,#REF!)</f>
        <v>#REF!</v>
      </c>
    </row>
    <row r="25" spans="1:19" s="61" customFormat="1" ht="23.1" customHeight="1" x14ac:dyDescent="0.2">
      <c r="A25" s="221">
        <v>14</v>
      </c>
      <c r="B25" s="85" t="s">
        <v>2726</v>
      </c>
      <c r="C25" s="82" t="s">
        <v>2684</v>
      </c>
      <c r="D25" s="82" t="s">
        <v>47</v>
      </c>
      <c r="E25" s="85" t="s">
        <v>2727</v>
      </c>
      <c r="F25" s="85" t="str">
        <f>VLOOKUP($Q25,УЧАСТНИКИ!$A$2:$L$1060,7,FALSE)</f>
        <v>ЮФО</v>
      </c>
      <c r="G25" s="222" t="s">
        <v>136</v>
      </c>
      <c r="H25" s="332">
        <v>1350</v>
      </c>
      <c r="I25" s="200" t="s">
        <v>2681</v>
      </c>
      <c r="J25" s="334"/>
      <c r="K25" s="333">
        <f t="shared" ref="K25" si="7">IF(J25=0,0,CONCATENATE(MID(J25,1,1),".",MID(J25,2,1)))</f>
        <v>0</v>
      </c>
      <c r="L25" s="334"/>
      <c r="M25" s="335">
        <f t="shared" ref="M25" si="8">IF(L25=0,0,CONCATENATE(MID(L25,1,1),".",MID(L25,2,1)))</f>
        <v>0</v>
      </c>
      <c r="N25" s="65">
        <v>3</v>
      </c>
      <c r="O25" s="331">
        <v>13</v>
      </c>
      <c r="P25" s="85" t="s">
        <v>2516</v>
      </c>
      <c r="Q25" s="20" t="s">
        <v>2477</v>
      </c>
      <c r="R25" s="66"/>
      <c r="S25" s="233">
        <f t="shared" ref="S25" si="9">MIN(H25,L25)</f>
        <v>1350</v>
      </c>
    </row>
    <row r="26" spans="1:19" s="61" customFormat="1" ht="23.1" customHeight="1" x14ac:dyDescent="0.2">
      <c r="A26" s="221">
        <v>15</v>
      </c>
      <c r="B26" s="85" t="s">
        <v>2258</v>
      </c>
      <c r="C26" s="82" t="s">
        <v>2684</v>
      </c>
      <c r="D26" s="326" t="s">
        <v>46</v>
      </c>
      <c r="E26" s="85" t="s">
        <v>2728</v>
      </c>
      <c r="G26" s="82" t="s">
        <v>149</v>
      </c>
      <c r="I26" s="337" t="s">
        <v>2682</v>
      </c>
      <c r="N26" s="345" t="s">
        <v>47</v>
      </c>
      <c r="P26" s="85" t="s">
        <v>2715</v>
      </c>
      <c r="Q26" s="20" t="s">
        <v>2270</v>
      </c>
      <c r="R26" s="66"/>
      <c r="S26" s="233">
        <f>MIN(H22,L22)</f>
        <v>1350</v>
      </c>
    </row>
    <row r="27" spans="1:19" s="61" customFormat="1" ht="23.1" customHeight="1" x14ac:dyDescent="0.2">
      <c r="A27" s="221">
        <v>15</v>
      </c>
      <c r="B27" s="85" t="s">
        <v>2044</v>
      </c>
      <c r="C27" s="82" t="s">
        <v>2716</v>
      </c>
      <c r="D27" s="345" t="s">
        <v>46</v>
      </c>
      <c r="E27" s="85" t="s">
        <v>2725</v>
      </c>
      <c r="G27" s="82" t="s">
        <v>136</v>
      </c>
      <c r="I27" s="337" t="s">
        <v>2729</v>
      </c>
      <c r="N27" s="345" t="s">
        <v>47</v>
      </c>
      <c r="P27" s="85" t="s">
        <v>371</v>
      </c>
      <c r="Q27" s="344"/>
      <c r="R27" s="66"/>
      <c r="S27" s="233"/>
    </row>
    <row r="28" spans="1:19" s="61" customFormat="1" ht="23.1" customHeight="1" x14ac:dyDescent="0.2">
      <c r="A28" s="221">
        <v>17</v>
      </c>
      <c r="B28" s="85" t="s">
        <v>2524</v>
      </c>
      <c r="C28" s="82" t="s">
        <v>2710</v>
      </c>
      <c r="D28" s="82" t="s">
        <v>47</v>
      </c>
      <c r="E28" s="85" t="s">
        <v>2728</v>
      </c>
      <c r="F28" s="85" t="str">
        <f>VLOOKUP($Q28,УЧАСТНИКИ!$A$2:$L$1060,7,FALSE)</f>
        <v>ЮФО</v>
      </c>
      <c r="G28" s="222" t="str">
        <f>VLOOKUP($Q28,УЧАСТНИКИ!$A$2:$L$1060,11,FALSE)</f>
        <v>МО</v>
      </c>
      <c r="H28" s="332">
        <v>1360</v>
      </c>
      <c r="I28" s="200" t="s">
        <v>2688</v>
      </c>
      <c r="J28" s="334"/>
      <c r="K28" s="333">
        <f t="shared" si="2"/>
        <v>0</v>
      </c>
      <c r="L28" s="334"/>
      <c r="M28" s="335">
        <f t="shared" si="6"/>
        <v>0</v>
      </c>
      <c r="N28" s="65">
        <v>3</v>
      </c>
      <c r="O28" s="331">
        <v>9</v>
      </c>
      <c r="P28" s="85" t="s">
        <v>2715</v>
      </c>
      <c r="Q28" s="20" t="s">
        <v>1684</v>
      </c>
      <c r="R28" s="66"/>
      <c r="S28" s="233">
        <f t="shared" si="3"/>
        <v>1360</v>
      </c>
    </row>
    <row r="29" spans="1:19" s="61" customFormat="1" ht="23.1" customHeight="1" x14ac:dyDescent="0.2">
      <c r="A29" s="221">
        <v>17</v>
      </c>
      <c r="B29" s="85" t="s">
        <v>2730</v>
      </c>
      <c r="C29" s="82" t="s">
        <v>2731</v>
      </c>
      <c r="D29" s="82" t="s">
        <v>47</v>
      </c>
      <c r="E29" s="85" t="s">
        <v>2725</v>
      </c>
      <c r="F29" s="85"/>
      <c r="G29" s="222" t="s">
        <v>149</v>
      </c>
      <c r="H29" s="332"/>
      <c r="I29" s="200" t="s">
        <v>2688</v>
      </c>
      <c r="J29" s="334"/>
      <c r="K29" s="333"/>
      <c r="L29" s="334"/>
      <c r="M29" s="335"/>
      <c r="N29" s="65">
        <v>3</v>
      </c>
      <c r="O29" s="331"/>
      <c r="P29" s="85" t="s">
        <v>371</v>
      </c>
      <c r="Q29" s="344"/>
      <c r="R29" s="66"/>
      <c r="S29" s="233"/>
    </row>
    <row r="30" spans="1:19" s="61" customFormat="1" ht="23.1" customHeight="1" x14ac:dyDescent="0.2">
      <c r="A30" s="221">
        <v>19</v>
      </c>
      <c r="B30" s="83" t="s">
        <v>2234</v>
      </c>
      <c r="C30" s="82" t="s">
        <v>2716</v>
      </c>
      <c r="D30" s="82" t="s">
        <v>47</v>
      </c>
      <c r="E30" s="83" t="s">
        <v>2728</v>
      </c>
      <c r="F30" s="82" t="e">
        <f>VLOOKUP(#REF!,УЧАСТНИКИ!$A$2:$L$1060,7,FALSE)</f>
        <v>#REF!</v>
      </c>
      <c r="G30" s="222" t="s">
        <v>136</v>
      </c>
      <c r="H30" s="223">
        <v>1450</v>
      </c>
      <c r="I30" s="229">
        <v>14.2</v>
      </c>
      <c r="J30" s="223"/>
      <c r="K30" s="234">
        <f>IF(J30=0,0,CONCATENATE(MID(J30,1,1),".",MID(J30,2,1)))</f>
        <v>0</v>
      </c>
      <c r="L30" s="223"/>
      <c r="M30" s="234">
        <f>IF(L30=0,0,CONCATENATE(MID(L30,1,1),".",MID(L30,2,1)))</f>
        <v>0</v>
      </c>
      <c r="N30" s="65">
        <v>3</v>
      </c>
      <c r="O30" s="222" t="e">
        <f>VLOOKUP(#REF!,УЧАСТНИКИ!$A$2:$L$1060,9,FALSE)</f>
        <v>#REF!</v>
      </c>
      <c r="P30" s="83" t="s">
        <v>2715</v>
      </c>
      <c r="Q30" s="20" t="s">
        <v>99</v>
      </c>
      <c r="R30" s="66"/>
      <c r="S30" s="233" t="e">
        <f>MIN(#REF!,#REF!)</f>
        <v>#REF!</v>
      </c>
    </row>
    <row r="31" spans="1:19" s="61" customFormat="1" ht="23.1" customHeight="1" x14ac:dyDescent="0.2">
      <c r="A31" s="221">
        <v>20</v>
      </c>
      <c r="B31" s="85" t="s">
        <v>2311</v>
      </c>
      <c r="C31" s="82" t="s">
        <v>2684</v>
      </c>
      <c r="D31" s="82" t="s">
        <v>46</v>
      </c>
      <c r="E31" s="85" t="s">
        <v>2725</v>
      </c>
      <c r="F31" s="85">
        <f>VLOOKUP($Q31,УЧАСТНИКИ!$A$2:$L$1060,7,FALSE)</f>
        <v>0</v>
      </c>
      <c r="G31" s="222" t="str">
        <f>VLOOKUP($Q31,УЧАСТНИКИ!$A$2:$L$1060,11,FALSE)</f>
        <v>МС</v>
      </c>
      <c r="H31" s="332">
        <v>1390</v>
      </c>
      <c r="I31" s="200" t="s">
        <v>2732</v>
      </c>
      <c r="J31" s="334"/>
      <c r="K31" s="335">
        <f t="shared" si="2"/>
        <v>0</v>
      </c>
      <c r="L31" s="334"/>
      <c r="M31" s="335">
        <f t="shared" si="6"/>
        <v>0</v>
      </c>
      <c r="N31" s="65" t="s">
        <v>124</v>
      </c>
      <c r="O31" s="331">
        <f>VLOOKUP($Q31,УЧАСТНИКИ!$A$2:$L$1060,9,FALSE)</f>
        <v>0</v>
      </c>
      <c r="P31" s="85" t="s">
        <v>371</v>
      </c>
      <c r="Q31" s="20" t="s">
        <v>1412</v>
      </c>
      <c r="R31" s="66"/>
      <c r="S31" s="233">
        <f t="shared" si="3"/>
        <v>1390</v>
      </c>
    </row>
    <row r="32" spans="1:19" s="61" customFormat="1" ht="23.1" customHeight="1" x14ac:dyDescent="0.2">
      <c r="A32" s="221">
        <v>20</v>
      </c>
      <c r="B32" s="85" t="s">
        <v>2733</v>
      </c>
      <c r="C32" s="82" t="s">
        <v>2722</v>
      </c>
      <c r="D32" s="82" t="s">
        <v>47</v>
      </c>
      <c r="E32" s="85" t="s">
        <v>1009</v>
      </c>
      <c r="F32" s="85"/>
      <c r="G32" s="222" t="s">
        <v>136</v>
      </c>
      <c r="H32" s="332"/>
      <c r="I32" s="200" t="s">
        <v>2732</v>
      </c>
      <c r="J32" s="334"/>
      <c r="K32" s="335"/>
      <c r="L32" s="334"/>
      <c r="M32" s="335"/>
      <c r="N32" s="65" t="s">
        <v>124</v>
      </c>
      <c r="O32" s="331"/>
      <c r="P32" s="85"/>
      <c r="Q32" s="344"/>
      <c r="R32" s="66"/>
      <c r="S32" s="233"/>
    </row>
    <row r="33" spans="1:19" s="61" customFormat="1" ht="23.1" customHeight="1" x14ac:dyDescent="0.2">
      <c r="A33" s="221">
        <v>22</v>
      </c>
      <c r="B33" s="83" t="s">
        <v>2483</v>
      </c>
      <c r="C33" s="82" t="s">
        <v>2716</v>
      </c>
      <c r="D33" s="82" t="str">
        <f>VLOOKUP($Q33,УЧАСТНИКИ!$A$2:$L$1060,8,FALSE)</f>
        <v>3</v>
      </c>
      <c r="E33" s="83" t="s">
        <v>2734</v>
      </c>
      <c r="F33" s="82" t="str">
        <f>VLOOKUP($Q33,УЧАСТНИКИ!$A$2:$L$1060,7,FALSE)</f>
        <v>ЮФО</v>
      </c>
      <c r="G33" s="222" t="s">
        <v>136</v>
      </c>
      <c r="H33" s="223">
        <v>1390</v>
      </c>
      <c r="I33" s="200" t="s">
        <v>2690</v>
      </c>
      <c r="J33" s="328"/>
      <c r="K33" s="329">
        <f t="shared" si="2"/>
        <v>0</v>
      </c>
      <c r="L33" s="328"/>
      <c r="M33" s="329">
        <f t="shared" si="6"/>
        <v>0</v>
      </c>
      <c r="N33" s="65" t="s">
        <v>124</v>
      </c>
      <c r="O33" s="222" t="s">
        <v>1543</v>
      </c>
      <c r="P33" s="83" t="s">
        <v>2889</v>
      </c>
      <c r="Q33" s="20" t="s">
        <v>1677</v>
      </c>
      <c r="R33" s="66"/>
      <c r="S33" s="233">
        <f t="shared" si="3"/>
        <v>1390</v>
      </c>
    </row>
    <row r="34" spans="1:19" s="61" customFormat="1" ht="23.1" customHeight="1" x14ac:dyDescent="0.2">
      <c r="A34" s="221">
        <v>23</v>
      </c>
      <c r="B34" s="83" t="s">
        <v>2735</v>
      </c>
      <c r="C34" s="82" t="s">
        <v>2684</v>
      </c>
      <c r="D34" s="82" t="s">
        <v>46</v>
      </c>
      <c r="E34" s="83" t="s">
        <v>2728</v>
      </c>
      <c r="F34" s="82">
        <f>VLOOKUP($Q57,УЧАСТНИКИ!$A$2:$L$1060,7,FALSE)</f>
        <v>0</v>
      </c>
      <c r="G34" s="222" t="str">
        <f>VLOOKUP($Q57,УЧАСТНИКИ!$A$2:$L$1060,11,FALSE)</f>
        <v>МО</v>
      </c>
      <c r="H34" s="223">
        <v>1480</v>
      </c>
      <c r="I34" s="229">
        <v>14.5</v>
      </c>
      <c r="J34" s="223"/>
      <c r="K34" s="234">
        <f>IF(J34=0,0,CONCATENATE(MID(J34,1,1),".",MID(J34,2,1)))</f>
        <v>0</v>
      </c>
      <c r="L34" s="223"/>
      <c r="M34" s="234">
        <f>IF(L34=0,0,CONCATENATE(MID(L34,1,1),".",MID(L34,2,1)))</f>
        <v>0</v>
      </c>
      <c r="N34" s="65" t="s">
        <v>124</v>
      </c>
      <c r="O34" s="222">
        <f>VLOOKUP($Q57,УЧАСТНИКИ!$A$2:$L$1060,9,FALSE)</f>
        <v>0</v>
      </c>
      <c r="P34" s="83" t="s">
        <v>2894</v>
      </c>
      <c r="Q34" s="20" t="s">
        <v>2511</v>
      </c>
      <c r="R34" s="66"/>
      <c r="S34" s="233" t="e">
        <f>MIN(#REF!,#REF!)</f>
        <v>#REF!</v>
      </c>
    </row>
    <row r="35" spans="1:19" s="61" customFormat="1" ht="23.1" customHeight="1" x14ac:dyDescent="0.2">
      <c r="A35" s="221">
        <v>24</v>
      </c>
      <c r="B35" s="83" t="s">
        <v>2711</v>
      </c>
      <c r="C35" s="82" t="s">
        <v>2692</v>
      </c>
      <c r="D35" s="82" t="s">
        <v>47</v>
      </c>
      <c r="E35" s="83" t="s">
        <v>2728</v>
      </c>
      <c r="F35" s="82"/>
      <c r="G35" s="222" t="s">
        <v>149</v>
      </c>
      <c r="H35" s="223"/>
      <c r="I35" s="229">
        <v>14.7</v>
      </c>
      <c r="J35" s="223"/>
      <c r="K35" s="234"/>
      <c r="L35" s="223"/>
      <c r="M35" s="234"/>
      <c r="N35" s="65" t="s">
        <v>124</v>
      </c>
      <c r="O35" s="222"/>
      <c r="P35" s="83" t="s">
        <v>2244</v>
      </c>
      <c r="Q35" s="344"/>
      <c r="R35" s="66"/>
      <c r="S35" s="233"/>
    </row>
    <row r="36" spans="1:19" s="61" customFormat="1" ht="23.1" customHeight="1" x14ac:dyDescent="0.2">
      <c r="A36" s="221">
        <v>24</v>
      </c>
      <c r="B36" s="83" t="s">
        <v>2736</v>
      </c>
      <c r="C36" s="82" t="s">
        <v>2710</v>
      </c>
      <c r="D36" s="82" t="s">
        <v>47</v>
      </c>
      <c r="E36" s="83" t="s">
        <v>2725</v>
      </c>
      <c r="F36" s="82">
        <f>VLOOKUP($Q61,УЧАСТНИКИ!$A$2:$L$1060,7,FALSE)</f>
        <v>0</v>
      </c>
      <c r="G36" s="222" t="s">
        <v>136</v>
      </c>
      <c r="H36" s="223">
        <v>1510</v>
      </c>
      <c r="I36" s="367">
        <v>14.7</v>
      </c>
      <c r="J36" s="223"/>
      <c r="K36" s="234">
        <f>IF(J36=0,0,CONCATENATE(MID(J36,1,1),".",MID(J36,2,1)))</f>
        <v>0</v>
      </c>
      <c r="L36" s="223"/>
      <c r="M36" s="234">
        <f>IF(L36=0,0,CONCATENATE(MID(L36,1,1),".",MID(L36,2,1)))</f>
        <v>0</v>
      </c>
      <c r="N36" s="65" t="s">
        <v>124</v>
      </c>
      <c r="O36" s="222" t="s">
        <v>1543</v>
      </c>
      <c r="P36" s="83" t="s">
        <v>371</v>
      </c>
      <c r="Q36" s="20" t="s">
        <v>1428</v>
      </c>
      <c r="R36" s="66"/>
      <c r="S36" s="233" t="e">
        <f>MIN(#REF!,#REF!)</f>
        <v>#REF!</v>
      </c>
    </row>
    <row r="37" spans="1:19" s="61" customFormat="1" ht="23.1" customHeight="1" x14ac:dyDescent="0.2">
      <c r="A37" s="221">
        <v>26</v>
      </c>
      <c r="B37" s="83" t="s">
        <v>2737</v>
      </c>
      <c r="C37" s="82" t="s">
        <v>2716</v>
      </c>
      <c r="D37" s="82" t="s">
        <v>47</v>
      </c>
      <c r="E37" s="83" t="s">
        <v>2725</v>
      </c>
      <c r="F37" s="82"/>
      <c r="G37" s="222" t="s">
        <v>136</v>
      </c>
      <c r="H37" s="223"/>
      <c r="I37" s="229">
        <v>14.8</v>
      </c>
      <c r="J37" s="223"/>
      <c r="K37" s="234"/>
      <c r="L37" s="223"/>
      <c r="M37" s="234"/>
      <c r="N37" s="65" t="s">
        <v>124</v>
      </c>
      <c r="O37" s="222"/>
      <c r="P37" s="83" t="s">
        <v>371</v>
      </c>
      <c r="Q37" s="344"/>
      <c r="R37" s="66"/>
      <c r="S37" s="233"/>
    </row>
    <row r="38" spans="1:19" s="61" customFormat="1" ht="23.1" customHeight="1" x14ac:dyDescent="0.2">
      <c r="A38" s="221">
        <v>27</v>
      </c>
      <c r="B38" s="83" t="s">
        <v>2117</v>
      </c>
      <c r="C38" s="82" t="s">
        <v>2738</v>
      </c>
      <c r="D38" s="82" t="s">
        <v>47</v>
      </c>
      <c r="E38" s="83" t="s">
        <v>1009</v>
      </c>
      <c r="F38" s="82">
        <f>VLOOKUP($Q63,УЧАСТНИКИ!$A$2:$L$1060,7,FALSE)</f>
        <v>0</v>
      </c>
      <c r="G38" s="222" t="s">
        <v>136</v>
      </c>
      <c r="H38" s="223">
        <v>1630</v>
      </c>
      <c r="I38" s="229">
        <v>14.9</v>
      </c>
      <c r="J38" s="223"/>
      <c r="K38" s="234">
        <f>IF(J38=0,0,CONCATENATE(MID(J38,1,1),".",MID(J38,2,1)))</f>
        <v>0</v>
      </c>
      <c r="L38" s="223"/>
      <c r="M38" s="234">
        <f>IF(L38=0,0,CONCATENATE(MID(L38,1,1),".",MID(L38,2,1)))</f>
        <v>0</v>
      </c>
      <c r="N38" s="65" t="s">
        <v>124</v>
      </c>
      <c r="O38" s="222">
        <f>VLOOKUP($Q63,УЧАСТНИКИ!$A$2:$L$1060,9,FALSE)</f>
        <v>0</v>
      </c>
      <c r="P38" s="83" t="s">
        <v>2715</v>
      </c>
      <c r="Q38" s="20"/>
      <c r="R38" s="66"/>
      <c r="S38" s="233"/>
    </row>
    <row r="39" spans="1:19" s="61" customFormat="1" ht="23.1" customHeight="1" x14ac:dyDescent="0.2">
      <c r="A39" s="221">
        <v>27</v>
      </c>
      <c r="B39" s="83" t="s">
        <v>2257</v>
      </c>
      <c r="C39" s="82" t="s">
        <v>2716</v>
      </c>
      <c r="D39" s="82" t="s">
        <v>47</v>
      </c>
      <c r="E39" s="83" t="s">
        <v>2728</v>
      </c>
      <c r="F39" s="82">
        <f>VLOOKUP($Q39,УЧАСТНИКИ!$A$2:$L$1060,7,FALSE)</f>
        <v>0</v>
      </c>
      <c r="G39" s="222" t="str">
        <f>VLOOKUP($Q39,УЧАСТНИКИ!$A$2:$L$1060,11,FALSE)</f>
        <v>МО</v>
      </c>
      <c r="H39" s="223">
        <v>1410</v>
      </c>
      <c r="I39" s="229">
        <v>14.9</v>
      </c>
      <c r="J39" s="223"/>
      <c r="K39" s="234">
        <f t="shared" si="2"/>
        <v>0</v>
      </c>
      <c r="L39" s="223"/>
      <c r="M39" s="234">
        <f t="shared" si="6"/>
        <v>0</v>
      </c>
      <c r="N39" s="65" t="s">
        <v>124</v>
      </c>
      <c r="O39" s="222">
        <v>8</v>
      </c>
      <c r="P39" s="83" t="s">
        <v>2715</v>
      </c>
      <c r="Q39" s="20" t="s">
        <v>2383</v>
      </c>
      <c r="R39" s="66"/>
      <c r="S39" s="233">
        <f t="shared" si="3"/>
        <v>1410</v>
      </c>
    </row>
    <row r="40" spans="1:19" s="61" customFormat="1" ht="23.1" customHeight="1" x14ac:dyDescent="0.2">
      <c r="A40" s="221">
        <v>29</v>
      </c>
      <c r="B40" s="83" t="s">
        <v>2568</v>
      </c>
      <c r="C40" s="82" t="s">
        <v>2716</v>
      </c>
      <c r="D40" s="82" t="s">
        <v>47</v>
      </c>
      <c r="E40" s="83" t="s">
        <v>2725</v>
      </c>
      <c r="F40" s="82"/>
      <c r="G40" s="222" t="s">
        <v>136</v>
      </c>
      <c r="H40" s="223"/>
      <c r="I40" s="229">
        <v>15.1</v>
      </c>
      <c r="J40" s="223"/>
      <c r="K40" s="234"/>
      <c r="L40" s="223"/>
      <c r="M40" s="234"/>
      <c r="N40" s="65" t="s">
        <v>124</v>
      </c>
      <c r="O40" s="222"/>
      <c r="P40" s="83" t="s">
        <v>371</v>
      </c>
      <c r="Q40" s="355"/>
      <c r="R40" s="66"/>
      <c r="S40" s="233"/>
    </row>
    <row r="41" spans="1:19" s="61" customFormat="1" ht="23.1" customHeight="1" x14ac:dyDescent="0.2">
      <c r="A41" s="221">
        <v>30</v>
      </c>
      <c r="B41" s="83" t="s">
        <v>2739</v>
      </c>
      <c r="C41" s="82" t="s">
        <v>2684</v>
      </c>
      <c r="D41" s="82" t="s">
        <v>124</v>
      </c>
      <c r="E41" s="83" t="s">
        <v>2728</v>
      </c>
      <c r="F41" s="82"/>
      <c r="G41" s="222" t="s">
        <v>149</v>
      </c>
      <c r="H41" s="223"/>
      <c r="I41" s="229">
        <v>15.3</v>
      </c>
      <c r="J41" s="223"/>
      <c r="K41" s="234"/>
      <c r="L41" s="223"/>
      <c r="M41" s="234"/>
      <c r="N41" s="65" t="s">
        <v>125</v>
      </c>
      <c r="O41" s="222"/>
      <c r="P41" s="83" t="s">
        <v>2715</v>
      </c>
      <c r="Q41" s="344"/>
      <c r="R41" s="66"/>
      <c r="S41" s="233"/>
    </row>
    <row r="42" spans="1:19" s="61" customFormat="1" ht="23.1" customHeight="1" x14ac:dyDescent="0.2">
      <c r="A42" s="221">
        <v>31</v>
      </c>
      <c r="B42" s="83" t="s">
        <v>2740</v>
      </c>
      <c r="C42" s="82" t="s">
        <v>2684</v>
      </c>
      <c r="D42" s="82"/>
      <c r="E42" s="83" t="s">
        <v>2727</v>
      </c>
      <c r="F42" s="82"/>
      <c r="G42" s="222" t="s">
        <v>136</v>
      </c>
      <c r="H42" s="223"/>
      <c r="I42" s="229">
        <v>15.4</v>
      </c>
      <c r="J42" s="223"/>
      <c r="K42" s="234"/>
      <c r="L42" s="223"/>
      <c r="M42" s="234"/>
      <c r="N42" s="65" t="s">
        <v>125</v>
      </c>
      <c r="O42" s="222"/>
      <c r="P42" s="83" t="s">
        <v>2516</v>
      </c>
      <c r="Q42" s="344"/>
      <c r="R42" s="66"/>
      <c r="S42" s="233"/>
    </row>
    <row r="43" spans="1:19" s="61" customFormat="1" ht="23.1" customHeight="1" x14ac:dyDescent="0.2">
      <c r="A43" s="221">
        <v>31</v>
      </c>
      <c r="B43" s="83" t="s">
        <v>2693</v>
      </c>
      <c r="C43" s="82" t="s">
        <v>2731</v>
      </c>
      <c r="D43" s="82"/>
      <c r="E43" s="83" t="s">
        <v>2727</v>
      </c>
      <c r="F43" s="82"/>
      <c r="G43" s="222" t="s">
        <v>136</v>
      </c>
      <c r="H43" s="223"/>
      <c r="I43" s="229">
        <v>15.4</v>
      </c>
      <c r="J43" s="223"/>
      <c r="K43" s="234"/>
      <c r="L43" s="223"/>
      <c r="M43" s="234"/>
      <c r="N43" s="65" t="s">
        <v>125</v>
      </c>
      <c r="O43" s="222"/>
      <c r="P43" s="83" t="s">
        <v>2516</v>
      </c>
      <c r="Q43" s="352"/>
      <c r="R43" s="66"/>
      <c r="S43" s="233"/>
    </row>
    <row r="44" spans="1:19" s="61" customFormat="1" ht="23.1" customHeight="1" x14ac:dyDescent="0.2">
      <c r="A44" s="221">
        <v>33</v>
      </c>
      <c r="B44" s="83" t="s">
        <v>2696</v>
      </c>
      <c r="C44" s="82" t="s">
        <v>2684</v>
      </c>
      <c r="D44" s="82" t="s">
        <v>124</v>
      </c>
      <c r="E44" s="83" t="s">
        <v>2728</v>
      </c>
      <c r="F44" s="82"/>
      <c r="G44" s="222" t="s">
        <v>149</v>
      </c>
      <c r="H44" s="223"/>
      <c r="I44" s="229">
        <v>15.6</v>
      </c>
      <c r="J44" s="223"/>
      <c r="K44" s="234"/>
      <c r="L44" s="223"/>
      <c r="M44" s="234"/>
      <c r="N44" s="65" t="s">
        <v>125</v>
      </c>
      <c r="O44" s="222"/>
      <c r="P44" s="83" t="s">
        <v>2892</v>
      </c>
      <c r="Q44" s="344"/>
      <c r="R44" s="66"/>
      <c r="S44" s="233"/>
    </row>
    <row r="45" spans="1:19" s="61" customFormat="1" ht="23.1" customHeight="1" x14ac:dyDescent="0.2">
      <c r="A45" s="221">
        <v>34</v>
      </c>
      <c r="B45" s="83" t="s">
        <v>2671</v>
      </c>
      <c r="C45" s="82" t="s">
        <v>2684</v>
      </c>
      <c r="D45" s="82"/>
      <c r="E45" s="83" t="s">
        <v>2727</v>
      </c>
      <c r="F45" s="82">
        <f>VLOOKUP($Q45,УЧАСТНИКИ!$A$2:$L$1060,7,FALSE)</f>
        <v>0</v>
      </c>
      <c r="G45" s="222" t="str">
        <f>VLOOKUP($Q45,УЧАСТНИКИ!$A$2:$L$1060,11,FALSE)</f>
        <v>МС</v>
      </c>
      <c r="H45" s="223">
        <v>1410</v>
      </c>
      <c r="I45" s="200" t="s">
        <v>2741</v>
      </c>
      <c r="J45" s="223"/>
      <c r="K45" s="234">
        <f t="shared" ref="K45" si="10">IF(J45=0,0,CONCATENATE(MID(J45,1,1),".",MID(J45,2,1)))</f>
        <v>0</v>
      </c>
      <c r="L45" s="223"/>
      <c r="M45" s="234">
        <f t="shared" ref="M45" si="11">IF(L45=0,0,CONCATENATE(MID(L45,1,1),".",MID(L45,2,1)))</f>
        <v>0</v>
      </c>
      <c r="N45" s="65" t="s">
        <v>125</v>
      </c>
      <c r="O45" s="222" t="s">
        <v>1543</v>
      </c>
      <c r="P45" s="83" t="s">
        <v>2516</v>
      </c>
      <c r="Q45" s="20" t="s">
        <v>1459</v>
      </c>
      <c r="R45" s="66"/>
      <c r="S45" s="233">
        <f t="shared" ref="S45" si="12">MIN(H45,L45)</f>
        <v>1410</v>
      </c>
    </row>
    <row r="46" spans="1:19" s="61" customFormat="1" ht="23.1" customHeight="1" x14ac:dyDescent="0.2">
      <c r="A46" s="221">
        <v>35</v>
      </c>
      <c r="B46" s="83" t="s">
        <v>2742</v>
      </c>
      <c r="C46" s="82" t="s">
        <v>2710</v>
      </c>
      <c r="D46" s="82" t="s">
        <v>124</v>
      </c>
      <c r="E46" s="83" t="s">
        <v>2728</v>
      </c>
      <c r="F46" s="82"/>
      <c r="G46" s="222" t="s">
        <v>149</v>
      </c>
      <c r="H46" s="354"/>
      <c r="I46" s="200" t="s">
        <v>2743</v>
      </c>
      <c r="J46" s="354"/>
      <c r="K46" s="234"/>
      <c r="L46" s="354"/>
      <c r="M46" s="234"/>
      <c r="N46" s="65" t="s">
        <v>125</v>
      </c>
      <c r="O46" s="222"/>
      <c r="P46" s="83" t="s">
        <v>2256</v>
      </c>
      <c r="Q46" s="344"/>
      <c r="R46" s="66"/>
      <c r="S46" s="233"/>
    </row>
    <row r="47" spans="1:19" s="61" customFormat="1" ht="23.1" customHeight="1" x14ac:dyDescent="0.2">
      <c r="A47" s="221">
        <v>36</v>
      </c>
      <c r="B47" s="83" t="s">
        <v>2694</v>
      </c>
      <c r="C47" s="82" t="s">
        <v>2716</v>
      </c>
      <c r="D47" s="82"/>
      <c r="E47" s="83" t="s">
        <v>2727</v>
      </c>
      <c r="F47" s="82"/>
      <c r="G47" s="222" t="s">
        <v>136</v>
      </c>
      <c r="H47" s="354"/>
      <c r="I47" s="200" t="s">
        <v>2744</v>
      </c>
      <c r="J47" s="354"/>
      <c r="K47" s="234"/>
      <c r="L47" s="354"/>
      <c r="M47" s="234"/>
      <c r="N47" s="65" t="s">
        <v>126</v>
      </c>
      <c r="O47" s="222"/>
      <c r="P47" s="83" t="s">
        <v>2516</v>
      </c>
      <c r="Q47" s="344"/>
      <c r="R47" s="66"/>
      <c r="S47" s="233"/>
    </row>
    <row r="48" spans="1:19" s="61" customFormat="1" ht="23.1" customHeight="1" x14ac:dyDescent="0.2">
      <c r="A48" s="221">
        <v>37</v>
      </c>
      <c r="B48" s="83" t="s">
        <v>2745</v>
      </c>
      <c r="C48" s="82" t="s">
        <v>2731</v>
      </c>
      <c r="D48" s="82"/>
      <c r="E48" s="83" t="s">
        <v>2746</v>
      </c>
      <c r="F48" s="82"/>
      <c r="G48" s="222" t="s">
        <v>136</v>
      </c>
      <c r="H48" s="354"/>
      <c r="I48" s="200" t="s">
        <v>2747</v>
      </c>
      <c r="J48" s="354"/>
      <c r="K48" s="234"/>
      <c r="L48" s="354"/>
      <c r="M48" s="234"/>
      <c r="N48" s="65" t="s">
        <v>126</v>
      </c>
      <c r="O48" s="222"/>
      <c r="P48" s="83" t="s">
        <v>1158</v>
      </c>
      <c r="Q48" s="344"/>
      <c r="R48" s="66"/>
      <c r="S48" s="233"/>
    </row>
    <row r="49" spans="1:19" s="61" customFormat="1" ht="23.1" customHeight="1" x14ac:dyDescent="0.2">
      <c r="A49" s="221">
        <v>38</v>
      </c>
      <c r="B49" s="83" t="s">
        <v>2748</v>
      </c>
      <c r="C49" s="82" t="s">
        <v>350</v>
      </c>
      <c r="D49" s="82" t="s">
        <v>46</v>
      </c>
      <c r="E49" s="83" t="s">
        <v>2746</v>
      </c>
      <c r="F49" s="82"/>
      <c r="G49" s="222" t="s">
        <v>136</v>
      </c>
      <c r="H49" s="354"/>
      <c r="I49" s="200" t="s">
        <v>2749</v>
      </c>
      <c r="J49" s="354"/>
      <c r="K49" s="234"/>
      <c r="L49" s="354"/>
      <c r="M49" s="234"/>
      <c r="N49" s="65" t="s">
        <v>2897</v>
      </c>
      <c r="O49" s="222"/>
      <c r="P49" s="83" t="s">
        <v>1158</v>
      </c>
      <c r="Q49" s="344"/>
      <c r="R49" s="66"/>
      <c r="S49" s="233"/>
    </row>
    <row r="50" spans="1:19" s="61" customFormat="1" ht="23.1" customHeight="1" x14ac:dyDescent="0.2">
      <c r="A50" s="221"/>
      <c r="B50" s="85"/>
      <c r="C50" s="82"/>
      <c r="D50" s="85"/>
      <c r="E50" s="85"/>
      <c r="F50" s="85"/>
      <c r="G50" s="85"/>
      <c r="H50" s="85"/>
      <c r="I50" s="343"/>
      <c r="J50" s="85"/>
      <c r="K50" s="85"/>
      <c r="L50" s="85"/>
      <c r="M50" s="85"/>
      <c r="N50" s="85"/>
      <c r="O50" s="85"/>
      <c r="P50" s="85"/>
      <c r="Q50" s="338"/>
      <c r="R50" s="66"/>
      <c r="S50" s="233"/>
    </row>
    <row r="51" spans="1:19" s="61" customFormat="1" ht="23.1" customHeight="1" x14ac:dyDescent="0.2">
      <c r="A51" s="221"/>
      <c r="B51" s="85"/>
      <c r="C51" s="82"/>
      <c r="D51" s="85"/>
      <c r="E51" s="85"/>
      <c r="F51" s="85"/>
      <c r="G51" s="85"/>
      <c r="H51" s="85"/>
      <c r="I51" s="343"/>
      <c r="J51" s="85"/>
      <c r="K51" s="85"/>
      <c r="L51" s="85"/>
      <c r="M51" s="85"/>
      <c r="N51" s="85"/>
      <c r="O51" s="85"/>
      <c r="P51" s="85"/>
      <c r="Q51" s="338"/>
      <c r="R51" s="66"/>
      <c r="S51" s="233"/>
    </row>
    <row r="52" spans="1:19" s="61" customFormat="1" ht="23.1" customHeight="1" x14ac:dyDescent="0.2">
      <c r="A52" s="45"/>
      <c r="B52" s="26"/>
      <c r="C52" s="45"/>
      <c r="D52" s="45"/>
      <c r="E52" s="26"/>
      <c r="F52" s="26"/>
      <c r="G52" s="26"/>
      <c r="H52" s="26"/>
      <c r="I52" s="45"/>
      <c r="J52" s="26"/>
      <c r="K52" s="45"/>
      <c r="L52" s="45"/>
      <c r="M52" s="45"/>
      <c r="N52" s="26"/>
      <c r="O52" s="39"/>
      <c r="P52" s="26"/>
      <c r="Q52" s="338"/>
      <c r="R52" s="66"/>
      <c r="S52" s="233"/>
    </row>
    <row r="53" spans="1:19" s="61" customFormat="1" ht="23.1" customHeight="1" x14ac:dyDescent="0.2">
      <c r="A53" s="78"/>
      <c r="B53" s="26"/>
      <c r="C53" s="45"/>
      <c r="D53" s="45"/>
      <c r="E53" s="26"/>
      <c r="F53" s="26"/>
      <c r="G53" s="26"/>
      <c r="H53" s="26"/>
      <c r="I53" s="45"/>
      <c r="J53" s="26"/>
      <c r="K53" s="45"/>
      <c r="L53" s="26"/>
      <c r="M53" s="39"/>
      <c r="N53" s="26"/>
      <c r="O53" s="26"/>
      <c r="P53" s="26"/>
      <c r="Q53" s="338"/>
      <c r="R53" s="66"/>
      <c r="S53" s="233"/>
    </row>
    <row r="54" spans="1:19" s="61" customFormat="1" ht="23.1" customHeight="1" x14ac:dyDescent="0.2">
      <c r="A54" s="78"/>
      <c r="B54" s="45" t="s">
        <v>1715</v>
      </c>
      <c r="C54" s="45"/>
      <c r="D54" s="45"/>
      <c r="E54" s="219"/>
      <c r="F54" s="469" t="s">
        <v>2898</v>
      </c>
      <c r="G54" s="469"/>
      <c r="H54" s="469"/>
      <c r="I54" s="469"/>
      <c r="J54" s="469"/>
      <c r="K54" s="469"/>
      <c r="L54" s="469"/>
      <c r="M54" s="469"/>
      <c r="N54" s="469"/>
      <c r="O54" s="469"/>
      <c r="P54" s="469"/>
      <c r="Q54" s="338"/>
      <c r="R54" s="66"/>
      <c r="S54" s="233"/>
    </row>
    <row r="55" spans="1:19" s="61" customFormat="1" ht="23.1" customHeight="1" x14ac:dyDescent="0.2">
      <c r="A55" s="78"/>
      <c r="B55" s="26"/>
      <c r="C55" s="45"/>
      <c r="D55" s="45"/>
      <c r="E55" s="71"/>
      <c r="F55" s="71"/>
      <c r="G55" s="78"/>
      <c r="H55" s="59"/>
      <c r="I55" s="59"/>
      <c r="J55" s="45"/>
      <c r="K55" s="45"/>
      <c r="L55" s="26"/>
      <c r="M55" s="26"/>
      <c r="N55" s="26"/>
      <c r="O55" s="26"/>
      <c r="P55" s="26"/>
      <c r="Q55" s="338"/>
      <c r="R55" s="66"/>
      <c r="S55" s="233"/>
    </row>
    <row r="56" spans="1:19" s="61" customFormat="1" ht="23.1" customHeight="1" x14ac:dyDescent="0.2">
      <c r="A56" s="78"/>
      <c r="B56" s="26"/>
      <c r="C56" s="45"/>
      <c r="D56" s="45"/>
      <c r="E56" s="71"/>
      <c r="F56" s="71"/>
      <c r="G56" s="78"/>
      <c r="H56" s="59"/>
      <c r="I56" s="59"/>
      <c r="J56" s="45"/>
      <c r="K56" s="45"/>
      <c r="L56" s="26"/>
      <c r="M56" s="26"/>
      <c r="N56" s="26"/>
      <c r="O56" s="26"/>
      <c r="P56" s="26"/>
      <c r="Q56" s="338"/>
      <c r="R56" s="66"/>
      <c r="S56" s="233"/>
    </row>
    <row r="57" spans="1:19" s="61" customFormat="1" ht="23.1" customHeight="1" x14ac:dyDescent="0.2">
      <c r="A57" s="78"/>
      <c r="B57" s="45" t="s">
        <v>1716</v>
      </c>
      <c r="C57" s="45"/>
      <c r="D57" s="45"/>
      <c r="E57" s="219"/>
      <c r="F57" s="469" t="s">
        <v>2697</v>
      </c>
      <c r="G57" s="469"/>
      <c r="H57" s="469"/>
      <c r="I57" s="469"/>
      <c r="J57" s="469"/>
      <c r="K57" s="469"/>
      <c r="L57" s="469"/>
      <c r="M57" s="469"/>
      <c r="N57" s="469"/>
      <c r="O57" s="469"/>
      <c r="P57" s="469"/>
      <c r="Q57" s="20" t="s">
        <v>1837</v>
      </c>
      <c r="R57" s="66"/>
      <c r="S57" s="233">
        <f>MIN(H34,L34)</f>
        <v>1480</v>
      </c>
    </row>
    <row r="58" spans="1:19" s="61" customFormat="1" ht="23.1" customHeight="1" x14ac:dyDescent="0.2">
      <c r="A58" s="78"/>
      <c r="B58" s="26"/>
      <c r="C58" s="45"/>
      <c r="D58" s="45"/>
      <c r="E58" s="26"/>
      <c r="F58" s="26"/>
      <c r="G58" s="26"/>
      <c r="H58" s="26"/>
      <c r="I58" s="45"/>
      <c r="J58" s="26"/>
      <c r="K58" s="45"/>
      <c r="L58" s="26"/>
      <c r="M58" s="39"/>
      <c r="N58" s="26"/>
      <c r="O58" s="26"/>
      <c r="P58" s="26"/>
      <c r="Q58" s="20" t="s">
        <v>88</v>
      </c>
      <c r="R58" s="66"/>
      <c r="S58" s="233">
        <f>MIN(H21,L21)</f>
        <v>1480</v>
      </c>
    </row>
    <row r="59" spans="1:19" s="61" customFormat="1" ht="23.1" customHeight="1" x14ac:dyDescent="0.2">
      <c r="A59" s="221"/>
      <c r="Q59" s="20" t="s">
        <v>2198</v>
      </c>
      <c r="R59" s="66"/>
      <c r="S59" s="233">
        <f>MIN(H18,L18)</f>
        <v>1500</v>
      </c>
    </row>
    <row r="60" spans="1:19" s="61" customFormat="1" ht="23.1" customHeight="1" x14ac:dyDescent="0.2">
      <c r="A60" s="221"/>
      <c r="Q60" s="20" t="s">
        <v>1687</v>
      </c>
      <c r="R60" s="66"/>
      <c r="S60" s="233" t="e">
        <f>MIN(#REF!,#REF!)</f>
        <v>#REF!</v>
      </c>
    </row>
    <row r="61" spans="1:19" s="61" customFormat="1" ht="23.1" customHeight="1" x14ac:dyDescent="0.2">
      <c r="A61" s="221"/>
      <c r="Q61" s="20" t="s">
        <v>2549</v>
      </c>
      <c r="S61" s="233">
        <f>MIN(H36,L36)</f>
        <v>1510</v>
      </c>
    </row>
    <row r="62" spans="1:19" s="61" customFormat="1" ht="23.1" customHeight="1" x14ac:dyDescent="0.2">
      <c r="A62" s="221"/>
      <c r="Q62" s="20" t="s">
        <v>2664</v>
      </c>
      <c r="R62" s="66"/>
      <c r="S62" s="233" t="e">
        <f>MIN(#REF!,#REF!)</f>
        <v>#REF!</v>
      </c>
    </row>
    <row r="63" spans="1:19" s="61" customFormat="1" ht="23.1" customHeight="1" x14ac:dyDescent="0.2">
      <c r="A63" s="221"/>
      <c r="Q63" s="20" t="s">
        <v>2630</v>
      </c>
      <c r="R63" s="66"/>
      <c r="S63" s="233">
        <f>MIN(H38,L38)</f>
        <v>1630</v>
      </c>
    </row>
    <row r="64" spans="1:19" s="61" customFormat="1" ht="23.1" hidden="1" customHeight="1" x14ac:dyDescent="0.2">
      <c r="A64" s="221">
        <v>62</v>
      </c>
      <c r="B64" s="83" t="e">
        <f>VLOOKUP($Q64,УЧАСТНИКИ!$A$2:$L$1060,3,FALSE)</f>
        <v>#N/A</v>
      </c>
      <c r="C64" s="82" t="e">
        <f>VLOOKUP($Q64,УЧАСТНИКИ!$A$2:$L$1060,4,FALSE)</f>
        <v>#N/A</v>
      </c>
      <c r="D64" s="82" t="e">
        <f>VLOOKUP($Q64,УЧАСТНИКИ!$A$2:$L$1060,8,FALSE)</f>
        <v>#N/A</v>
      </c>
      <c r="E64" s="83" t="e">
        <f>VLOOKUP($Q64,УЧАСТНИКИ!$A$2:$L$1060,5,FALSE)</f>
        <v>#N/A</v>
      </c>
      <c r="F64" s="82" t="e">
        <f>VLOOKUP($Q64,УЧАСТНИКИ!$A$2:$L$1060,7,FALSE)</f>
        <v>#N/A</v>
      </c>
      <c r="G64" s="222" t="e">
        <f>VLOOKUP($Q64,УЧАСТНИКИ!$A$2:$L$1060,11,FALSE)</f>
        <v>#N/A</v>
      </c>
      <c r="H64" s="223"/>
      <c r="I64" s="229">
        <f t="shared" ref="I64:I67" si="13">IF(H64=0,0,CONCATENATE(MID(H64,1,2),".",MID(H64,3,2)))</f>
        <v>0</v>
      </c>
      <c r="J64" s="223"/>
      <c r="K64" s="234">
        <f t="shared" ref="K64:K87" si="14">IF(J64=0,0,CONCATENATE(MID(J64,1,1),".",MID(J64,2,1)))</f>
        <v>0</v>
      </c>
      <c r="L64" s="223"/>
      <c r="M64" s="234">
        <f t="shared" ref="M64:M80" si="15">IF(L64=0,0,CONCATENATE(MID(L64,1,1),".",MID(L64,2,1)))</f>
        <v>0</v>
      </c>
      <c r="N64" s="65" t="str">
        <f t="shared" ref="N64:N80" si="16">IF(S64&lt;=$R$10,"МСМК",IF(S64&lt;=$S$10,"МС",IF(S64&lt;=$T$10,"КМС",IF(S64&lt;=$U$10,"1",IF(S64&lt;=$V$10,"2",IF(S64&lt;=$W$10,"3",IF(S64&lt;=$X$10,"1юн",IF(S64&lt;=$Y$10,"2юн",IF(S64&lt;=$Z$10,"3юн",IF(S64&gt;$Z$10,"б/р"))))))))))</f>
        <v>МСМК</v>
      </c>
      <c r="O64" s="222" t="s">
        <v>1543</v>
      </c>
      <c r="P64" s="83" t="e">
        <f>VLOOKUP($Q64,УЧАСТНИКИ!$A$2:$L$1060,10,FALSE)</f>
        <v>#N/A</v>
      </c>
      <c r="Q64" s="20"/>
      <c r="R64" s="66"/>
      <c r="S64" s="233">
        <f t="shared" ref="S64:S80" si="17">MIN(H64,L64)</f>
        <v>0</v>
      </c>
    </row>
    <row r="65" spans="1:19" s="61" customFormat="1" ht="23.1" hidden="1" customHeight="1" x14ac:dyDescent="0.2">
      <c r="A65" s="221">
        <v>64</v>
      </c>
      <c r="B65" s="83" t="e">
        <f>VLOOKUP($Q65,УЧАСТНИКИ!$A$2:$L$1060,3,FALSE)</f>
        <v>#N/A</v>
      </c>
      <c r="C65" s="82" t="e">
        <f>VLOOKUP($Q65,УЧАСТНИКИ!$A$2:$L$1060,4,FALSE)</f>
        <v>#N/A</v>
      </c>
      <c r="D65" s="82" t="e">
        <f>VLOOKUP($Q65,УЧАСТНИКИ!$A$2:$L$1060,8,FALSE)</f>
        <v>#N/A</v>
      </c>
      <c r="E65" s="83" t="e">
        <f>VLOOKUP($Q65,УЧАСТНИКИ!$A$2:$L$1060,5,FALSE)</f>
        <v>#N/A</v>
      </c>
      <c r="F65" s="82" t="e">
        <f>VLOOKUP($Q65,УЧАСТНИКИ!$A$2:$L$1060,7,FALSE)</f>
        <v>#N/A</v>
      </c>
      <c r="G65" s="222" t="e">
        <f>VLOOKUP($Q65,УЧАСТНИКИ!$A$2:$L$1060,11,FALSE)</f>
        <v>#N/A</v>
      </c>
      <c r="H65" s="223"/>
      <c r="I65" s="229">
        <f t="shared" si="13"/>
        <v>0</v>
      </c>
      <c r="J65" s="223"/>
      <c r="K65" s="234">
        <f t="shared" si="14"/>
        <v>0</v>
      </c>
      <c r="L65" s="223"/>
      <c r="M65" s="234">
        <f t="shared" si="15"/>
        <v>0</v>
      </c>
      <c r="N65" s="65" t="str">
        <f t="shared" si="16"/>
        <v>МСМК</v>
      </c>
      <c r="O65" s="222" t="e">
        <f>VLOOKUP($Q65,УЧАСТНИКИ!$A$2:$L$1060,9,FALSE)</f>
        <v>#N/A</v>
      </c>
      <c r="P65" s="83" t="e">
        <f>VLOOKUP($Q65,УЧАСТНИКИ!$A$2:$L$1060,10,FALSE)</f>
        <v>#N/A</v>
      </c>
      <c r="Q65" s="20"/>
      <c r="R65" s="66"/>
      <c r="S65" s="233">
        <f t="shared" si="17"/>
        <v>0</v>
      </c>
    </row>
    <row r="66" spans="1:19" s="61" customFormat="1" ht="23.1" hidden="1" customHeight="1" x14ac:dyDescent="0.2">
      <c r="A66" s="221">
        <v>65</v>
      </c>
      <c r="B66" s="83" t="e">
        <f>VLOOKUP($Q66,УЧАСТНИКИ!$A$2:$L$1060,3,FALSE)</f>
        <v>#N/A</v>
      </c>
      <c r="C66" s="82" t="e">
        <f>VLOOKUP($Q66,УЧАСТНИКИ!$A$2:$L$1060,4,FALSE)</f>
        <v>#N/A</v>
      </c>
      <c r="D66" s="82" t="e">
        <f>VLOOKUP($Q66,УЧАСТНИКИ!$A$2:$L$1060,8,FALSE)</f>
        <v>#N/A</v>
      </c>
      <c r="E66" s="83" t="e">
        <f>VLOOKUP($Q66,УЧАСТНИКИ!$A$2:$L$1060,5,FALSE)</f>
        <v>#N/A</v>
      </c>
      <c r="F66" s="82" t="e">
        <f>VLOOKUP($Q66,УЧАСТНИКИ!$A$2:$L$1060,7,FALSE)</f>
        <v>#N/A</v>
      </c>
      <c r="G66" s="222" t="e">
        <f>VLOOKUP($Q66,УЧАСТНИКИ!$A$2:$L$1060,11,FALSE)</f>
        <v>#N/A</v>
      </c>
      <c r="H66" s="223"/>
      <c r="I66" s="229">
        <f t="shared" si="13"/>
        <v>0</v>
      </c>
      <c r="J66" s="223"/>
      <c r="K66" s="234">
        <f t="shared" si="14"/>
        <v>0</v>
      </c>
      <c r="L66" s="223"/>
      <c r="M66" s="234">
        <f t="shared" si="15"/>
        <v>0</v>
      </c>
      <c r="N66" s="65" t="str">
        <f t="shared" si="16"/>
        <v>МСМК</v>
      </c>
      <c r="O66" s="222" t="e">
        <f>VLOOKUP($Q66,УЧАСТНИКИ!$A$2:$L$1060,9,FALSE)</f>
        <v>#N/A</v>
      </c>
      <c r="P66" s="83" t="e">
        <f>VLOOKUP($Q66,УЧАСТНИКИ!$A$2:$L$1060,10,FALSE)</f>
        <v>#N/A</v>
      </c>
      <c r="Q66" s="20"/>
      <c r="R66" s="66"/>
      <c r="S66" s="233">
        <f t="shared" si="17"/>
        <v>0</v>
      </c>
    </row>
    <row r="67" spans="1:19" s="61" customFormat="1" ht="23.1" hidden="1" customHeight="1" x14ac:dyDescent="0.2">
      <c r="A67" s="221">
        <v>65</v>
      </c>
      <c r="B67" s="83" t="e">
        <f>VLOOKUP($Q67,УЧАСТНИКИ!$A$2:$L$1060,3,FALSE)</f>
        <v>#N/A</v>
      </c>
      <c r="C67" s="82" t="e">
        <f>VLOOKUP($Q67,УЧАСТНИКИ!$A$2:$L$1060,4,FALSE)</f>
        <v>#N/A</v>
      </c>
      <c r="D67" s="82" t="e">
        <f>VLOOKUP($Q67,УЧАСТНИКИ!$A$2:$L$1060,8,FALSE)</f>
        <v>#N/A</v>
      </c>
      <c r="E67" s="83" t="e">
        <f>VLOOKUP($Q67,УЧАСТНИКИ!$A$2:$L$1060,5,FALSE)</f>
        <v>#N/A</v>
      </c>
      <c r="F67" s="82" t="e">
        <f>VLOOKUP($Q67,УЧАСТНИКИ!$A$2:$L$1060,7,FALSE)</f>
        <v>#N/A</v>
      </c>
      <c r="G67" s="222" t="e">
        <f>VLOOKUP($Q67,УЧАСТНИКИ!$A$2:$L$1060,11,FALSE)</f>
        <v>#N/A</v>
      </c>
      <c r="H67" s="223"/>
      <c r="I67" s="229">
        <f t="shared" si="13"/>
        <v>0</v>
      </c>
      <c r="J67" s="223"/>
      <c r="K67" s="234">
        <f t="shared" si="14"/>
        <v>0</v>
      </c>
      <c r="L67" s="223"/>
      <c r="M67" s="234">
        <f t="shared" si="15"/>
        <v>0</v>
      </c>
      <c r="N67" s="65" t="str">
        <f t="shared" si="16"/>
        <v>МСМК</v>
      </c>
      <c r="O67" s="222" t="e">
        <f>VLOOKUP($Q67,УЧАСТНИКИ!$A$2:$L$1060,9,FALSE)</f>
        <v>#N/A</v>
      </c>
      <c r="P67" s="83" t="e">
        <f>VLOOKUP($Q67,УЧАСТНИКИ!$A$2:$L$1060,10,FALSE)</f>
        <v>#N/A</v>
      </c>
      <c r="Q67" s="20"/>
      <c r="R67" s="66"/>
      <c r="S67" s="233">
        <f t="shared" si="17"/>
        <v>0</v>
      </c>
    </row>
    <row r="68" spans="1:19" s="61" customFormat="1" ht="23.1" hidden="1" customHeight="1" x14ac:dyDescent="0.2">
      <c r="A68" s="221">
        <v>67</v>
      </c>
      <c r="B68" s="83" t="e">
        <f>VLOOKUP($Q68,УЧАСТНИКИ!$A$2:$L$1060,3,FALSE)</f>
        <v>#N/A</v>
      </c>
      <c r="C68" s="82" t="e">
        <f>VLOOKUP($Q68,УЧАСТНИКИ!$A$2:$L$1060,4,FALSE)</f>
        <v>#N/A</v>
      </c>
      <c r="D68" s="82" t="e">
        <f>VLOOKUP($Q68,УЧАСТНИКИ!$A$2:$L$1060,8,FALSE)</f>
        <v>#N/A</v>
      </c>
      <c r="E68" s="83" t="e">
        <f>VLOOKUP($Q68,УЧАСТНИКИ!$A$2:$L$1060,5,FALSE)</f>
        <v>#N/A</v>
      </c>
      <c r="F68" s="82" t="e">
        <f>VLOOKUP($Q68,УЧАСТНИКИ!$A$2:$L$1060,7,FALSE)</f>
        <v>#N/A</v>
      </c>
      <c r="G68" s="222" t="e">
        <f>VLOOKUP($Q68,УЧАСТНИКИ!$A$2:$L$1060,11,FALSE)</f>
        <v>#N/A</v>
      </c>
      <c r="H68" s="223"/>
      <c r="I68" s="229">
        <f t="shared" ref="I68:I94" si="18">IF(H68=0,0,CONCATENATE(MID(H68,1,2),".",MID(H68,3,2)))</f>
        <v>0</v>
      </c>
      <c r="J68" s="223"/>
      <c r="K68" s="234">
        <f t="shared" si="14"/>
        <v>0</v>
      </c>
      <c r="L68" s="223"/>
      <c r="M68" s="234">
        <f t="shared" si="15"/>
        <v>0</v>
      </c>
      <c r="N68" s="65" t="str">
        <f t="shared" si="16"/>
        <v>МСМК</v>
      </c>
      <c r="O68" s="222" t="e">
        <f>VLOOKUP($Q68,УЧАСТНИКИ!$A$2:$L$1060,9,FALSE)</f>
        <v>#N/A</v>
      </c>
      <c r="P68" s="83" t="e">
        <f>VLOOKUP($Q68,УЧАСТНИКИ!$A$2:$L$1060,10,FALSE)</f>
        <v>#N/A</v>
      </c>
      <c r="Q68" s="20"/>
      <c r="R68" s="66"/>
      <c r="S68" s="233">
        <f t="shared" si="17"/>
        <v>0</v>
      </c>
    </row>
    <row r="69" spans="1:19" s="61" customFormat="1" ht="23.1" hidden="1" customHeight="1" x14ac:dyDescent="0.2">
      <c r="A69" s="221">
        <v>68</v>
      </c>
      <c r="B69" s="83" t="e">
        <f>VLOOKUP($Q69,УЧАСТНИКИ!$A$2:$L$1060,3,FALSE)</f>
        <v>#N/A</v>
      </c>
      <c r="C69" s="82" t="e">
        <f>VLOOKUP($Q69,УЧАСТНИКИ!$A$2:$L$1060,4,FALSE)</f>
        <v>#N/A</v>
      </c>
      <c r="D69" s="82" t="e">
        <f>VLOOKUP($Q69,УЧАСТНИКИ!$A$2:$L$1060,8,FALSE)</f>
        <v>#N/A</v>
      </c>
      <c r="E69" s="83" t="e">
        <f>VLOOKUP($Q69,УЧАСТНИКИ!$A$2:$L$1060,5,FALSE)</f>
        <v>#N/A</v>
      </c>
      <c r="F69" s="82" t="e">
        <f>VLOOKUP($Q69,УЧАСТНИКИ!$A$2:$L$1060,7,FALSE)</f>
        <v>#N/A</v>
      </c>
      <c r="G69" s="222" t="e">
        <f>VLOOKUP($Q69,УЧАСТНИКИ!$A$2:$L$1060,11,FALSE)</f>
        <v>#N/A</v>
      </c>
      <c r="H69" s="223"/>
      <c r="I69" s="229">
        <f t="shared" si="18"/>
        <v>0</v>
      </c>
      <c r="J69" s="223"/>
      <c r="K69" s="234">
        <f t="shared" ref="K69" si="19">IF(J69=0,0,CONCATENATE(MID(J69,1,1),".",MID(J69,2,1)))</f>
        <v>0</v>
      </c>
      <c r="L69" s="223"/>
      <c r="M69" s="234">
        <f t="shared" si="15"/>
        <v>0</v>
      </c>
      <c r="N69" s="65" t="str">
        <f t="shared" si="16"/>
        <v>МСМК</v>
      </c>
      <c r="O69" s="222" t="s">
        <v>1543</v>
      </c>
      <c r="P69" s="83" t="e">
        <f>VLOOKUP($Q69,УЧАСТНИКИ!$A$2:$L$1060,10,FALSE)</f>
        <v>#N/A</v>
      </c>
      <c r="Q69" s="20"/>
      <c r="R69" s="66"/>
      <c r="S69" s="233">
        <f t="shared" si="17"/>
        <v>0</v>
      </c>
    </row>
    <row r="70" spans="1:19" s="61" customFormat="1" ht="23.1" hidden="1" customHeight="1" x14ac:dyDescent="0.2">
      <c r="A70" s="221">
        <v>69</v>
      </c>
      <c r="B70" s="83" t="e">
        <f>VLOOKUP($Q70,УЧАСТНИКИ!$A$2:$L$1060,3,FALSE)</f>
        <v>#N/A</v>
      </c>
      <c r="C70" s="82" t="e">
        <f>VLOOKUP($Q70,УЧАСТНИКИ!$A$2:$L$1060,4,FALSE)</f>
        <v>#N/A</v>
      </c>
      <c r="D70" s="82" t="e">
        <f>VLOOKUP($Q70,УЧАСТНИКИ!$A$2:$L$1060,8,FALSE)</f>
        <v>#N/A</v>
      </c>
      <c r="E70" s="83" t="e">
        <f>VLOOKUP($Q70,УЧАСТНИКИ!$A$2:$L$1060,5,FALSE)</f>
        <v>#N/A</v>
      </c>
      <c r="F70" s="82" t="e">
        <f>VLOOKUP($Q70,УЧАСТНИКИ!$A$2:$L$1060,7,FALSE)</f>
        <v>#N/A</v>
      </c>
      <c r="G70" s="222" t="e">
        <f>VLOOKUP($Q70,УЧАСТНИКИ!$A$2:$L$1060,11,FALSE)</f>
        <v>#N/A</v>
      </c>
      <c r="H70" s="223"/>
      <c r="I70" s="229">
        <f t="shared" si="18"/>
        <v>0</v>
      </c>
      <c r="J70" s="223"/>
      <c r="K70" s="234">
        <f t="shared" si="14"/>
        <v>0</v>
      </c>
      <c r="L70" s="223"/>
      <c r="M70" s="234">
        <f t="shared" si="15"/>
        <v>0</v>
      </c>
      <c r="N70" s="65" t="str">
        <f t="shared" si="16"/>
        <v>МСМК</v>
      </c>
      <c r="O70" s="222" t="e">
        <f>VLOOKUP($Q70,УЧАСТНИКИ!$A$2:$L$1060,9,FALSE)</f>
        <v>#N/A</v>
      </c>
      <c r="P70" s="83" t="e">
        <f>VLOOKUP($Q70,УЧАСТНИКИ!$A$2:$L$1060,10,FALSE)</f>
        <v>#N/A</v>
      </c>
      <c r="Q70" s="20"/>
      <c r="R70" s="66"/>
      <c r="S70" s="233">
        <f t="shared" si="17"/>
        <v>0</v>
      </c>
    </row>
    <row r="71" spans="1:19" s="61" customFormat="1" ht="23.1" hidden="1" customHeight="1" x14ac:dyDescent="0.2">
      <c r="A71" s="221">
        <v>70</v>
      </c>
      <c r="B71" s="83" t="e">
        <f>VLOOKUP($Q71,УЧАСТНИКИ!$A$2:$L$1060,3,FALSE)</f>
        <v>#N/A</v>
      </c>
      <c r="C71" s="82" t="e">
        <f>VLOOKUP($Q71,УЧАСТНИКИ!$A$2:$L$1060,4,FALSE)</f>
        <v>#N/A</v>
      </c>
      <c r="D71" s="82" t="e">
        <f>VLOOKUP($Q71,УЧАСТНИКИ!$A$2:$L$1060,8,FALSE)</f>
        <v>#N/A</v>
      </c>
      <c r="E71" s="83" t="e">
        <f>VLOOKUP($Q71,УЧАСТНИКИ!$A$2:$L$1060,5,FALSE)</f>
        <v>#N/A</v>
      </c>
      <c r="F71" s="82" t="e">
        <f>VLOOKUP($Q71,УЧАСТНИКИ!$A$2:$L$1060,7,FALSE)</f>
        <v>#N/A</v>
      </c>
      <c r="G71" s="222" t="e">
        <f>VLOOKUP($Q71,УЧАСТНИКИ!$A$2:$L$1060,11,FALSE)</f>
        <v>#N/A</v>
      </c>
      <c r="H71" s="223"/>
      <c r="I71" s="229">
        <f t="shared" si="18"/>
        <v>0</v>
      </c>
      <c r="J71" s="223"/>
      <c r="K71" s="234">
        <f t="shared" si="14"/>
        <v>0</v>
      </c>
      <c r="L71" s="223"/>
      <c r="M71" s="234">
        <f t="shared" si="15"/>
        <v>0</v>
      </c>
      <c r="N71" s="65" t="str">
        <f t="shared" si="16"/>
        <v>МСМК</v>
      </c>
      <c r="O71" s="222" t="e">
        <f>VLOOKUP($Q71,УЧАСТНИКИ!$A$2:$L$1060,9,FALSE)</f>
        <v>#N/A</v>
      </c>
      <c r="P71" s="83" t="e">
        <f>VLOOKUP($Q71,УЧАСТНИКИ!$A$2:$L$1060,10,FALSE)</f>
        <v>#N/A</v>
      </c>
      <c r="Q71" s="20"/>
      <c r="R71" s="66"/>
      <c r="S71" s="233">
        <f t="shared" si="17"/>
        <v>0</v>
      </c>
    </row>
    <row r="72" spans="1:19" s="61" customFormat="1" ht="23.1" hidden="1" customHeight="1" x14ac:dyDescent="0.2">
      <c r="A72" s="221">
        <v>71</v>
      </c>
      <c r="B72" s="83" t="e">
        <f>VLOOKUP($Q72,УЧАСТНИКИ!$A$2:$L$1060,3,FALSE)</f>
        <v>#N/A</v>
      </c>
      <c r="C72" s="82" t="e">
        <f>VLOOKUP($Q72,УЧАСТНИКИ!$A$2:$L$1060,4,FALSE)</f>
        <v>#N/A</v>
      </c>
      <c r="D72" s="82" t="e">
        <f>VLOOKUP($Q72,УЧАСТНИКИ!$A$2:$L$1060,8,FALSE)</f>
        <v>#N/A</v>
      </c>
      <c r="E72" s="83" t="e">
        <f>VLOOKUP($Q72,УЧАСТНИКИ!$A$2:$L$1060,5,FALSE)</f>
        <v>#N/A</v>
      </c>
      <c r="F72" s="82" t="e">
        <f>VLOOKUP($Q72,УЧАСТНИКИ!$A$2:$L$1060,7,FALSE)</f>
        <v>#N/A</v>
      </c>
      <c r="G72" s="222" t="e">
        <f>VLOOKUP($Q72,УЧАСТНИКИ!$A$2:$L$1060,11,FALSE)</f>
        <v>#N/A</v>
      </c>
      <c r="H72" s="223"/>
      <c r="I72" s="229">
        <f t="shared" si="18"/>
        <v>0</v>
      </c>
      <c r="J72" s="223"/>
      <c r="K72" s="234">
        <f t="shared" si="14"/>
        <v>0</v>
      </c>
      <c r="L72" s="223"/>
      <c r="M72" s="234">
        <f t="shared" si="15"/>
        <v>0</v>
      </c>
      <c r="N72" s="65" t="str">
        <f t="shared" si="16"/>
        <v>МСМК</v>
      </c>
      <c r="O72" s="222" t="e">
        <f>VLOOKUP($Q72,УЧАСТНИКИ!$A$2:$L$1060,9,FALSE)</f>
        <v>#N/A</v>
      </c>
      <c r="P72" s="83" t="e">
        <f>VLOOKUP($Q72,УЧАСТНИКИ!$A$2:$L$1060,10,FALSE)</f>
        <v>#N/A</v>
      </c>
      <c r="Q72" s="20"/>
      <c r="R72" s="66"/>
      <c r="S72" s="233">
        <f t="shared" si="17"/>
        <v>0</v>
      </c>
    </row>
    <row r="73" spans="1:19" s="61" customFormat="1" ht="23.1" hidden="1" customHeight="1" x14ac:dyDescent="0.2">
      <c r="A73" s="221">
        <v>71</v>
      </c>
      <c r="B73" s="83" t="e">
        <f>VLOOKUP($Q73,УЧАСТНИКИ!$A$2:$L$1060,3,FALSE)</f>
        <v>#N/A</v>
      </c>
      <c r="C73" s="82" t="e">
        <f>VLOOKUP($Q73,УЧАСТНИКИ!$A$2:$L$1060,4,FALSE)</f>
        <v>#N/A</v>
      </c>
      <c r="D73" s="82" t="e">
        <f>VLOOKUP($Q73,УЧАСТНИКИ!$A$2:$L$1060,8,FALSE)</f>
        <v>#N/A</v>
      </c>
      <c r="E73" s="83" t="e">
        <f>VLOOKUP($Q73,УЧАСТНИКИ!$A$2:$L$1060,5,FALSE)</f>
        <v>#N/A</v>
      </c>
      <c r="F73" s="82" t="e">
        <f>VLOOKUP($Q73,УЧАСТНИКИ!$A$2:$L$1060,7,FALSE)</f>
        <v>#N/A</v>
      </c>
      <c r="G73" s="222" t="e">
        <f>VLOOKUP($Q73,УЧАСТНИКИ!$A$2:$L$1060,11,FALSE)</f>
        <v>#N/A</v>
      </c>
      <c r="H73" s="223"/>
      <c r="I73" s="229">
        <f t="shared" si="18"/>
        <v>0</v>
      </c>
      <c r="J73" s="223"/>
      <c r="K73" s="234">
        <f t="shared" si="14"/>
        <v>0</v>
      </c>
      <c r="L73" s="223"/>
      <c r="M73" s="234">
        <f t="shared" si="15"/>
        <v>0</v>
      </c>
      <c r="N73" s="65" t="str">
        <f t="shared" si="16"/>
        <v>МСМК</v>
      </c>
      <c r="O73" s="222" t="e">
        <f>VLOOKUP($Q73,УЧАСТНИКИ!$A$2:$L$1060,9,FALSE)</f>
        <v>#N/A</v>
      </c>
      <c r="P73" s="83" t="e">
        <f>VLOOKUP($Q73,УЧАСТНИКИ!$A$2:$L$1060,10,FALSE)</f>
        <v>#N/A</v>
      </c>
      <c r="Q73" s="20"/>
      <c r="R73" s="66"/>
      <c r="S73" s="233">
        <f t="shared" si="17"/>
        <v>0</v>
      </c>
    </row>
    <row r="74" spans="1:19" s="61" customFormat="1" ht="23.1" hidden="1" customHeight="1" x14ac:dyDescent="0.2">
      <c r="A74" s="221">
        <v>73</v>
      </c>
      <c r="B74" s="83" t="e">
        <f>VLOOKUP($Q74,УЧАСТНИКИ!$A$2:$L$1060,3,FALSE)</f>
        <v>#N/A</v>
      </c>
      <c r="C74" s="82" t="e">
        <f>VLOOKUP($Q74,УЧАСТНИКИ!$A$2:$L$1060,4,FALSE)</f>
        <v>#N/A</v>
      </c>
      <c r="D74" s="82" t="e">
        <f>VLOOKUP($Q74,УЧАСТНИКИ!$A$2:$L$1060,8,FALSE)</f>
        <v>#N/A</v>
      </c>
      <c r="E74" s="83" t="e">
        <f>VLOOKUP($Q74,УЧАСТНИКИ!$A$2:$L$1060,5,FALSE)</f>
        <v>#N/A</v>
      </c>
      <c r="F74" s="82" t="e">
        <f>VLOOKUP($Q74,УЧАСТНИКИ!$A$2:$L$1060,7,FALSE)</f>
        <v>#N/A</v>
      </c>
      <c r="G74" s="222" t="e">
        <f>VLOOKUP($Q74,УЧАСТНИКИ!$A$2:$L$1060,11,FALSE)</f>
        <v>#N/A</v>
      </c>
      <c r="H74" s="223"/>
      <c r="I74" s="229">
        <f t="shared" ref="I74" si="20">IF(H74=0,0,CONCATENATE(MID(H74,1,2),".",MID(H74,3,2)))</f>
        <v>0</v>
      </c>
      <c r="J74" s="223"/>
      <c r="K74" s="234">
        <f t="shared" ref="K74" si="21">IF(J74=0,0,CONCATENATE(MID(J74,1,1),".",MID(J74,2,1)))</f>
        <v>0</v>
      </c>
      <c r="L74" s="223"/>
      <c r="M74" s="234">
        <f t="shared" si="15"/>
        <v>0</v>
      </c>
      <c r="N74" s="65" t="str">
        <f t="shared" si="16"/>
        <v>МСМК</v>
      </c>
      <c r="O74" s="222" t="e">
        <f>VLOOKUP($Q74,УЧАСТНИКИ!$A$2:$L$1060,9,FALSE)</f>
        <v>#N/A</v>
      </c>
      <c r="P74" s="83" t="e">
        <f>VLOOKUP($Q74,УЧАСТНИКИ!$A$2:$L$1060,10,FALSE)</f>
        <v>#N/A</v>
      </c>
      <c r="Q74" s="20"/>
      <c r="R74" s="66"/>
      <c r="S74" s="233">
        <f t="shared" si="17"/>
        <v>0</v>
      </c>
    </row>
    <row r="75" spans="1:19" s="61" customFormat="1" ht="23.1" hidden="1" customHeight="1" x14ac:dyDescent="0.2">
      <c r="A75" s="221">
        <v>74</v>
      </c>
      <c r="B75" s="83" t="e">
        <f>VLOOKUP($Q75,УЧАСТНИКИ!$A$2:$L$1060,3,FALSE)</f>
        <v>#N/A</v>
      </c>
      <c r="C75" s="82" t="e">
        <f>VLOOKUP($Q75,УЧАСТНИКИ!$A$2:$L$1060,4,FALSE)</f>
        <v>#N/A</v>
      </c>
      <c r="D75" s="82" t="e">
        <f>VLOOKUP($Q75,УЧАСТНИКИ!$A$2:$L$1060,8,FALSE)</f>
        <v>#N/A</v>
      </c>
      <c r="E75" s="83" t="e">
        <f>VLOOKUP($Q75,УЧАСТНИКИ!$A$2:$L$1060,5,FALSE)</f>
        <v>#N/A</v>
      </c>
      <c r="F75" s="82" t="e">
        <f>VLOOKUP($Q75,УЧАСТНИКИ!$A$2:$L$1060,7,FALSE)</f>
        <v>#N/A</v>
      </c>
      <c r="G75" s="222" t="e">
        <f>VLOOKUP($Q75,УЧАСТНИКИ!$A$2:$L$1060,11,FALSE)</f>
        <v>#N/A</v>
      </c>
      <c r="H75" s="223"/>
      <c r="I75" s="229">
        <f t="shared" si="18"/>
        <v>0</v>
      </c>
      <c r="J75" s="223"/>
      <c r="K75" s="234">
        <f t="shared" si="14"/>
        <v>0</v>
      </c>
      <c r="L75" s="223"/>
      <c r="M75" s="234">
        <f t="shared" si="15"/>
        <v>0</v>
      </c>
      <c r="N75" s="65" t="str">
        <f t="shared" si="16"/>
        <v>МСМК</v>
      </c>
      <c r="O75" s="222" t="e">
        <f>VLOOKUP($Q75,УЧАСТНИКИ!$A$2:$L$1060,9,FALSE)</f>
        <v>#N/A</v>
      </c>
      <c r="P75" s="83" t="e">
        <f>VLOOKUP($Q75,УЧАСТНИКИ!$A$2:$L$1060,10,FALSE)</f>
        <v>#N/A</v>
      </c>
      <c r="Q75" s="20"/>
      <c r="R75" s="66"/>
      <c r="S75" s="233">
        <f t="shared" si="17"/>
        <v>0</v>
      </c>
    </row>
    <row r="76" spans="1:19" s="61" customFormat="1" ht="23.1" hidden="1" customHeight="1" x14ac:dyDescent="0.2">
      <c r="A76" s="221">
        <v>75</v>
      </c>
      <c r="B76" s="83" t="e">
        <f>VLOOKUP($Q76,УЧАСТНИКИ!$A$2:$L$1060,3,FALSE)</f>
        <v>#N/A</v>
      </c>
      <c r="C76" s="82" t="e">
        <f>VLOOKUP($Q76,УЧАСТНИКИ!$A$2:$L$1060,4,FALSE)</f>
        <v>#N/A</v>
      </c>
      <c r="D76" s="82" t="e">
        <f>VLOOKUP($Q76,УЧАСТНИКИ!$A$2:$L$1060,8,FALSE)</f>
        <v>#N/A</v>
      </c>
      <c r="E76" s="83" t="e">
        <f>VLOOKUP($Q76,УЧАСТНИКИ!$A$2:$L$1060,5,FALSE)</f>
        <v>#N/A</v>
      </c>
      <c r="F76" s="82" t="e">
        <f>VLOOKUP($Q76,УЧАСТНИКИ!$A$2:$L$1060,7,FALSE)</f>
        <v>#N/A</v>
      </c>
      <c r="G76" s="222" t="e">
        <f>VLOOKUP($Q76,УЧАСТНИКИ!$A$2:$L$1060,11,FALSE)</f>
        <v>#N/A</v>
      </c>
      <c r="H76" s="223"/>
      <c r="I76" s="229">
        <f t="shared" ref="I76" si="22">IF(H76=0,0,CONCATENATE(MID(H76,1,2),".",MID(H76,3,2)))</f>
        <v>0</v>
      </c>
      <c r="J76" s="223"/>
      <c r="K76" s="234">
        <f t="shared" ref="K76" si="23">IF(J76=0,0,CONCATENATE(MID(J76,1,1),".",MID(J76,2,1)))</f>
        <v>0</v>
      </c>
      <c r="L76" s="223"/>
      <c r="M76" s="234">
        <f t="shared" ref="M76" si="24">IF(L76=0,0,CONCATENATE(MID(L76,1,1),".",MID(L76,2,1)))</f>
        <v>0</v>
      </c>
      <c r="N76" s="65" t="str">
        <f t="shared" ref="N76" si="25">IF(S76&lt;=$R$10,"МСМК",IF(S76&lt;=$S$10,"МС",IF(S76&lt;=$T$10,"КМС",IF(S76&lt;=$U$10,"1",IF(S76&lt;=$V$10,"2",IF(S76&lt;=$W$10,"3",IF(S76&lt;=$X$10,"1юн",IF(S76&lt;=$Y$10,"2юн",IF(S76&lt;=$Z$10,"3юн",IF(S76&gt;$Z$10,"б/р"))))))))))</f>
        <v>МСМК</v>
      </c>
      <c r="O76" s="222" t="e">
        <f>VLOOKUP($Q76,УЧАСТНИКИ!$A$2:$L$1060,9,FALSE)</f>
        <v>#N/A</v>
      </c>
      <c r="P76" s="83" t="e">
        <f>VLOOKUP($Q76,УЧАСТНИКИ!$A$2:$L$1060,10,FALSE)</f>
        <v>#N/A</v>
      </c>
      <c r="Q76" s="20"/>
      <c r="R76" s="66"/>
      <c r="S76" s="233">
        <f t="shared" ref="S76" si="26">MIN(H76,L76)</f>
        <v>0</v>
      </c>
    </row>
    <row r="77" spans="1:19" s="61" customFormat="1" ht="23.1" hidden="1" customHeight="1" x14ac:dyDescent="0.2">
      <c r="A77" s="221">
        <v>76</v>
      </c>
      <c r="B77" s="83" t="e">
        <f>VLOOKUP($Q77,УЧАСТНИКИ!$A$2:$L$1060,3,FALSE)</f>
        <v>#N/A</v>
      </c>
      <c r="C77" s="82" t="e">
        <f>VLOOKUP($Q77,УЧАСТНИКИ!$A$2:$L$1060,4,FALSE)</f>
        <v>#N/A</v>
      </c>
      <c r="D77" s="82" t="e">
        <f>VLOOKUP($Q77,УЧАСТНИКИ!$A$2:$L$1060,8,FALSE)</f>
        <v>#N/A</v>
      </c>
      <c r="E77" s="83" t="e">
        <f>VLOOKUP($Q77,УЧАСТНИКИ!$A$2:$L$1060,5,FALSE)</f>
        <v>#N/A</v>
      </c>
      <c r="F77" s="82" t="e">
        <f>VLOOKUP($Q77,УЧАСТНИКИ!$A$2:$L$1060,7,FALSE)</f>
        <v>#N/A</v>
      </c>
      <c r="G77" s="222" t="e">
        <f>VLOOKUP($Q77,УЧАСТНИКИ!$A$2:$L$1060,11,FALSE)</f>
        <v>#N/A</v>
      </c>
      <c r="H77" s="223"/>
      <c r="I77" s="229">
        <f t="shared" si="18"/>
        <v>0</v>
      </c>
      <c r="J77" s="223"/>
      <c r="K77" s="234">
        <f t="shared" si="14"/>
        <v>0</v>
      </c>
      <c r="L77" s="223"/>
      <c r="M77" s="234">
        <f t="shared" si="15"/>
        <v>0</v>
      </c>
      <c r="N77" s="65" t="str">
        <f t="shared" si="16"/>
        <v>МСМК</v>
      </c>
      <c r="O77" s="222" t="e">
        <f>VLOOKUP($Q77,УЧАСТНИКИ!$A$2:$L$1060,9,FALSE)</f>
        <v>#N/A</v>
      </c>
      <c r="P77" s="83" t="e">
        <f>VLOOKUP($Q77,УЧАСТНИКИ!$A$2:$L$1060,10,FALSE)</f>
        <v>#N/A</v>
      </c>
      <c r="Q77" s="20"/>
      <c r="R77" s="66"/>
      <c r="S77" s="233">
        <f t="shared" si="17"/>
        <v>0</v>
      </c>
    </row>
    <row r="78" spans="1:19" s="61" customFormat="1" ht="23.1" hidden="1" customHeight="1" x14ac:dyDescent="0.2">
      <c r="A78" s="221">
        <v>77</v>
      </c>
      <c r="B78" s="83" t="e">
        <f>VLOOKUP($Q78,УЧАСТНИКИ!$A$2:$L$1060,3,FALSE)</f>
        <v>#N/A</v>
      </c>
      <c r="C78" s="82" t="e">
        <f>VLOOKUP($Q78,УЧАСТНИКИ!$A$2:$L$1060,4,FALSE)</f>
        <v>#N/A</v>
      </c>
      <c r="D78" s="82" t="e">
        <f>VLOOKUP($Q78,УЧАСТНИКИ!$A$2:$L$1060,8,FALSE)</f>
        <v>#N/A</v>
      </c>
      <c r="E78" s="83" t="e">
        <f>VLOOKUP($Q78,УЧАСТНИКИ!$A$2:$L$1060,5,FALSE)</f>
        <v>#N/A</v>
      </c>
      <c r="F78" s="82" t="e">
        <f>VLOOKUP($Q78,УЧАСТНИКИ!$A$2:$L$1060,7,FALSE)</f>
        <v>#N/A</v>
      </c>
      <c r="G78" s="222" t="e">
        <f>VLOOKUP($Q78,УЧАСТНИКИ!$A$2:$L$1060,11,FALSE)</f>
        <v>#N/A</v>
      </c>
      <c r="H78" s="223"/>
      <c r="I78" s="229">
        <f t="shared" si="18"/>
        <v>0</v>
      </c>
      <c r="J78" s="223"/>
      <c r="K78" s="234">
        <f t="shared" si="14"/>
        <v>0</v>
      </c>
      <c r="L78" s="223"/>
      <c r="M78" s="234">
        <f t="shared" si="15"/>
        <v>0</v>
      </c>
      <c r="N78" s="65" t="str">
        <f t="shared" si="16"/>
        <v>МСМК</v>
      </c>
      <c r="O78" s="222" t="e">
        <f>VLOOKUP($Q78,УЧАСТНИКИ!$A$2:$L$1060,9,FALSE)</f>
        <v>#N/A</v>
      </c>
      <c r="P78" s="83" t="e">
        <f>VLOOKUP($Q78,УЧАСТНИКИ!$A$2:$L$1060,10,FALSE)</f>
        <v>#N/A</v>
      </c>
      <c r="Q78" s="20"/>
      <c r="R78" s="66"/>
      <c r="S78" s="233">
        <f t="shared" si="17"/>
        <v>0</v>
      </c>
    </row>
    <row r="79" spans="1:19" s="61" customFormat="1" ht="23.1" hidden="1" customHeight="1" x14ac:dyDescent="0.2">
      <c r="A79" s="221">
        <v>78</v>
      </c>
      <c r="B79" s="83" t="e">
        <f>VLOOKUP($Q79,УЧАСТНИКИ!$A$2:$L$1060,3,FALSE)</f>
        <v>#N/A</v>
      </c>
      <c r="C79" s="82" t="e">
        <f>VLOOKUP($Q79,УЧАСТНИКИ!$A$2:$L$1060,4,FALSE)</f>
        <v>#N/A</v>
      </c>
      <c r="D79" s="82" t="e">
        <f>VLOOKUP($Q79,УЧАСТНИКИ!$A$2:$L$1060,8,FALSE)</f>
        <v>#N/A</v>
      </c>
      <c r="E79" s="83" t="e">
        <f>VLOOKUP($Q79,УЧАСТНИКИ!$A$2:$L$1060,5,FALSE)</f>
        <v>#N/A</v>
      </c>
      <c r="F79" s="82" t="e">
        <f>VLOOKUP($Q79,УЧАСТНИКИ!$A$2:$L$1060,7,FALSE)</f>
        <v>#N/A</v>
      </c>
      <c r="G79" s="222" t="e">
        <f>VLOOKUP($Q79,УЧАСТНИКИ!$A$2:$L$1060,11,FALSE)</f>
        <v>#N/A</v>
      </c>
      <c r="H79" s="223"/>
      <c r="I79" s="229">
        <f t="shared" si="18"/>
        <v>0</v>
      </c>
      <c r="J79" s="223"/>
      <c r="K79" s="234">
        <f t="shared" si="14"/>
        <v>0</v>
      </c>
      <c r="L79" s="223"/>
      <c r="M79" s="234">
        <f t="shared" si="15"/>
        <v>0</v>
      </c>
      <c r="N79" s="65" t="str">
        <f t="shared" si="16"/>
        <v>МСМК</v>
      </c>
      <c r="O79" s="222" t="e">
        <f>VLOOKUP($Q79,УЧАСТНИКИ!$A$2:$L$1060,9,FALSE)</f>
        <v>#N/A</v>
      </c>
      <c r="P79" s="83" t="e">
        <f>VLOOKUP($Q79,УЧАСТНИКИ!$A$2:$L$1060,10,FALSE)</f>
        <v>#N/A</v>
      </c>
      <c r="Q79" s="20"/>
      <c r="R79" s="66"/>
      <c r="S79" s="233">
        <f t="shared" si="17"/>
        <v>0</v>
      </c>
    </row>
    <row r="80" spans="1:19" s="61" customFormat="1" ht="23.1" hidden="1" customHeight="1" x14ac:dyDescent="0.2">
      <c r="A80" s="221">
        <v>79</v>
      </c>
      <c r="B80" s="83" t="e">
        <f>VLOOKUP($Q80,УЧАСТНИКИ!$A$2:$L$1060,3,FALSE)</f>
        <v>#N/A</v>
      </c>
      <c r="C80" s="82" t="e">
        <f>VLOOKUP($Q80,УЧАСТНИКИ!$A$2:$L$1060,4,FALSE)</f>
        <v>#N/A</v>
      </c>
      <c r="D80" s="82" t="e">
        <f>VLOOKUP($Q80,УЧАСТНИКИ!$A$2:$L$1060,8,FALSE)</f>
        <v>#N/A</v>
      </c>
      <c r="E80" s="83" t="e">
        <f>VLOOKUP($Q80,УЧАСТНИКИ!$A$2:$L$1060,5,FALSE)</f>
        <v>#N/A</v>
      </c>
      <c r="F80" s="82" t="e">
        <f>VLOOKUP($Q80,УЧАСТНИКИ!$A$2:$L$1060,7,FALSE)</f>
        <v>#N/A</v>
      </c>
      <c r="G80" s="222" t="e">
        <f>VLOOKUP($Q80,УЧАСТНИКИ!$A$2:$L$1060,11,FALSE)</f>
        <v>#N/A</v>
      </c>
      <c r="H80" s="223"/>
      <c r="I80" s="229">
        <f t="shared" si="18"/>
        <v>0</v>
      </c>
      <c r="J80" s="223"/>
      <c r="K80" s="234">
        <f t="shared" si="14"/>
        <v>0</v>
      </c>
      <c r="L80" s="223"/>
      <c r="M80" s="234">
        <f t="shared" si="15"/>
        <v>0</v>
      </c>
      <c r="N80" s="65" t="str">
        <f t="shared" si="16"/>
        <v>МСМК</v>
      </c>
      <c r="O80" s="222" t="e">
        <f>VLOOKUP($Q80,УЧАСТНИКИ!$A$2:$L$1060,9,FALSE)</f>
        <v>#N/A</v>
      </c>
      <c r="P80" s="83" t="e">
        <f>VLOOKUP($Q80,УЧАСТНИКИ!$A$2:$L$1060,10,FALSE)</f>
        <v>#N/A</v>
      </c>
      <c r="Q80" s="20"/>
      <c r="R80" s="66"/>
      <c r="S80" s="233">
        <f t="shared" si="17"/>
        <v>0</v>
      </c>
    </row>
    <row r="81" spans="1:19" s="61" customFormat="1" ht="23.1" hidden="1" customHeight="1" x14ac:dyDescent="0.2">
      <c r="A81" s="221">
        <v>80</v>
      </c>
      <c r="B81" s="83" t="e">
        <f>VLOOKUP($Q81,УЧАСТНИКИ!$A$2:$L$1060,3,FALSE)</f>
        <v>#N/A</v>
      </c>
      <c r="C81" s="82" t="e">
        <f>VLOOKUP($Q81,УЧАСТНИКИ!$A$2:$L$1060,4,FALSE)</f>
        <v>#N/A</v>
      </c>
      <c r="D81" s="82" t="e">
        <f>VLOOKUP($Q81,УЧАСТНИКИ!$A$2:$L$1060,8,FALSE)</f>
        <v>#N/A</v>
      </c>
      <c r="E81" s="83" t="e">
        <f>VLOOKUP($Q81,УЧАСТНИКИ!$A$2:$L$1060,5,FALSE)</f>
        <v>#N/A</v>
      </c>
      <c r="F81" s="82" t="e">
        <f>VLOOKUP($Q81,УЧАСТНИКИ!$A$2:$L$1060,7,FALSE)</f>
        <v>#N/A</v>
      </c>
      <c r="G81" s="222" t="e">
        <f>VLOOKUP($Q81,УЧАСТНИКИ!$A$2:$L$1060,11,FALSE)</f>
        <v>#N/A</v>
      </c>
      <c r="H81" s="223"/>
      <c r="I81" s="229">
        <f t="shared" si="18"/>
        <v>0</v>
      </c>
      <c r="J81" s="223"/>
      <c r="K81" s="234">
        <f t="shared" si="14"/>
        <v>0</v>
      </c>
      <c r="L81" s="223"/>
      <c r="M81" s="234">
        <f t="shared" ref="M81:M92" si="27">IF(L81=0,0,CONCATENATE(MID(L81,1,1),".",MID(L81,2,1)))</f>
        <v>0</v>
      </c>
      <c r="N81" s="65" t="str">
        <f t="shared" ref="N81:N92" si="28">IF(S81&lt;=$R$10,"МСМК",IF(S81&lt;=$S$10,"МС",IF(S81&lt;=$T$10,"КМС",IF(S81&lt;=$U$10,"1",IF(S81&lt;=$V$10,"2",IF(S81&lt;=$W$10,"3",IF(S81&lt;=$X$10,"1юн",IF(S81&lt;=$Y$10,"2юн",IF(S81&lt;=$Z$10,"3юн",IF(S81&gt;$Z$10,"б/р"))))))))))</f>
        <v>МСМК</v>
      </c>
      <c r="O81" s="222" t="e">
        <f>VLOOKUP($Q81,УЧАСТНИКИ!$A$2:$L$1060,9,FALSE)</f>
        <v>#N/A</v>
      </c>
      <c r="P81" s="83" t="e">
        <f>VLOOKUP($Q81,УЧАСТНИКИ!$A$2:$L$1060,10,FALSE)</f>
        <v>#N/A</v>
      </c>
      <c r="Q81" s="20"/>
      <c r="R81" s="66"/>
      <c r="S81" s="233">
        <f t="shared" ref="S81:S92" si="29">MIN(H81,L81)</f>
        <v>0</v>
      </c>
    </row>
    <row r="82" spans="1:19" s="61" customFormat="1" ht="23.1" hidden="1" customHeight="1" x14ac:dyDescent="0.2">
      <c r="A82" s="221">
        <v>81</v>
      </c>
      <c r="B82" s="83" t="e">
        <f>VLOOKUP($Q82,УЧАСТНИКИ!$A$2:$L$1060,3,FALSE)</f>
        <v>#N/A</v>
      </c>
      <c r="C82" s="82" t="e">
        <f>VLOOKUP($Q82,УЧАСТНИКИ!$A$2:$L$1060,4,FALSE)</f>
        <v>#N/A</v>
      </c>
      <c r="D82" s="82" t="e">
        <f>VLOOKUP($Q82,УЧАСТНИКИ!$A$2:$L$1060,8,FALSE)</f>
        <v>#N/A</v>
      </c>
      <c r="E82" s="83" t="e">
        <f>VLOOKUP($Q82,УЧАСТНИКИ!$A$2:$L$1060,5,FALSE)</f>
        <v>#N/A</v>
      </c>
      <c r="F82" s="82" t="e">
        <f>VLOOKUP($Q82,УЧАСТНИКИ!$A$2:$L$1060,7,FALSE)</f>
        <v>#N/A</v>
      </c>
      <c r="G82" s="222" t="e">
        <f>VLOOKUP($Q82,УЧАСТНИКИ!$A$2:$L$1060,11,FALSE)</f>
        <v>#N/A</v>
      </c>
      <c r="H82" s="223"/>
      <c r="I82" s="229">
        <f t="shared" si="18"/>
        <v>0</v>
      </c>
      <c r="J82" s="223"/>
      <c r="K82" s="234">
        <f t="shared" si="14"/>
        <v>0</v>
      </c>
      <c r="L82" s="223"/>
      <c r="M82" s="234">
        <f t="shared" si="27"/>
        <v>0</v>
      </c>
      <c r="N82" s="65" t="str">
        <f t="shared" si="28"/>
        <v>МСМК</v>
      </c>
      <c r="O82" s="222" t="e">
        <f>VLOOKUP($Q82,УЧАСТНИКИ!$A$2:$L$1060,9,FALSE)</f>
        <v>#N/A</v>
      </c>
      <c r="P82" s="83" t="e">
        <f>VLOOKUP($Q82,УЧАСТНИКИ!$A$2:$L$1060,10,FALSE)</f>
        <v>#N/A</v>
      </c>
      <c r="Q82" s="20"/>
      <c r="R82" s="66"/>
      <c r="S82" s="233">
        <f t="shared" si="29"/>
        <v>0</v>
      </c>
    </row>
    <row r="83" spans="1:19" s="61" customFormat="1" ht="23.1" hidden="1" customHeight="1" x14ac:dyDescent="0.2">
      <c r="A83" s="221">
        <v>81</v>
      </c>
      <c r="B83" s="83" t="e">
        <f>VLOOKUP($Q83,УЧАСТНИКИ!$A$2:$L$1060,3,FALSE)</f>
        <v>#N/A</v>
      </c>
      <c r="C83" s="82" t="e">
        <f>VLOOKUP($Q83,УЧАСТНИКИ!$A$2:$L$1060,4,FALSE)</f>
        <v>#N/A</v>
      </c>
      <c r="D83" s="82" t="e">
        <f>VLOOKUP($Q83,УЧАСТНИКИ!$A$2:$L$1060,8,FALSE)</f>
        <v>#N/A</v>
      </c>
      <c r="E83" s="83" t="e">
        <f>VLOOKUP($Q83,УЧАСТНИКИ!$A$2:$L$1060,5,FALSE)</f>
        <v>#N/A</v>
      </c>
      <c r="F83" s="82" t="e">
        <f>VLOOKUP($Q83,УЧАСТНИКИ!$A$2:$L$1060,7,FALSE)</f>
        <v>#N/A</v>
      </c>
      <c r="G83" s="222" t="e">
        <f>VLOOKUP($Q83,УЧАСТНИКИ!$A$2:$L$1060,11,FALSE)</f>
        <v>#N/A</v>
      </c>
      <c r="H83" s="223"/>
      <c r="I83" s="229">
        <f t="shared" ref="I83" si="30">IF(H83=0,0,CONCATENATE(MID(H83,1,2),".",MID(H83,3,2)))</f>
        <v>0</v>
      </c>
      <c r="J83" s="223"/>
      <c r="K83" s="234">
        <f t="shared" ref="K83" si="31">IF(J83=0,0,CONCATENATE(MID(J83,1,1),".",MID(J83,2,1)))</f>
        <v>0</v>
      </c>
      <c r="L83" s="223"/>
      <c r="M83" s="234">
        <f t="shared" ref="M83" si="32">IF(L83=0,0,CONCATENATE(MID(L83,1,1),".",MID(L83,2,1)))</f>
        <v>0</v>
      </c>
      <c r="N83" s="65" t="str">
        <f t="shared" ref="N83" si="33">IF(S83&lt;=$R$10,"МСМК",IF(S83&lt;=$S$10,"МС",IF(S83&lt;=$T$10,"КМС",IF(S83&lt;=$U$10,"1",IF(S83&lt;=$V$10,"2",IF(S83&lt;=$W$10,"3",IF(S83&lt;=$X$10,"1юн",IF(S83&lt;=$Y$10,"2юн",IF(S83&lt;=$Z$10,"3юн",IF(S83&gt;$Z$10,"б/р"))))))))))</f>
        <v>МСМК</v>
      </c>
      <c r="O83" s="222" t="e">
        <f>VLOOKUP($Q83,УЧАСТНИКИ!$A$2:$L$1060,9,FALSE)</f>
        <v>#N/A</v>
      </c>
      <c r="P83" s="83" t="e">
        <f>VLOOKUP($Q83,УЧАСТНИКИ!$A$2:$L$1060,10,FALSE)</f>
        <v>#N/A</v>
      </c>
      <c r="Q83" s="20"/>
      <c r="R83" s="66"/>
      <c r="S83" s="233">
        <f t="shared" ref="S83" si="34">MIN(H83,L83)</f>
        <v>0</v>
      </c>
    </row>
    <row r="84" spans="1:19" s="61" customFormat="1" ht="23.1" hidden="1" customHeight="1" x14ac:dyDescent="0.2">
      <c r="A84" s="221">
        <v>83</v>
      </c>
      <c r="B84" s="83" t="e">
        <f>VLOOKUP($Q84,УЧАСТНИКИ!$A$2:$L$1060,3,FALSE)</f>
        <v>#N/A</v>
      </c>
      <c r="C84" s="82" t="e">
        <f>VLOOKUP($Q84,УЧАСТНИКИ!$A$2:$L$1060,4,FALSE)</f>
        <v>#N/A</v>
      </c>
      <c r="D84" s="82" t="e">
        <f>VLOOKUP($Q84,УЧАСТНИКИ!$A$2:$L$1060,8,FALSE)</f>
        <v>#N/A</v>
      </c>
      <c r="E84" s="83" t="e">
        <f>VLOOKUP($Q84,УЧАСТНИКИ!$A$2:$L$1060,5,FALSE)</f>
        <v>#N/A</v>
      </c>
      <c r="F84" s="82" t="e">
        <f>VLOOKUP($Q84,УЧАСТНИКИ!$A$2:$L$1060,7,FALSE)</f>
        <v>#N/A</v>
      </c>
      <c r="G84" s="222" t="e">
        <f>VLOOKUP($Q84,УЧАСТНИКИ!$A$2:$L$1060,11,FALSE)</f>
        <v>#N/A</v>
      </c>
      <c r="H84" s="223"/>
      <c r="I84" s="229">
        <f t="shared" si="18"/>
        <v>0</v>
      </c>
      <c r="J84" s="223"/>
      <c r="K84" s="234">
        <f t="shared" si="14"/>
        <v>0</v>
      </c>
      <c r="L84" s="223"/>
      <c r="M84" s="234">
        <f t="shared" si="27"/>
        <v>0</v>
      </c>
      <c r="N84" s="65" t="str">
        <f t="shared" si="28"/>
        <v>МСМК</v>
      </c>
      <c r="O84" s="222" t="e">
        <f>VLOOKUP($Q84,УЧАСТНИКИ!$A$2:$L$1060,9,FALSE)</f>
        <v>#N/A</v>
      </c>
      <c r="P84" s="83" t="e">
        <f>VLOOKUP($Q84,УЧАСТНИКИ!$A$2:$L$1060,10,FALSE)</f>
        <v>#N/A</v>
      </c>
      <c r="Q84" s="20"/>
      <c r="R84" s="66"/>
      <c r="S84" s="233">
        <f t="shared" si="29"/>
        <v>0</v>
      </c>
    </row>
    <row r="85" spans="1:19" s="61" customFormat="1" ht="23.1" hidden="1" customHeight="1" x14ac:dyDescent="0.2">
      <c r="A85" s="221">
        <v>84</v>
      </c>
      <c r="B85" s="83" t="e">
        <f>VLOOKUP($Q85,УЧАСТНИКИ!$A$2:$L$1060,3,FALSE)</f>
        <v>#N/A</v>
      </c>
      <c r="C85" s="82" t="e">
        <f>VLOOKUP($Q85,УЧАСТНИКИ!$A$2:$L$1060,4,FALSE)</f>
        <v>#N/A</v>
      </c>
      <c r="D85" s="82" t="e">
        <f>VLOOKUP($Q85,УЧАСТНИКИ!$A$2:$L$1060,8,FALSE)</f>
        <v>#N/A</v>
      </c>
      <c r="E85" s="83" t="e">
        <f>VLOOKUP($Q85,УЧАСТНИКИ!$A$2:$L$1060,5,FALSE)</f>
        <v>#N/A</v>
      </c>
      <c r="F85" s="82" t="e">
        <f>VLOOKUP($Q85,УЧАСТНИКИ!$A$2:$L$1060,7,FALSE)</f>
        <v>#N/A</v>
      </c>
      <c r="G85" s="222" t="e">
        <f>VLOOKUP($Q85,УЧАСТНИКИ!$A$2:$L$1060,11,FALSE)</f>
        <v>#N/A</v>
      </c>
      <c r="H85" s="223"/>
      <c r="I85" s="229">
        <f t="shared" si="18"/>
        <v>0</v>
      </c>
      <c r="J85" s="223"/>
      <c r="K85" s="234">
        <f t="shared" si="14"/>
        <v>0</v>
      </c>
      <c r="L85" s="223"/>
      <c r="M85" s="234">
        <f t="shared" si="27"/>
        <v>0</v>
      </c>
      <c r="N85" s="65" t="str">
        <f t="shared" si="28"/>
        <v>МСМК</v>
      </c>
      <c r="O85" s="222" t="e">
        <f>VLOOKUP($Q85,УЧАСТНИКИ!$A$2:$L$1060,9,FALSE)</f>
        <v>#N/A</v>
      </c>
      <c r="P85" s="83" t="e">
        <f>VLOOKUP($Q85,УЧАСТНИКИ!$A$2:$L$1060,10,FALSE)</f>
        <v>#N/A</v>
      </c>
      <c r="Q85" s="20"/>
      <c r="R85" s="66"/>
      <c r="S85" s="233">
        <f t="shared" si="29"/>
        <v>0</v>
      </c>
    </row>
    <row r="86" spans="1:19" s="61" customFormat="1" ht="23.1" hidden="1" customHeight="1" x14ac:dyDescent="0.2">
      <c r="A86" s="221">
        <v>85</v>
      </c>
      <c r="B86" s="83" t="e">
        <f>VLOOKUP($Q86,УЧАСТНИКИ!$A$2:$L$1060,3,FALSE)</f>
        <v>#N/A</v>
      </c>
      <c r="C86" s="82" t="e">
        <f>VLOOKUP($Q86,УЧАСТНИКИ!$A$2:$L$1060,4,FALSE)</f>
        <v>#N/A</v>
      </c>
      <c r="D86" s="82" t="e">
        <f>VLOOKUP($Q86,УЧАСТНИКИ!$A$2:$L$1060,8,FALSE)</f>
        <v>#N/A</v>
      </c>
      <c r="E86" s="83" t="e">
        <f>VLOOKUP($Q86,УЧАСТНИКИ!$A$2:$L$1060,5,FALSE)</f>
        <v>#N/A</v>
      </c>
      <c r="F86" s="82" t="e">
        <f>VLOOKUP($Q86,УЧАСТНИКИ!$A$2:$L$1060,7,FALSE)</f>
        <v>#N/A</v>
      </c>
      <c r="G86" s="222" t="e">
        <f>VLOOKUP($Q86,УЧАСТНИКИ!$A$2:$L$1060,11,FALSE)</f>
        <v>#N/A</v>
      </c>
      <c r="H86" s="223"/>
      <c r="I86" s="229">
        <f t="shared" si="18"/>
        <v>0</v>
      </c>
      <c r="J86" s="223"/>
      <c r="K86" s="234">
        <f t="shared" si="14"/>
        <v>0</v>
      </c>
      <c r="L86" s="223"/>
      <c r="M86" s="234">
        <f t="shared" si="27"/>
        <v>0</v>
      </c>
      <c r="N86" s="65" t="str">
        <f t="shared" si="28"/>
        <v>МСМК</v>
      </c>
      <c r="O86" s="222" t="e">
        <f>VLOOKUP($Q86,УЧАСТНИКИ!$A$2:$L$1060,9,FALSE)</f>
        <v>#N/A</v>
      </c>
      <c r="P86" s="83" t="e">
        <f>VLOOKUP($Q86,УЧАСТНИКИ!$A$2:$L$1060,10,FALSE)</f>
        <v>#N/A</v>
      </c>
      <c r="Q86" s="20"/>
      <c r="R86" s="66"/>
      <c r="S86" s="233">
        <f t="shared" si="29"/>
        <v>0</v>
      </c>
    </row>
    <row r="87" spans="1:19" s="61" customFormat="1" ht="23.1" hidden="1" customHeight="1" x14ac:dyDescent="0.2">
      <c r="A87" s="221">
        <v>86</v>
      </c>
      <c r="B87" s="83" t="e">
        <f>VLOOKUP($Q87,УЧАСТНИКИ!$A$2:$L$1060,3,FALSE)</f>
        <v>#N/A</v>
      </c>
      <c r="C87" s="82" t="e">
        <f>VLOOKUP($Q87,УЧАСТНИКИ!$A$2:$L$1060,4,FALSE)</f>
        <v>#N/A</v>
      </c>
      <c r="D87" s="82" t="e">
        <f>VLOOKUP($Q87,УЧАСТНИКИ!$A$2:$L$1060,8,FALSE)</f>
        <v>#N/A</v>
      </c>
      <c r="E87" s="83" t="e">
        <f>VLOOKUP($Q87,УЧАСТНИКИ!$A$2:$L$1060,5,FALSE)</f>
        <v>#N/A</v>
      </c>
      <c r="F87" s="82" t="e">
        <f>VLOOKUP($Q87,УЧАСТНИКИ!$A$2:$L$1060,7,FALSE)</f>
        <v>#N/A</v>
      </c>
      <c r="G87" s="222" t="e">
        <f>VLOOKUP($Q87,УЧАСТНИКИ!$A$2:$L$1060,11,FALSE)</f>
        <v>#N/A</v>
      </c>
      <c r="H87" s="223"/>
      <c r="I87" s="229">
        <f t="shared" si="18"/>
        <v>0</v>
      </c>
      <c r="J87" s="223"/>
      <c r="K87" s="234">
        <f t="shared" si="14"/>
        <v>0</v>
      </c>
      <c r="L87" s="223"/>
      <c r="M87" s="234">
        <f t="shared" si="27"/>
        <v>0</v>
      </c>
      <c r="N87" s="65" t="str">
        <f t="shared" si="28"/>
        <v>МСМК</v>
      </c>
      <c r="O87" s="222" t="e">
        <f>VLOOKUP($Q87,УЧАСТНИКИ!$A$2:$L$1060,9,FALSE)</f>
        <v>#N/A</v>
      </c>
      <c r="P87" s="83" t="e">
        <f>VLOOKUP($Q87,УЧАСТНИКИ!$A$2:$L$1060,10,FALSE)</f>
        <v>#N/A</v>
      </c>
      <c r="Q87" s="20"/>
      <c r="R87" s="66"/>
      <c r="S87" s="233">
        <f t="shared" si="29"/>
        <v>0</v>
      </c>
    </row>
    <row r="88" spans="1:19" s="61" customFormat="1" ht="23.1" hidden="1" customHeight="1" x14ac:dyDescent="0.2">
      <c r="A88" s="221">
        <v>87</v>
      </c>
      <c r="B88" s="83" t="e">
        <f>VLOOKUP($Q88,УЧАСТНИКИ!$A$2:$L$1060,3,FALSE)</f>
        <v>#N/A</v>
      </c>
      <c r="C88" s="82" t="e">
        <f>VLOOKUP($Q88,УЧАСТНИКИ!$A$2:$L$1060,4,FALSE)</f>
        <v>#N/A</v>
      </c>
      <c r="D88" s="82" t="e">
        <f>VLOOKUP($Q88,УЧАСТНИКИ!$A$2:$L$1060,8,FALSE)</f>
        <v>#N/A</v>
      </c>
      <c r="E88" s="83" t="e">
        <f>VLOOKUP($Q88,УЧАСТНИКИ!$A$2:$L$1060,5,FALSE)</f>
        <v>#N/A</v>
      </c>
      <c r="F88" s="82" t="e">
        <f>VLOOKUP($Q88,УЧАСТНИКИ!$A$2:$L$1060,7,FALSE)</f>
        <v>#N/A</v>
      </c>
      <c r="G88" s="222" t="e">
        <f>VLOOKUP($Q88,УЧАСТНИКИ!$A$2:$L$1060,11,FALSE)</f>
        <v>#N/A</v>
      </c>
      <c r="H88" s="223"/>
      <c r="I88" s="229">
        <f t="shared" si="18"/>
        <v>0</v>
      </c>
      <c r="J88" s="223"/>
      <c r="K88" s="234">
        <f t="shared" ref="K88:K96" si="35">IF(J88=0,0,CONCATENATE(MID(J88,1,1),".",MID(J88,2,1)))</f>
        <v>0</v>
      </c>
      <c r="L88" s="223"/>
      <c r="M88" s="234">
        <f t="shared" si="27"/>
        <v>0</v>
      </c>
      <c r="N88" s="65" t="str">
        <f t="shared" si="28"/>
        <v>МСМК</v>
      </c>
      <c r="O88" s="222" t="e">
        <f>VLOOKUP($Q88,УЧАСТНИКИ!$A$2:$L$1060,9,FALSE)</f>
        <v>#N/A</v>
      </c>
      <c r="P88" s="83" t="e">
        <f>VLOOKUP($Q88,УЧАСТНИКИ!$A$2:$L$1060,10,FALSE)</f>
        <v>#N/A</v>
      </c>
      <c r="Q88" s="20"/>
      <c r="R88" s="66"/>
      <c r="S88" s="233">
        <f t="shared" si="29"/>
        <v>0</v>
      </c>
    </row>
    <row r="89" spans="1:19" s="61" customFormat="1" ht="23.1" hidden="1" customHeight="1" x14ac:dyDescent="0.2">
      <c r="A89" s="221">
        <v>88</v>
      </c>
      <c r="B89" s="83" t="e">
        <f>VLOOKUP($Q89,УЧАСТНИКИ!$A$2:$L$1060,3,FALSE)</f>
        <v>#N/A</v>
      </c>
      <c r="C89" s="82" t="e">
        <f>VLOOKUP($Q89,УЧАСТНИКИ!$A$2:$L$1060,4,FALSE)</f>
        <v>#N/A</v>
      </c>
      <c r="D89" s="82" t="e">
        <f>VLOOKUP($Q89,УЧАСТНИКИ!$A$2:$L$1060,8,FALSE)</f>
        <v>#N/A</v>
      </c>
      <c r="E89" s="83" t="e">
        <f>VLOOKUP($Q89,УЧАСТНИКИ!$A$2:$L$1060,5,FALSE)</f>
        <v>#N/A</v>
      </c>
      <c r="F89" s="82" t="e">
        <f>VLOOKUP($Q89,УЧАСТНИКИ!$A$2:$L$1060,7,FALSE)</f>
        <v>#N/A</v>
      </c>
      <c r="G89" s="222" t="e">
        <f>VLOOKUP($Q89,УЧАСТНИКИ!$A$2:$L$1060,11,FALSE)</f>
        <v>#N/A</v>
      </c>
      <c r="H89" s="223"/>
      <c r="I89" s="229">
        <f t="shared" si="18"/>
        <v>0</v>
      </c>
      <c r="J89" s="223"/>
      <c r="K89" s="234">
        <f t="shared" si="35"/>
        <v>0</v>
      </c>
      <c r="L89" s="223"/>
      <c r="M89" s="234">
        <f t="shared" si="27"/>
        <v>0</v>
      </c>
      <c r="N89" s="65" t="str">
        <f t="shared" si="28"/>
        <v>МСМК</v>
      </c>
      <c r="O89" s="222" t="e">
        <f>VLOOKUP($Q89,УЧАСТНИКИ!$A$2:$L$1060,9,FALSE)</f>
        <v>#N/A</v>
      </c>
      <c r="P89" s="83" t="e">
        <f>VLOOKUP($Q89,УЧАСТНИКИ!$A$2:$L$1060,10,FALSE)</f>
        <v>#N/A</v>
      </c>
      <c r="Q89" s="20"/>
      <c r="R89" s="66"/>
      <c r="S89" s="233">
        <f t="shared" si="29"/>
        <v>0</v>
      </c>
    </row>
    <row r="90" spans="1:19" s="61" customFormat="1" ht="23.1" hidden="1" customHeight="1" x14ac:dyDescent="0.2">
      <c r="A90" s="221">
        <v>88</v>
      </c>
      <c r="B90" s="83" t="e">
        <f>VLOOKUP($Q90,УЧАСТНИКИ!$A$2:$L$1060,3,FALSE)</f>
        <v>#N/A</v>
      </c>
      <c r="C90" s="82" t="e">
        <f>VLOOKUP($Q90,УЧАСТНИКИ!$A$2:$L$1060,4,FALSE)</f>
        <v>#N/A</v>
      </c>
      <c r="D90" s="82" t="e">
        <f>VLOOKUP($Q90,УЧАСТНИКИ!$A$2:$L$1060,8,FALSE)</f>
        <v>#N/A</v>
      </c>
      <c r="E90" s="83" t="e">
        <f>VLOOKUP($Q90,УЧАСТНИКИ!$A$2:$L$1060,5,FALSE)</f>
        <v>#N/A</v>
      </c>
      <c r="F90" s="82" t="e">
        <f>VLOOKUP($Q90,УЧАСТНИКИ!$A$2:$L$1060,7,FALSE)</f>
        <v>#N/A</v>
      </c>
      <c r="G90" s="222" t="e">
        <f>VLOOKUP($Q90,УЧАСТНИКИ!$A$2:$L$1060,11,FALSE)</f>
        <v>#N/A</v>
      </c>
      <c r="H90" s="223"/>
      <c r="I90" s="229">
        <f t="shared" si="18"/>
        <v>0</v>
      </c>
      <c r="J90" s="223"/>
      <c r="K90" s="234">
        <f t="shared" si="35"/>
        <v>0</v>
      </c>
      <c r="L90" s="223"/>
      <c r="M90" s="234">
        <f t="shared" si="27"/>
        <v>0</v>
      </c>
      <c r="N90" s="65" t="str">
        <f t="shared" si="28"/>
        <v>МСМК</v>
      </c>
      <c r="O90" s="222" t="e">
        <f>VLOOKUP($Q90,УЧАСТНИКИ!$A$2:$L$1060,9,FALSE)</f>
        <v>#N/A</v>
      </c>
      <c r="P90" s="83" t="e">
        <f>VLOOKUP($Q90,УЧАСТНИКИ!$A$2:$L$1060,10,FALSE)</f>
        <v>#N/A</v>
      </c>
      <c r="Q90" s="20"/>
      <c r="R90" s="66"/>
      <c r="S90" s="233">
        <f t="shared" si="29"/>
        <v>0</v>
      </c>
    </row>
    <row r="91" spans="1:19" s="61" customFormat="1" ht="23.1" hidden="1" customHeight="1" x14ac:dyDescent="0.2">
      <c r="A91" s="221">
        <v>90</v>
      </c>
      <c r="B91" s="83" t="e">
        <f>VLOOKUP($Q91,УЧАСТНИКИ!$A$2:$L$1060,3,FALSE)</f>
        <v>#N/A</v>
      </c>
      <c r="C91" s="82" t="e">
        <f>VLOOKUP($Q91,УЧАСТНИКИ!$A$2:$L$1060,4,FALSE)</f>
        <v>#N/A</v>
      </c>
      <c r="D91" s="82" t="e">
        <f>VLOOKUP($Q91,УЧАСТНИКИ!$A$2:$L$1060,8,FALSE)</f>
        <v>#N/A</v>
      </c>
      <c r="E91" s="83" t="e">
        <f>VLOOKUP($Q91,УЧАСТНИКИ!$A$2:$L$1060,5,FALSE)</f>
        <v>#N/A</v>
      </c>
      <c r="F91" s="82" t="e">
        <f>VLOOKUP($Q91,УЧАСТНИКИ!$A$2:$L$1060,7,FALSE)</f>
        <v>#N/A</v>
      </c>
      <c r="G91" s="222" t="e">
        <f>VLOOKUP($Q91,УЧАСТНИКИ!$A$2:$L$1060,11,FALSE)</f>
        <v>#N/A</v>
      </c>
      <c r="H91" s="223"/>
      <c r="I91" s="229">
        <f t="shared" si="18"/>
        <v>0</v>
      </c>
      <c r="J91" s="223"/>
      <c r="K91" s="234">
        <f t="shared" si="35"/>
        <v>0</v>
      </c>
      <c r="L91" s="223"/>
      <c r="M91" s="234">
        <f t="shared" si="27"/>
        <v>0</v>
      </c>
      <c r="N91" s="65" t="str">
        <f t="shared" si="28"/>
        <v>МСМК</v>
      </c>
      <c r="O91" s="222" t="e">
        <f>VLOOKUP($Q91,УЧАСТНИКИ!$A$2:$L$1060,9,FALSE)</f>
        <v>#N/A</v>
      </c>
      <c r="P91" s="83" t="e">
        <f>VLOOKUP($Q91,УЧАСТНИКИ!$A$2:$L$1060,10,FALSE)</f>
        <v>#N/A</v>
      </c>
      <c r="Q91" s="20"/>
      <c r="R91" s="66"/>
      <c r="S91" s="233">
        <f t="shared" si="29"/>
        <v>0</v>
      </c>
    </row>
    <row r="92" spans="1:19" s="61" customFormat="1" ht="23.1" hidden="1" customHeight="1" x14ac:dyDescent="0.2">
      <c r="A92" s="221">
        <v>91</v>
      </c>
      <c r="B92" s="83" t="e">
        <f>VLOOKUP($Q92,УЧАСТНИКИ!$A$2:$L$1060,3,FALSE)</f>
        <v>#N/A</v>
      </c>
      <c r="C92" s="82" t="e">
        <f>VLOOKUP($Q92,УЧАСТНИКИ!$A$2:$L$1060,4,FALSE)</f>
        <v>#N/A</v>
      </c>
      <c r="D92" s="82" t="e">
        <f>VLOOKUP($Q92,УЧАСТНИКИ!$A$2:$L$1060,8,FALSE)</f>
        <v>#N/A</v>
      </c>
      <c r="E92" s="83" t="e">
        <f>VLOOKUP($Q92,УЧАСТНИКИ!$A$2:$L$1060,5,FALSE)</f>
        <v>#N/A</v>
      </c>
      <c r="F92" s="82" t="e">
        <f>VLOOKUP($Q92,УЧАСТНИКИ!$A$2:$L$1060,7,FALSE)</f>
        <v>#N/A</v>
      </c>
      <c r="G92" s="222" t="e">
        <f>VLOOKUP($Q92,УЧАСТНИКИ!$A$2:$L$1060,11,FALSE)</f>
        <v>#N/A</v>
      </c>
      <c r="H92" s="223"/>
      <c r="I92" s="229">
        <f t="shared" si="18"/>
        <v>0</v>
      </c>
      <c r="J92" s="223"/>
      <c r="K92" s="234">
        <f t="shared" si="35"/>
        <v>0</v>
      </c>
      <c r="L92" s="223"/>
      <c r="M92" s="234">
        <f t="shared" si="27"/>
        <v>0</v>
      </c>
      <c r="N92" s="65" t="str">
        <f t="shared" si="28"/>
        <v>МСМК</v>
      </c>
      <c r="O92" s="222" t="e">
        <f>VLOOKUP($Q92,УЧАСТНИКИ!$A$2:$L$1060,9,FALSE)</f>
        <v>#N/A</v>
      </c>
      <c r="P92" s="83" t="e">
        <f>VLOOKUP($Q92,УЧАСТНИКИ!$A$2:$L$1060,10,FALSE)</f>
        <v>#N/A</v>
      </c>
      <c r="Q92" s="20"/>
      <c r="R92" s="66"/>
      <c r="S92" s="233">
        <f t="shared" si="29"/>
        <v>0</v>
      </c>
    </row>
    <row r="93" spans="1:19" s="61" customFormat="1" ht="23.1" hidden="1" customHeight="1" x14ac:dyDescent="0.2">
      <c r="A93" s="221">
        <v>92</v>
      </c>
      <c r="B93" s="83" t="e">
        <f>VLOOKUP($Q93,УЧАСТНИКИ!$A$2:$L$1060,3,FALSE)</f>
        <v>#N/A</v>
      </c>
      <c r="C93" s="82" t="e">
        <f>VLOOKUP($Q93,УЧАСТНИКИ!$A$2:$L$1060,4,FALSE)</f>
        <v>#N/A</v>
      </c>
      <c r="D93" s="82" t="e">
        <f>VLOOKUP($Q93,УЧАСТНИКИ!$A$2:$L$1060,8,FALSE)</f>
        <v>#N/A</v>
      </c>
      <c r="E93" s="83" t="e">
        <f>VLOOKUP($Q93,УЧАСТНИКИ!$A$2:$L$1060,5,FALSE)</f>
        <v>#N/A</v>
      </c>
      <c r="F93" s="82" t="e">
        <f>VLOOKUP($Q93,УЧАСТНИКИ!$A$2:$L$1060,7,FALSE)</f>
        <v>#N/A</v>
      </c>
      <c r="G93" s="222" t="e">
        <f>VLOOKUP($Q93,УЧАСТНИКИ!$A$2:$L$1060,11,FALSE)</f>
        <v>#N/A</v>
      </c>
      <c r="H93" s="223"/>
      <c r="I93" s="229">
        <f t="shared" si="18"/>
        <v>0</v>
      </c>
      <c r="J93" s="223"/>
      <c r="K93" s="234">
        <f t="shared" si="35"/>
        <v>0</v>
      </c>
      <c r="L93" s="223"/>
      <c r="M93" s="234">
        <f t="shared" ref="M93:M96" si="36">IF(L93=0,0,CONCATENATE(MID(L93,1,1),".",MID(L93,2,1)))</f>
        <v>0</v>
      </c>
      <c r="N93" s="65" t="str">
        <f t="shared" ref="N93:N96" si="37">IF(S93&lt;=$R$10,"МСМК",IF(S93&lt;=$S$10,"МС",IF(S93&lt;=$T$10,"КМС",IF(S93&lt;=$U$10,"1",IF(S93&lt;=$V$10,"2",IF(S93&lt;=$W$10,"3",IF(S93&lt;=$X$10,"1юн",IF(S93&lt;=$Y$10,"2юн",IF(S93&lt;=$Z$10,"3юн",IF(S93&gt;$Z$10,"б/р"))))))))))</f>
        <v>МСМК</v>
      </c>
      <c r="O93" s="222" t="e">
        <f>VLOOKUP($Q93,УЧАСТНИКИ!$A$2:$L$1060,9,FALSE)</f>
        <v>#N/A</v>
      </c>
      <c r="P93" s="83" t="e">
        <f>VLOOKUP($Q93,УЧАСТНИКИ!$A$2:$L$1060,10,FALSE)</f>
        <v>#N/A</v>
      </c>
      <c r="Q93" s="20"/>
      <c r="R93" s="66"/>
      <c r="S93" s="233">
        <f t="shared" ref="S93:S96" si="38">MIN(H93,L93)</f>
        <v>0</v>
      </c>
    </row>
    <row r="94" spans="1:19" s="61" customFormat="1" ht="23.1" hidden="1" customHeight="1" x14ac:dyDescent="0.2">
      <c r="A94" s="221">
        <v>93</v>
      </c>
      <c r="B94" s="83" t="e">
        <f>VLOOKUP($Q94,УЧАСТНИКИ!$A$2:$L$1060,3,FALSE)</f>
        <v>#N/A</v>
      </c>
      <c r="C94" s="82" t="e">
        <f>VLOOKUP($Q94,УЧАСТНИКИ!$A$2:$L$1060,4,FALSE)</f>
        <v>#N/A</v>
      </c>
      <c r="D94" s="82" t="e">
        <f>VLOOKUP($Q94,УЧАСТНИКИ!$A$2:$L$1060,8,FALSE)</f>
        <v>#N/A</v>
      </c>
      <c r="E94" s="83" t="e">
        <f>VLOOKUP($Q94,УЧАСТНИКИ!$A$2:$L$1060,5,FALSE)</f>
        <v>#N/A</v>
      </c>
      <c r="F94" s="82" t="e">
        <f>VLOOKUP($Q94,УЧАСТНИКИ!$A$2:$L$1060,7,FALSE)</f>
        <v>#N/A</v>
      </c>
      <c r="G94" s="222" t="e">
        <f>VLOOKUP($Q94,УЧАСТНИКИ!$A$2:$L$1060,11,FALSE)</f>
        <v>#N/A</v>
      </c>
      <c r="H94" s="223"/>
      <c r="I94" s="229">
        <f t="shared" si="18"/>
        <v>0</v>
      </c>
      <c r="J94" s="223"/>
      <c r="K94" s="234">
        <f t="shared" si="35"/>
        <v>0</v>
      </c>
      <c r="L94" s="223"/>
      <c r="M94" s="234">
        <f t="shared" si="36"/>
        <v>0</v>
      </c>
      <c r="N94" s="65" t="str">
        <f t="shared" si="37"/>
        <v>МСМК</v>
      </c>
      <c r="O94" s="222" t="e">
        <f>VLOOKUP($Q94,УЧАСТНИКИ!$A$2:$L$1060,9,FALSE)</f>
        <v>#N/A</v>
      </c>
      <c r="P94" s="83" t="e">
        <f>VLOOKUP($Q94,УЧАСТНИКИ!$A$2:$L$1060,10,FALSE)</f>
        <v>#N/A</v>
      </c>
      <c r="Q94" s="20"/>
      <c r="R94" s="66"/>
      <c r="S94" s="233">
        <f t="shared" si="38"/>
        <v>0</v>
      </c>
    </row>
    <row r="95" spans="1:19" s="61" customFormat="1" ht="23.1" hidden="1" customHeight="1" x14ac:dyDescent="0.2">
      <c r="A95" s="221">
        <v>90</v>
      </c>
      <c r="B95" s="83" t="e">
        <f>VLOOKUP($Q95,УЧАСТНИКИ!$A$2:$L$1060,3,FALSE)</f>
        <v>#N/A</v>
      </c>
      <c r="C95" s="82" t="e">
        <f>VLOOKUP($Q95,УЧАСТНИКИ!$A$2:$L$1060,4,FALSE)</f>
        <v>#N/A</v>
      </c>
      <c r="D95" s="82" t="e">
        <f>VLOOKUP($Q95,УЧАСТНИКИ!$A$2:$L$1060,8,FALSE)</f>
        <v>#N/A</v>
      </c>
      <c r="E95" s="83" t="e">
        <f>VLOOKUP($Q95,УЧАСТНИКИ!$A$2:$L$1060,5,FALSE)</f>
        <v>#N/A</v>
      </c>
      <c r="F95" s="82" t="e">
        <f>VLOOKUP($Q95,УЧАСТНИКИ!$A$2:$L$1060,7,FALSE)</f>
        <v>#N/A</v>
      </c>
      <c r="G95" s="222" t="e">
        <f>VLOOKUP($Q95,УЧАСТНИКИ!$A$2:$L$1060,11,FALSE)</f>
        <v>#N/A</v>
      </c>
      <c r="H95" s="223"/>
      <c r="I95" s="229" t="s">
        <v>310</v>
      </c>
      <c r="J95" s="223"/>
      <c r="K95" s="234">
        <f t="shared" si="35"/>
        <v>0</v>
      </c>
      <c r="L95" s="223"/>
      <c r="M95" s="234">
        <f t="shared" si="36"/>
        <v>0</v>
      </c>
      <c r="N95" s="227" t="str">
        <f t="shared" si="37"/>
        <v>МСМК</v>
      </c>
      <c r="O95" s="222" t="e">
        <f>VLOOKUP($Q95,УЧАСТНИКИ!$A$2:$L$1060,9,FALSE)</f>
        <v>#N/A</v>
      </c>
      <c r="P95" s="83" t="e">
        <f>VLOOKUP($Q95,УЧАСТНИКИ!$A$2:$L$1060,10,FALSE)</f>
        <v>#N/A</v>
      </c>
      <c r="Q95" s="20"/>
      <c r="R95" s="66"/>
      <c r="S95" s="233">
        <f t="shared" si="38"/>
        <v>0</v>
      </c>
    </row>
    <row r="96" spans="1:19" s="61" customFormat="1" ht="23.1" hidden="1" customHeight="1" x14ac:dyDescent="0.2">
      <c r="A96" s="221">
        <v>91</v>
      </c>
      <c r="B96" s="83" t="e">
        <f>VLOOKUP($Q96,УЧАСТНИКИ!$A$2:$L$1060,3,FALSE)</f>
        <v>#N/A</v>
      </c>
      <c r="C96" s="82" t="e">
        <f>VLOOKUP($Q96,УЧАСТНИКИ!$A$2:$L$1060,4,FALSE)</f>
        <v>#N/A</v>
      </c>
      <c r="D96" s="82" t="e">
        <f>VLOOKUP($Q96,УЧАСТНИКИ!$A$2:$L$1060,8,FALSE)</f>
        <v>#N/A</v>
      </c>
      <c r="E96" s="83" t="e">
        <f>VLOOKUP($Q96,УЧАСТНИКИ!$A$2:$L$1060,5,FALSE)</f>
        <v>#N/A</v>
      </c>
      <c r="F96" s="82" t="e">
        <f>VLOOKUP($Q96,УЧАСТНИКИ!$A$2:$L$1060,7,FALSE)</f>
        <v>#N/A</v>
      </c>
      <c r="G96" s="222" t="e">
        <f>VLOOKUP($Q96,УЧАСТНИКИ!$A$2:$L$1060,11,FALSE)</f>
        <v>#N/A</v>
      </c>
      <c r="H96" s="223"/>
      <c r="I96" s="229">
        <f t="shared" ref="I96" si="39">IF(H96=0,0,CONCATENATE(MID(H96,1,1),".",MID(H96,2,1)))</f>
        <v>0</v>
      </c>
      <c r="J96" s="223"/>
      <c r="K96" s="234">
        <f t="shared" si="35"/>
        <v>0</v>
      </c>
      <c r="L96" s="223"/>
      <c r="M96" s="234">
        <f t="shared" si="36"/>
        <v>0</v>
      </c>
      <c r="N96" s="65" t="str">
        <f t="shared" si="37"/>
        <v>МСМК</v>
      </c>
      <c r="O96" s="222" t="e">
        <f>VLOOKUP($Q96,УЧАСТНИКИ!$A$2:$L$1060,9,FALSE)</f>
        <v>#N/A</v>
      </c>
      <c r="P96" s="83" t="e">
        <f>VLOOKUP($Q96,УЧАСТНИКИ!$A$2:$L$1060,10,FALSE)</f>
        <v>#N/A</v>
      </c>
      <c r="Q96" s="20"/>
      <c r="R96" s="66"/>
      <c r="S96" s="233">
        <f t="shared" si="38"/>
        <v>0</v>
      </c>
    </row>
    <row r="97" spans="1:15" x14ac:dyDescent="0.2">
      <c r="A97" s="45"/>
    </row>
    <row r="98" spans="1:15" x14ac:dyDescent="0.2">
      <c r="A98" s="45"/>
    </row>
    <row r="99" spans="1:15" x14ac:dyDescent="0.2">
      <c r="A99" s="26"/>
      <c r="C99" s="26"/>
      <c r="D99" s="26"/>
      <c r="I99" s="26"/>
      <c r="K99" s="26"/>
      <c r="L99" s="26"/>
      <c r="M99" s="26"/>
      <c r="O99" s="26"/>
    </row>
    <row r="100" spans="1:15" x14ac:dyDescent="0.2">
      <c r="A100" s="26"/>
      <c r="C100" s="26"/>
      <c r="D100" s="26"/>
      <c r="I100" s="26"/>
      <c r="K100" s="26"/>
      <c r="L100" s="26"/>
      <c r="M100" s="26"/>
      <c r="O100" s="26"/>
    </row>
    <row r="101" spans="1:15" ht="15" customHeight="1" x14ac:dyDescent="0.2">
      <c r="A101" s="26"/>
      <c r="C101" s="26"/>
      <c r="D101" s="26"/>
      <c r="I101" s="26"/>
      <c r="K101" s="26"/>
      <c r="L101" s="26"/>
      <c r="M101" s="26"/>
      <c r="O101" s="26"/>
    </row>
    <row r="102" spans="1:15" x14ac:dyDescent="0.2">
      <c r="A102" s="26"/>
      <c r="C102" s="26"/>
      <c r="D102" s="26"/>
      <c r="I102" s="26"/>
      <c r="K102" s="26"/>
      <c r="L102" s="26"/>
      <c r="M102" s="26"/>
      <c r="O102" s="26"/>
    </row>
    <row r="103" spans="1:15" x14ac:dyDescent="0.2">
      <c r="A103" s="26"/>
      <c r="C103" s="26"/>
      <c r="D103" s="26"/>
      <c r="I103" s="26"/>
      <c r="K103" s="26"/>
      <c r="L103" s="26"/>
      <c r="M103" s="26"/>
      <c r="O103" s="26"/>
    </row>
    <row r="104" spans="1:15" ht="15" customHeight="1" x14ac:dyDescent="0.2">
      <c r="A104" s="26"/>
      <c r="C104" s="26"/>
      <c r="D104" s="26"/>
      <c r="I104" s="26"/>
      <c r="K104" s="26"/>
      <c r="L104" s="26"/>
      <c r="M104" s="26"/>
      <c r="O104" s="26"/>
    </row>
    <row r="105" spans="1:15" x14ac:dyDescent="0.2">
      <c r="A105" s="26"/>
      <c r="C105" s="26"/>
      <c r="D105" s="26"/>
      <c r="I105" s="26"/>
      <c r="K105" s="26"/>
      <c r="L105" s="26"/>
      <c r="M105" s="26"/>
      <c r="O105" s="26"/>
    </row>
    <row r="106" spans="1:15" x14ac:dyDescent="0.2">
      <c r="A106" s="78"/>
      <c r="L106" s="26"/>
      <c r="M106" s="39"/>
      <c r="O106" s="26"/>
    </row>
    <row r="107" spans="1:15" x14ac:dyDescent="0.2">
      <c r="A107" s="45"/>
    </row>
  </sheetData>
  <sortState ref="A12:AF17">
    <sortCondition ref="L12:L17"/>
  </sortState>
  <customSheetViews>
    <customSheetView guid="{B28A55F2-F506-44F5-8B45-C06C81F4E83D}" hiddenRows="1" showRuler="0">
      <selection activeCell="M11" sqref="M11"/>
      <pageMargins left="0.39370078740157483" right="0.39370078740157483" top="0.59055118110236227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mergeCells count="24">
    <mergeCell ref="F54:P54"/>
    <mergeCell ref="F57:P57"/>
    <mergeCell ref="A1:P1"/>
    <mergeCell ref="A3:P3"/>
    <mergeCell ref="A2:P2"/>
    <mergeCell ref="A6:P6"/>
    <mergeCell ref="A5:P5"/>
    <mergeCell ref="A4:P4"/>
    <mergeCell ref="A8:B8"/>
    <mergeCell ref="P10:P11"/>
    <mergeCell ref="E10:E11"/>
    <mergeCell ref="F10:F11"/>
    <mergeCell ref="G10:G11"/>
    <mergeCell ref="I10:I11"/>
    <mergeCell ref="I8:M8"/>
    <mergeCell ref="A7:C7"/>
    <mergeCell ref="F9:G9"/>
    <mergeCell ref="N10:N11"/>
    <mergeCell ref="A10:A11"/>
    <mergeCell ref="B10:B11"/>
    <mergeCell ref="C10:C11"/>
    <mergeCell ref="D10:D11"/>
    <mergeCell ref="K10:K11"/>
    <mergeCell ref="M10:M11"/>
  </mergeCells>
  <phoneticPr fontId="1" type="noConversion"/>
  <pageMargins left="0.39370078740157483" right="0.39370078740157483" top="0.70866141732283472" bottom="0.39370078740157483" header="0" footer="0"/>
  <pageSetup paperSize="9" scale="85" orientation="landscape" verticalDpi="3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indexed="34"/>
  </sheetPr>
  <dimension ref="A1:L343"/>
  <sheetViews>
    <sheetView topLeftCell="A224" zoomScale="110" zoomScaleNormal="110" workbookViewId="0">
      <selection sqref="A1:I338"/>
    </sheetView>
  </sheetViews>
  <sheetFormatPr defaultColWidth="9.140625" defaultRowHeight="12.75" x14ac:dyDescent="0.2"/>
  <cols>
    <col min="1" max="1" width="4" style="17" customWidth="1"/>
    <col min="2" max="2" width="24.7109375" style="17" customWidth="1"/>
    <col min="3" max="3" width="13.5703125" style="17" customWidth="1"/>
    <col min="4" max="4" width="29.5703125" style="17" customWidth="1"/>
    <col min="5" max="5" width="9.28515625" style="17" customWidth="1"/>
    <col min="6" max="6" width="9" style="17" customWidth="1"/>
    <col min="7" max="7" width="20" style="17" customWidth="1"/>
    <col min="8" max="8" width="10.42578125" style="17" customWidth="1"/>
    <col min="9" max="9" width="8" style="17" customWidth="1"/>
    <col min="10" max="16384" width="9.140625" style="17"/>
  </cols>
  <sheetData>
    <row r="1" spans="1:12" ht="15" customHeight="1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</row>
    <row r="2" spans="1:12" ht="15" customHeight="1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314"/>
      <c r="K2" s="314"/>
      <c r="L2" s="91"/>
    </row>
    <row r="3" spans="1:12" ht="26.2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91"/>
      <c r="K3" s="91"/>
      <c r="L3" s="91"/>
    </row>
    <row r="4" spans="1:12" ht="15" customHeight="1" x14ac:dyDescent="0.2">
      <c r="A4" s="423"/>
      <c r="B4" s="423"/>
      <c r="C4" s="14"/>
      <c r="D4" s="4"/>
      <c r="H4" s="18"/>
      <c r="I4" s="14"/>
    </row>
    <row r="5" spans="1:12" ht="15" customHeight="1" x14ac:dyDescent="0.2">
      <c r="A5" s="423" t="s">
        <v>2015</v>
      </c>
      <c r="B5" s="423"/>
      <c r="C5" s="14"/>
      <c r="D5" s="4"/>
      <c r="H5" s="128" t="str">
        <f>d_1</f>
        <v>17 сентября 2022 г.</v>
      </c>
      <c r="I5" s="14"/>
    </row>
    <row r="6" spans="1:12" ht="15" customHeight="1" x14ac:dyDescent="0.2">
      <c r="A6" s="88" t="str">
        <f>d_4</f>
        <v>ЖЕНЩИНЫ</v>
      </c>
      <c r="C6" s="14"/>
      <c r="D6" s="4"/>
      <c r="E6" s="128" t="str">
        <f>d_5</f>
        <v>г.Ростов н/Д стадион Арсенал</v>
      </c>
      <c r="F6" s="22"/>
      <c r="G6" s="22"/>
      <c r="I6" s="14" t="s">
        <v>2663</v>
      </c>
    </row>
    <row r="7" spans="1:12" ht="15" customHeight="1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14" t="s">
        <v>42</v>
      </c>
      <c r="F7" s="114" t="s">
        <v>114</v>
      </c>
      <c r="G7" s="114" t="s">
        <v>22</v>
      </c>
      <c r="H7" s="114" t="s">
        <v>57</v>
      </c>
      <c r="I7" s="114" t="s">
        <v>77</v>
      </c>
    </row>
    <row r="8" spans="1:12" ht="15" customHeight="1" x14ac:dyDescent="0.2">
      <c r="A8" s="115"/>
      <c r="B8" s="121" t="s">
        <v>52</v>
      </c>
      <c r="C8" s="116"/>
      <c r="D8" s="116"/>
      <c r="E8" s="116"/>
      <c r="F8" s="116"/>
      <c r="G8" s="116"/>
      <c r="H8" s="116"/>
      <c r="I8" s="117"/>
    </row>
    <row r="9" spans="1:12" ht="15" customHeight="1" x14ac:dyDescent="0.2">
      <c r="A9" s="20" t="s">
        <v>45</v>
      </c>
      <c r="B9" s="15" t="str">
        <f>VLOOKUP($E9,УЧАСТНИКИ!$A$2:$L$1060,3,FALSE)</f>
        <v>КНЮХ АРИНА</v>
      </c>
      <c r="C9" s="139" t="str">
        <f>VLOOKUP($E9,УЧАСТНИКИ!$A$2:$L$1060,4,FALSE)</f>
        <v>11.07.2008</v>
      </c>
      <c r="D9" s="32" t="str">
        <f>VLOOKUP($E9,УЧАСТНИКИ!$A$2:$L$1060,5,FALSE)</f>
        <v>РОСТОВ ДЮСШ-1</v>
      </c>
      <c r="E9" s="20" t="s">
        <v>92</v>
      </c>
      <c r="F9" s="20"/>
      <c r="G9" s="20"/>
      <c r="H9" s="20"/>
      <c r="I9" s="16"/>
    </row>
    <row r="10" spans="1:12" ht="15" customHeight="1" x14ac:dyDescent="0.2">
      <c r="A10" s="20" t="s">
        <v>46</v>
      </c>
      <c r="B10" s="15" t="str">
        <f>VLOOKUP($E10,УЧАСТНИКИ!$A$2:$L$1060,3,FALSE)</f>
        <v>АЛЁХИНА АКСИНЬЯ</v>
      </c>
      <c r="C10" s="139" t="str">
        <f>VLOOKUP($E10,УЧАСТНИКИ!$A$2:$L$1060,4,FALSE)</f>
        <v>15.09.2006</v>
      </c>
      <c r="D10" s="32" t="str">
        <f>VLOOKUP($E10,УЧАСТНИКИ!$A$2:$L$1060,5,FALSE)</f>
        <v>РОСТОВ СШОР-8</v>
      </c>
      <c r="E10" s="20" t="s">
        <v>1459</v>
      </c>
      <c r="F10" s="20"/>
      <c r="G10" s="20"/>
      <c r="H10" s="20"/>
      <c r="I10" s="16"/>
    </row>
    <row r="11" spans="1:12" ht="15" customHeight="1" x14ac:dyDescent="0.2">
      <c r="A11" s="20" t="s">
        <v>47</v>
      </c>
      <c r="B11" s="15" t="str">
        <f>VLOOKUP($E11,УЧАСТНИКИ!$A$2:$L$1060,3,FALSE)</f>
        <v>КОЛОМАЦКАЯ МАРИНА</v>
      </c>
      <c r="C11" s="139" t="str">
        <f>VLOOKUP($E11,УЧАСТНИКИ!$A$2:$L$1060,4,FALSE)</f>
        <v>28.02.2006</v>
      </c>
      <c r="D11" s="32" t="str">
        <f>VLOOKUP($E11,УЧАСТНИКИ!$A$2:$L$1060,5,FALSE)</f>
        <v>РОСТОВ ДЮСШ-1</v>
      </c>
      <c r="E11" s="20" t="s">
        <v>2539</v>
      </c>
      <c r="F11" s="20"/>
      <c r="G11" s="20"/>
      <c r="H11" s="20"/>
      <c r="I11" s="16"/>
    </row>
    <row r="12" spans="1:12" ht="15" customHeight="1" x14ac:dyDescent="0.2">
      <c r="A12" s="20" t="s">
        <v>48</v>
      </c>
      <c r="B12" s="15" t="str">
        <f>VLOOKUP($E12,УЧАСТНИКИ!$A$2:$L$1060,3,FALSE)</f>
        <v>КУЧЕРЕНКО ЮЛИЯ</v>
      </c>
      <c r="C12" s="139" t="str">
        <f>VLOOKUP($E12,УЧАСТНИКИ!$A$2:$L$1060,4,FALSE)</f>
        <v>15.10.1998</v>
      </c>
      <c r="D12" s="32" t="str">
        <f>VLOOKUP($E12,УЧАСТНИКИ!$A$2:$L$1060,5,FALSE)</f>
        <v>Бегом по Жизни</v>
      </c>
      <c r="E12" s="20" t="s">
        <v>2199</v>
      </c>
      <c r="F12" s="20"/>
      <c r="G12" s="20"/>
      <c r="H12" s="20"/>
      <c r="I12" s="16"/>
      <c r="K12" s="4"/>
    </row>
    <row r="13" spans="1:12" ht="14.25" customHeight="1" x14ac:dyDescent="0.2">
      <c r="A13" s="20" t="s">
        <v>49</v>
      </c>
      <c r="B13" s="15" t="str">
        <f>VLOOKUP($E13,УЧАСТНИКИ!$A$2:$L$1060,3,FALSE)</f>
        <v>ЕНГАЛЫЧЕВА КСЕНИЯ</v>
      </c>
      <c r="C13" s="139" t="str">
        <f>VLOOKUP($E13,УЧАСТНИКИ!$A$2:$L$1060,4,FALSE)</f>
        <v>04.02.2006</v>
      </c>
      <c r="D13" s="32" t="str">
        <f>VLOOKUP($E13,УЧАСТНИКИ!$A$2:$L$1060,5,FALSE)</f>
        <v>РОСТОВ ДЮСШ-1</v>
      </c>
      <c r="E13" s="20" t="s">
        <v>1481</v>
      </c>
      <c r="F13" s="20"/>
      <c r="G13" s="20"/>
      <c r="H13" s="20"/>
      <c r="I13" s="16"/>
    </row>
    <row r="14" spans="1:12" ht="15" hidden="1" customHeight="1" x14ac:dyDescent="0.2">
      <c r="A14" s="20" t="s">
        <v>50</v>
      </c>
      <c r="B14" s="15" t="e">
        <f>VLOOKUP($E14,УЧАСТНИКИ!$A$2:$L$1060,3,FALSE)</f>
        <v>#N/A</v>
      </c>
      <c r="C14" s="139" t="e">
        <f>VLOOKUP($E14,УЧАСТНИКИ!$A$2:$L$1060,4,FALSE)</f>
        <v>#N/A</v>
      </c>
      <c r="D14" s="32" t="e">
        <f>VLOOKUP($E14,УЧАСТНИКИ!$A$2:$L$1060,5,FALSE)</f>
        <v>#N/A</v>
      </c>
      <c r="E14" s="20"/>
      <c r="F14" s="20"/>
      <c r="G14" s="20"/>
      <c r="H14" s="20"/>
      <c r="I14" s="16"/>
    </row>
    <row r="15" spans="1:12" ht="15" hidden="1" customHeight="1" x14ac:dyDescent="0.2">
      <c r="A15" s="20" t="s">
        <v>51</v>
      </c>
      <c r="B15" s="15" t="e">
        <f>VLOOKUP($E15,УЧАСТНИКИ!$A$2:$L$1060,3,FALSE)</f>
        <v>#N/A</v>
      </c>
      <c r="C15" s="139" t="e">
        <f>VLOOKUP($E15,УЧАСТНИКИ!$A$2:$L$1060,4,FALSE)</f>
        <v>#N/A</v>
      </c>
      <c r="D15" s="32" t="e">
        <f>VLOOKUP($E15,УЧАСТНИКИ!$A$2:$L$1060,5,FALSE)</f>
        <v>#N/A</v>
      </c>
      <c r="E15" s="20"/>
      <c r="F15" s="20"/>
      <c r="G15" s="20"/>
      <c r="H15" s="20"/>
      <c r="I15" s="16"/>
      <c r="K15" s="4"/>
    </row>
    <row r="16" spans="1:12" ht="15" hidden="1" customHeight="1" x14ac:dyDescent="0.2">
      <c r="A16" s="20" t="s">
        <v>88</v>
      </c>
      <c r="B16" s="15" t="e">
        <f>VLOOKUP($E16,УЧАСТНИКИ!$A$2:$L$1060,3,FALSE)</f>
        <v>#N/A</v>
      </c>
      <c r="C16" s="139" t="e">
        <f>VLOOKUP($E16,УЧАСТНИКИ!$A$2:$L$1060,4,FALSE)</f>
        <v>#N/A</v>
      </c>
      <c r="D16" s="32" t="e">
        <f>VLOOKUP($E16,УЧАСТНИКИ!$A$2:$L$1060,5,FALSE)</f>
        <v>#N/A</v>
      </c>
      <c r="E16" s="20"/>
      <c r="F16" s="20"/>
      <c r="G16" s="20"/>
      <c r="H16" s="20"/>
      <c r="I16" s="16"/>
    </row>
    <row r="17" spans="1:11" ht="15" customHeight="1" x14ac:dyDescent="0.2">
      <c r="A17" s="115"/>
      <c r="B17" s="121" t="s">
        <v>53</v>
      </c>
      <c r="C17" s="116"/>
      <c r="D17" s="116"/>
      <c r="E17" s="116"/>
      <c r="F17" s="116"/>
      <c r="G17" s="116"/>
      <c r="H17" s="116"/>
      <c r="I17" s="117"/>
    </row>
    <row r="18" spans="1:11" ht="15" customHeight="1" x14ac:dyDescent="0.2">
      <c r="A18" s="20" t="s">
        <v>45</v>
      </c>
      <c r="B18" s="15" t="str">
        <f>VLOOKUP($E18,УЧАСТНИКИ!$A$2:$L$1060,3,FALSE)</f>
        <v>СТЕЦЕНКО ЛЮДМИЛА</v>
      </c>
      <c r="C18" s="139" t="str">
        <f>VLOOKUP($E18,УЧАСТНИКИ!$A$2:$L$1060,4,FALSE)</f>
        <v>05.12.2000</v>
      </c>
      <c r="D18" s="32">
        <f>VLOOKUP($E18,УЧАСТНИКИ!$A$2:$L$1060,5,FALSE)</f>
        <v>0</v>
      </c>
      <c r="E18" s="20" t="s">
        <v>2643</v>
      </c>
      <c r="F18" s="20"/>
      <c r="G18" s="20"/>
      <c r="H18" s="20"/>
      <c r="I18" s="16"/>
    </row>
    <row r="19" spans="1:11" ht="15" customHeight="1" x14ac:dyDescent="0.2">
      <c r="A19" s="20" t="s">
        <v>46</v>
      </c>
      <c r="B19" s="15" t="str">
        <f>VLOOKUP($E19,УЧАСТНИКИ!$A$2:$L$1060,3,FALSE)</f>
        <v>ЛАВРЕНТЬЕВА АРИНА</v>
      </c>
      <c r="C19" s="139" t="str">
        <f>VLOOKUP($E19,УЧАСТНИКИ!$A$2:$L$1060,4,FALSE)</f>
        <v>21.10.2007</v>
      </c>
      <c r="D19" s="32" t="str">
        <f>VLOOKUP($E19,УЧАСТНИКИ!$A$2:$L$1060,5,FALSE)</f>
        <v>РОСТОВ ДЮСШ-1</v>
      </c>
      <c r="E19" s="20" t="s">
        <v>1603</v>
      </c>
      <c r="F19" s="20"/>
      <c r="G19" s="20"/>
      <c r="H19" s="20"/>
      <c r="I19" s="16"/>
    </row>
    <row r="20" spans="1:11" ht="15" customHeight="1" x14ac:dyDescent="0.2">
      <c r="A20" s="20" t="s">
        <v>47</v>
      </c>
      <c r="B20" s="15" t="str">
        <f>VLOOKUP($E20,УЧАСТНИКИ!$A$2:$L$1060,3,FALSE)</f>
        <v>ЛЕБЕДИНСКАЯ ДАРЬЯ</v>
      </c>
      <c r="C20" s="139" t="str">
        <f>VLOOKUP($E20,УЧАСТНИКИ!$A$2:$L$1060,4,FALSE)</f>
        <v>10.11.2006</v>
      </c>
      <c r="D20" s="32" t="str">
        <f>VLOOKUP($E20,УЧАСТНИКИ!$A$2:$L$1060,5,FALSE)</f>
        <v>РОСТОВ СШОР-8</v>
      </c>
      <c r="E20" s="20" t="s">
        <v>2411</v>
      </c>
      <c r="F20" s="20"/>
      <c r="G20" s="20"/>
      <c r="H20" s="20"/>
      <c r="I20" s="16"/>
    </row>
    <row r="21" spans="1:11" ht="15" customHeight="1" x14ac:dyDescent="0.2">
      <c r="A21" s="20" t="s">
        <v>48</v>
      </c>
      <c r="B21" s="15" t="str">
        <f>VLOOKUP($E21,УЧАСТНИКИ!$A$2:$L$1060,3,FALSE)</f>
        <v>ТЕРЛИКОВА ВЛАДИСЛАВА</v>
      </c>
      <c r="C21" s="139" t="str">
        <f>VLOOKUP($E21,УЧАСТНИКИ!$A$2:$L$1060,4,FALSE)</f>
        <v>27.01.2008</v>
      </c>
      <c r="D21" s="32" t="str">
        <f>VLOOKUP($E21,УЧАСТНИКИ!$A$2:$L$1060,5,FALSE)</f>
        <v>РОСТОВ ДЮСШ-1</v>
      </c>
      <c r="E21" s="20" t="s">
        <v>1518</v>
      </c>
      <c r="F21" s="20"/>
      <c r="G21" s="20"/>
      <c r="H21" s="20"/>
      <c r="I21" s="16"/>
    </row>
    <row r="22" spans="1:11" ht="15" customHeight="1" x14ac:dyDescent="0.2">
      <c r="A22" s="20" t="s">
        <v>49</v>
      </c>
      <c r="B22" s="15" t="str">
        <f>VLOOKUP($E22,УЧАСТНИКИ!$A$2:$L$1060,3,FALSE)</f>
        <v>ГОРЯИНОВА АЛЕКСАНДРА</v>
      </c>
      <c r="C22" s="139" t="str">
        <f>VLOOKUP($E22,УЧАСТНИКИ!$A$2:$L$1060,4,FALSE)</f>
        <v>0.05.2007</v>
      </c>
      <c r="D22" s="32" t="str">
        <f>VLOOKUP($E22,УЧАСТНИКИ!$A$2:$L$1060,5,FALSE)</f>
        <v>НОВОЧЕРКАССК СШОР-1</v>
      </c>
      <c r="E22" s="20" t="s">
        <v>2511</v>
      </c>
      <c r="F22" s="20"/>
      <c r="G22" s="20"/>
      <c r="H22" s="20"/>
      <c r="I22" s="16"/>
      <c r="K22" s="4"/>
    </row>
    <row r="23" spans="1:11" ht="15" hidden="1" customHeight="1" x14ac:dyDescent="0.2">
      <c r="A23" s="20" t="s">
        <v>50</v>
      </c>
      <c r="B23" s="15" t="e">
        <f>VLOOKUP($E23,УЧАСТНИКИ!$A$2:$L$1060,3,FALSE)</f>
        <v>#N/A</v>
      </c>
      <c r="C23" s="139" t="e">
        <f>VLOOKUP($E23,УЧАСТНИКИ!$A$2:$L$1060,4,FALSE)</f>
        <v>#N/A</v>
      </c>
      <c r="D23" s="32" t="e">
        <f>VLOOKUP($E23,УЧАСТНИКИ!$A$2:$L$1060,5,FALSE)</f>
        <v>#N/A</v>
      </c>
      <c r="E23" s="20"/>
      <c r="F23" s="20"/>
      <c r="G23" s="20"/>
      <c r="H23" s="20"/>
      <c r="I23" s="16"/>
    </row>
    <row r="24" spans="1:11" ht="15" hidden="1" customHeight="1" x14ac:dyDescent="0.2">
      <c r="A24" s="20" t="s">
        <v>51</v>
      </c>
      <c r="B24" s="15" t="e">
        <f>VLOOKUP($E24,УЧАСТНИКИ!$A$2:$L$1060,3,FALSE)</f>
        <v>#N/A</v>
      </c>
      <c r="C24" s="139" t="e">
        <f>VLOOKUP($E24,УЧАСТНИКИ!$A$2:$L$1060,4,FALSE)</f>
        <v>#N/A</v>
      </c>
      <c r="D24" s="32" t="e">
        <f>VLOOKUP($E24,УЧАСТНИКИ!$A$2:$L$1060,5,FALSE)</f>
        <v>#N/A</v>
      </c>
      <c r="E24" s="20"/>
      <c r="F24" s="20"/>
      <c r="G24" s="20"/>
      <c r="H24" s="20"/>
      <c r="I24" s="16"/>
    </row>
    <row r="25" spans="1:11" ht="15" hidden="1" customHeight="1" x14ac:dyDescent="0.2">
      <c r="A25" s="20" t="s">
        <v>88</v>
      </c>
      <c r="B25" s="15" t="e">
        <f>VLOOKUP($E25,УЧАСТНИКИ!$A$2:$L$1060,3,FALSE)</f>
        <v>#N/A</v>
      </c>
      <c r="C25" s="139" t="e">
        <f>VLOOKUP($E25,УЧАСТНИКИ!$A$2:$L$1060,4,FALSE)</f>
        <v>#N/A</v>
      </c>
      <c r="D25" s="32" t="e">
        <f>VLOOKUP($E25,УЧАСТНИКИ!$A$2:$L$1060,5,FALSE)</f>
        <v>#N/A</v>
      </c>
      <c r="E25" s="20"/>
      <c r="F25" s="20"/>
      <c r="G25" s="20"/>
      <c r="H25" s="20"/>
      <c r="I25" s="16"/>
    </row>
    <row r="26" spans="1:11" ht="15" customHeight="1" x14ac:dyDescent="0.2">
      <c r="A26" s="115"/>
      <c r="B26" s="121" t="s">
        <v>54</v>
      </c>
      <c r="C26" s="116"/>
      <c r="D26" s="116"/>
      <c r="E26" s="116"/>
      <c r="F26" s="116"/>
      <c r="G26" s="116"/>
      <c r="H26" s="116"/>
      <c r="I26" s="117"/>
    </row>
    <row r="27" spans="1:11" ht="15" customHeight="1" x14ac:dyDescent="0.2">
      <c r="A27" s="20" t="s">
        <v>45</v>
      </c>
      <c r="B27" s="15" t="str">
        <f>VLOOKUP($E27,УЧАСТНИКИ!$A$2:$L$1060,3,FALSE)</f>
        <v>СЕМЕРЕНКО ВАЛЕРИЯ</v>
      </c>
      <c r="C27" s="139" t="str">
        <f>VLOOKUP($E27,УЧАСТНИКИ!$A$2:$L$1060,4,FALSE)</f>
        <v>24.01.1998</v>
      </c>
      <c r="D27" s="32" t="str">
        <f>VLOOKUP($E27,УЧАСТНИКИ!$A$2:$L$1060,5,FALSE)</f>
        <v>Ростов Дон Бегущий</v>
      </c>
      <c r="E27" s="20" t="s">
        <v>2629</v>
      </c>
      <c r="F27" s="20"/>
      <c r="G27" s="20"/>
      <c r="H27" s="20"/>
      <c r="I27" s="207">
        <f>VLOOKUP($E27,УЧАСТНИКИ!$A$2:$L$1060,9,FALSE)</f>
        <v>0</v>
      </c>
    </row>
    <row r="28" spans="1:11" ht="15" customHeight="1" x14ac:dyDescent="0.2">
      <c r="A28" s="20" t="s">
        <v>46</v>
      </c>
      <c r="B28" s="15" t="str">
        <f>VLOOKUP($E28,УЧАСТНИКИ!$A$2:$L$1060,3,FALSE)</f>
        <v>МИНАЕВА АНГЕЛИНА</v>
      </c>
      <c r="C28" s="139" t="str">
        <f>VLOOKUP($E28,УЧАСТНИКИ!$A$2:$L$1060,4,FALSE)</f>
        <v>10.04.2009</v>
      </c>
      <c r="D28" s="32" t="str">
        <f>VLOOKUP($E28,УЧАСТНИКИ!$A$2:$L$1060,5,FALSE)</f>
        <v>РОСТОВ ДЮСШ-1</v>
      </c>
      <c r="E28" s="20" t="s">
        <v>2521</v>
      </c>
      <c r="F28" s="20"/>
      <c r="G28" s="20"/>
      <c r="H28" s="20"/>
      <c r="I28" s="207">
        <f>VLOOKUP($E28,УЧАСТНИКИ!$A$2:$L$1060,9,FALSE)</f>
        <v>0</v>
      </c>
    </row>
    <row r="29" spans="1:11" ht="15" customHeight="1" x14ac:dyDescent="0.2">
      <c r="A29" s="20" t="s">
        <v>47</v>
      </c>
      <c r="B29" s="15" t="str">
        <f>VLOOKUP($E29,УЧАСТНИКИ!$A$2:$L$1060,3,FALSE)</f>
        <v>КУЧЕРЯВАЯ АЛЕКСАНДРА</v>
      </c>
      <c r="C29" s="139" t="str">
        <f>VLOOKUP($E29,УЧАСТНИКИ!$A$2:$L$1060,4,FALSE)</f>
        <v>08.02.2008</v>
      </c>
      <c r="D29" s="32" t="str">
        <f>VLOOKUP($E29,УЧАСТНИКИ!$A$2:$L$1060,5,FALSE)</f>
        <v>ТАГАНРОГ СШОР-13</v>
      </c>
      <c r="E29" s="20" t="s">
        <v>204</v>
      </c>
      <c r="F29" s="20"/>
      <c r="G29" s="20"/>
      <c r="H29" s="20"/>
      <c r="I29" s="207">
        <f>VLOOKUP($E29,УЧАСТНИКИ!$A$2:$L$1060,9,FALSE)</f>
        <v>0</v>
      </c>
    </row>
    <row r="30" spans="1:11" ht="15" customHeight="1" x14ac:dyDescent="0.2">
      <c r="A30" s="20" t="s">
        <v>48</v>
      </c>
      <c r="B30" s="15" t="str">
        <f>VLOOKUP($E30,УЧАСТНИКИ!$A$2:$L$1060,3,FALSE)</f>
        <v>ЕМЕЦ АРИНА</v>
      </c>
      <c r="C30" s="139" t="str">
        <f>VLOOKUP($E30,УЧАСТНИКИ!$A$2:$L$1060,4,FALSE)</f>
        <v>08.10.2008</v>
      </c>
      <c r="D30" s="32" t="str">
        <f>VLOOKUP($E30,УЧАСТНИКИ!$A$2:$L$1060,5,FALSE)</f>
        <v>РОСТОВ СШОР-8</v>
      </c>
      <c r="E30" s="20" t="s">
        <v>2410</v>
      </c>
      <c r="F30" s="20"/>
      <c r="G30" s="20"/>
      <c r="H30" s="20"/>
      <c r="I30" s="16"/>
    </row>
    <row r="31" spans="1:11" ht="15" customHeight="1" x14ac:dyDescent="0.2">
      <c r="A31" s="20" t="s">
        <v>49</v>
      </c>
      <c r="B31" s="15" t="str">
        <f>VLOOKUP($E31,УЧАСТНИКИ!$A$2:$L$1060,3,FALSE)</f>
        <v>МИРКА ЛЮБОВЬ</v>
      </c>
      <c r="C31" s="139" t="str">
        <f>VLOOKUP($E31,УЧАСТНИКИ!$A$2:$L$1060,4,FALSE)</f>
        <v>06.05.2009</v>
      </c>
      <c r="D31" s="32" t="str">
        <f>VLOOKUP($E31,УЧАСТНИКИ!$A$2:$L$1060,5,FALSE)</f>
        <v>РОСТОВ ДЮСШ-1</v>
      </c>
      <c r="E31" s="20" t="s">
        <v>1837</v>
      </c>
      <c r="F31" s="20"/>
      <c r="G31" s="20"/>
      <c r="H31" s="20"/>
      <c r="I31" s="16"/>
      <c r="K31" s="4"/>
    </row>
    <row r="32" spans="1:11" ht="15" hidden="1" customHeight="1" x14ac:dyDescent="0.2">
      <c r="A32" s="20" t="s">
        <v>50</v>
      </c>
      <c r="B32" s="15" t="e">
        <f>VLOOKUP($E32,УЧАСТНИКИ!$A$2:$L$1060,3,FALSE)</f>
        <v>#N/A</v>
      </c>
      <c r="C32" s="139" t="e">
        <f>VLOOKUP($E32,УЧАСТНИКИ!$A$2:$L$1060,4,FALSE)</f>
        <v>#N/A</v>
      </c>
      <c r="D32" s="32" t="e">
        <f>VLOOKUP($E32,УЧАСТНИКИ!$A$2:$L$1060,5,FALSE)</f>
        <v>#N/A</v>
      </c>
      <c r="E32" s="20"/>
      <c r="F32" s="20"/>
      <c r="G32" s="20"/>
      <c r="H32" s="20"/>
      <c r="I32" s="16"/>
    </row>
    <row r="33" spans="1:11" ht="15" hidden="1" customHeight="1" x14ac:dyDescent="0.2">
      <c r="A33" s="20" t="s">
        <v>51</v>
      </c>
      <c r="B33" s="15" t="e">
        <f>VLOOKUP($E33,УЧАСТНИКИ!$A$2:$L$1060,3,FALSE)</f>
        <v>#N/A</v>
      </c>
      <c r="C33" s="139" t="e">
        <f>VLOOKUP($E33,УЧАСТНИКИ!$A$2:$L$1060,4,FALSE)</f>
        <v>#N/A</v>
      </c>
      <c r="D33" s="32" t="e">
        <f>VLOOKUP($E33,УЧАСТНИКИ!$A$2:$L$1060,5,FALSE)</f>
        <v>#N/A</v>
      </c>
      <c r="E33" s="20"/>
      <c r="F33" s="20"/>
      <c r="G33" s="20"/>
      <c r="H33" s="20"/>
      <c r="I33" s="207" t="e">
        <f>VLOOKUP($E33,УЧАСТНИКИ!$A$2:$L$1060,9,FALSE)</f>
        <v>#N/A</v>
      </c>
    </row>
    <row r="34" spans="1:11" ht="15" hidden="1" customHeight="1" x14ac:dyDescent="0.2">
      <c r="A34" s="20" t="s">
        <v>88</v>
      </c>
      <c r="B34" s="15" t="e">
        <f>VLOOKUP($E34,УЧАСТНИКИ!$A$2:$L$1060,3,FALSE)</f>
        <v>#N/A</v>
      </c>
      <c r="C34" s="139" t="e">
        <f>VLOOKUP($E34,УЧАСТНИКИ!$A$2:$L$1060,4,FALSE)</f>
        <v>#N/A</v>
      </c>
      <c r="D34" s="32" t="e">
        <f>VLOOKUP($E34,УЧАСТНИКИ!$A$2:$L$1060,5,FALSE)</f>
        <v>#N/A</v>
      </c>
      <c r="E34" s="20"/>
      <c r="F34" s="20"/>
      <c r="G34" s="20"/>
      <c r="H34" s="20"/>
      <c r="I34" s="207" t="e">
        <f>VLOOKUP($E34,УЧАСТНИКИ!$A$2:$L$1060,9,FALSE)</f>
        <v>#N/A</v>
      </c>
    </row>
    <row r="35" spans="1:11" ht="15" customHeight="1" x14ac:dyDescent="0.2">
      <c r="A35" s="115"/>
      <c r="B35" s="121" t="s">
        <v>55</v>
      </c>
      <c r="C35" s="116"/>
      <c r="D35" s="116"/>
      <c r="E35" s="116"/>
      <c r="F35" s="116"/>
      <c r="G35" s="116"/>
      <c r="H35" s="116"/>
      <c r="I35" s="212"/>
    </row>
    <row r="36" spans="1:11" ht="15" customHeight="1" x14ac:dyDescent="0.2">
      <c r="A36" s="20" t="s">
        <v>45</v>
      </c>
      <c r="B36" s="206" t="e">
        <f>VLOOKUP($E36,УЧАСТНИКИ!$A$2:$L$1060,3,FALSE)</f>
        <v>#N/A</v>
      </c>
      <c r="C36" s="210" t="e">
        <f>VLOOKUP($E36,УЧАСТНИКИ!$A$2:$L$1060,4,FALSE)</f>
        <v>#N/A</v>
      </c>
      <c r="D36" s="211" t="e">
        <f>VLOOKUP($E36,УЧАСТНИКИ!$A$2:$L$1060,5,FALSE)</f>
        <v>#N/A</v>
      </c>
      <c r="E36" s="20"/>
      <c r="F36" s="20"/>
      <c r="G36" s="20"/>
      <c r="H36" s="20"/>
      <c r="I36" s="207" t="e">
        <f>VLOOKUP($E36,УЧАСТНИКИ!$A$2:$L$1060,9,FALSE)</f>
        <v>#N/A</v>
      </c>
    </row>
    <row r="37" spans="1:11" ht="15" customHeight="1" x14ac:dyDescent="0.2">
      <c r="A37" s="20" t="s">
        <v>46</v>
      </c>
      <c r="B37" s="15" t="str">
        <f>VLOOKUP($E37,УЧАСТНИКИ!$A$2:$L$1060,3,FALSE)</f>
        <v>КОЛОМАЦКАЯ НАТАЛЬЯ</v>
      </c>
      <c r="C37" s="139" t="str">
        <f>VLOOKUP($E37,УЧАСТНИКИ!$A$2:$L$1060,4,FALSE)</f>
        <v>25.01.2008</v>
      </c>
      <c r="D37" s="32" t="str">
        <f>VLOOKUP($E37,УЧАСТНИКИ!$A$2:$L$1060,5,FALSE)</f>
        <v>РОСТОВ ДЮСШ-1</v>
      </c>
      <c r="E37" s="20" t="s">
        <v>2269</v>
      </c>
      <c r="F37" s="20"/>
      <c r="G37" s="20"/>
      <c r="H37" s="20"/>
      <c r="I37" s="207">
        <f>VLOOKUP($E37,УЧАСТНИКИ!$A$2:$L$1060,9,FALSE)</f>
        <v>0</v>
      </c>
    </row>
    <row r="38" spans="1:11" ht="15" customHeight="1" x14ac:dyDescent="0.2">
      <c r="A38" s="20" t="s">
        <v>47</v>
      </c>
      <c r="B38" s="15" t="str">
        <f>VLOOKUP($E38,УЧАСТНИКИ!$A$2:$L$1060,3,FALSE)</f>
        <v>ЛАПТИЕВА КРИСТИНА</v>
      </c>
      <c r="C38" s="139" t="str">
        <f>VLOOKUP($E38,УЧАСТНИКИ!$A$2:$L$1060,4,FALSE)</f>
        <v>03.03.2005</v>
      </c>
      <c r="D38" s="32" t="str">
        <f>VLOOKUP($E38,УЧАСТНИКИ!$A$2:$L$1060,5,FALSE)</f>
        <v>РОСТОВ СШОР-8</v>
      </c>
      <c r="E38" s="20" t="s">
        <v>1794</v>
      </c>
      <c r="F38" s="20"/>
      <c r="G38" s="20"/>
      <c r="H38" s="20"/>
      <c r="I38" s="16"/>
    </row>
    <row r="39" spans="1:11" ht="15" customHeight="1" x14ac:dyDescent="0.2">
      <c r="A39" s="20" t="s">
        <v>48</v>
      </c>
      <c r="B39" s="15" t="str">
        <f>VLOOKUP($E39,УЧАСТНИКИ!$A$2:$L$1060,3,FALSE)</f>
        <v>ХВАЛОВА КСЕНИЯ</v>
      </c>
      <c r="C39" s="139" t="str">
        <f>VLOOKUP($E39,УЧАСТНИКИ!$A$2:$L$1060,4,FALSE)</f>
        <v>23.04.2004</v>
      </c>
      <c r="D39" s="32" t="str">
        <f>VLOOKUP($E39,УЧАСТНИКИ!$A$2:$L$1060,5,FALSE)</f>
        <v xml:space="preserve">АЗОВ ДЮСШ-2 </v>
      </c>
      <c r="E39" s="20" t="s">
        <v>1666</v>
      </c>
      <c r="F39" s="20"/>
      <c r="G39" s="20"/>
      <c r="H39" s="20"/>
      <c r="I39" s="16"/>
      <c r="K39" s="4"/>
    </row>
    <row r="40" spans="1:11" ht="15" customHeight="1" x14ac:dyDescent="0.2">
      <c r="A40" s="20" t="s">
        <v>49</v>
      </c>
      <c r="B40" s="15" t="str">
        <f>VLOOKUP($E40,УЧАСТНИКИ!$A$2:$L$1060,3,FALSE)</f>
        <v>ШЕВЦОВА АНАСТАСИЯ</v>
      </c>
      <c r="C40" s="139" t="str">
        <f>VLOOKUP($E40,УЧАСТНИКИ!$A$2:$L$1060,4,FALSE)</f>
        <v>11.01.2003</v>
      </c>
      <c r="D40" s="32" t="str">
        <f>VLOOKUP($E40,УЧАСТНИКИ!$A$2:$L$1060,5,FALSE)</f>
        <v>РОУОР. ГЕОРГИЕВСК, ДЮСШ</v>
      </c>
      <c r="E40" s="20" t="s">
        <v>93</v>
      </c>
      <c r="F40" s="20"/>
      <c r="G40" s="20"/>
      <c r="H40" s="20"/>
      <c r="I40" s="16"/>
    </row>
    <row r="41" spans="1:11" ht="15" hidden="1" customHeight="1" x14ac:dyDescent="0.2">
      <c r="A41" s="20" t="s">
        <v>50</v>
      </c>
      <c r="B41" s="15" t="e">
        <f>VLOOKUP($E41,УЧАСТНИКИ!$A$2:$L$1060,3,FALSE)</f>
        <v>#N/A</v>
      </c>
      <c r="C41" s="139" t="e">
        <f>VLOOKUP($E41,УЧАСТНИКИ!$A$2:$L$1060,4,FALSE)</f>
        <v>#N/A</v>
      </c>
      <c r="D41" s="32" t="e">
        <f>VLOOKUP($E41,УЧАСТНИКИ!$A$2:$L$1060,5,FALSE)</f>
        <v>#N/A</v>
      </c>
      <c r="E41" s="20"/>
      <c r="F41" s="20"/>
      <c r="G41" s="20"/>
      <c r="H41" s="20"/>
      <c r="I41" s="207" t="e">
        <f>VLOOKUP($E41,УЧАСТНИКИ!$A$2:$L$1060,9,FALSE)</f>
        <v>#N/A</v>
      </c>
    </row>
    <row r="42" spans="1:11" ht="15" hidden="1" customHeight="1" x14ac:dyDescent="0.2">
      <c r="A42" s="20" t="s">
        <v>51</v>
      </c>
      <c r="B42" s="15" t="e">
        <f>VLOOKUP($E42,УЧАСТНИКИ!$A$2:$L$1060,3,FALSE)</f>
        <v>#N/A</v>
      </c>
      <c r="C42" s="139" t="e">
        <f>VLOOKUP($E42,УЧАСТНИКИ!$A$2:$L$1060,4,FALSE)</f>
        <v>#N/A</v>
      </c>
      <c r="D42" s="32" t="e">
        <f>VLOOKUP($E42,УЧАСТНИКИ!$A$2:$L$1060,5,FALSE)</f>
        <v>#N/A</v>
      </c>
      <c r="E42" s="20"/>
      <c r="F42" s="20"/>
      <c r="G42" s="20"/>
      <c r="H42" s="20"/>
      <c r="I42" s="207" t="e">
        <f>VLOOKUP($E42,УЧАСТНИКИ!$A$2:$L$1060,9,FALSE)</f>
        <v>#N/A</v>
      </c>
      <c r="K42" s="4"/>
    </row>
    <row r="43" spans="1:11" ht="15" hidden="1" customHeight="1" x14ac:dyDescent="0.2">
      <c r="A43" s="20" t="s">
        <v>88</v>
      </c>
      <c r="B43" s="15" t="e">
        <f>VLOOKUP($E43,УЧАСТНИКИ!$A$2:$L$1060,3,FALSE)</f>
        <v>#N/A</v>
      </c>
      <c r="C43" s="139" t="e">
        <f>VLOOKUP($E43,УЧАСТНИКИ!$A$2:$L$1060,4,FALSE)</f>
        <v>#N/A</v>
      </c>
      <c r="D43" s="32" t="e">
        <f>VLOOKUP($E43,УЧАСТНИКИ!$A$2:$L$1060,5,FALSE)</f>
        <v>#N/A</v>
      </c>
      <c r="E43" s="20"/>
      <c r="F43" s="20"/>
      <c r="G43" s="20"/>
      <c r="H43" s="20"/>
      <c r="I43" s="207" t="e">
        <f>VLOOKUP($E43,УЧАСТНИКИ!$A$2:$L$1060,9,FALSE)</f>
        <v>#N/A</v>
      </c>
    </row>
    <row r="44" spans="1:11" ht="15" customHeight="1" x14ac:dyDescent="0.2">
      <c r="A44" s="115"/>
      <c r="B44" s="121" t="s">
        <v>71</v>
      </c>
      <c r="C44" s="116"/>
      <c r="D44" s="116"/>
      <c r="E44" s="116"/>
      <c r="F44" s="116"/>
      <c r="G44" s="116"/>
      <c r="H44" s="116"/>
      <c r="I44" s="212"/>
    </row>
    <row r="45" spans="1:11" ht="15" customHeight="1" x14ac:dyDescent="0.2">
      <c r="A45" s="20" t="s">
        <v>45</v>
      </c>
      <c r="B45" s="15" t="str">
        <f>VLOOKUP($E45,УЧАСТНИКИ!$A$2:$L$1060,3,FALSE)</f>
        <v>КОТЛЯРОВА МАРГАРИТА</v>
      </c>
      <c r="C45" s="139" t="str">
        <f>VLOOKUP($E45,УЧАСТНИКИ!$A$2:$L$1060,4,FALSE)</f>
        <v>07.05.2009</v>
      </c>
      <c r="D45" s="32" t="str">
        <f>VLOOKUP($E45,УЧАСТНИКИ!$A$2:$L$1060,5,FALSE)</f>
        <v>РОСТОВ СШОР (К) СКА</v>
      </c>
      <c r="E45" s="20" t="s">
        <v>2563</v>
      </c>
      <c r="F45" s="20"/>
      <c r="G45" s="20"/>
      <c r="H45" s="20"/>
      <c r="I45" s="207">
        <f>VLOOKUP($E45,УЧАСТНИКИ!$A$2:$L$1060,9,FALSE)</f>
        <v>0</v>
      </c>
    </row>
    <row r="46" spans="1:11" ht="15" customHeight="1" x14ac:dyDescent="0.2">
      <c r="A46" s="20" t="s">
        <v>46</v>
      </c>
      <c r="B46" s="214" t="str">
        <f>VLOOKUP($E46,УЧАСТНИКИ!$A$2:$L$1060,3,FALSE)</f>
        <v>ПИСКУНОВА МАРИЯ</v>
      </c>
      <c r="C46" s="215" t="str">
        <f>VLOOKUP($E46,УЧАСТНИКИ!$A$2:$L$1060,4,FALSE)</f>
        <v>03.06.2010</v>
      </c>
      <c r="D46" s="32" t="str">
        <f>VLOOKUP($E46,УЧАСТНИКИ!$A$2:$L$1060,5,FALSE)</f>
        <v>РОСТОВ ДЮСШ-1</v>
      </c>
      <c r="E46" s="20" t="s">
        <v>165</v>
      </c>
      <c r="F46" s="20"/>
      <c r="G46" s="20"/>
      <c r="H46" s="20"/>
      <c r="I46" s="207">
        <f>VLOOKUP($E46,УЧАСТНИКИ!$A$2:$L$1060,9,FALSE)</f>
        <v>0</v>
      </c>
    </row>
    <row r="47" spans="1:11" ht="15" customHeight="1" x14ac:dyDescent="0.2">
      <c r="A47" s="20" t="s">
        <v>47</v>
      </c>
      <c r="B47" s="15" t="str">
        <f>VLOOKUP($E47,УЧАСТНИКИ!$A$2:$L$1060,3,FALSE)</f>
        <v>НЕНАШЕВА АМАЛИЯ</v>
      </c>
      <c r="C47" s="139" t="str">
        <f>VLOOKUP($E47,УЧАСТНИКИ!$A$2:$L$1060,4,FALSE)</f>
        <v>03.08.2007</v>
      </c>
      <c r="D47" s="32" t="str">
        <f>VLOOKUP($E47,УЧАСТНИКИ!$A$2:$L$1060,5,FALSE)</f>
        <v>РОСТОВ ДЮСШ-1</v>
      </c>
      <c r="E47" s="20" t="s">
        <v>1428</v>
      </c>
      <c r="F47" s="20"/>
      <c r="G47" s="20"/>
      <c r="H47" s="20"/>
      <c r="I47" s="16"/>
    </row>
    <row r="48" spans="1:11" ht="15" customHeight="1" x14ac:dyDescent="0.2">
      <c r="A48" s="20" t="s">
        <v>48</v>
      </c>
      <c r="B48" s="15" t="str">
        <f>VLOOKUP($E48,УЧАСТНИКИ!$A$2:$L$1060,3,FALSE)</f>
        <v>ЯКОВЦОВА АЛИСА</v>
      </c>
      <c r="C48" s="139" t="str">
        <f>VLOOKUP($E48,УЧАСТНИКИ!$A$2:$L$1060,4,FALSE)</f>
        <v>14.10.2005</v>
      </c>
      <c r="D48" s="32" t="str">
        <f>VLOOKUP($E48,УЧАСТНИКИ!$A$2:$L$1060,5,FALSE)</f>
        <v>ШАХТЫ СШОР-15</v>
      </c>
      <c r="E48" s="20" t="s">
        <v>2352</v>
      </c>
      <c r="F48" s="20"/>
      <c r="G48" s="20"/>
      <c r="H48" s="20"/>
      <c r="I48" s="16"/>
      <c r="K48" s="4"/>
    </row>
    <row r="49" spans="1:9" ht="15" customHeight="1" x14ac:dyDescent="0.2">
      <c r="A49" s="20" t="s">
        <v>49</v>
      </c>
      <c r="B49" s="15" t="str">
        <f>VLOOKUP($E49,УЧАСТНИКИ!$A$2:$L$1060,3,FALSE)</f>
        <v>БАДЮК ЛИНА</v>
      </c>
      <c r="C49" s="139" t="str">
        <f>VLOOKUP($E49,УЧАСТНИКИ!$A$2:$L$1060,4,FALSE)</f>
        <v>18.08.2002</v>
      </c>
      <c r="D49" s="32" t="str">
        <f>VLOOKUP($E49,УЧАСТНИКИ!$A$2:$L$1060,5,FALSE)</f>
        <v>РОСТОВ СШОР - 8</v>
      </c>
      <c r="E49" s="20" t="s">
        <v>1408</v>
      </c>
      <c r="F49" s="20"/>
      <c r="G49" s="20"/>
      <c r="H49" s="20"/>
      <c r="I49" s="16"/>
    </row>
    <row r="50" spans="1:9" ht="15" hidden="1" customHeight="1" x14ac:dyDescent="0.2">
      <c r="A50" s="20" t="s">
        <v>50</v>
      </c>
      <c r="B50" s="15" t="e">
        <f>VLOOKUP($E50,УЧАСТНИКИ!$A$2:$L$1060,3,FALSE)</f>
        <v>#N/A</v>
      </c>
      <c r="C50" s="139" t="e">
        <f>VLOOKUP($E50,УЧАСТНИКИ!$A$2:$L$1060,4,FALSE)</f>
        <v>#N/A</v>
      </c>
      <c r="D50" s="32" t="e">
        <f>VLOOKUP($E50,УЧАСТНИКИ!$A$2:$L$1060,5,FALSE)</f>
        <v>#N/A</v>
      </c>
      <c r="E50" s="20"/>
      <c r="F50" s="20"/>
      <c r="G50" s="20"/>
      <c r="H50" s="20"/>
      <c r="I50" s="207" t="e">
        <f>VLOOKUP($E50,УЧАСТНИКИ!$A$2:$L$1060,9,FALSE)</f>
        <v>#N/A</v>
      </c>
    </row>
    <row r="51" spans="1:9" ht="15" hidden="1" customHeight="1" x14ac:dyDescent="0.2">
      <c r="A51" s="20" t="s">
        <v>51</v>
      </c>
      <c r="B51" s="15" t="e">
        <f>VLOOKUP($E51,УЧАСТНИКИ!$A$2:$L$1060,3,FALSE)</f>
        <v>#N/A</v>
      </c>
      <c r="C51" s="139" t="e">
        <f>VLOOKUP($E51,УЧАСТНИКИ!$A$2:$L$1060,4,FALSE)</f>
        <v>#N/A</v>
      </c>
      <c r="D51" s="32" t="e">
        <f>VLOOKUP($E51,УЧАСТНИКИ!$A$2:$L$1060,5,FALSE)</f>
        <v>#N/A</v>
      </c>
      <c r="E51" s="20"/>
      <c r="F51" s="20"/>
      <c r="G51" s="20"/>
      <c r="H51" s="20"/>
      <c r="I51" s="207" t="e">
        <f>VLOOKUP($E51,УЧАСТНИКИ!$A$2:$L$1060,9,FALSE)</f>
        <v>#N/A</v>
      </c>
    </row>
    <row r="52" spans="1:9" ht="15" hidden="1" customHeight="1" x14ac:dyDescent="0.2">
      <c r="A52" s="20" t="s">
        <v>88</v>
      </c>
      <c r="B52" s="15" t="e">
        <f>VLOOKUP($E52,УЧАСТНИКИ!$A$2:$L$1060,3,FALSE)</f>
        <v>#N/A</v>
      </c>
      <c r="C52" s="139" t="e">
        <f>VLOOKUP($E52,УЧАСТНИКИ!$A$2:$L$1060,4,FALSE)</f>
        <v>#N/A</v>
      </c>
      <c r="D52" s="32" t="e">
        <f>VLOOKUP($E52,УЧАСТНИКИ!$A$2:$L$1060,5,FALSE)</f>
        <v>#N/A</v>
      </c>
      <c r="E52" s="20"/>
      <c r="F52" s="20"/>
      <c r="G52" s="20"/>
      <c r="H52" s="20"/>
      <c r="I52" s="207" t="e">
        <f>VLOOKUP($E52,УЧАСТНИКИ!$A$2:$L$1060,9,FALSE)</f>
        <v>#N/A</v>
      </c>
    </row>
    <row r="53" spans="1:9" ht="15" customHeight="1" x14ac:dyDescent="0.2">
      <c r="A53" s="115"/>
      <c r="B53" s="121" t="s">
        <v>33</v>
      </c>
      <c r="C53" s="116"/>
      <c r="D53" s="116"/>
      <c r="E53" s="116"/>
      <c r="F53" s="116"/>
      <c r="G53" s="116"/>
      <c r="H53" s="116"/>
      <c r="I53" s="212"/>
    </row>
    <row r="54" spans="1:9" ht="15" customHeight="1" x14ac:dyDescent="0.2">
      <c r="A54" s="20" t="s">
        <v>45</v>
      </c>
      <c r="B54" s="15" t="str">
        <f>VLOOKUP($E54,УЧАСТНИКИ!$A$2:$L$1060,3,FALSE)</f>
        <v>КОЛЕСНИКОВА АЛЕКСАНДРА</v>
      </c>
      <c r="C54" s="139" t="str">
        <f>VLOOKUP($E54,УЧАСТНИКИ!$A$2:$L$1060,4,FALSE)</f>
        <v>06.01.2009</v>
      </c>
      <c r="D54" s="32" t="str">
        <f>VLOOKUP($E54,УЧАСТНИКИ!$A$2:$L$1060,5,FALSE)</f>
        <v>РОСТОВ СШОР (К) СКА</v>
      </c>
      <c r="E54" s="20" t="s">
        <v>88</v>
      </c>
      <c r="F54" s="208"/>
      <c r="G54" s="208"/>
      <c r="H54" s="20"/>
      <c r="I54" s="207">
        <f>VLOOKUP($E54,УЧАСТНИКИ!$A$2:$L$1060,9,FALSE)</f>
        <v>0</v>
      </c>
    </row>
    <row r="55" spans="1:9" ht="15" customHeight="1" x14ac:dyDescent="0.2">
      <c r="A55" s="20" t="s">
        <v>46</v>
      </c>
      <c r="B55" s="15" t="str">
        <f>VLOOKUP($E55,УЧАСТНИКИ!$A$2:$L$1060,3,FALSE)</f>
        <v>СТАЩЕНКО АНАСТАСИЯ</v>
      </c>
      <c r="C55" s="139" t="str">
        <f>VLOOKUP($E55,УЧАСТНИКИ!$A$2:$L$1060,4,FALSE)</f>
        <v>20.07.2007</v>
      </c>
      <c r="D55" s="32" t="str">
        <f>VLOOKUP($E55,УЧАСТНИКИ!$A$2:$L$1060,5,FALSE)</f>
        <v>АЗОВ ДЮСШ-2</v>
      </c>
      <c r="E55" s="20" t="s">
        <v>2171</v>
      </c>
      <c r="F55" s="20"/>
      <c r="G55" s="20"/>
      <c r="H55" s="20"/>
      <c r="I55" s="207">
        <f>VLOOKUP($E55,УЧАСТНИКИ!$A$2:$L$1060,9,FALSE)</f>
        <v>0</v>
      </c>
    </row>
    <row r="56" spans="1:9" ht="15" customHeight="1" x14ac:dyDescent="0.2">
      <c r="A56" s="20" t="s">
        <v>47</v>
      </c>
      <c r="B56" s="15" t="str">
        <f>VLOOKUP($E56,УЧАСТНИКИ!$A$2:$L$1060,3,FALSE)</f>
        <v>БЕЦ ДАРЬЯ</v>
      </c>
      <c r="C56" s="139" t="str">
        <f>VLOOKUP($E56,УЧАСТНИКИ!$A$2:$L$1060,4,FALSE)</f>
        <v>29.05.2007</v>
      </c>
      <c r="D56" s="32" t="str">
        <f>VLOOKUP($E56,УЧАСТНИКИ!$A$2:$L$1060,5,FALSE)</f>
        <v>РОСТОВ ДЮСШ-1</v>
      </c>
      <c r="E56" s="20" t="s">
        <v>2157</v>
      </c>
      <c r="F56" s="20"/>
      <c r="G56" s="20"/>
      <c r="H56" s="20"/>
      <c r="I56" s="207">
        <f>VLOOKUP($E56,УЧАСТНИКИ!$A$2:$L$1060,9,FALSE)</f>
        <v>0</v>
      </c>
    </row>
    <row r="57" spans="1:9" ht="15" customHeight="1" x14ac:dyDescent="0.2">
      <c r="A57" s="20" t="s">
        <v>48</v>
      </c>
      <c r="B57" s="15" t="str">
        <f>VLOOKUP($E57,УЧАСТНИКИ!$A$2:$L$1060,3,FALSE)</f>
        <v>ХОХЛАЧЕВА ЕЛИЗАВЕТА</v>
      </c>
      <c r="C57" s="139" t="str">
        <f>VLOOKUP($E57,УЧАСТНИКИ!$A$2:$L$1060,4,FALSE)</f>
        <v>11.11.2009</v>
      </c>
      <c r="D57" s="32" t="str">
        <f>VLOOKUP($E57,УЧАСТНИКИ!$A$2:$L$1060,5,FALSE)</f>
        <v>РОСТОВ ДЮСШ-1</v>
      </c>
      <c r="E57" s="20" t="s">
        <v>2526</v>
      </c>
      <c r="F57" s="20"/>
      <c r="G57" s="20"/>
      <c r="H57" s="20"/>
      <c r="I57" s="207">
        <f>VLOOKUP($E57,УЧАСТНИКИ!$A$2:$L$1060,9,FALSE)</f>
        <v>0</v>
      </c>
    </row>
    <row r="58" spans="1:9" ht="15" customHeight="1" x14ac:dyDescent="0.2">
      <c r="A58" s="20" t="s">
        <v>49</v>
      </c>
      <c r="B58" s="15" t="str">
        <f>VLOOKUP($E58,УЧАСТНИКИ!$A$2:$L$1060,3,FALSE)</f>
        <v>БАЗАЕВА ТАТЬЯНА</v>
      </c>
      <c r="C58" s="139" t="str">
        <f>VLOOKUP($E58,УЧАСТНИКИ!$A$2:$L$1060,4,FALSE)</f>
        <v>14.07.2007</v>
      </c>
      <c r="D58" s="32" t="str">
        <f>VLOOKUP($E58,УЧАСТНИКИ!$A$2:$L$1060,5,FALSE)</f>
        <v>РОСТОВ ШИСП-29</v>
      </c>
      <c r="E58" s="20" t="s">
        <v>2033</v>
      </c>
      <c r="F58" s="20"/>
      <c r="G58" s="20"/>
      <c r="H58" s="20"/>
      <c r="I58" s="207">
        <f>VLOOKUP($E58,УЧАСТНИКИ!$A$2:$L$1060,9,FALSE)</f>
        <v>0</v>
      </c>
    </row>
    <row r="59" spans="1:9" ht="15" hidden="1" customHeight="1" x14ac:dyDescent="0.2">
      <c r="A59" s="20" t="s">
        <v>50</v>
      </c>
      <c r="B59" s="15" t="e">
        <f>VLOOKUP($E59,УЧАСТНИКИ!$A$2:$L$1060,3,FALSE)</f>
        <v>#N/A</v>
      </c>
      <c r="C59" s="139" t="e">
        <f>VLOOKUP($E59,УЧАСТНИКИ!$A$2:$L$1060,4,FALSE)</f>
        <v>#N/A</v>
      </c>
      <c r="D59" s="32" t="e">
        <f>VLOOKUP($E59,УЧАСТНИКИ!$A$2:$L$1060,5,FALSE)</f>
        <v>#N/A</v>
      </c>
      <c r="E59" s="20"/>
      <c r="F59" s="20"/>
      <c r="G59" s="20"/>
      <c r="H59" s="20"/>
      <c r="I59" s="207" t="e">
        <f>VLOOKUP($E59,УЧАСТНИКИ!$A$2:$L$1060,9,FALSE)</f>
        <v>#N/A</v>
      </c>
    </row>
    <row r="60" spans="1:9" ht="15" hidden="1" customHeight="1" x14ac:dyDescent="0.2">
      <c r="A60" s="20" t="s">
        <v>51</v>
      </c>
      <c r="B60" s="15" t="e">
        <f>VLOOKUP($E60,УЧАСТНИКИ!$A$2:$L$1060,3,FALSE)</f>
        <v>#N/A</v>
      </c>
      <c r="C60" s="139" t="e">
        <f>VLOOKUP($E60,УЧАСТНИКИ!$A$2:$L$1060,4,FALSE)</f>
        <v>#N/A</v>
      </c>
      <c r="D60" s="32" t="e">
        <f>VLOOKUP($E60,УЧАСТНИКИ!$A$2:$L$1060,5,FALSE)</f>
        <v>#N/A</v>
      </c>
      <c r="E60" s="20"/>
      <c r="F60" s="20"/>
      <c r="G60" s="20"/>
      <c r="H60" s="20"/>
      <c r="I60" s="207" t="e">
        <f>VLOOKUP($E60,УЧАСТНИКИ!$A$2:$L$1060,9,FALSE)</f>
        <v>#N/A</v>
      </c>
    </row>
    <row r="61" spans="1:9" ht="15" hidden="1" customHeight="1" x14ac:dyDescent="0.2">
      <c r="A61" s="20" t="s">
        <v>88</v>
      </c>
      <c r="B61" s="15" t="e">
        <f>VLOOKUP($E61,УЧАСТНИКИ!$A$2:$L$1060,3,FALSE)</f>
        <v>#N/A</v>
      </c>
      <c r="C61" s="139" t="e">
        <f>VLOOKUP($E61,УЧАСТНИКИ!$A$2:$L$1060,4,FALSE)</f>
        <v>#N/A</v>
      </c>
      <c r="D61" s="32" t="e">
        <f>VLOOKUP($E61,УЧАСТНИКИ!$A$2:$L$1060,5,FALSE)</f>
        <v>#N/A</v>
      </c>
      <c r="E61" s="20"/>
      <c r="F61" s="20"/>
      <c r="G61" s="20"/>
      <c r="H61" s="20"/>
      <c r="I61" s="207" t="e">
        <f>VLOOKUP($E61,УЧАСТНИКИ!$A$2:$L$1060,9,FALSE)</f>
        <v>#N/A</v>
      </c>
    </row>
    <row r="62" spans="1:9" ht="15" customHeight="1" x14ac:dyDescent="0.2">
      <c r="A62" s="115"/>
      <c r="B62" s="121" t="s">
        <v>1</v>
      </c>
      <c r="C62" s="116"/>
      <c r="D62" s="116"/>
      <c r="E62" s="116"/>
      <c r="F62" s="116"/>
      <c r="G62" s="116"/>
      <c r="H62" s="116"/>
      <c r="I62" s="212"/>
    </row>
    <row r="63" spans="1:9" ht="15" customHeight="1" x14ac:dyDescent="0.2">
      <c r="A63" s="20" t="s">
        <v>45</v>
      </c>
      <c r="B63" s="15" t="str">
        <f>VLOOKUP($E63,УЧАСТНИКИ!$A$2:$L$1060,3,FALSE)</f>
        <v>ЧУХЛЕБОВА КАРИНА</v>
      </c>
      <c r="C63" s="139" t="str">
        <f>VLOOKUP($E63,УЧАСТНИКИ!$A$2:$L$1060,4,FALSE)</f>
        <v>15.10.2008</v>
      </c>
      <c r="D63" s="32" t="str">
        <f>VLOOKUP($E63,УЧАСТНИКИ!$A$2:$L$1060,5,FALSE)</f>
        <v>РОСТОВ СШОР (К) СКА</v>
      </c>
      <c r="E63" s="20" t="s">
        <v>2631</v>
      </c>
      <c r="F63" s="20"/>
      <c r="G63" s="20"/>
      <c r="H63" s="20"/>
      <c r="I63" s="207">
        <f>VLOOKUP($E63,УЧАСТНИКИ!$A$2:$L$1060,9,FALSE)</f>
        <v>0</v>
      </c>
    </row>
    <row r="64" spans="1:9" ht="15" customHeight="1" x14ac:dyDescent="0.2">
      <c r="A64" s="20" t="s">
        <v>46</v>
      </c>
      <c r="B64" s="15" t="str">
        <f>VLOOKUP($E64,УЧАСТНИКИ!$A$2:$L$1060,3,FALSE)</f>
        <v>ПРОКУНИНА ВИКТОРИЯ</v>
      </c>
      <c r="C64" s="139" t="str">
        <f>VLOOKUP($E64,УЧАСТНИКИ!$A$2:$L$1060,4,FALSE)</f>
        <v>02.08.2005</v>
      </c>
      <c r="D64" s="32" t="str">
        <f>VLOOKUP($E64,УЧАСТНИКИ!$A$2:$L$1060,5,FALSE)</f>
        <v>РОСТОВ ДЮСШ-1</v>
      </c>
      <c r="E64" s="20" t="s">
        <v>170</v>
      </c>
      <c r="F64" s="20"/>
      <c r="G64" s="20"/>
      <c r="H64" s="20"/>
      <c r="I64" s="207">
        <f>VLOOKUP($E64,УЧАСТНИКИ!$A$2:$L$1060,9,FALSE)</f>
        <v>0</v>
      </c>
    </row>
    <row r="65" spans="1:11" ht="15" customHeight="1" x14ac:dyDescent="0.2">
      <c r="A65" s="20" t="s">
        <v>47</v>
      </c>
      <c r="B65" s="15" t="str">
        <f>VLOOKUP($E65,УЧАСТНИКИ!$A$2:$L$1060,3,FALSE)</f>
        <v>ЧЕРНОВА ЮЛИЯ</v>
      </c>
      <c r="C65" s="139" t="str">
        <f>VLOOKUP($E65,УЧАСТНИКИ!$A$2:$L$1060,4,FALSE)</f>
        <v>18.02.2007</v>
      </c>
      <c r="D65" s="32" t="str">
        <f>VLOOKUP($E65,УЧАСТНИКИ!$A$2:$L$1060,5,FALSE)</f>
        <v>РОСТОВ СШОР-8</v>
      </c>
      <c r="E65" s="20" t="s">
        <v>2477</v>
      </c>
      <c r="F65" s="20"/>
      <c r="G65" s="20"/>
      <c r="H65" s="20"/>
      <c r="I65" s="207">
        <f>VLOOKUP($E65,УЧАСТНИКИ!$A$2:$L$1060,9,FALSE)</f>
        <v>0</v>
      </c>
    </row>
    <row r="66" spans="1:11" ht="15" customHeight="1" x14ac:dyDescent="0.2">
      <c r="A66" s="20" t="s">
        <v>48</v>
      </c>
      <c r="B66" s="15" t="str">
        <f>VLOOKUP($E66,УЧАСТНИКИ!$A$2:$L$1060,3,FALSE)</f>
        <v>ПРОКОПЕНКО ИРИНА</v>
      </c>
      <c r="C66" s="139" t="str">
        <f>VLOOKUP($E66,УЧАСТНИКИ!$A$2:$L$1060,4,FALSE)</f>
        <v>29.06.2007</v>
      </c>
      <c r="D66" s="32" t="str">
        <f>VLOOKUP($E66,УЧАСТНИКИ!$A$2:$L$1060,5,FALSE)</f>
        <v>РОСТОВ ДЮСШ-1</v>
      </c>
      <c r="E66" s="20" t="s">
        <v>2135</v>
      </c>
      <c r="F66" s="20"/>
      <c r="G66" s="20"/>
      <c r="H66" s="20"/>
      <c r="I66" s="207">
        <f>VLOOKUP($E66,УЧАСТНИКИ!$A$2:$L$1060,9,FALSE)</f>
        <v>0</v>
      </c>
      <c r="K66" s="4"/>
    </row>
    <row r="67" spans="1:11" ht="15" customHeight="1" x14ac:dyDescent="0.2">
      <c r="A67" s="20" t="s">
        <v>49</v>
      </c>
      <c r="B67" s="15" t="str">
        <f>VLOOKUP($E67,УЧАСТНИКИ!$A$2:$L$1060,3,FALSE)</f>
        <v>РОМАНЧУК СОФИЯ</v>
      </c>
      <c r="C67" s="139" t="str">
        <f>VLOOKUP($E67,УЧАСТНИКИ!$A$2:$L$1060,4,FALSE)</f>
        <v>1.02.2009</v>
      </c>
      <c r="D67" s="32" t="str">
        <f>VLOOKUP($E67,УЧАСТНИКИ!$A$2:$L$1060,5,FALSE)</f>
        <v>РОСТОВ СШОР-5</v>
      </c>
      <c r="E67" s="20" t="s">
        <v>1420</v>
      </c>
      <c r="F67" s="20"/>
      <c r="G67" s="20"/>
      <c r="H67" s="20"/>
      <c r="I67" s="207">
        <f>VLOOKUP($E67,УЧАСТНИКИ!$A$2:$L$1060,9,FALSE)</f>
        <v>0</v>
      </c>
    </row>
    <row r="68" spans="1:11" ht="15" hidden="1" customHeight="1" x14ac:dyDescent="0.2">
      <c r="A68" s="20" t="s">
        <v>50</v>
      </c>
      <c r="B68" s="15" t="e">
        <f>VLOOKUP($E68,УЧАСТНИКИ!$A$2:$L$1060,3,FALSE)</f>
        <v>#N/A</v>
      </c>
      <c r="C68" s="139" t="e">
        <f>VLOOKUP($E68,УЧАСТНИКИ!$A$2:$L$1060,4,FALSE)</f>
        <v>#N/A</v>
      </c>
      <c r="D68" s="32" t="e">
        <f>VLOOKUP($E68,УЧАСТНИКИ!$A$2:$L$1060,5,FALSE)</f>
        <v>#N/A</v>
      </c>
      <c r="E68" s="20"/>
      <c r="F68" s="20"/>
      <c r="G68" s="20"/>
      <c r="H68" s="20"/>
      <c r="I68" s="207" t="e">
        <f>VLOOKUP($E68,УЧАСТНИКИ!$A$2:$L$1060,9,FALSE)</f>
        <v>#N/A</v>
      </c>
    </row>
    <row r="69" spans="1:11" ht="15" hidden="1" customHeight="1" x14ac:dyDescent="0.2">
      <c r="A69" s="20" t="s">
        <v>51</v>
      </c>
      <c r="B69" s="15" t="e">
        <f>VLOOKUP($E69,УЧАСТНИКИ!$A$2:$L$1060,3,FALSE)</f>
        <v>#N/A</v>
      </c>
      <c r="C69" s="139" t="e">
        <f>VLOOKUP($E69,УЧАСТНИКИ!$A$2:$L$1060,4,FALSE)</f>
        <v>#N/A</v>
      </c>
      <c r="D69" s="32" t="e">
        <f>VLOOKUP($E69,УЧАСТНИКИ!$A$2:$L$1060,5,FALSE)</f>
        <v>#N/A</v>
      </c>
      <c r="E69" s="20"/>
      <c r="F69" s="20"/>
      <c r="G69" s="20"/>
      <c r="H69" s="20"/>
      <c r="I69" s="207" t="e">
        <f>VLOOKUP($E69,УЧАСТНИКИ!$A$2:$L$1060,9,FALSE)</f>
        <v>#N/A</v>
      </c>
    </row>
    <row r="70" spans="1:11" ht="15" hidden="1" customHeight="1" x14ac:dyDescent="0.2">
      <c r="A70" s="20" t="s">
        <v>88</v>
      </c>
      <c r="B70" s="15" t="e">
        <f>VLOOKUP($E70,УЧАСТНИКИ!$A$2:$L$1060,3,FALSE)</f>
        <v>#N/A</v>
      </c>
      <c r="C70" s="139" t="e">
        <f>VLOOKUP($E70,УЧАСТНИКИ!$A$2:$L$1060,4,FALSE)</f>
        <v>#N/A</v>
      </c>
      <c r="D70" s="32" t="e">
        <f>VLOOKUP($E70,УЧАСТНИКИ!$A$2:$L$1060,5,FALSE)</f>
        <v>#N/A</v>
      </c>
      <c r="E70" s="20"/>
      <c r="F70" s="20"/>
      <c r="G70" s="20"/>
      <c r="H70" s="20"/>
      <c r="I70" s="207" t="e">
        <f>VLOOKUP($E70,УЧАСТНИКИ!$A$2:$L$1060,9,FALSE)</f>
        <v>#N/A</v>
      </c>
    </row>
    <row r="71" spans="1:11" ht="15" customHeight="1" x14ac:dyDescent="0.2">
      <c r="A71" s="115"/>
      <c r="B71" s="121" t="s">
        <v>295</v>
      </c>
      <c r="C71" s="116"/>
      <c r="D71" s="116"/>
      <c r="E71" s="116"/>
      <c r="F71" s="116"/>
      <c r="G71" s="116"/>
      <c r="H71" s="116"/>
      <c r="I71" s="212"/>
    </row>
    <row r="72" spans="1:11" ht="15" customHeight="1" x14ac:dyDescent="0.2">
      <c r="A72" s="20" t="s">
        <v>45</v>
      </c>
      <c r="B72" s="15" t="str">
        <f>VLOOKUP($E72,УЧАСТНИКИ!$A$2:$L$1060,3,FALSE)</f>
        <v>МУТАЕВА СОФИЯ</v>
      </c>
      <c r="C72" s="139" t="str">
        <f>VLOOKUP($E72,УЧАСТНИКИ!$A$2:$L$1060,4,FALSE)</f>
        <v>24.06.2008</v>
      </c>
      <c r="D72" s="32" t="str">
        <f>VLOOKUP($E72,УЧАСТНИКИ!$A$2:$L$1060,5,FALSE)</f>
        <v>РОСТОВ ДЮСШ-1</v>
      </c>
      <c r="E72" s="20" t="s">
        <v>1621</v>
      </c>
      <c r="F72" s="20"/>
      <c r="G72" s="20"/>
      <c r="H72" s="20"/>
      <c r="I72" s="207">
        <f>VLOOKUP($E72,УЧАСТНИКИ!$A$2:$L$1060,9,FALSE)</f>
        <v>0</v>
      </c>
    </row>
    <row r="73" spans="1:11" ht="15" customHeight="1" x14ac:dyDescent="0.2">
      <c r="A73" s="20" t="s">
        <v>46</v>
      </c>
      <c r="B73" s="15" t="str">
        <f>VLOOKUP($E73,УЧАСТНИКИ!$A$2:$L$1060,3,FALSE)</f>
        <v>ПЕТРЕНКО ВЕРОНИКА</v>
      </c>
      <c r="C73" s="139" t="str">
        <f>VLOOKUP($E73,УЧАСТНИКИ!$A$2:$L$1060,4,FALSE)</f>
        <v>11.06.2007</v>
      </c>
      <c r="D73" s="32" t="str">
        <f>VLOOKUP($E73,УЧАСТНИКИ!$A$2:$L$1060,5,FALSE)</f>
        <v>РОСТОВ ДЮСШ-1</v>
      </c>
      <c r="E73" s="20" t="s">
        <v>2253</v>
      </c>
      <c r="F73" s="20"/>
      <c r="G73" s="20"/>
      <c r="H73" s="20"/>
      <c r="I73" s="207">
        <f>VLOOKUP($E73,УЧАСТНИКИ!$A$2:$L$1060,9,FALSE)</f>
        <v>0</v>
      </c>
    </row>
    <row r="74" spans="1:11" ht="15" customHeight="1" x14ac:dyDescent="0.2">
      <c r="A74" s="20" t="s">
        <v>47</v>
      </c>
      <c r="B74" s="15" t="str">
        <f>VLOOKUP($E74,УЧАСТНИКИ!$A$2:$L$1060,3,FALSE)</f>
        <v>ДУБИНА АЛИНА</v>
      </c>
      <c r="C74" s="139" t="str">
        <f>VLOOKUP($E74,УЧАСТНИКИ!$A$2:$L$1060,4,FALSE)</f>
        <v>09.02.2007</v>
      </c>
      <c r="D74" s="32" t="str">
        <f>VLOOKUP($E74,УЧАСТНИКИ!$A$2:$L$1060,5,FALSE)</f>
        <v>РОСТОВ ДЮСШ-1</v>
      </c>
      <c r="E74" s="20" t="s">
        <v>2141</v>
      </c>
      <c r="F74" s="20"/>
      <c r="G74" s="20"/>
      <c r="H74" s="20"/>
      <c r="I74" s="207">
        <f>VLOOKUP($E74,УЧАСТНИКИ!$A$2:$L$1060,9,FALSE)</f>
        <v>0</v>
      </c>
    </row>
    <row r="75" spans="1:11" ht="15" customHeight="1" x14ac:dyDescent="0.2">
      <c r="A75" s="20" t="s">
        <v>48</v>
      </c>
      <c r="B75" s="15" t="str">
        <f>VLOOKUP($E75,УЧАСТНИКИ!$A$2:$L$1060,3,FALSE)</f>
        <v>ГРИЩЕНКО МАРИНА</v>
      </c>
      <c r="C75" s="139" t="str">
        <f>VLOOKUP($E75,УЧАСТНИКИ!$A$2:$L$1060,4,FALSE)</f>
        <v>20.06.2000</v>
      </c>
      <c r="D75" s="32" t="str">
        <f>VLOOKUP($E75,УЧАСТНИКИ!$A$2:$L$1060,5,FALSE)</f>
        <v>РОСТОВ СШОР-8</v>
      </c>
      <c r="E75" s="20" t="s">
        <v>2043</v>
      </c>
      <c r="F75" s="20"/>
      <c r="G75" s="20"/>
      <c r="H75" s="20"/>
      <c r="I75" s="207">
        <f>VLOOKUP($E75,УЧАСТНИКИ!$A$2:$L$1060,9,FALSE)</f>
        <v>0</v>
      </c>
    </row>
    <row r="76" spans="1:11" ht="15" customHeight="1" x14ac:dyDescent="0.2">
      <c r="A76" s="20" t="s">
        <v>49</v>
      </c>
      <c r="B76" s="15" t="str">
        <f>VLOOKUP($E76,УЧАСТНИКИ!$A$2:$L$1060,3,FALSE)</f>
        <v>СОКОЛИК ЕКАТЕРИНА</v>
      </c>
      <c r="C76" s="139" t="str">
        <f>VLOOKUP($E76,УЧАСТНИКИ!$A$2:$L$1060,4,FALSE)</f>
        <v>29.09.2006</v>
      </c>
      <c r="D76" s="32" t="str">
        <f>VLOOKUP($E76,УЧАСТНИКИ!$A$2:$L$1060,5,FALSE)</f>
        <v>РОУОР</v>
      </c>
      <c r="E76" s="20" t="s">
        <v>2638</v>
      </c>
      <c r="F76" s="20"/>
      <c r="G76" s="20"/>
      <c r="H76" s="20"/>
      <c r="I76" s="207">
        <f>VLOOKUP($E76,УЧАСТНИКИ!$A$2:$L$1060,9,FALSE)</f>
        <v>0</v>
      </c>
    </row>
    <row r="77" spans="1:11" ht="15" hidden="1" customHeight="1" x14ac:dyDescent="0.2">
      <c r="A77" s="20" t="s">
        <v>50</v>
      </c>
      <c r="B77" s="15" t="e">
        <f>VLOOKUP($E77,УЧАСТНИКИ!$A$2:$L$1060,3,FALSE)</f>
        <v>#N/A</v>
      </c>
      <c r="C77" s="139" t="e">
        <f>VLOOKUP($E77,УЧАСТНИКИ!$A$2:$L$1060,4,FALSE)</f>
        <v>#N/A</v>
      </c>
      <c r="D77" s="32" t="e">
        <f>VLOOKUP($E77,УЧАСТНИКИ!$A$2:$L$1060,5,FALSE)</f>
        <v>#N/A</v>
      </c>
      <c r="E77" s="20"/>
      <c r="F77" s="20"/>
      <c r="G77" s="20"/>
      <c r="H77" s="20"/>
      <c r="I77" s="207" t="e">
        <f>VLOOKUP($E77,УЧАСТНИКИ!$A$2:$L$1060,9,FALSE)</f>
        <v>#N/A</v>
      </c>
    </row>
    <row r="78" spans="1:11" ht="15" hidden="1" customHeight="1" x14ac:dyDescent="0.2">
      <c r="A78" s="20" t="s">
        <v>51</v>
      </c>
      <c r="B78" s="15" t="e">
        <f>VLOOKUP($E78,УЧАСТНИКИ!$A$2:$L$1060,3,FALSE)</f>
        <v>#N/A</v>
      </c>
      <c r="C78" s="139" t="e">
        <f>VLOOKUP($E78,УЧАСТНИКИ!$A$2:$L$1060,4,FALSE)</f>
        <v>#N/A</v>
      </c>
      <c r="D78" s="32" t="e">
        <f>VLOOKUP($E78,УЧАСТНИКИ!$A$2:$L$1060,5,FALSE)</f>
        <v>#N/A</v>
      </c>
      <c r="E78" s="20"/>
      <c r="F78" s="20"/>
      <c r="G78" s="20"/>
      <c r="H78" s="20"/>
      <c r="I78" s="207" t="e">
        <f>VLOOKUP($E78,УЧАСТНИКИ!$A$2:$L$1060,9,FALSE)</f>
        <v>#N/A</v>
      </c>
    </row>
    <row r="79" spans="1:11" ht="15" hidden="1" customHeight="1" x14ac:dyDescent="0.2">
      <c r="A79" s="20" t="s">
        <v>88</v>
      </c>
      <c r="B79" s="15" t="e">
        <f>VLOOKUP($E79,УЧАСТНИКИ!$A$2:$L$1060,3,FALSE)</f>
        <v>#N/A</v>
      </c>
      <c r="C79" s="139" t="e">
        <f>VLOOKUP($E79,УЧАСТНИКИ!$A$2:$L$1060,4,FALSE)</f>
        <v>#N/A</v>
      </c>
      <c r="D79" s="32" t="e">
        <f>VLOOKUP($E79,УЧАСТНИКИ!$A$2:$L$1060,5,FALSE)</f>
        <v>#N/A</v>
      </c>
      <c r="E79" s="20"/>
      <c r="F79" s="20"/>
      <c r="G79" s="20"/>
      <c r="H79" s="20"/>
      <c r="I79" s="207" t="e">
        <f>VLOOKUP($E79,УЧАСТНИКИ!$A$2:$L$1060,9,FALSE)</f>
        <v>#N/A</v>
      </c>
    </row>
    <row r="80" spans="1:11" ht="15" customHeight="1" x14ac:dyDescent="0.2">
      <c r="A80" s="115"/>
      <c r="B80" s="121" t="s">
        <v>296</v>
      </c>
      <c r="C80" s="116"/>
      <c r="D80" s="116"/>
      <c r="E80" s="116"/>
      <c r="F80" s="116"/>
      <c r="G80" s="116"/>
      <c r="H80" s="116"/>
      <c r="I80" s="117"/>
    </row>
    <row r="81" spans="1:11" ht="15" customHeight="1" x14ac:dyDescent="0.2">
      <c r="A81" s="20" t="s">
        <v>45</v>
      </c>
      <c r="B81" s="15" t="str">
        <f>VLOOKUP($E81,УЧАСТНИКИ!$A$2:$L$1060,3,FALSE)</f>
        <v>КОЛМАКОВА АЛЕКСАНДРА</v>
      </c>
      <c r="C81" s="139" t="str">
        <f>VLOOKUP($E81,УЧАСТНИКИ!$A$2:$L$1060,4,FALSE)</f>
        <v>02.02.2008</v>
      </c>
      <c r="D81" s="32" t="str">
        <f>VLOOKUP($E81,УЧАСТНИКИ!$A$2:$L$1060,5,FALSE)</f>
        <v>РОСТОВ ДЮСШ-1</v>
      </c>
      <c r="E81" s="20" t="s">
        <v>2270</v>
      </c>
      <c r="F81" s="208"/>
      <c r="G81" s="208"/>
      <c r="H81" s="208"/>
      <c r="I81" s="207">
        <f>VLOOKUP($E81,УЧАСТНИКИ!$A$2:$L$1060,9,FALSE)</f>
        <v>0</v>
      </c>
    </row>
    <row r="82" spans="1:11" ht="15" customHeight="1" x14ac:dyDescent="0.2">
      <c r="A82" s="20" t="s">
        <v>46</v>
      </c>
      <c r="B82" s="15" t="str">
        <f>VLOOKUP($E82,УЧАСТНИКИ!$A$2:$L$1060,3,FALSE)</f>
        <v>РЕДЬКИНА КРИСТИНА</v>
      </c>
      <c r="C82" s="139" t="str">
        <f>VLOOKUP($E82,УЧАСТНИКИ!$A$2:$L$1060,4,FALSE)</f>
        <v>01.07.2005</v>
      </c>
      <c r="D82" s="32" t="str">
        <f>VLOOKUP($E82,УЧАСТНИКИ!$A$2:$L$1060,5,FALSE)</f>
        <v>РОСТОВ СШ-12</v>
      </c>
      <c r="E82" s="20" t="s">
        <v>2393</v>
      </c>
      <c r="F82" s="208"/>
      <c r="G82" s="208"/>
      <c r="H82" s="208"/>
      <c r="I82" s="207">
        <f>VLOOKUP($E82,УЧАСТНИКИ!$A$2:$L$1060,9,FALSE)</f>
        <v>0</v>
      </c>
    </row>
    <row r="83" spans="1:11" ht="15" customHeight="1" x14ac:dyDescent="0.2">
      <c r="A83" s="20" t="s">
        <v>47</v>
      </c>
      <c r="B83" s="15" t="str">
        <f>VLOOKUP($E83,УЧАСТНИКИ!$A$2:$L$1060,3,FALSE)</f>
        <v>СОКОЛИКОВА ЕВГЕНИЯ</v>
      </c>
      <c r="C83" s="139" t="str">
        <f>VLOOKUP($E83,УЧАСТНИКИ!$A$2:$L$1060,4,FALSE)</f>
        <v>29.09.2006</v>
      </c>
      <c r="D83" s="32" t="str">
        <f>VLOOKUP($E83,УЧАСТНИКИ!$A$2:$L$1060,5,FALSE)</f>
        <v>АЗОВ ДЮСШ-2</v>
      </c>
      <c r="E83" s="20" t="s">
        <v>2480</v>
      </c>
      <c r="F83" s="208"/>
      <c r="G83" s="208"/>
      <c r="H83" s="208"/>
      <c r="I83" s="207">
        <f>VLOOKUP($E83,УЧАСТНИКИ!$A$2:$L$1060,9,FALSE)</f>
        <v>0</v>
      </c>
    </row>
    <row r="84" spans="1:11" ht="15" customHeight="1" x14ac:dyDescent="0.2">
      <c r="A84" s="20" t="s">
        <v>48</v>
      </c>
      <c r="B84" s="15" t="str">
        <f>VLOOKUP($E84,УЧАСТНИКИ!$A$2:$L$1060,3,FALSE)</f>
        <v>ЗУБКОВА АННА</v>
      </c>
      <c r="C84" s="139" t="str">
        <f>VLOOKUP($E84,УЧАСТНИКИ!$A$2:$L$1060,4,FALSE)</f>
        <v>10.09.2008</v>
      </c>
      <c r="D84" s="32" t="str">
        <f>VLOOKUP($E84,УЧАСТНИКИ!$A$2:$L$1060,5,FALSE)</f>
        <v>РОСТОВ СШОР-5</v>
      </c>
      <c r="E84" s="20" t="s">
        <v>2390</v>
      </c>
      <c r="F84" s="208"/>
      <c r="G84" s="208"/>
      <c r="H84" s="208"/>
      <c r="I84" s="207">
        <f>VLOOKUP($E84,УЧАСТНИКИ!$A$2:$L$1060,9,FALSE)</f>
        <v>0</v>
      </c>
    </row>
    <row r="85" spans="1:11" ht="15" customHeight="1" x14ac:dyDescent="0.2">
      <c r="A85" s="20" t="s">
        <v>49</v>
      </c>
      <c r="B85" s="15" t="str">
        <f>VLOOKUP($E85,УЧАСТНИКИ!$A$2:$L$1060,3,FALSE)</f>
        <v>БОРОВИЧЕНКО ЗЛАТА</v>
      </c>
      <c r="C85" s="139" t="str">
        <f>VLOOKUP($E85,УЧАСТНИКИ!$A$2:$L$1060,4,FALSE)</f>
        <v>06.11.2008</v>
      </c>
      <c r="D85" s="32" t="str">
        <f>VLOOKUP($E85,УЧАСТНИКИ!$A$2:$L$1060,5,FALSE)</f>
        <v>РОСТОВ СШОР (К) СКА</v>
      </c>
      <c r="E85" s="20" t="s">
        <v>1687</v>
      </c>
      <c r="F85" s="208"/>
      <c r="G85" s="208"/>
      <c r="H85" s="208"/>
      <c r="I85" s="207"/>
    </row>
    <row r="86" spans="1:11" ht="15" hidden="1" customHeight="1" x14ac:dyDescent="0.2">
      <c r="A86" s="20" t="s">
        <v>50</v>
      </c>
      <c r="B86" s="15" t="e">
        <f>VLOOKUP($E86,УЧАСТНИКИ!$A$2:$L$1060,3,FALSE)</f>
        <v>#N/A</v>
      </c>
      <c r="C86" s="139" t="e">
        <f>VLOOKUP($E86,УЧАСТНИКИ!$A$2:$L$1060,4,FALSE)</f>
        <v>#N/A</v>
      </c>
      <c r="D86" s="32" t="e">
        <f>VLOOKUP($E86,УЧАСТНИКИ!$A$2:$L$1060,5,FALSE)</f>
        <v>#N/A</v>
      </c>
      <c r="E86" s="20"/>
      <c r="F86" s="208"/>
      <c r="G86" s="208"/>
      <c r="H86" s="208"/>
      <c r="I86" s="207"/>
    </row>
    <row r="87" spans="1:11" ht="15" hidden="1" customHeight="1" x14ac:dyDescent="0.2">
      <c r="A87" s="20" t="s">
        <v>51</v>
      </c>
      <c r="B87" s="15" t="e">
        <f>VLOOKUP($E87,УЧАСТНИКИ!$A$2:$L$1060,3,FALSE)</f>
        <v>#N/A</v>
      </c>
      <c r="C87" s="139" t="e">
        <f>VLOOKUP($E87,УЧАСТНИКИ!$A$2:$L$1060,4,FALSE)</f>
        <v>#N/A</v>
      </c>
      <c r="D87" s="32" t="e">
        <f>VLOOKUP($E87,УЧАСТНИКИ!$A$2:$L$1060,5,FALSE)</f>
        <v>#N/A</v>
      </c>
      <c r="E87" s="20"/>
      <c r="F87" s="208"/>
      <c r="G87" s="208"/>
      <c r="H87" s="208"/>
      <c r="I87" s="207"/>
    </row>
    <row r="88" spans="1:11" ht="15" hidden="1" customHeight="1" x14ac:dyDescent="0.2">
      <c r="A88" s="20" t="s">
        <v>88</v>
      </c>
      <c r="B88" s="15" t="e">
        <f>VLOOKUP($E88,УЧАСТНИКИ!$A$2:$L$1060,3,FALSE)</f>
        <v>#N/A</v>
      </c>
      <c r="C88" s="139" t="e">
        <f>VLOOKUP($E88,УЧАСТНИКИ!$A$2:$L$1060,4,FALSE)</f>
        <v>#N/A</v>
      </c>
      <c r="D88" s="32" t="e">
        <f>VLOOKUP($E88,УЧАСТНИКИ!$A$2:$L$1060,5,FALSE)</f>
        <v>#N/A</v>
      </c>
      <c r="E88" s="20"/>
      <c r="F88" s="208"/>
      <c r="G88" s="208"/>
      <c r="H88" s="208"/>
      <c r="I88" s="207" t="e">
        <f>VLOOKUP($E88,УЧАСТНИКИ!$A$2:$L$1060,9,FALSE)</f>
        <v>#N/A</v>
      </c>
    </row>
    <row r="89" spans="1:11" ht="15" customHeight="1" x14ac:dyDescent="0.2">
      <c r="A89" s="115"/>
      <c r="B89" s="121" t="s">
        <v>297</v>
      </c>
      <c r="C89" s="116"/>
      <c r="D89" s="116"/>
      <c r="E89" s="116"/>
      <c r="F89" s="116"/>
      <c r="G89" s="116"/>
      <c r="H89" s="116"/>
      <c r="I89" s="117"/>
    </row>
    <row r="90" spans="1:11" ht="15" customHeight="1" x14ac:dyDescent="0.2">
      <c r="A90" s="20" t="s">
        <v>45</v>
      </c>
      <c r="B90" s="15" t="str">
        <f>VLOOKUP($E90,УЧАСТНИКИ!$A$2:$L$1060,3,FALSE)</f>
        <v>ХВОСТОВИЦКАЯ АНАСТАСИЯ</v>
      </c>
      <c r="C90" s="139" t="str">
        <f>VLOOKUP($E90,УЧАСТНИКИ!$A$2:$L$1060,4,FALSE)</f>
        <v>09.08.2010</v>
      </c>
      <c r="D90" s="32" t="str">
        <f>VLOOKUP($E90,УЧАСТНИКИ!$A$2:$L$1060,5,FALSE)</f>
        <v>РОСТОВ ДЮСШ-1</v>
      </c>
      <c r="E90" s="20" t="s">
        <v>2350</v>
      </c>
      <c r="F90" s="20"/>
      <c r="G90" s="20"/>
      <c r="H90" s="20"/>
      <c r="I90" s="16"/>
    </row>
    <row r="91" spans="1:11" ht="15" customHeight="1" x14ac:dyDescent="0.2">
      <c r="A91" s="20" t="s">
        <v>46</v>
      </c>
      <c r="B91" s="15" t="str">
        <f>VLOOKUP($E91,УЧАСТНИКИ!$A$2:$L$1060,3,FALSE)</f>
        <v>АНДРИЕНКО МАРИЯ</v>
      </c>
      <c r="C91" s="139" t="str">
        <f>VLOOKUP($E91,УЧАСТНИКИ!$A$2:$L$1060,4,FALSE)</f>
        <v>23.06.2006</v>
      </c>
      <c r="D91" s="32" t="str">
        <f>VLOOKUP($E91,УЧАСТНИКИ!$A$2:$L$1060,5,FALSE)</f>
        <v>РОСТОВ ДЮСШ-1</v>
      </c>
      <c r="E91" s="20" t="s">
        <v>2197</v>
      </c>
      <c r="F91" s="20"/>
      <c r="G91" s="20"/>
      <c r="H91" s="20"/>
      <c r="I91" s="16"/>
    </row>
    <row r="92" spans="1:11" ht="15" customHeight="1" x14ac:dyDescent="0.2">
      <c r="A92" s="20" t="s">
        <v>47</v>
      </c>
      <c r="B92" s="15" t="str">
        <f>VLOOKUP($E92,УЧАСТНИКИ!$A$2:$L$1060,3,FALSE)</f>
        <v>РЕЗВАН АНАСТАСИЯ</v>
      </c>
      <c r="C92" s="139" t="str">
        <f>VLOOKUP($E92,УЧАСТНИКИ!$A$2:$L$1060,4,FALSE)</f>
        <v>25.08.2006</v>
      </c>
      <c r="D92" s="32" t="str">
        <f>VLOOKUP($E92,УЧАСТНИКИ!$A$2:$L$1060,5,FALSE)</f>
        <v>РОСТОВ ДЮСШ-1</v>
      </c>
      <c r="E92" s="20" t="s">
        <v>2145</v>
      </c>
      <c r="F92" s="20"/>
      <c r="G92" s="20"/>
      <c r="H92" s="20"/>
      <c r="I92" s="16"/>
    </row>
    <row r="93" spans="1:11" ht="15" customHeight="1" x14ac:dyDescent="0.2">
      <c r="A93" s="20" t="s">
        <v>48</v>
      </c>
      <c r="B93" s="15" t="str">
        <f>VLOOKUP($E93,УЧАСТНИКИ!$A$2:$L$1060,3,FALSE)</f>
        <v>ЛЕДНИЧЕНКО АННА</v>
      </c>
      <c r="C93" s="139" t="str">
        <f>VLOOKUP($E93,УЧАСТНИКИ!$A$2:$L$1060,4,FALSE)</f>
        <v>20.02.2009</v>
      </c>
      <c r="D93" s="32" t="str">
        <f>VLOOKUP($E93,УЧАСТНИКИ!$A$2:$L$1060,5,FALSE)</f>
        <v>РОСТОВ СШОР-5</v>
      </c>
      <c r="E93" s="20" t="s">
        <v>1412</v>
      </c>
      <c r="F93" s="20"/>
      <c r="G93" s="20"/>
      <c r="H93" s="20"/>
      <c r="I93" s="16"/>
    </row>
    <row r="94" spans="1:11" ht="15" customHeight="1" x14ac:dyDescent="0.2">
      <c r="A94" s="20" t="s">
        <v>49</v>
      </c>
      <c r="B94" s="15" t="str">
        <f>VLOOKUP($E94,УЧАСТНИКИ!$A$2:$L$1060,3,FALSE)</f>
        <v>ПОЛЯКОВА ЕКАТЕРИНА</v>
      </c>
      <c r="C94" s="139" t="str">
        <f>VLOOKUP($E94,УЧАСТНИКИ!$A$2:$L$1060,4,FALSE)</f>
        <v>12.02.2008</v>
      </c>
      <c r="D94" s="32" t="str">
        <f>VLOOKUP($E94,УЧАСТНИКИ!$A$2:$L$1060,5,FALSE)</f>
        <v>РОСТОВ СШОР (К) СКА</v>
      </c>
      <c r="E94" s="20" t="s">
        <v>2198</v>
      </c>
      <c r="F94" s="20"/>
      <c r="G94" s="20"/>
      <c r="H94" s="20"/>
      <c r="I94" s="16"/>
    </row>
    <row r="95" spans="1:11" ht="15" hidden="1" customHeight="1" x14ac:dyDescent="0.2">
      <c r="A95" s="20" t="s">
        <v>50</v>
      </c>
      <c r="B95" s="15" t="e">
        <f>VLOOKUP($E95,УЧАСТНИКИ!$A$2:$L$1060,3,FALSE)</f>
        <v>#N/A</v>
      </c>
      <c r="C95" s="139" t="e">
        <f>VLOOKUP($E95,УЧАСТНИКИ!$A$2:$L$1060,4,FALSE)</f>
        <v>#N/A</v>
      </c>
      <c r="D95" s="32" t="e">
        <f>VLOOKUP($E95,УЧАСТНИКИ!$A$2:$L$1060,5,FALSE)</f>
        <v>#N/A</v>
      </c>
      <c r="E95" s="20"/>
      <c r="F95" s="20"/>
      <c r="G95" s="20"/>
      <c r="H95" s="20"/>
      <c r="I95" s="16"/>
    </row>
    <row r="96" spans="1:11" ht="15" hidden="1" customHeight="1" x14ac:dyDescent="0.2">
      <c r="A96" s="20" t="s">
        <v>51</v>
      </c>
      <c r="B96" s="15" t="e">
        <f>VLOOKUP($E96,УЧАСТНИКИ!$A$2:$L$1060,3,FALSE)</f>
        <v>#N/A</v>
      </c>
      <c r="C96" s="139" t="e">
        <f>VLOOKUP($E96,УЧАСТНИКИ!$A$2:$L$1060,4,FALSE)</f>
        <v>#N/A</v>
      </c>
      <c r="D96" s="32" t="e">
        <f>VLOOKUP($E96,УЧАСТНИКИ!$A$2:$L$1060,5,FALSE)</f>
        <v>#N/A</v>
      </c>
      <c r="E96" s="20"/>
      <c r="F96" s="20"/>
      <c r="G96" s="20"/>
      <c r="H96" s="20"/>
      <c r="I96" s="16"/>
      <c r="K96" s="4"/>
    </row>
    <row r="97" spans="1:9" ht="15" hidden="1" customHeight="1" x14ac:dyDescent="0.2">
      <c r="A97" s="20" t="s">
        <v>88</v>
      </c>
      <c r="B97" s="15" t="e">
        <f>VLOOKUP($E97,УЧАСТНИКИ!$A$2:$L$1060,3,FALSE)</f>
        <v>#N/A</v>
      </c>
      <c r="C97" s="139" t="e">
        <f>VLOOKUP($E97,УЧАСТНИКИ!$A$2:$L$1060,4,FALSE)</f>
        <v>#N/A</v>
      </c>
      <c r="D97" s="32" t="e">
        <f>VLOOKUP($E97,УЧАСТНИКИ!$A$2:$L$1060,5,FALSE)</f>
        <v>#N/A</v>
      </c>
      <c r="E97" s="20"/>
      <c r="F97" s="20"/>
      <c r="G97" s="20"/>
      <c r="H97" s="20"/>
      <c r="I97" s="16"/>
    </row>
    <row r="98" spans="1:9" ht="15" customHeight="1" x14ac:dyDescent="0.2">
      <c r="A98" s="115"/>
      <c r="B98" s="121" t="s">
        <v>298</v>
      </c>
      <c r="C98" s="116"/>
      <c r="D98" s="116"/>
      <c r="E98" s="116"/>
      <c r="F98" s="116"/>
      <c r="G98" s="116"/>
      <c r="H98" s="116"/>
      <c r="I98" s="117"/>
    </row>
    <row r="99" spans="1:9" ht="15" customHeight="1" x14ac:dyDescent="0.2">
      <c r="A99" s="20" t="s">
        <v>45</v>
      </c>
      <c r="B99" s="15" t="str">
        <f>VLOOKUP($E99,УЧАСТНИКИ!$A$2:$L$1060,3,FALSE)</f>
        <v>АТАМАНЕНКО ОЛЕСЯ</v>
      </c>
      <c r="C99" s="139" t="str">
        <f>VLOOKUP($E99,УЧАСТНИКИ!$A$2:$L$1060,4,FALSE)</f>
        <v>28.10.2006</v>
      </c>
      <c r="D99" s="32" t="str">
        <f>VLOOKUP($E99,УЧАСТНИКИ!$A$2:$L$1060,5,FALSE)</f>
        <v>РОСТОВ ДЮСШ-1</v>
      </c>
      <c r="E99" s="20" t="s">
        <v>2165</v>
      </c>
      <c r="F99" s="20"/>
      <c r="G99" s="20"/>
      <c r="H99" s="20"/>
      <c r="I99" s="16"/>
    </row>
    <row r="100" spans="1:9" ht="15" customHeight="1" x14ac:dyDescent="0.2">
      <c r="A100" s="20" t="s">
        <v>46</v>
      </c>
      <c r="B100" s="15" t="str">
        <f>VLOOKUP($E100,УЧАСТНИКИ!$A$2:$L$1060,3,FALSE)</f>
        <v>ШАПОШНИКОВА ОЛЬГА</v>
      </c>
      <c r="C100" s="139" t="str">
        <f>VLOOKUP($E100,УЧАСТНИКИ!$A$2:$L$1060,4,FALSE)</f>
        <v>10.10.2007</v>
      </c>
      <c r="D100" s="32" t="str">
        <f>VLOOKUP($E100,УЧАСТНИКИ!$A$2:$L$1060,5,FALSE)</f>
        <v>РОСТОВ ДЮСШ-1</v>
      </c>
      <c r="E100" s="20" t="s">
        <v>2151</v>
      </c>
      <c r="F100" s="20"/>
      <c r="G100" s="20"/>
      <c r="H100" s="20"/>
      <c r="I100" s="16"/>
    </row>
    <row r="101" spans="1:9" ht="15" customHeight="1" x14ac:dyDescent="0.2">
      <c r="A101" s="20" t="s">
        <v>47</v>
      </c>
      <c r="B101" s="15" t="str">
        <f>VLOOKUP($E101,УЧАСТНИКИ!$A$2:$L$1060,3,FALSE)</f>
        <v>ЛУКИЕНКО АРИНА</v>
      </c>
      <c r="C101" s="139" t="str">
        <f>VLOOKUP($E101,УЧАСТНИКИ!$A$2:$L$1060,4,FALSE)</f>
        <v>22.05.2008</v>
      </c>
      <c r="D101" s="32" t="str">
        <f>VLOOKUP($E101,УЧАСТНИКИ!$A$2:$L$1060,5,FALSE)</f>
        <v>ТАГАНРОГ СШОР-13</v>
      </c>
      <c r="E101" s="20" t="s">
        <v>99</v>
      </c>
      <c r="F101" s="20"/>
      <c r="G101" s="20"/>
      <c r="H101" s="20"/>
      <c r="I101" s="16"/>
    </row>
    <row r="102" spans="1:9" ht="15" customHeight="1" x14ac:dyDescent="0.2">
      <c r="A102" s="20" t="s">
        <v>48</v>
      </c>
      <c r="B102" s="15" t="str">
        <f>VLOOKUP($E102,УЧАСТНИКИ!$A$2:$L$1060,3,FALSE)</f>
        <v>УРУРОВА СОФЬЯ</v>
      </c>
      <c r="C102" s="139" t="str">
        <f>VLOOKUP($E102,УЧАСТНИКИ!$A$2:$L$1060,4,FALSE)</f>
        <v>10.06.2007</v>
      </c>
      <c r="D102" s="32" t="str">
        <f>VLOOKUP($E102,УЧАСТНИКИ!$A$2:$L$1060,5,FALSE)</f>
        <v>АЗОВ ДЮСШ-2</v>
      </c>
      <c r="E102" s="20" t="s">
        <v>2284</v>
      </c>
      <c r="F102" s="20"/>
      <c r="G102" s="20"/>
      <c r="H102" s="20"/>
      <c r="I102" s="16"/>
    </row>
    <row r="103" spans="1:9" ht="15" customHeight="1" x14ac:dyDescent="0.2">
      <c r="A103" s="20" t="s">
        <v>49</v>
      </c>
      <c r="B103" s="15" t="str">
        <f>VLOOKUP($E103,УЧАСТНИКИ!$A$2:$L$1060,3,FALSE)</f>
        <v>АФАНАСЬЕВА ВИКТОРИЯ</v>
      </c>
      <c r="C103" s="139" t="str">
        <f>VLOOKUP($E103,УЧАСТНИКИ!$A$2:$L$1060,4,FALSE)</f>
        <v>13.04.2009</v>
      </c>
      <c r="D103" s="32" t="str">
        <f>VLOOKUP($E103,УЧАСТНИКИ!$A$2:$L$1060,5,FALSE)</f>
        <v>РОСТОВ СШОР (К) СКА</v>
      </c>
      <c r="E103" s="20" t="s">
        <v>241</v>
      </c>
      <c r="F103" s="20"/>
      <c r="G103" s="20"/>
      <c r="H103" s="20"/>
      <c r="I103" s="16"/>
    </row>
    <row r="104" spans="1:9" ht="15" hidden="1" customHeight="1" x14ac:dyDescent="0.2">
      <c r="A104" s="20" t="s">
        <v>50</v>
      </c>
      <c r="B104" s="15" t="e">
        <f>VLOOKUP($E104,УЧАСТНИКИ!$A$2:$L$1060,3,FALSE)</f>
        <v>#N/A</v>
      </c>
      <c r="C104" s="139" t="e">
        <f>VLOOKUP($E104,УЧАСТНИКИ!$A$2:$L$1060,4,FALSE)</f>
        <v>#N/A</v>
      </c>
      <c r="D104" s="32" t="e">
        <f>VLOOKUP($E104,УЧАСТНИКИ!$A$2:$L$1060,5,FALSE)</f>
        <v>#N/A</v>
      </c>
      <c r="E104" s="20"/>
      <c r="F104" s="20"/>
      <c r="G104" s="20"/>
      <c r="H104" s="20"/>
      <c r="I104" s="16"/>
    </row>
    <row r="105" spans="1:9" ht="15" hidden="1" customHeight="1" x14ac:dyDescent="0.2">
      <c r="A105" s="20" t="s">
        <v>51</v>
      </c>
      <c r="B105" s="15" t="e">
        <f>VLOOKUP($E105,УЧАСТНИКИ!$A$2:$L$1060,3,FALSE)</f>
        <v>#N/A</v>
      </c>
      <c r="C105" s="139" t="e">
        <f>VLOOKUP($E105,УЧАСТНИКИ!$A$2:$L$1060,4,FALSE)</f>
        <v>#N/A</v>
      </c>
      <c r="D105" s="32" t="e">
        <f>VLOOKUP($E105,УЧАСТНИКИ!$A$2:$L$1060,5,FALSE)</f>
        <v>#N/A</v>
      </c>
      <c r="E105" s="20"/>
      <c r="F105" s="20"/>
      <c r="G105" s="20"/>
      <c r="H105" s="20"/>
      <c r="I105" s="16"/>
    </row>
    <row r="106" spans="1:9" ht="15" hidden="1" customHeight="1" x14ac:dyDescent="0.2">
      <c r="A106" s="20" t="s">
        <v>88</v>
      </c>
      <c r="B106" s="15" t="e">
        <f>VLOOKUP($E106,УЧАСТНИКИ!$A$2:$L$1060,3,FALSE)</f>
        <v>#N/A</v>
      </c>
      <c r="C106" s="139" t="e">
        <f>VLOOKUP($E106,УЧАСТНИКИ!$A$2:$L$1060,4,FALSE)</f>
        <v>#N/A</v>
      </c>
      <c r="D106" s="32" t="e">
        <f>VLOOKUP($E106,УЧАСТНИКИ!$A$2:$L$1060,5,FALSE)</f>
        <v>#N/A</v>
      </c>
      <c r="E106" s="20"/>
      <c r="F106" s="20"/>
      <c r="G106" s="20"/>
      <c r="H106" s="20"/>
      <c r="I106" s="16"/>
    </row>
    <row r="107" spans="1:9" ht="15" customHeight="1" x14ac:dyDescent="0.2">
      <c r="A107" s="115"/>
      <c r="B107" s="121" t="s">
        <v>1520</v>
      </c>
      <c r="C107" s="116"/>
      <c r="D107" s="116"/>
      <c r="E107" s="116"/>
      <c r="F107" s="116"/>
      <c r="G107" s="116"/>
      <c r="H107" s="116"/>
      <c r="I107" s="117"/>
    </row>
    <row r="108" spans="1:9" ht="15" customHeight="1" x14ac:dyDescent="0.2">
      <c r="A108" s="20" t="s">
        <v>45</v>
      </c>
      <c r="B108" s="15" t="str">
        <f>VLOOKUP($E108,УЧАСТНИКИ!$A$2:$L$1060,3,FALSE)</f>
        <v>КУЛЕНКО ОЛЬГА</v>
      </c>
      <c r="C108" s="139" t="str">
        <f>VLOOKUP($E108,УЧАСТНИКИ!$A$2:$L$1060,4,FALSE)</f>
        <v>03.06.2005</v>
      </c>
      <c r="D108" s="32" t="str">
        <f>VLOOKUP($E108,УЧАСТНИКИ!$A$2:$L$1060,5,FALSE)</f>
        <v>АЗОВ ДЮСШ-2</v>
      </c>
      <c r="E108" s="20" t="s">
        <v>1466</v>
      </c>
      <c r="F108" s="20"/>
      <c r="G108" s="20"/>
      <c r="H108" s="20"/>
      <c r="I108" s="207">
        <f>VLOOKUP($E108,УЧАСТНИКИ!$A$2:$L$1060,9,FALSE)</f>
        <v>0</v>
      </c>
    </row>
    <row r="109" spans="1:9" ht="15" customHeight="1" x14ac:dyDescent="0.2">
      <c r="A109" s="20" t="s">
        <v>46</v>
      </c>
      <c r="B109" s="15" t="str">
        <f>VLOOKUP($E109,УЧАСТНИКИ!$A$2:$L$1060,3,FALSE)</f>
        <v>БАРЫШЕВСКАЯ АНАСТАСИЯ</v>
      </c>
      <c r="C109" s="139" t="str">
        <f>VLOOKUP($E109,УЧАСТНИКИ!$A$2:$L$1060,4,FALSE)</f>
        <v>10.10.2007</v>
      </c>
      <c r="D109" s="32" t="str">
        <f>VLOOKUP($E109,УЧАСТНИКИ!$A$2:$L$1060,5,FALSE)</f>
        <v>РОСТОВ ДЮСШ-1</v>
      </c>
      <c r="E109" s="20" t="s">
        <v>2237</v>
      </c>
      <c r="F109" s="20"/>
      <c r="G109" s="20"/>
      <c r="H109" s="20"/>
      <c r="I109" s="207">
        <f>VLOOKUP($E109,УЧАСТНИКИ!$A$2:$L$1060,9,FALSE)</f>
        <v>0</v>
      </c>
    </row>
    <row r="110" spans="1:9" ht="15" customHeight="1" x14ac:dyDescent="0.2">
      <c r="A110" s="20" t="s">
        <v>47</v>
      </c>
      <c r="B110" s="15" t="str">
        <f>VLOOKUP($E110,УЧАСТНИКИ!$A$2:$L$1060,3,FALSE)</f>
        <v>БАРАНЖИЕВА АЛИСА</v>
      </c>
      <c r="C110" s="139" t="str">
        <f>VLOOKUP($E110,УЧАСТНИКИ!$A$2:$L$1060,4,FALSE)</f>
        <v>10.04.2008</v>
      </c>
      <c r="D110" s="32" t="str">
        <f>VLOOKUP($E110,УЧАСТНИКИ!$A$2:$L$1060,5,FALSE)</f>
        <v>РОСТОВ СШОР-5</v>
      </c>
      <c r="E110" s="20" t="s">
        <v>2383</v>
      </c>
      <c r="F110" s="20"/>
      <c r="G110" s="20"/>
      <c r="H110" s="20"/>
      <c r="I110" s="207">
        <f>VLOOKUP($E110,УЧАСТНИКИ!$A$2:$L$1060,9,FALSE)</f>
        <v>0</v>
      </c>
    </row>
    <row r="111" spans="1:9" ht="15" customHeight="1" x14ac:dyDescent="0.2">
      <c r="A111" s="20" t="s">
        <v>48</v>
      </c>
      <c r="B111" s="15" t="str">
        <f>VLOOKUP($E111,УЧАСТНИКИ!$A$2:$L$1060,3,FALSE)</f>
        <v>СИРОТЕНКО МАРГАРИТА</v>
      </c>
      <c r="C111" s="139" t="str">
        <f>VLOOKUP($E111,УЧАСТНИКИ!$A$2:$L$1060,4,FALSE)</f>
        <v>24.01.2008</v>
      </c>
      <c r="D111" s="32" t="str">
        <f>VLOOKUP($E111,УЧАСТНИКИ!$A$2:$L$1060,5,FALSE)</f>
        <v>РОСТОВ ДЮСШ-1</v>
      </c>
      <c r="E111" s="20" t="s">
        <v>1684</v>
      </c>
      <c r="F111" s="20"/>
      <c r="G111" s="20"/>
      <c r="H111" s="20"/>
      <c r="I111" s="207">
        <f>VLOOKUP($E111,УЧАСТНИКИ!$A$2:$L$1060,9,FALSE)</f>
        <v>0</v>
      </c>
    </row>
    <row r="112" spans="1:9" ht="15" customHeight="1" x14ac:dyDescent="0.2">
      <c r="A112" s="20" t="s">
        <v>49</v>
      </c>
      <c r="B112" s="15" t="str">
        <f>VLOOKUP($E112,УЧАСТНИКИ!$A$2:$L$1060,3,FALSE)</f>
        <v>МУХАМЕДЖАНОВА АНАСТАСИЯ</v>
      </c>
      <c r="C112" s="139" t="str">
        <f>VLOOKUP($E112,УЧАСТНИКИ!$A$2:$L$1060,4,FALSE)</f>
        <v>07.04.2008</v>
      </c>
      <c r="D112" s="32" t="str">
        <f>VLOOKUP($E112,УЧАСТНИКИ!$A$2:$L$1060,5,FALSE)</f>
        <v>РОСТОВ СШОР (К) СКА</v>
      </c>
      <c r="E112" s="20" t="s">
        <v>2630</v>
      </c>
      <c r="F112" s="20"/>
      <c r="G112" s="20"/>
      <c r="H112" s="20"/>
      <c r="I112" s="207">
        <f>VLOOKUP($E112,УЧАСТНИКИ!$A$2:$L$1060,9,FALSE)</f>
        <v>0</v>
      </c>
    </row>
    <row r="113" spans="1:11" ht="15" hidden="1" customHeight="1" x14ac:dyDescent="0.2">
      <c r="A113" s="115"/>
      <c r="B113" s="121" t="s">
        <v>1521</v>
      </c>
      <c r="C113" s="116"/>
      <c r="D113" s="116"/>
      <c r="E113" s="116"/>
      <c r="F113" s="116"/>
      <c r="G113" s="116"/>
      <c r="H113" s="116"/>
      <c r="I113" s="212"/>
    </row>
    <row r="114" spans="1:11" ht="15" hidden="1" customHeight="1" x14ac:dyDescent="0.2">
      <c r="A114" s="20" t="s">
        <v>45</v>
      </c>
      <c r="B114" s="206" t="e">
        <f>VLOOKUP($E114,УЧАСТНИКИ!$A$2:$L$1060,3,FALSE)</f>
        <v>#N/A</v>
      </c>
      <c r="C114" s="210" t="e">
        <f>VLOOKUP($E114,УЧАСТНИКИ!$A$2:$L$1060,4,FALSE)</f>
        <v>#N/A</v>
      </c>
      <c r="D114" s="211" t="e">
        <f>VLOOKUP($E114,УЧАСТНИКИ!$A$2:$L$1060,5,FALSE)</f>
        <v>#N/A</v>
      </c>
      <c r="E114" s="20"/>
      <c r="F114" s="20"/>
      <c r="G114" s="20"/>
      <c r="H114" s="20"/>
      <c r="I114" s="207" t="e">
        <f>VLOOKUP($E114,УЧАСТНИКИ!$A$2:$L$1060,9,FALSE)</f>
        <v>#N/A</v>
      </c>
    </row>
    <row r="115" spans="1:11" ht="15" hidden="1" customHeight="1" x14ac:dyDescent="0.2">
      <c r="A115" s="20" t="s">
        <v>46</v>
      </c>
      <c r="B115" s="206" t="e">
        <f>VLOOKUP($E115,УЧАСТНИКИ!$A$2:$L$1060,3,FALSE)</f>
        <v>#N/A</v>
      </c>
      <c r="C115" s="210" t="e">
        <f>VLOOKUP($E115,УЧАСТНИКИ!$A$2:$L$1060,4,FALSE)</f>
        <v>#N/A</v>
      </c>
      <c r="D115" s="211" t="e">
        <f>VLOOKUP($E115,УЧАСТНИКИ!$A$2:$L$1060,5,FALSE)</f>
        <v>#N/A</v>
      </c>
      <c r="E115" s="20"/>
      <c r="F115" s="20"/>
      <c r="G115" s="20"/>
      <c r="H115" s="20"/>
      <c r="I115" s="207" t="e">
        <f>VLOOKUP($E115,УЧАСТНИКИ!$A$2:$L$1060,9,FALSE)</f>
        <v>#N/A</v>
      </c>
    </row>
    <row r="116" spans="1:11" ht="15" hidden="1" customHeight="1" x14ac:dyDescent="0.2">
      <c r="A116" s="20"/>
      <c r="B116" s="206"/>
      <c r="C116" s="210"/>
      <c r="D116" s="211"/>
      <c r="E116" s="20"/>
      <c r="F116" s="20"/>
      <c r="G116" s="20"/>
      <c r="H116" s="20"/>
      <c r="I116" s="207"/>
    </row>
    <row r="117" spans="1:11" ht="15" hidden="1" customHeight="1" x14ac:dyDescent="0.2">
      <c r="A117" s="20"/>
      <c r="B117" s="206"/>
      <c r="C117" s="210"/>
      <c r="D117" s="211"/>
      <c r="E117" s="20"/>
      <c r="F117" s="20"/>
      <c r="G117" s="20"/>
      <c r="H117" s="20"/>
      <c r="I117" s="207"/>
    </row>
    <row r="118" spans="1:11" ht="15" hidden="1" customHeight="1" x14ac:dyDescent="0.2">
      <c r="A118" s="20"/>
      <c r="B118" s="206"/>
      <c r="C118" s="210"/>
      <c r="D118" s="211"/>
      <c r="E118" s="20"/>
      <c r="F118" s="20"/>
      <c r="G118" s="20"/>
      <c r="H118" s="20"/>
      <c r="I118" s="207"/>
    </row>
    <row r="119" spans="1:11" ht="15" hidden="1" customHeight="1" x14ac:dyDescent="0.2">
      <c r="A119" s="20" t="s">
        <v>47</v>
      </c>
      <c r="B119" s="15" t="e">
        <f>VLOOKUP($E119,УЧАСТНИКИ!$A$2:$L$1060,3,FALSE)</f>
        <v>#N/A</v>
      </c>
      <c r="C119" s="139" t="e">
        <f>VLOOKUP($E119,УЧАСТНИКИ!$A$2:$L$1060,4,FALSE)</f>
        <v>#N/A</v>
      </c>
      <c r="D119" s="32" t="e">
        <f>VLOOKUP($E119,УЧАСТНИКИ!$A$2:$L$1060,5,FALSE)</f>
        <v>#N/A</v>
      </c>
      <c r="E119" s="20"/>
      <c r="F119" s="20"/>
      <c r="G119" s="20"/>
      <c r="H119" s="20"/>
      <c r="I119" s="207" t="e">
        <f>VLOOKUP($E119,УЧАСТНИКИ!$A$2:$L$1060,9,FALSE)</f>
        <v>#N/A</v>
      </c>
    </row>
    <row r="120" spans="1:11" ht="15" hidden="1" customHeight="1" x14ac:dyDescent="0.2">
      <c r="A120" s="20" t="s">
        <v>48</v>
      </c>
      <c r="B120" s="15" t="e">
        <f>VLOOKUP($E120,УЧАСТНИКИ!$A$2:$L$1060,3,FALSE)</f>
        <v>#N/A</v>
      </c>
      <c r="C120" s="139" t="e">
        <f>VLOOKUP($E120,УЧАСТНИКИ!$A$2:$L$1060,4,FALSE)</f>
        <v>#N/A</v>
      </c>
      <c r="D120" s="32" t="e">
        <f>VLOOKUP($E120,УЧАСТНИКИ!$A$2:$L$1060,5,FALSE)</f>
        <v>#N/A</v>
      </c>
      <c r="E120" s="20"/>
      <c r="F120" s="20"/>
      <c r="G120" s="20"/>
      <c r="H120" s="20"/>
      <c r="I120" s="207" t="e">
        <f>VLOOKUP($E120,УЧАСТНИКИ!$A$2:$L$1060,9,FALSE)</f>
        <v>#N/A</v>
      </c>
      <c r="K120" s="4"/>
    </row>
    <row r="121" spans="1:11" ht="15" hidden="1" customHeight="1" x14ac:dyDescent="0.2">
      <c r="A121" s="20" t="s">
        <v>49</v>
      </c>
      <c r="B121" s="15" t="e">
        <f>VLOOKUP($E121,УЧАСТНИКИ!$A$2:$L$1060,3,FALSE)</f>
        <v>#N/A</v>
      </c>
      <c r="C121" s="139" t="e">
        <f>VLOOKUP($E121,УЧАСТНИКИ!$A$2:$L$1060,4,FALSE)</f>
        <v>#N/A</v>
      </c>
      <c r="D121" s="32" t="e">
        <f>VLOOKUP($E121,УЧАСТНИКИ!$A$2:$L$1060,5,FALSE)</f>
        <v>#N/A</v>
      </c>
      <c r="E121" s="20"/>
      <c r="F121" s="20"/>
      <c r="G121" s="20"/>
      <c r="H121" s="20"/>
      <c r="I121" s="207" t="e">
        <f>VLOOKUP($E121,УЧАСТНИКИ!$A$2:$L$1060,9,FALSE)</f>
        <v>#N/A</v>
      </c>
    </row>
    <row r="122" spans="1:11" ht="15" hidden="1" customHeight="1" x14ac:dyDescent="0.2">
      <c r="A122" s="115"/>
      <c r="B122" s="121" t="s">
        <v>1522</v>
      </c>
      <c r="C122" s="116"/>
      <c r="D122" s="116"/>
      <c r="E122" s="116"/>
      <c r="F122" s="116"/>
      <c r="G122" s="116"/>
      <c r="H122" s="116"/>
      <c r="I122" s="212"/>
    </row>
    <row r="123" spans="1:11" ht="15" hidden="1" customHeight="1" x14ac:dyDescent="0.2">
      <c r="A123" s="20" t="s">
        <v>45</v>
      </c>
      <c r="B123" s="206" t="e">
        <f>VLOOKUP($E123,УЧАСТНИКИ!$A$2:$L$1060,3,FALSE)</f>
        <v>#N/A</v>
      </c>
      <c r="C123" s="210" t="e">
        <f>VLOOKUP($E123,УЧАСТНИКИ!$A$2:$L$1060,4,FALSE)</f>
        <v>#N/A</v>
      </c>
      <c r="D123" s="211" t="e">
        <f>VLOOKUP($E123,УЧАСТНИКИ!$A$2:$L$1060,5,FALSE)</f>
        <v>#N/A</v>
      </c>
      <c r="E123" s="20"/>
      <c r="F123" s="20"/>
      <c r="G123" s="20"/>
      <c r="H123" s="20"/>
      <c r="I123" s="207" t="e">
        <f>VLOOKUP($E123,УЧАСТНИКИ!$A$2:$L$1060,9,FALSE)</f>
        <v>#N/A</v>
      </c>
    </row>
    <row r="124" spans="1:11" ht="15" hidden="1" customHeight="1" x14ac:dyDescent="0.2">
      <c r="A124" s="20" t="s">
        <v>46</v>
      </c>
      <c r="B124" s="277" t="e">
        <f>VLOOKUP($E124,УЧАСТНИКИ!$A$2:$L$1060,3,FALSE)</f>
        <v>#N/A</v>
      </c>
      <c r="C124" s="278" t="e">
        <f>VLOOKUP($E124,УЧАСТНИКИ!$A$2:$L$1060,4,FALSE)</f>
        <v>#N/A</v>
      </c>
      <c r="D124" s="211" t="e">
        <f>VLOOKUP($E124,УЧАСТНИКИ!$A$2:$L$1060,5,FALSE)</f>
        <v>#N/A</v>
      </c>
      <c r="E124" s="20"/>
      <c r="F124" s="20"/>
      <c r="G124" s="20"/>
      <c r="H124" s="20"/>
      <c r="I124" s="207" t="e">
        <f>VLOOKUP($E124,УЧАСТНИКИ!$A$2:$L$1060,9,FALSE)</f>
        <v>#N/A</v>
      </c>
    </row>
    <row r="125" spans="1:11" ht="15" hidden="1" customHeight="1" x14ac:dyDescent="0.2">
      <c r="A125" s="20" t="s">
        <v>47</v>
      </c>
      <c r="B125" s="206" t="e">
        <f>VLOOKUP($E125,УЧАСТНИКИ!$A$2:$L$1060,3,FALSE)</f>
        <v>#N/A</v>
      </c>
      <c r="C125" s="210" t="e">
        <f>VLOOKUP($E125,УЧАСТНИКИ!$A$2:$L$1060,4,FALSE)</f>
        <v>#N/A</v>
      </c>
      <c r="D125" s="211" t="e">
        <f>VLOOKUP($E125,УЧАСТНИКИ!$A$2:$L$1060,5,FALSE)</f>
        <v>#N/A</v>
      </c>
      <c r="E125" s="20"/>
      <c r="F125" s="20"/>
      <c r="G125" s="20"/>
      <c r="H125" s="20"/>
      <c r="I125" s="207" t="e">
        <f>VLOOKUP($E125,УЧАСТНИКИ!$A$2:$L$1060,9,FALSE)</f>
        <v>#N/A</v>
      </c>
    </row>
    <row r="126" spans="1:11" ht="15" hidden="1" customHeight="1" x14ac:dyDescent="0.2">
      <c r="A126" s="20" t="s">
        <v>48</v>
      </c>
      <c r="B126" s="206" t="e">
        <f>VLOOKUP($E126,УЧАСТНИКИ!$A$2:$L$1060,3,FALSE)</f>
        <v>#N/A</v>
      </c>
      <c r="C126" s="210" t="e">
        <f>VLOOKUP($E126,УЧАСТНИКИ!$A$2:$L$1060,4,FALSE)</f>
        <v>#N/A</v>
      </c>
      <c r="D126" s="211" t="e">
        <f>VLOOKUP($E126,УЧАСТНИКИ!$A$2:$L$1060,5,FALSE)</f>
        <v>#N/A</v>
      </c>
      <c r="E126" s="20"/>
      <c r="F126" s="20"/>
      <c r="G126" s="20"/>
      <c r="H126" s="20"/>
      <c r="I126" s="207" t="e">
        <f>VLOOKUP($E126,УЧАСТНИКИ!$A$2:$L$1060,9,FALSE)</f>
        <v>#N/A</v>
      </c>
    </row>
    <row r="127" spans="1:11" ht="15" hidden="1" customHeight="1" x14ac:dyDescent="0.2">
      <c r="A127" s="20" t="s">
        <v>49</v>
      </c>
      <c r="B127" s="206" t="e">
        <f>VLOOKUP($E127,УЧАСТНИКИ!$A$2:$L$1060,3,FALSE)</f>
        <v>#N/A</v>
      </c>
      <c r="C127" s="210" t="e">
        <f>VLOOKUP($E127,УЧАСТНИКИ!$A$2:$L$1060,4,FALSE)</f>
        <v>#N/A</v>
      </c>
      <c r="D127" s="211" t="e">
        <f>VLOOKUP($E127,УЧАСТНИКИ!$A$2:$L$1060,5,FALSE)</f>
        <v>#N/A</v>
      </c>
      <c r="E127" s="20"/>
      <c r="F127" s="20"/>
      <c r="G127" s="20"/>
      <c r="H127" s="20"/>
      <c r="I127" s="207" t="e">
        <f>VLOOKUP($E127,УЧАСТНИКИ!$A$2:$L$1060,9,FALSE)</f>
        <v>#N/A</v>
      </c>
    </row>
    <row r="128" spans="1:11" ht="15" hidden="1" customHeight="1" x14ac:dyDescent="0.2">
      <c r="A128" s="115"/>
      <c r="B128" s="121" t="s">
        <v>1523</v>
      </c>
      <c r="C128" s="116"/>
      <c r="D128" s="116"/>
      <c r="E128" s="116"/>
      <c r="F128" s="116"/>
      <c r="G128" s="116"/>
      <c r="H128" s="116"/>
      <c r="I128" s="212"/>
    </row>
    <row r="129" spans="1:11" ht="15" hidden="1" customHeight="1" x14ac:dyDescent="0.2">
      <c r="A129" s="20" t="s">
        <v>45</v>
      </c>
      <c r="B129" s="15" t="e">
        <f>VLOOKUP($E129,УЧАСТНИКИ!$A$2:$L$1060,3,FALSE)</f>
        <v>#N/A</v>
      </c>
      <c r="C129" s="139" t="e">
        <f>VLOOKUP($E129,УЧАСТНИКИ!$A$2:$L$1060,4,FALSE)</f>
        <v>#N/A</v>
      </c>
      <c r="D129" s="32" t="e">
        <f>VLOOKUP($E129,УЧАСТНИКИ!$A$2:$L$1060,5,FALSE)</f>
        <v>#N/A</v>
      </c>
      <c r="E129" s="20"/>
      <c r="F129" s="20"/>
      <c r="G129" s="20"/>
      <c r="H129" s="20"/>
      <c r="I129" s="16"/>
    </row>
    <row r="130" spans="1:11" ht="15" hidden="1" customHeight="1" x14ac:dyDescent="0.2">
      <c r="A130" s="20" t="s">
        <v>46</v>
      </c>
      <c r="B130" s="15" t="e">
        <f>VLOOKUP($E130,УЧАСТНИКИ!$A$2:$L$1060,3,FALSE)</f>
        <v>#N/A</v>
      </c>
      <c r="C130" s="139" t="e">
        <f>VLOOKUP($E130,УЧАСТНИКИ!$A$2:$L$1060,4,FALSE)</f>
        <v>#N/A</v>
      </c>
      <c r="D130" s="32" t="e">
        <f>VLOOKUP($E130,УЧАСТНИКИ!$A$2:$L$1060,5,FALSE)</f>
        <v>#N/A</v>
      </c>
      <c r="E130" s="20"/>
      <c r="F130" s="20"/>
      <c r="G130" s="20"/>
      <c r="H130" s="20"/>
      <c r="I130" s="16"/>
    </row>
    <row r="131" spans="1:11" ht="15" hidden="1" customHeight="1" x14ac:dyDescent="0.2">
      <c r="A131" s="20"/>
      <c r="B131" s="15"/>
      <c r="C131" s="139"/>
      <c r="D131" s="32"/>
      <c r="E131" s="20"/>
      <c r="F131" s="20"/>
      <c r="G131" s="20"/>
      <c r="H131" s="20"/>
      <c r="I131" s="16"/>
    </row>
    <row r="132" spans="1:11" ht="15" hidden="1" customHeight="1" x14ac:dyDescent="0.2">
      <c r="A132" s="20"/>
      <c r="B132" s="15"/>
      <c r="C132" s="139"/>
      <c r="D132" s="32"/>
      <c r="E132" s="20"/>
      <c r="F132" s="20"/>
      <c r="G132" s="20"/>
      <c r="H132" s="20"/>
      <c r="I132" s="16"/>
    </row>
    <row r="133" spans="1:11" ht="15" hidden="1" customHeight="1" x14ac:dyDescent="0.2">
      <c r="A133" s="20"/>
      <c r="B133" s="15"/>
      <c r="C133" s="139"/>
      <c r="D133" s="32"/>
      <c r="E133" s="20"/>
      <c r="F133" s="20"/>
      <c r="G133" s="20"/>
      <c r="H133" s="20"/>
      <c r="I133" s="16"/>
    </row>
    <row r="134" spans="1:11" ht="15" hidden="1" customHeight="1" x14ac:dyDescent="0.2">
      <c r="A134" s="20" t="s">
        <v>47</v>
      </c>
      <c r="B134" s="15" t="e">
        <f>VLOOKUP($E134,УЧАСТНИКИ!$A$2:$L$1060,3,FALSE)</f>
        <v>#N/A</v>
      </c>
      <c r="C134" s="139" t="e">
        <f>VLOOKUP($E134,УЧАСТНИКИ!$A$2:$L$1060,4,FALSE)</f>
        <v>#N/A</v>
      </c>
      <c r="D134" s="32" t="e">
        <f>VLOOKUP($E134,УЧАСТНИКИ!$A$2:$L$1060,5,FALSE)</f>
        <v>#N/A</v>
      </c>
      <c r="E134" s="20"/>
      <c r="F134" s="20"/>
      <c r="G134" s="20"/>
      <c r="H134" s="20"/>
      <c r="I134" s="16"/>
    </row>
    <row r="135" spans="1:11" ht="15.75" hidden="1" customHeight="1" x14ac:dyDescent="0.2">
      <c r="A135" s="20" t="s">
        <v>48</v>
      </c>
      <c r="B135" s="15" t="e">
        <f>VLOOKUP($E135,УЧАСТНИКИ!$A$2:$L$1060,3,FALSE)</f>
        <v>#N/A</v>
      </c>
      <c r="C135" s="139" t="e">
        <f>VLOOKUP($E135,УЧАСТНИКИ!$A$2:$L$1060,4,FALSE)</f>
        <v>#N/A</v>
      </c>
      <c r="D135" s="32" t="e">
        <f>VLOOKUP($E135,УЧАСТНИКИ!$A$2:$L$1060,5,FALSE)</f>
        <v>#N/A</v>
      </c>
      <c r="E135" s="20"/>
      <c r="F135" s="20"/>
      <c r="G135" s="20"/>
      <c r="H135" s="20"/>
      <c r="I135" s="16"/>
      <c r="K135" s="4"/>
    </row>
    <row r="136" spans="1:11" ht="15.75" hidden="1" customHeight="1" x14ac:dyDescent="0.2">
      <c r="A136" s="20" t="s">
        <v>49</v>
      </c>
      <c r="B136" s="15" t="e">
        <f>VLOOKUP($E136,УЧАСТНИКИ!$A$2:$L$1060,3,FALSE)</f>
        <v>#N/A</v>
      </c>
      <c r="C136" s="139" t="e">
        <f>VLOOKUP($E136,УЧАСТНИКИ!$A$2:$L$1060,4,FALSE)</f>
        <v>#N/A</v>
      </c>
      <c r="D136" s="32" t="e">
        <f>VLOOKUP($E136,УЧАСТНИКИ!$A$2:$L$1060,5,FALSE)</f>
        <v>#N/A</v>
      </c>
      <c r="E136" s="20"/>
      <c r="F136" s="20"/>
      <c r="G136" s="20"/>
      <c r="H136" s="20"/>
      <c r="I136" s="16"/>
    </row>
    <row r="137" spans="1:11" ht="15" hidden="1" customHeight="1" x14ac:dyDescent="0.2">
      <c r="A137" s="115"/>
      <c r="B137" s="121" t="s">
        <v>1524</v>
      </c>
      <c r="C137" s="116"/>
      <c r="D137" s="116"/>
      <c r="E137" s="116"/>
      <c r="F137" s="116"/>
      <c r="G137" s="116"/>
      <c r="H137" s="116"/>
      <c r="I137" s="212"/>
    </row>
    <row r="138" spans="1:11" ht="15" hidden="1" customHeight="1" x14ac:dyDescent="0.2">
      <c r="A138" s="20" t="s">
        <v>45</v>
      </c>
      <c r="B138" s="15" t="e">
        <f>VLOOKUP($E138,УЧАСТНИКИ!$A$2:$L$1060,3,FALSE)</f>
        <v>#N/A</v>
      </c>
      <c r="C138" s="139" t="e">
        <f>VLOOKUP($E138,УЧАСТНИКИ!$A$2:$L$1060,4,FALSE)</f>
        <v>#N/A</v>
      </c>
      <c r="D138" s="32" t="e">
        <f>VLOOKUP($E138,УЧАСТНИКИ!$A$2:$L$1060,5,FALSE)</f>
        <v>#N/A</v>
      </c>
      <c r="E138" s="20"/>
      <c r="F138" s="20"/>
      <c r="G138" s="20"/>
      <c r="H138" s="20"/>
      <c r="I138" s="207" t="e">
        <f>VLOOKUP($E138,УЧАСТНИКИ!$A$2:$L$1060,9,FALSE)</f>
        <v>#N/A</v>
      </c>
    </row>
    <row r="139" spans="1:11" ht="15" hidden="1" customHeight="1" x14ac:dyDescent="0.2">
      <c r="A139" s="20" t="s">
        <v>46</v>
      </c>
      <c r="B139" s="15" t="e">
        <f>VLOOKUP($E139,УЧАСТНИКИ!$A$2:$L$1060,3,FALSE)</f>
        <v>#N/A</v>
      </c>
      <c r="C139" s="139" t="e">
        <f>VLOOKUP($E139,УЧАСТНИКИ!$A$2:$L$1060,4,FALSE)</f>
        <v>#N/A</v>
      </c>
      <c r="D139" s="32" t="e">
        <f>VLOOKUP($E139,УЧАСТНИКИ!$A$2:$L$1060,5,FALSE)</f>
        <v>#N/A</v>
      </c>
      <c r="E139" s="20"/>
      <c r="F139" s="20"/>
      <c r="G139" s="20"/>
      <c r="H139" s="20"/>
      <c r="I139" s="207" t="e">
        <f>VLOOKUP($E139,УЧАСТНИКИ!$A$2:$L$1060,9,FALSE)</f>
        <v>#N/A</v>
      </c>
    </row>
    <row r="140" spans="1:11" ht="15" hidden="1" customHeight="1" x14ac:dyDescent="0.2">
      <c r="A140" s="20" t="s">
        <v>47</v>
      </c>
      <c r="B140" s="15" t="e">
        <f>VLOOKUP($E140,УЧАСТНИКИ!$A$2:$L$1060,3,FALSE)</f>
        <v>#N/A</v>
      </c>
      <c r="C140" s="139" t="e">
        <f>VLOOKUP($E140,УЧАСТНИКИ!$A$2:$L$1060,4,FALSE)</f>
        <v>#N/A</v>
      </c>
      <c r="D140" s="32" t="e">
        <f>VLOOKUP($E140,УЧАСТНИКИ!$A$2:$L$1060,5,FALSE)</f>
        <v>#N/A</v>
      </c>
      <c r="E140" s="20"/>
      <c r="F140" s="20"/>
      <c r="G140" s="20"/>
      <c r="H140" s="20"/>
      <c r="I140" s="207" t="e">
        <f>VLOOKUP($E140,УЧАСТНИКИ!$A$2:$L$1060,9,FALSE)</f>
        <v>#N/A</v>
      </c>
    </row>
    <row r="141" spans="1:11" ht="15" hidden="1" customHeight="1" x14ac:dyDescent="0.2">
      <c r="A141" s="20" t="s">
        <v>48</v>
      </c>
      <c r="B141" s="15" t="e">
        <f>VLOOKUP($E141,УЧАСТНИКИ!$A$2:$L$1060,3,FALSE)</f>
        <v>#N/A</v>
      </c>
      <c r="C141" s="139" t="e">
        <f>VLOOKUP($E141,УЧАСТНИКИ!$A$2:$L$1060,4,FALSE)</f>
        <v>#N/A</v>
      </c>
      <c r="D141" s="32" t="e">
        <f>VLOOKUP($E141,УЧАСТНИКИ!$A$2:$L$1060,5,FALSE)</f>
        <v>#N/A</v>
      </c>
      <c r="E141" s="20"/>
      <c r="F141" s="20"/>
      <c r="G141" s="20"/>
      <c r="H141" s="20"/>
      <c r="I141" s="207" t="e">
        <f>VLOOKUP($E141,УЧАСТНИКИ!$A$2:$L$1060,9,FALSE)</f>
        <v>#N/A</v>
      </c>
      <c r="K141" s="4"/>
    </row>
    <row r="142" spans="1:11" ht="15" hidden="1" customHeight="1" x14ac:dyDescent="0.2">
      <c r="A142" s="20" t="s">
        <v>49</v>
      </c>
      <c r="B142" s="15" t="e">
        <f>VLOOKUP($E142,УЧАСТНИКИ!$A$2:$L$1060,3,FALSE)</f>
        <v>#N/A</v>
      </c>
      <c r="C142" s="139" t="e">
        <f>VLOOKUP($E142,УЧАСТНИКИ!$A$2:$L$1060,4,FALSE)</f>
        <v>#N/A</v>
      </c>
      <c r="D142" s="32" t="e">
        <f>VLOOKUP($E142,УЧАСТНИКИ!$A$2:$L$1060,5,FALSE)</f>
        <v>#N/A</v>
      </c>
      <c r="E142" s="20"/>
      <c r="F142" s="20"/>
      <c r="G142" s="20"/>
      <c r="H142" s="20"/>
      <c r="I142" s="207" t="e">
        <f>VLOOKUP($E142,УЧАСТНИКИ!$A$2:$L$1060,9,FALSE)</f>
        <v>#N/A</v>
      </c>
    </row>
    <row r="143" spans="1:11" ht="15" hidden="1" customHeight="1" x14ac:dyDescent="0.2">
      <c r="A143" s="115"/>
      <c r="B143" s="121" t="s">
        <v>1525</v>
      </c>
      <c r="C143" s="116"/>
      <c r="D143" s="116"/>
      <c r="E143" s="116"/>
      <c r="F143" s="116"/>
      <c r="G143" s="116"/>
      <c r="H143" s="116"/>
      <c r="I143" s="212"/>
    </row>
    <row r="144" spans="1:11" ht="15" hidden="1" customHeight="1" x14ac:dyDescent="0.2">
      <c r="A144" s="20" t="s">
        <v>45</v>
      </c>
      <c r="B144" s="15" t="e">
        <f>VLOOKUP($E144,УЧАСТНИКИ!$A$2:$L$1060,3,FALSE)</f>
        <v>#N/A</v>
      </c>
      <c r="C144" s="139" t="e">
        <f>VLOOKUP($E144,УЧАСТНИКИ!$A$2:$L$1060,4,FALSE)</f>
        <v>#N/A</v>
      </c>
      <c r="D144" s="32" t="e">
        <f>VLOOKUP($E144,УЧАСТНИКИ!$A$2:$L$1060,5,FALSE)</f>
        <v>#N/A</v>
      </c>
      <c r="E144" s="20"/>
      <c r="F144" s="20"/>
      <c r="G144" s="20"/>
      <c r="H144" s="20"/>
      <c r="I144" s="207" t="e">
        <f>VLOOKUP($E144,УЧАСТНИКИ!$A$2:$L$1060,9,FALSE)</f>
        <v>#N/A</v>
      </c>
    </row>
    <row r="145" spans="1:9" ht="15" hidden="1" customHeight="1" x14ac:dyDescent="0.2">
      <c r="A145" s="20" t="s">
        <v>46</v>
      </c>
      <c r="B145" s="15" t="e">
        <f>VLOOKUP($E145,УЧАСТНИКИ!$A$2:$L$1060,3,FALSE)</f>
        <v>#N/A</v>
      </c>
      <c r="C145" s="139" t="e">
        <f>VLOOKUP($E145,УЧАСТНИКИ!$A$2:$L$1060,4,FALSE)</f>
        <v>#N/A</v>
      </c>
      <c r="D145" s="32" t="e">
        <f>VLOOKUP($E145,УЧАСТНИКИ!$A$2:$L$1060,5,FALSE)</f>
        <v>#N/A</v>
      </c>
      <c r="E145" s="20"/>
      <c r="F145" s="20"/>
      <c r="G145" s="20"/>
      <c r="H145" s="20"/>
      <c r="I145" s="207" t="e">
        <f>VLOOKUP($E145,УЧАСТНИКИ!$A$2:$L$1060,9,FALSE)</f>
        <v>#N/A</v>
      </c>
    </row>
    <row r="146" spans="1:9" ht="15" hidden="1" customHeight="1" x14ac:dyDescent="0.2">
      <c r="A146" s="20" t="s">
        <v>47</v>
      </c>
      <c r="B146" s="15" t="e">
        <f>VLOOKUP($E146,УЧАСТНИКИ!$A$2:$L$1060,3,FALSE)</f>
        <v>#N/A</v>
      </c>
      <c r="C146" s="139" t="e">
        <f>VLOOKUP($E146,УЧАСТНИКИ!$A$2:$L$1060,4,FALSE)</f>
        <v>#N/A</v>
      </c>
      <c r="D146" s="32" t="e">
        <f>VLOOKUP($E146,УЧАСТНИКИ!$A$2:$L$1060,5,FALSE)</f>
        <v>#N/A</v>
      </c>
      <c r="E146" s="20"/>
      <c r="F146" s="20"/>
      <c r="G146" s="20"/>
      <c r="H146" s="20"/>
      <c r="I146" s="207" t="e">
        <f>VLOOKUP($E146,УЧАСТНИКИ!$A$2:$L$1060,9,FALSE)</f>
        <v>#N/A</v>
      </c>
    </row>
    <row r="147" spans="1:9" ht="15" hidden="1" customHeight="1" x14ac:dyDescent="0.2">
      <c r="A147" s="20" t="s">
        <v>48</v>
      </c>
      <c r="B147" s="15" t="e">
        <f>VLOOKUP($E147,УЧАСТНИКИ!$A$2:$L$1060,3,FALSE)</f>
        <v>#N/A</v>
      </c>
      <c r="C147" s="139" t="e">
        <f>VLOOKUP($E147,УЧАСТНИКИ!$A$2:$L$1060,4,FALSE)</f>
        <v>#N/A</v>
      </c>
      <c r="D147" s="32" t="e">
        <f>VLOOKUP($E147,УЧАСТНИКИ!$A$2:$L$1060,5,FALSE)</f>
        <v>#N/A</v>
      </c>
      <c r="E147" s="20"/>
      <c r="F147" s="20"/>
      <c r="G147" s="20"/>
      <c r="H147" s="20"/>
      <c r="I147" s="207" t="e">
        <f>VLOOKUP($E147,УЧАСТНИКИ!$A$2:$L$1060,9,FALSE)</f>
        <v>#N/A</v>
      </c>
    </row>
    <row r="148" spans="1:9" ht="15" hidden="1" customHeight="1" x14ac:dyDescent="0.2">
      <c r="A148" s="20" t="s">
        <v>49</v>
      </c>
      <c r="B148" s="15" t="e">
        <f>VLOOKUP($E148,УЧАСТНИКИ!$A$2:$L$1060,3,FALSE)</f>
        <v>#N/A</v>
      </c>
      <c r="C148" s="139" t="e">
        <f>VLOOKUP($E148,УЧАСТНИКИ!$A$2:$L$1060,4,FALSE)</f>
        <v>#N/A</v>
      </c>
      <c r="D148" s="32" t="e">
        <f>VLOOKUP($E148,УЧАСТНИКИ!$A$2:$L$1060,5,FALSE)</f>
        <v>#N/A</v>
      </c>
      <c r="E148" s="20"/>
      <c r="F148" s="20"/>
      <c r="G148" s="20"/>
      <c r="H148" s="20"/>
      <c r="I148" s="207" t="e">
        <f>VLOOKUP($E148,УЧАСТНИКИ!$A$2:$L$1060,9,FALSE)</f>
        <v>#N/A</v>
      </c>
    </row>
    <row r="149" spans="1:9" ht="15" hidden="1" customHeight="1" x14ac:dyDescent="0.2">
      <c r="A149" s="115"/>
      <c r="B149" s="121" t="s">
        <v>1526</v>
      </c>
      <c r="C149" s="116"/>
      <c r="D149" s="116"/>
      <c r="E149" s="116"/>
      <c r="F149" s="116"/>
      <c r="G149" s="116"/>
      <c r="H149" s="116"/>
      <c r="I149" s="117"/>
    </row>
    <row r="150" spans="1:9" ht="15" hidden="1" customHeight="1" x14ac:dyDescent="0.2">
      <c r="A150" s="20" t="s">
        <v>45</v>
      </c>
      <c r="B150" s="15" t="e">
        <f>VLOOKUP($E150,УЧАСТНИКИ!$A$2:$L$1060,3,FALSE)</f>
        <v>#N/A</v>
      </c>
      <c r="C150" s="139" t="e">
        <f>VLOOKUP($E150,УЧАСТНИКИ!$A$2:$L$1060,4,FALSE)</f>
        <v>#N/A</v>
      </c>
      <c r="D150" s="32" t="e">
        <f>VLOOKUP($E150,УЧАСТНИКИ!$A$2:$L$1060,5,FALSE)</f>
        <v>#N/A</v>
      </c>
      <c r="E150" s="208"/>
      <c r="F150" s="208"/>
      <c r="G150" s="208"/>
      <c r="H150" s="208"/>
      <c r="I150" s="207" t="e">
        <f>VLOOKUP($E150,УЧАСТНИКИ!$A$2:$L$1060,9,FALSE)</f>
        <v>#N/A</v>
      </c>
    </row>
    <row r="151" spans="1:9" ht="15" hidden="1" customHeight="1" x14ac:dyDescent="0.2">
      <c r="A151" s="20" t="s">
        <v>46</v>
      </c>
      <c r="B151" s="15" t="e">
        <f>VLOOKUP($E151,УЧАСТНИКИ!$A$2:$L$1060,3,FALSE)</f>
        <v>#N/A</v>
      </c>
      <c r="C151" s="139" t="e">
        <f>VLOOKUP($E151,УЧАСТНИКИ!$A$2:$L$1060,4,FALSE)</f>
        <v>#N/A</v>
      </c>
      <c r="D151" s="32" t="e">
        <f>VLOOKUP($E151,УЧАСТНИКИ!$A$2:$L$1060,5,FALSE)</f>
        <v>#N/A</v>
      </c>
      <c r="E151" s="20"/>
      <c r="F151" s="208"/>
      <c r="G151" s="208"/>
      <c r="H151" s="208"/>
      <c r="I151" s="207" t="e">
        <f>VLOOKUP($E151,УЧАСТНИКИ!$A$2:$L$1060,9,FALSE)</f>
        <v>#N/A</v>
      </c>
    </row>
    <row r="152" spans="1:9" ht="15" hidden="1" customHeight="1" x14ac:dyDescent="0.2">
      <c r="A152" s="20" t="s">
        <v>47</v>
      </c>
      <c r="B152" s="15" t="e">
        <f>VLOOKUP($E152,УЧАСТНИКИ!$A$2:$L$1060,3,FALSE)</f>
        <v>#N/A</v>
      </c>
      <c r="C152" s="139" t="e">
        <f>VLOOKUP($E152,УЧАСТНИКИ!$A$2:$L$1060,4,FALSE)</f>
        <v>#N/A</v>
      </c>
      <c r="D152" s="32" t="e">
        <f>VLOOKUP($E152,УЧАСТНИКИ!$A$2:$L$1060,5,FALSE)</f>
        <v>#N/A</v>
      </c>
      <c r="E152" s="20"/>
      <c r="F152" s="208"/>
      <c r="G152" s="208"/>
      <c r="H152" s="208"/>
      <c r="I152" s="207" t="e">
        <f>VLOOKUP($E152,УЧАСТНИКИ!$A$2:$L$1060,9,FALSE)</f>
        <v>#N/A</v>
      </c>
    </row>
    <row r="153" spans="1:9" ht="15" hidden="1" customHeight="1" x14ac:dyDescent="0.2">
      <c r="A153" s="20" t="s">
        <v>48</v>
      </c>
      <c r="B153" s="15" t="e">
        <f>VLOOKUP($E153,УЧАСТНИКИ!$A$2:$L$1060,3,FALSE)</f>
        <v>#N/A</v>
      </c>
      <c r="C153" s="139" t="e">
        <f>VLOOKUP($E153,УЧАСТНИКИ!$A$2:$L$1060,4,FALSE)</f>
        <v>#N/A</v>
      </c>
      <c r="D153" s="32" t="e">
        <f>VLOOKUP($E153,УЧАСТНИКИ!$A$2:$L$1060,5,FALSE)</f>
        <v>#N/A</v>
      </c>
      <c r="E153" s="20"/>
      <c r="F153" s="208"/>
      <c r="G153" s="208"/>
      <c r="H153" s="208"/>
      <c r="I153" s="207" t="e">
        <f>VLOOKUP($E153,УЧАСТНИКИ!$A$2:$L$1060,9,FALSE)</f>
        <v>#N/A</v>
      </c>
    </row>
    <row r="154" spans="1:9" ht="15" hidden="1" customHeight="1" x14ac:dyDescent="0.2">
      <c r="A154" s="20" t="s">
        <v>49</v>
      </c>
      <c r="B154" s="15" t="e">
        <f>VLOOKUP($E154,УЧАСТНИКИ!$A$2:$L$1060,3,FALSE)</f>
        <v>#N/A</v>
      </c>
      <c r="C154" s="139" t="e">
        <f>VLOOKUP($E154,УЧАСТНИКИ!$A$2:$L$1060,4,FALSE)</f>
        <v>#N/A</v>
      </c>
      <c r="D154" s="32" t="e">
        <f>VLOOKUP($E154,УЧАСТНИКИ!$A$2:$L$1060,5,FALSE)</f>
        <v>#N/A</v>
      </c>
      <c r="E154" s="20"/>
      <c r="F154" s="208"/>
      <c r="G154" s="208"/>
      <c r="H154" s="208"/>
      <c r="I154" s="207" t="e">
        <f>VLOOKUP($E154,УЧАСТНИКИ!$A$2:$L$1060,9,FALSE)</f>
        <v>#N/A</v>
      </c>
    </row>
    <row r="155" spans="1:9" ht="15" hidden="1" customHeight="1" x14ac:dyDescent="0.2">
      <c r="A155" s="115"/>
      <c r="B155" s="121" t="s">
        <v>1527</v>
      </c>
      <c r="C155" s="116"/>
      <c r="D155" s="116"/>
      <c r="E155" s="116"/>
      <c r="F155" s="116"/>
      <c r="G155" s="116"/>
      <c r="H155" s="116"/>
      <c r="I155" s="117"/>
    </row>
    <row r="156" spans="1:9" ht="15" hidden="1" customHeight="1" x14ac:dyDescent="0.2">
      <c r="A156" s="20" t="s">
        <v>45</v>
      </c>
      <c r="B156" s="15" t="e">
        <f>VLOOKUP($E156,УЧАСТНИКИ!$A$2:$L$1060,3,FALSE)</f>
        <v>#N/A</v>
      </c>
      <c r="C156" s="139" t="e">
        <f>VLOOKUP($E156,УЧАСТНИКИ!$A$2:$L$1060,4,FALSE)</f>
        <v>#N/A</v>
      </c>
      <c r="D156" s="32" t="e">
        <f>VLOOKUP($E156,УЧАСТНИКИ!$A$2:$L$1060,5,FALSE)</f>
        <v>#N/A</v>
      </c>
      <c r="E156" s="20"/>
      <c r="F156" s="208"/>
      <c r="G156" s="208"/>
      <c r="H156" s="20"/>
      <c r="I156" s="207" t="e">
        <f>VLOOKUP($E156,УЧАСТНИКИ!$A$2:$L$1060,9,FALSE)</f>
        <v>#N/A</v>
      </c>
    </row>
    <row r="157" spans="1:9" ht="15" hidden="1" customHeight="1" x14ac:dyDescent="0.2">
      <c r="A157" s="20" t="s">
        <v>46</v>
      </c>
      <c r="B157" s="15" t="e">
        <f>VLOOKUP($E157,УЧАСТНИКИ!$A$2:$L$1060,3,FALSE)</f>
        <v>#N/A</v>
      </c>
      <c r="C157" s="139" t="e">
        <f>VLOOKUP($E157,УЧАСТНИКИ!$A$2:$L$1060,4,FALSE)</f>
        <v>#N/A</v>
      </c>
      <c r="D157" s="32" t="e">
        <f>VLOOKUP($E157,УЧАСТНИКИ!$A$2:$L$1060,5,FALSE)</f>
        <v>#N/A</v>
      </c>
      <c r="E157" s="20"/>
      <c r="F157" s="20"/>
      <c r="G157" s="20"/>
      <c r="H157" s="20"/>
      <c r="I157" s="207" t="e">
        <f>VLOOKUP($E157,УЧАСТНИКИ!$A$2:$L$1060,9,FALSE)</f>
        <v>#N/A</v>
      </c>
    </row>
    <row r="158" spans="1:9" ht="15" hidden="1" customHeight="1" x14ac:dyDescent="0.2">
      <c r="A158" s="20" t="s">
        <v>47</v>
      </c>
      <c r="B158" s="15" t="e">
        <f>VLOOKUP($E158,УЧАСТНИКИ!$A$2:$L$1060,3,FALSE)</f>
        <v>#N/A</v>
      </c>
      <c r="C158" s="139" t="e">
        <f>VLOOKUP($E158,УЧАСТНИКИ!$A$2:$L$1060,4,FALSE)</f>
        <v>#N/A</v>
      </c>
      <c r="D158" s="32" t="e">
        <f>VLOOKUP($E158,УЧАСТНИКИ!$A$2:$L$1060,5,FALSE)</f>
        <v>#N/A</v>
      </c>
      <c r="E158" s="20"/>
      <c r="F158" s="20"/>
      <c r="G158" s="20"/>
      <c r="H158" s="20"/>
      <c r="I158" s="207" t="e">
        <f>VLOOKUP($E158,УЧАСТНИКИ!$A$2:$L$1060,9,FALSE)</f>
        <v>#N/A</v>
      </c>
    </row>
    <row r="159" spans="1:9" ht="15" hidden="1" customHeight="1" x14ac:dyDescent="0.2">
      <c r="A159" s="20" t="s">
        <v>48</v>
      </c>
      <c r="B159" s="15" t="e">
        <f>VLOOKUP($E159,УЧАСТНИКИ!$A$2:$L$1060,3,FALSE)</f>
        <v>#N/A</v>
      </c>
      <c r="C159" s="139" t="e">
        <f>VLOOKUP($E159,УЧАСТНИКИ!$A$2:$L$1060,4,FALSE)</f>
        <v>#N/A</v>
      </c>
      <c r="D159" s="32" t="e">
        <f>VLOOKUP($E159,УЧАСТНИКИ!$A$2:$L$1060,5,FALSE)</f>
        <v>#N/A</v>
      </c>
      <c r="E159" s="20"/>
      <c r="F159" s="20"/>
      <c r="G159" s="20"/>
      <c r="H159" s="20"/>
      <c r="I159" s="207" t="e">
        <f>VLOOKUP($E159,УЧАСТНИКИ!$A$2:$L$1060,9,FALSE)</f>
        <v>#N/A</v>
      </c>
    </row>
    <row r="160" spans="1:9" ht="15" hidden="1" customHeight="1" x14ac:dyDescent="0.2">
      <c r="A160" s="20" t="s">
        <v>49</v>
      </c>
      <c r="B160" s="15" t="e">
        <f>VLOOKUP($E160,УЧАСТНИКИ!$A$2:$L$1060,3,FALSE)</f>
        <v>#N/A</v>
      </c>
      <c r="C160" s="139" t="e">
        <f>VLOOKUP($E160,УЧАСТНИКИ!$A$2:$L$1060,4,FALSE)</f>
        <v>#N/A</v>
      </c>
      <c r="D160" s="32" t="e">
        <f>VLOOKUP($E160,УЧАСТНИКИ!$A$2:$L$1060,5,FALSE)</f>
        <v>#N/A</v>
      </c>
      <c r="E160" s="20"/>
      <c r="F160" s="20"/>
      <c r="G160" s="20"/>
      <c r="H160" s="20"/>
      <c r="I160" s="207" t="e">
        <f>VLOOKUP($E160,УЧАСТНИКИ!$A$2:$L$1060,9,FALSE)</f>
        <v>#N/A</v>
      </c>
    </row>
    <row r="161" spans="1:9" ht="15" hidden="1" customHeight="1" x14ac:dyDescent="0.2">
      <c r="A161" s="115"/>
      <c r="B161" s="121" t="s">
        <v>1528</v>
      </c>
      <c r="C161" s="116"/>
      <c r="D161" s="116"/>
      <c r="E161" s="116"/>
      <c r="F161" s="116"/>
      <c r="G161" s="116"/>
      <c r="H161" s="116"/>
      <c r="I161" s="117"/>
    </row>
    <row r="162" spans="1:9" ht="15" hidden="1" customHeight="1" x14ac:dyDescent="0.2">
      <c r="A162" s="20" t="s">
        <v>45</v>
      </c>
      <c r="B162" s="15" t="e">
        <f>VLOOKUP($E162,УЧАСТНИКИ!$A$2:$L$1060,3,FALSE)</f>
        <v>#N/A</v>
      </c>
      <c r="C162" s="139" t="e">
        <f>VLOOKUP($E162,УЧАСТНИКИ!$A$2:$L$1060,4,FALSE)</f>
        <v>#N/A</v>
      </c>
      <c r="D162" s="32" t="e">
        <f>VLOOKUP($E162,УЧАСТНИКИ!$A$2:$L$1060,5,FALSE)</f>
        <v>#N/A</v>
      </c>
      <c r="E162" s="20"/>
      <c r="F162" s="20"/>
      <c r="G162" s="20"/>
      <c r="H162" s="20"/>
      <c r="I162" s="16"/>
    </row>
    <row r="163" spans="1:9" ht="15" hidden="1" customHeight="1" x14ac:dyDescent="0.2">
      <c r="A163" s="20" t="s">
        <v>46</v>
      </c>
      <c r="B163" s="15" t="e">
        <f>VLOOKUP($E163,УЧАСТНИКИ!$A$2:$L$1060,3,FALSE)</f>
        <v>#N/A</v>
      </c>
      <c r="C163" s="139" t="e">
        <f>VLOOKUP($E163,УЧАСТНИКИ!$A$2:$L$1060,4,FALSE)</f>
        <v>#N/A</v>
      </c>
      <c r="D163" s="32" t="e">
        <f>VLOOKUP($E163,УЧАСТНИКИ!$A$2:$L$1060,5,FALSE)</f>
        <v>#N/A</v>
      </c>
      <c r="E163" s="20"/>
      <c r="F163" s="20"/>
      <c r="G163" s="20"/>
      <c r="H163" s="20"/>
      <c r="I163" s="16"/>
    </row>
    <row r="164" spans="1:9" ht="15" hidden="1" customHeight="1" x14ac:dyDescent="0.2">
      <c r="A164" s="20" t="s">
        <v>47</v>
      </c>
      <c r="B164" s="15" t="e">
        <f>VLOOKUP($E164,УЧАСТНИКИ!$A$2:$L$1060,3,FALSE)</f>
        <v>#N/A</v>
      </c>
      <c r="C164" s="139" t="e">
        <f>VLOOKUP($E164,УЧАСТНИКИ!$A$2:$L$1060,4,FALSE)</f>
        <v>#N/A</v>
      </c>
      <c r="D164" s="32" t="e">
        <f>VLOOKUP($E164,УЧАСТНИКИ!$A$2:$L$1060,5,FALSE)</f>
        <v>#N/A</v>
      </c>
      <c r="E164" s="20"/>
      <c r="F164" s="20"/>
      <c r="G164" s="20"/>
      <c r="H164" s="20"/>
      <c r="I164" s="16"/>
    </row>
    <row r="165" spans="1:9" ht="15" hidden="1" customHeight="1" x14ac:dyDescent="0.2">
      <c r="A165" s="20" t="s">
        <v>48</v>
      </c>
      <c r="B165" s="15" t="e">
        <f>VLOOKUP($E165,УЧАСТНИКИ!$A$2:$L$1060,3,FALSE)</f>
        <v>#N/A</v>
      </c>
      <c r="C165" s="139" t="e">
        <f>VLOOKUP($E165,УЧАСТНИКИ!$A$2:$L$1060,4,FALSE)</f>
        <v>#N/A</v>
      </c>
      <c r="D165" s="32" t="e">
        <f>VLOOKUP($E165,УЧАСТНИКИ!$A$2:$L$1060,5,FALSE)</f>
        <v>#N/A</v>
      </c>
      <c r="E165" s="20"/>
      <c r="F165" s="20"/>
      <c r="G165" s="20"/>
      <c r="H165" s="20"/>
      <c r="I165" s="16"/>
    </row>
    <row r="166" spans="1:9" ht="15" hidden="1" customHeight="1" x14ac:dyDescent="0.2">
      <c r="A166" s="20" t="s">
        <v>49</v>
      </c>
      <c r="B166" s="15" t="e">
        <f>VLOOKUP($E166,УЧАСТНИКИ!$A$2:$L$1060,3,FALSE)</f>
        <v>#N/A</v>
      </c>
      <c r="C166" s="139" t="e">
        <f>VLOOKUP($E166,УЧАСТНИКИ!$A$2:$L$1060,4,FALSE)</f>
        <v>#N/A</v>
      </c>
      <c r="D166" s="32" t="e">
        <f>VLOOKUP($E166,УЧАСТНИКИ!$A$2:$L$1060,5,FALSE)</f>
        <v>#N/A</v>
      </c>
      <c r="E166" s="20"/>
      <c r="F166" s="20"/>
      <c r="G166" s="20"/>
      <c r="H166" s="20"/>
      <c r="I166" s="16"/>
    </row>
    <row r="167" spans="1:9" ht="15" hidden="1" customHeight="1" x14ac:dyDescent="0.2">
      <c r="A167" s="115"/>
      <c r="B167" s="121" t="s">
        <v>1529</v>
      </c>
      <c r="C167" s="116"/>
      <c r="D167" s="116"/>
      <c r="E167" s="116"/>
      <c r="F167" s="116"/>
      <c r="G167" s="116"/>
      <c r="H167" s="116"/>
      <c r="I167" s="117"/>
    </row>
    <row r="168" spans="1:9" ht="15" hidden="1" customHeight="1" x14ac:dyDescent="0.2">
      <c r="A168" s="20" t="s">
        <v>45</v>
      </c>
      <c r="B168" s="15" t="e">
        <f>VLOOKUP($E168,УЧАСТНИКИ!$A$2:$L$1060,3,FALSE)</f>
        <v>#N/A</v>
      </c>
      <c r="C168" s="139" t="e">
        <f>VLOOKUP($E168,УЧАСТНИКИ!$A$2:$L$1060,4,FALSE)</f>
        <v>#N/A</v>
      </c>
      <c r="D168" s="32" t="e">
        <f>VLOOKUP($E168,УЧАСТНИКИ!$A$2:$L$1060,5,FALSE)</f>
        <v>#N/A</v>
      </c>
      <c r="E168" s="20"/>
      <c r="F168" s="20"/>
      <c r="G168" s="20"/>
      <c r="H168" s="20"/>
      <c r="I168" s="207" t="e">
        <f>VLOOKUP($E168,УЧАСТНИКИ!$A$2:$L$1060,9,FALSE)</f>
        <v>#N/A</v>
      </c>
    </row>
    <row r="169" spans="1:9" ht="15" hidden="1" customHeight="1" x14ac:dyDescent="0.2">
      <c r="A169" s="20" t="s">
        <v>46</v>
      </c>
      <c r="B169" s="15" t="e">
        <f>VLOOKUP($E169,УЧАСТНИКИ!$A$2:$L$1060,3,FALSE)</f>
        <v>#N/A</v>
      </c>
      <c r="C169" s="139" t="e">
        <f>VLOOKUP($E169,УЧАСТНИКИ!$A$2:$L$1060,4,FALSE)</f>
        <v>#N/A</v>
      </c>
      <c r="D169" s="32" t="e">
        <f>VLOOKUP($E169,УЧАСТНИКИ!$A$2:$L$1060,5,FALSE)</f>
        <v>#N/A</v>
      </c>
      <c r="E169" s="20"/>
      <c r="F169" s="20"/>
      <c r="G169" s="20"/>
      <c r="H169" s="20"/>
      <c r="I169" s="207" t="e">
        <f>VLOOKUP($E169,УЧАСТНИКИ!$A$2:$L$1060,9,FALSE)</f>
        <v>#N/A</v>
      </c>
    </row>
    <row r="170" spans="1:9" ht="15" hidden="1" customHeight="1" x14ac:dyDescent="0.2">
      <c r="A170" s="20" t="s">
        <v>47</v>
      </c>
      <c r="B170" s="15" t="e">
        <f>VLOOKUP($E170,УЧАСТНИКИ!$A$2:$L$1060,3,FALSE)</f>
        <v>#N/A</v>
      </c>
      <c r="C170" s="139" t="e">
        <f>VLOOKUP($E170,УЧАСТНИКИ!$A$2:$L$1060,4,FALSE)</f>
        <v>#N/A</v>
      </c>
      <c r="D170" s="32" t="e">
        <f>VLOOKUP($E170,УЧАСТНИКИ!$A$2:$L$1060,5,FALSE)</f>
        <v>#N/A</v>
      </c>
      <c r="E170" s="20"/>
      <c r="F170" s="20"/>
      <c r="G170" s="20"/>
      <c r="H170" s="20"/>
      <c r="I170" s="207" t="e">
        <f>VLOOKUP($E170,УЧАСТНИКИ!$A$2:$L$1060,9,FALSE)</f>
        <v>#N/A</v>
      </c>
    </row>
    <row r="171" spans="1:9" ht="15" hidden="1" customHeight="1" x14ac:dyDescent="0.2">
      <c r="A171" s="20" t="s">
        <v>48</v>
      </c>
      <c r="B171" s="15" t="e">
        <f>VLOOKUP($E171,УЧАСТНИКИ!$A$2:$L$1060,3,FALSE)</f>
        <v>#N/A</v>
      </c>
      <c r="C171" s="139" t="e">
        <f>VLOOKUP($E171,УЧАСТНИКИ!$A$2:$L$1060,4,FALSE)</f>
        <v>#N/A</v>
      </c>
      <c r="D171" s="32" t="e">
        <f>VLOOKUP($E171,УЧАСТНИКИ!$A$2:$L$1060,5,FALSE)</f>
        <v>#N/A</v>
      </c>
      <c r="E171" s="20"/>
      <c r="F171" s="20"/>
      <c r="G171" s="20"/>
      <c r="H171" s="20"/>
      <c r="I171" s="207" t="e">
        <f>VLOOKUP($E171,УЧАСТНИКИ!$A$2:$L$1060,9,FALSE)</f>
        <v>#N/A</v>
      </c>
    </row>
    <row r="172" spans="1:9" ht="15" hidden="1" customHeight="1" x14ac:dyDescent="0.2">
      <c r="A172" s="20" t="s">
        <v>49</v>
      </c>
      <c r="B172" s="15" t="e">
        <f>VLOOKUP($E172,УЧАСТНИКИ!$A$2:$L$1060,3,FALSE)</f>
        <v>#N/A</v>
      </c>
      <c r="C172" s="139" t="e">
        <f>VLOOKUP($E172,УЧАСТНИКИ!$A$2:$L$1060,4,FALSE)</f>
        <v>#N/A</v>
      </c>
      <c r="D172" s="32" t="e">
        <f>VLOOKUP($E172,УЧАСТНИКИ!$A$2:$L$1060,5,FALSE)</f>
        <v>#N/A</v>
      </c>
      <c r="E172" s="20"/>
      <c r="F172" s="20"/>
      <c r="G172" s="20"/>
      <c r="H172" s="20"/>
      <c r="I172" s="207" t="e">
        <f>VLOOKUP($E172,УЧАСТНИКИ!$A$2:$L$1060,9,FALSE)</f>
        <v>#N/A</v>
      </c>
    </row>
    <row r="173" spans="1:9" ht="15" hidden="1" customHeight="1" x14ac:dyDescent="0.2">
      <c r="A173" s="115"/>
      <c r="B173" s="121" t="s">
        <v>1530</v>
      </c>
      <c r="C173" s="116"/>
      <c r="D173" s="116"/>
      <c r="E173" s="116"/>
      <c r="F173" s="116"/>
      <c r="G173" s="116"/>
      <c r="H173" s="116"/>
      <c r="I173" s="212"/>
    </row>
    <row r="174" spans="1:9" ht="15" hidden="1" customHeight="1" x14ac:dyDescent="0.2">
      <c r="A174" s="20" t="s">
        <v>45</v>
      </c>
      <c r="B174" s="15" t="e">
        <f>VLOOKUP($E174,УЧАСТНИКИ!$A$2:$L$1060,3,FALSE)</f>
        <v>#N/A</v>
      </c>
      <c r="C174" s="139" t="e">
        <f>VLOOKUP($E174,УЧАСТНИКИ!$A$2:$L$1060,4,FALSE)</f>
        <v>#N/A</v>
      </c>
      <c r="D174" s="32" t="e">
        <f>VLOOKUP($E174,УЧАСТНИКИ!$A$2:$L$1060,5,FALSE)</f>
        <v>#N/A</v>
      </c>
      <c r="E174" s="20"/>
      <c r="F174" s="20"/>
      <c r="G174" s="20"/>
      <c r="H174" s="20"/>
      <c r="I174" s="207" t="e">
        <f>VLOOKUP($E174,УЧАСТНИКИ!$A$2:$L$1060,9,FALSE)</f>
        <v>#N/A</v>
      </c>
    </row>
    <row r="175" spans="1:9" ht="15" hidden="1" customHeight="1" x14ac:dyDescent="0.2">
      <c r="A175" s="20" t="s">
        <v>46</v>
      </c>
      <c r="B175" s="15" t="e">
        <f>VLOOKUP($E175,УЧАСТНИКИ!$A$2:$L$1060,3,FALSE)</f>
        <v>#N/A</v>
      </c>
      <c r="C175" s="139" t="e">
        <f>VLOOKUP($E175,УЧАСТНИКИ!$A$2:$L$1060,4,FALSE)</f>
        <v>#N/A</v>
      </c>
      <c r="D175" s="32" t="e">
        <f>VLOOKUP($E175,УЧАСТНИКИ!$A$2:$L$1060,5,FALSE)</f>
        <v>#N/A</v>
      </c>
      <c r="E175" s="20"/>
      <c r="F175" s="20"/>
      <c r="G175" s="20"/>
      <c r="H175" s="20"/>
      <c r="I175" s="207" t="e">
        <f>VLOOKUP($E175,УЧАСТНИКИ!$A$2:$L$1060,9,FALSE)</f>
        <v>#N/A</v>
      </c>
    </row>
    <row r="176" spans="1:9" ht="15" hidden="1" customHeight="1" x14ac:dyDescent="0.2">
      <c r="A176" s="20" t="s">
        <v>47</v>
      </c>
      <c r="B176" s="15" t="e">
        <f>VLOOKUP($E176,УЧАСТНИКИ!$A$2:$L$1060,3,FALSE)</f>
        <v>#N/A</v>
      </c>
      <c r="C176" s="139" t="e">
        <f>VLOOKUP($E176,УЧАСТНИКИ!$A$2:$L$1060,4,FALSE)</f>
        <v>#N/A</v>
      </c>
      <c r="D176" s="32" t="e">
        <f>VLOOKUP($E176,УЧАСТНИКИ!$A$2:$L$1060,5,FALSE)</f>
        <v>#N/A</v>
      </c>
      <c r="E176" s="20"/>
      <c r="F176" s="20"/>
      <c r="G176" s="20"/>
      <c r="H176" s="20"/>
      <c r="I176" s="207" t="e">
        <f>VLOOKUP($E176,УЧАСТНИКИ!$A$2:$L$1060,9,FALSE)</f>
        <v>#N/A</v>
      </c>
    </row>
    <row r="177" spans="1:11" ht="15" hidden="1" customHeight="1" x14ac:dyDescent="0.2">
      <c r="A177" s="20" t="s">
        <v>48</v>
      </c>
      <c r="B177" s="15" t="e">
        <f>VLOOKUP($E177,УЧАСТНИКИ!$A$2:$L$1060,3,FALSE)</f>
        <v>#N/A</v>
      </c>
      <c r="C177" s="139" t="e">
        <f>VLOOKUP($E177,УЧАСТНИКИ!$A$2:$L$1060,4,FALSE)</f>
        <v>#N/A</v>
      </c>
      <c r="D177" s="32" t="e">
        <f>VLOOKUP($E177,УЧАСТНИКИ!$A$2:$L$1060,5,FALSE)</f>
        <v>#N/A</v>
      </c>
      <c r="E177" s="20"/>
      <c r="F177" s="20"/>
      <c r="G177" s="20"/>
      <c r="H177" s="20"/>
      <c r="I177" s="207" t="e">
        <f>VLOOKUP($E177,УЧАСТНИКИ!$A$2:$L$1060,9,FALSE)</f>
        <v>#N/A</v>
      </c>
      <c r="K177" s="4"/>
    </row>
    <row r="178" spans="1:11" ht="15" hidden="1" customHeight="1" x14ac:dyDescent="0.2">
      <c r="A178" s="20" t="s">
        <v>49</v>
      </c>
      <c r="B178" s="15" t="e">
        <f>VLOOKUP($E178,УЧАСТНИКИ!$A$2:$L$1060,3,FALSE)</f>
        <v>#N/A</v>
      </c>
      <c r="C178" s="139" t="e">
        <f>VLOOKUP($E178,УЧАСТНИКИ!$A$2:$L$1060,4,FALSE)</f>
        <v>#N/A</v>
      </c>
      <c r="D178" s="32" t="e">
        <f>VLOOKUP($E178,УЧАСТНИКИ!$A$2:$L$1060,5,FALSE)</f>
        <v>#N/A</v>
      </c>
      <c r="E178" s="20"/>
      <c r="F178" s="20"/>
      <c r="G178" s="20"/>
      <c r="H178" s="20"/>
      <c r="I178" s="207" t="e">
        <f>VLOOKUP($E178,УЧАСТНИКИ!$A$2:$L$1060,9,FALSE)</f>
        <v>#N/A</v>
      </c>
    </row>
    <row r="179" spans="1:11" ht="15" hidden="1" customHeight="1" x14ac:dyDescent="0.2">
      <c r="A179" s="115"/>
      <c r="B179" s="121" t="s">
        <v>1531</v>
      </c>
      <c r="C179" s="116"/>
      <c r="D179" s="116"/>
      <c r="E179" s="116"/>
      <c r="F179" s="116"/>
      <c r="G179" s="116"/>
      <c r="H179" s="116"/>
      <c r="I179" s="212"/>
    </row>
    <row r="180" spans="1:11" ht="15" hidden="1" customHeight="1" x14ac:dyDescent="0.2">
      <c r="A180" s="20" t="s">
        <v>45</v>
      </c>
      <c r="B180" s="15" t="e">
        <f>VLOOKUP($E180,УЧАСТНИКИ!$A$2:$L$1060,3,FALSE)</f>
        <v>#N/A</v>
      </c>
      <c r="C180" s="139" t="e">
        <f>VLOOKUP($E180,УЧАСТНИКИ!$A$2:$L$1060,4,FALSE)</f>
        <v>#N/A</v>
      </c>
      <c r="D180" s="32" t="e">
        <f>VLOOKUP($E180,УЧАСТНИКИ!$A$2:$L$1060,5,FALSE)</f>
        <v>#N/A</v>
      </c>
      <c r="E180" s="20"/>
      <c r="F180" s="20"/>
      <c r="G180" s="20"/>
      <c r="H180" s="20"/>
      <c r="I180" s="207" t="e">
        <f>VLOOKUP($E180,УЧАСТНИКИ!$A$2:$L$1060,9,FALSE)</f>
        <v>#N/A</v>
      </c>
    </row>
    <row r="181" spans="1:11" ht="15" hidden="1" customHeight="1" x14ac:dyDescent="0.2">
      <c r="A181" s="20" t="s">
        <v>46</v>
      </c>
      <c r="B181" s="214" t="e">
        <f>VLOOKUP($E181,УЧАСТНИКИ!$A$2:$L$1060,3,FALSE)</f>
        <v>#N/A</v>
      </c>
      <c r="C181" s="215" t="e">
        <f>VLOOKUP($E181,УЧАСТНИКИ!$A$2:$L$1060,4,FALSE)</f>
        <v>#N/A</v>
      </c>
      <c r="D181" s="32" t="e">
        <f>VLOOKUP($E181,УЧАСТНИКИ!$A$2:$L$1060,5,FALSE)</f>
        <v>#N/A</v>
      </c>
      <c r="E181" s="20"/>
      <c r="F181" s="20"/>
      <c r="G181" s="20"/>
      <c r="H181" s="20"/>
      <c r="I181" s="207" t="e">
        <f>VLOOKUP($E181,УЧАСТНИКИ!$A$2:$L$1060,9,FALSE)</f>
        <v>#N/A</v>
      </c>
    </row>
    <row r="182" spans="1:11" ht="15" hidden="1" customHeight="1" x14ac:dyDescent="0.2">
      <c r="A182" s="20" t="s">
        <v>47</v>
      </c>
      <c r="B182" s="15" t="e">
        <f>VLOOKUP($E182,УЧАСТНИКИ!$A$2:$L$1060,3,FALSE)</f>
        <v>#N/A</v>
      </c>
      <c r="C182" s="139" t="e">
        <f>VLOOKUP($E182,УЧАСТНИКИ!$A$2:$L$1060,4,FALSE)</f>
        <v>#N/A</v>
      </c>
      <c r="D182" s="32" t="e">
        <f>VLOOKUP($E182,УЧАСТНИКИ!$A$2:$L$1060,5,FALSE)</f>
        <v>#N/A</v>
      </c>
      <c r="E182" s="20"/>
      <c r="F182" s="20"/>
      <c r="G182" s="20"/>
      <c r="H182" s="20"/>
      <c r="I182" s="207" t="e">
        <f>VLOOKUP($E182,УЧАСТНИКИ!$A$2:$L$1060,9,FALSE)</f>
        <v>#N/A</v>
      </c>
    </row>
    <row r="183" spans="1:11" ht="15" hidden="1" customHeight="1" x14ac:dyDescent="0.2">
      <c r="A183" s="20" t="s">
        <v>48</v>
      </c>
      <c r="B183" s="15" t="e">
        <f>VLOOKUP($E183,УЧАСТНИКИ!$A$2:$L$1060,3,FALSE)</f>
        <v>#N/A</v>
      </c>
      <c r="C183" s="139" t="e">
        <f>VLOOKUP($E183,УЧАСТНИКИ!$A$2:$L$1060,4,FALSE)</f>
        <v>#N/A</v>
      </c>
      <c r="D183" s="32" t="e">
        <f>VLOOKUP($E183,УЧАСТНИКИ!$A$2:$L$1060,5,FALSE)</f>
        <v>#N/A</v>
      </c>
      <c r="E183" s="20"/>
      <c r="F183" s="20"/>
      <c r="G183" s="20"/>
      <c r="H183" s="20"/>
      <c r="I183" s="207" t="e">
        <f>VLOOKUP($E183,УЧАСТНИКИ!$A$2:$L$1060,9,FALSE)</f>
        <v>#N/A</v>
      </c>
    </row>
    <row r="184" spans="1:11" ht="15" hidden="1" customHeight="1" x14ac:dyDescent="0.2">
      <c r="A184" s="20" t="s">
        <v>49</v>
      </c>
      <c r="B184" s="15" t="e">
        <f>VLOOKUP($E184,УЧАСТНИКИ!$A$2:$L$1060,3,FALSE)</f>
        <v>#N/A</v>
      </c>
      <c r="C184" s="139" t="e">
        <f>VLOOKUP($E184,УЧАСТНИКИ!$A$2:$L$1060,4,FALSE)</f>
        <v>#N/A</v>
      </c>
      <c r="D184" s="32" t="e">
        <f>VLOOKUP($E184,УЧАСТНИКИ!$A$2:$L$1060,5,FALSE)</f>
        <v>#N/A</v>
      </c>
      <c r="E184" s="20"/>
      <c r="F184" s="20"/>
      <c r="G184" s="20"/>
      <c r="H184" s="20"/>
      <c r="I184" s="207" t="e">
        <f>VLOOKUP($E184,УЧАСТНИКИ!$A$2:$L$1060,9,FALSE)</f>
        <v>#N/A</v>
      </c>
    </row>
    <row r="185" spans="1:11" ht="15" hidden="1" customHeight="1" x14ac:dyDescent="0.2">
      <c r="A185" s="115"/>
      <c r="B185" s="121" t="s">
        <v>1532</v>
      </c>
      <c r="C185" s="116"/>
      <c r="D185" s="116"/>
      <c r="E185" s="116"/>
      <c r="F185" s="116"/>
      <c r="G185" s="116"/>
      <c r="H185" s="116"/>
      <c r="I185" s="212"/>
    </row>
    <row r="186" spans="1:11" ht="15" hidden="1" customHeight="1" x14ac:dyDescent="0.2">
      <c r="A186" s="20" t="s">
        <v>45</v>
      </c>
      <c r="B186" s="15" t="e">
        <f>VLOOKUP($E186,УЧАСТНИКИ!$A$2:$L$1060,3,FALSE)</f>
        <v>#N/A</v>
      </c>
      <c r="C186" s="139" t="e">
        <f>VLOOKUP($E186,УЧАСТНИКИ!$A$2:$L$1060,4,FALSE)</f>
        <v>#N/A</v>
      </c>
      <c r="D186" s="32" t="e">
        <f>VLOOKUP($E186,УЧАСТНИКИ!$A$2:$L$1060,5,FALSE)</f>
        <v>#N/A</v>
      </c>
      <c r="E186" s="20"/>
      <c r="F186" s="208"/>
      <c r="G186" s="208"/>
      <c r="H186" s="20"/>
      <c r="I186" s="207" t="e">
        <f>VLOOKUP($E186,УЧАСТНИКИ!$A$2:$L$1060,9,FALSE)</f>
        <v>#N/A</v>
      </c>
    </row>
    <row r="187" spans="1:11" ht="15" hidden="1" customHeight="1" x14ac:dyDescent="0.2">
      <c r="A187" s="20" t="s">
        <v>46</v>
      </c>
      <c r="B187" s="15" t="e">
        <f>VLOOKUP($E187,УЧАСТНИКИ!$A$2:$L$1060,3,FALSE)</f>
        <v>#N/A</v>
      </c>
      <c r="C187" s="139" t="e">
        <f>VLOOKUP($E187,УЧАСТНИКИ!$A$2:$L$1060,4,FALSE)</f>
        <v>#N/A</v>
      </c>
      <c r="D187" s="32" t="e">
        <f>VLOOKUP($E187,УЧАСТНИКИ!$A$2:$L$1060,5,FALSE)</f>
        <v>#N/A</v>
      </c>
      <c r="E187" s="20"/>
      <c r="F187" s="20"/>
      <c r="G187" s="20"/>
      <c r="H187" s="20"/>
      <c r="I187" s="207" t="e">
        <f>VLOOKUP($E187,УЧАСТНИКИ!$A$2:$L$1060,9,FALSE)</f>
        <v>#N/A</v>
      </c>
    </row>
    <row r="188" spans="1:11" ht="15" hidden="1" customHeight="1" x14ac:dyDescent="0.2">
      <c r="A188" s="20" t="s">
        <v>47</v>
      </c>
      <c r="B188" s="15" t="e">
        <f>VLOOKUP($E188,УЧАСТНИКИ!$A$2:$L$1060,3,FALSE)</f>
        <v>#N/A</v>
      </c>
      <c r="C188" s="139" t="e">
        <f>VLOOKUP($E188,УЧАСТНИКИ!$A$2:$L$1060,4,FALSE)</f>
        <v>#N/A</v>
      </c>
      <c r="D188" s="32" t="e">
        <f>VLOOKUP($E188,УЧАСТНИКИ!$A$2:$L$1060,5,FALSE)</f>
        <v>#N/A</v>
      </c>
      <c r="E188" s="20"/>
      <c r="F188" s="20"/>
      <c r="G188" s="20"/>
      <c r="H188" s="20"/>
      <c r="I188" s="207" t="e">
        <f>VLOOKUP($E188,УЧАСТНИКИ!$A$2:$L$1060,9,FALSE)</f>
        <v>#N/A</v>
      </c>
    </row>
    <row r="189" spans="1:11" ht="15" hidden="1" customHeight="1" x14ac:dyDescent="0.2">
      <c r="A189" s="20" t="s">
        <v>48</v>
      </c>
      <c r="B189" s="15" t="e">
        <f>VLOOKUP($E189,УЧАСТНИКИ!$A$2:$L$1060,3,FALSE)</f>
        <v>#N/A</v>
      </c>
      <c r="C189" s="139" t="e">
        <f>VLOOKUP($E189,УЧАСТНИКИ!$A$2:$L$1060,4,FALSE)</f>
        <v>#N/A</v>
      </c>
      <c r="D189" s="32" t="e">
        <f>VLOOKUP($E189,УЧАСТНИКИ!$A$2:$L$1060,5,FALSE)</f>
        <v>#N/A</v>
      </c>
      <c r="E189" s="20"/>
      <c r="F189" s="20"/>
      <c r="G189" s="20"/>
      <c r="H189" s="20"/>
      <c r="I189" s="207" t="e">
        <f>VLOOKUP($E189,УЧАСТНИКИ!$A$2:$L$1060,9,FALSE)</f>
        <v>#N/A</v>
      </c>
    </row>
    <row r="190" spans="1:11" ht="15" hidden="1" customHeight="1" x14ac:dyDescent="0.2">
      <c r="A190" s="20" t="s">
        <v>49</v>
      </c>
      <c r="B190" s="15" t="e">
        <f>VLOOKUP($E190,УЧАСТНИКИ!$A$2:$L$1060,3,FALSE)</f>
        <v>#N/A</v>
      </c>
      <c r="C190" s="139" t="e">
        <f>VLOOKUP($E190,УЧАСТНИКИ!$A$2:$L$1060,4,FALSE)</f>
        <v>#N/A</v>
      </c>
      <c r="D190" s="32" t="e">
        <f>VLOOKUP($E190,УЧАСТНИКИ!$A$2:$L$1060,5,FALSE)</f>
        <v>#N/A</v>
      </c>
      <c r="E190" s="20"/>
      <c r="F190" s="20"/>
      <c r="G190" s="20"/>
      <c r="H190" s="20"/>
      <c r="I190" s="207" t="e">
        <f>VLOOKUP($E190,УЧАСТНИКИ!$A$2:$L$1060,9,FALSE)</f>
        <v>#N/A</v>
      </c>
    </row>
    <row r="191" spans="1:11" ht="15" hidden="1" customHeight="1" x14ac:dyDescent="0.2">
      <c r="A191" s="115"/>
      <c r="B191" s="121" t="s">
        <v>1533</v>
      </c>
      <c r="C191" s="116"/>
      <c r="D191" s="116"/>
      <c r="E191" s="116"/>
      <c r="F191" s="116"/>
      <c r="G191" s="116"/>
      <c r="H191" s="116"/>
      <c r="I191" s="212"/>
    </row>
    <row r="192" spans="1:11" ht="15" hidden="1" customHeight="1" x14ac:dyDescent="0.2">
      <c r="A192" s="20" t="s">
        <v>45</v>
      </c>
      <c r="B192" s="15" t="e">
        <f>VLOOKUP($E192,УЧАСТНИКИ!$A$2:$L$1060,3,FALSE)</f>
        <v>#N/A</v>
      </c>
      <c r="C192" s="139" t="e">
        <f>VLOOKUP($E192,УЧАСТНИКИ!$A$2:$L$1060,4,FALSE)</f>
        <v>#N/A</v>
      </c>
      <c r="D192" s="32" t="e">
        <f>VLOOKUP($E192,УЧАСТНИКИ!$A$2:$L$1060,5,FALSE)</f>
        <v>#N/A</v>
      </c>
      <c r="E192" s="20"/>
      <c r="F192" s="20"/>
      <c r="G192" s="20"/>
      <c r="H192" s="20"/>
      <c r="I192" s="207" t="e">
        <f>VLOOKUP($E192,УЧАСТНИКИ!$A$2:$L$1060,9,FALSE)</f>
        <v>#N/A</v>
      </c>
    </row>
    <row r="193" spans="1:11" ht="15" hidden="1" customHeight="1" x14ac:dyDescent="0.2">
      <c r="A193" s="20" t="s">
        <v>46</v>
      </c>
      <c r="B193" s="15" t="e">
        <f>VLOOKUP($E193,УЧАСТНИКИ!$A$2:$L$1060,3,FALSE)</f>
        <v>#N/A</v>
      </c>
      <c r="C193" s="139" t="e">
        <f>VLOOKUP($E193,УЧАСТНИКИ!$A$2:$L$1060,4,FALSE)</f>
        <v>#N/A</v>
      </c>
      <c r="D193" s="32" t="e">
        <f>VLOOKUP($E193,УЧАСТНИКИ!$A$2:$L$1060,5,FALSE)</f>
        <v>#N/A</v>
      </c>
      <c r="E193" s="20"/>
      <c r="F193" s="20"/>
      <c r="G193" s="20"/>
      <c r="H193" s="20"/>
      <c r="I193" s="207" t="e">
        <f>VLOOKUP($E193,УЧАСТНИКИ!$A$2:$L$1060,9,FALSE)</f>
        <v>#N/A</v>
      </c>
    </row>
    <row r="194" spans="1:11" ht="15" hidden="1" customHeight="1" x14ac:dyDescent="0.2">
      <c r="A194" s="20" t="s">
        <v>47</v>
      </c>
      <c r="B194" s="15" t="e">
        <f>VLOOKUP($E194,УЧАСТНИКИ!$A$2:$L$1060,3,FALSE)</f>
        <v>#N/A</v>
      </c>
      <c r="C194" s="139" t="e">
        <f>VLOOKUP($E194,УЧАСТНИКИ!$A$2:$L$1060,4,FALSE)</f>
        <v>#N/A</v>
      </c>
      <c r="D194" s="32" t="e">
        <f>VLOOKUP($E194,УЧАСТНИКИ!$A$2:$L$1060,5,FALSE)</f>
        <v>#N/A</v>
      </c>
      <c r="E194" s="20"/>
      <c r="F194" s="20"/>
      <c r="G194" s="20"/>
      <c r="H194" s="20"/>
      <c r="I194" s="207" t="e">
        <f>VLOOKUP($E194,УЧАСТНИКИ!$A$2:$L$1060,9,FALSE)</f>
        <v>#N/A</v>
      </c>
    </row>
    <row r="195" spans="1:11" ht="15" hidden="1" customHeight="1" x14ac:dyDescent="0.2">
      <c r="A195" s="20" t="s">
        <v>48</v>
      </c>
      <c r="B195" s="15" t="e">
        <f>VLOOKUP($E195,УЧАСТНИКИ!$A$2:$L$1060,3,FALSE)</f>
        <v>#N/A</v>
      </c>
      <c r="C195" s="139" t="e">
        <f>VLOOKUP($E195,УЧАСТНИКИ!$A$2:$L$1060,4,FALSE)</f>
        <v>#N/A</v>
      </c>
      <c r="D195" s="32" t="e">
        <f>VLOOKUP($E195,УЧАСТНИКИ!$A$2:$L$1060,5,FALSE)</f>
        <v>#N/A</v>
      </c>
      <c r="E195" s="20"/>
      <c r="F195" s="20"/>
      <c r="G195" s="20"/>
      <c r="H195" s="20"/>
      <c r="I195" s="207" t="e">
        <f>VLOOKUP($E195,УЧАСТНИКИ!$A$2:$L$1060,9,FALSE)</f>
        <v>#N/A</v>
      </c>
      <c r="K195" s="4"/>
    </row>
    <row r="196" spans="1:11" ht="15" hidden="1" customHeight="1" x14ac:dyDescent="0.2">
      <c r="A196" s="20" t="s">
        <v>49</v>
      </c>
      <c r="B196" s="15" t="e">
        <f>VLOOKUP($E196,УЧАСТНИКИ!$A$2:$L$1060,3,FALSE)</f>
        <v>#N/A</v>
      </c>
      <c r="C196" s="139" t="e">
        <f>VLOOKUP($E196,УЧАСТНИКИ!$A$2:$L$1060,4,FALSE)</f>
        <v>#N/A</v>
      </c>
      <c r="D196" s="32" t="e">
        <f>VLOOKUP($E196,УЧАСТНИКИ!$A$2:$L$1060,5,FALSE)</f>
        <v>#N/A</v>
      </c>
      <c r="E196" s="20"/>
      <c r="F196" s="20"/>
      <c r="G196" s="20"/>
      <c r="H196" s="20"/>
      <c r="I196" s="207" t="e">
        <f>VLOOKUP($E196,УЧАСТНИКИ!$A$2:$L$1060,9,FALSE)</f>
        <v>#N/A</v>
      </c>
    </row>
    <row r="197" spans="1:11" ht="15" hidden="1" customHeight="1" x14ac:dyDescent="0.2">
      <c r="A197" s="115"/>
      <c r="B197" s="121" t="s">
        <v>1534</v>
      </c>
      <c r="C197" s="116"/>
      <c r="D197" s="116"/>
      <c r="E197" s="116"/>
      <c r="F197" s="116"/>
      <c r="G197" s="116"/>
      <c r="H197" s="116"/>
      <c r="I197" s="212"/>
    </row>
    <row r="198" spans="1:11" ht="15" hidden="1" customHeight="1" x14ac:dyDescent="0.2">
      <c r="A198" s="20" t="s">
        <v>45</v>
      </c>
      <c r="B198" s="15" t="e">
        <f>VLOOKUP($E198,УЧАСТНИКИ!$A$2:$L$1060,3,FALSE)</f>
        <v>#N/A</v>
      </c>
      <c r="C198" s="139" t="e">
        <f>VLOOKUP($E198,УЧАСТНИКИ!$A$2:$L$1060,4,FALSE)</f>
        <v>#N/A</v>
      </c>
      <c r="D198" s="32" t="e">
        <f>VLOOKUP($E198,УЧАСТНИКИ!$A$2:$L$1060,5,FALSE)</f>
        <v>#N/A</v>
      </c>
      <c r="E198" s="20"/>
      <c r="F198" s="20"/>
      <c r="G198" s="20"/>
      <c r="H198" s="20"/>
      <c r="I198" s="207" t="e">
        <f>VLOOKUP($E198,УЧАСТНИКИ!$A$2:$L$1060,9,FALSE)</f>
        <v>#N/A</v>
      </c>
    </row>
    <row r="199" spans="1:11" ht="15" hidden="1" customHeight="1" x14ac:dyDescent="0.2">
      <c r="A199" s="20" t="s">
        <v>46</v>
      </c>
      <c r="B199" s="15" t="e">
        <f>VLOOKUP($E199,УЧАСТНИКИ!$A$2:$L$1060,3,FALSE)</f>
        <v>#N/A</v>
      </c>
      <c r="C199" s="139" t="e">
        <f>VLOOKUP($E199,УЧАСТНИКИ!$A$2:$L$1060,4,FALSE)</f>
        <v>#N/A</v>
      </c>
      <c r="D199" s="32" t="e">
        <f>VLOOKUP($E199,УЧАСТНИКИ!$A$2:$L$1060,5,FALSE)</f>
        <v>#N/A</v>
      </c>
      <c r="E199" s="20"/>
      <c r="F199" s="20"/>
      <c r="G199" s="20"/>
      <c r="H199" s="20"/>
      <c r="I199" s="207" t="e">
        <f>VLOOKUP($E199,УЧАСТНИКИ!$A$2:$L$1060,9,FALSE)</f>
        <v>#N/A</v>
      </c>
    </row>
    <row r="200" spans="1:11" ht="15" hidden="1" customHeight="1" x14ac:dyDescent="0.2">
      <c r="A200" s="20" t="s">
        <v>47</v>
      </c>
      <c r="B200" s="15" t="e">
        <f>VLOOKUP($E200,УЧАСТНИКИ!$A$2:$L$1060,3,FALSE)</f>
        <v>#N/A</v>
      </c>
      <c r="C200" s="139" t="e">
        <f>VLOOKUP($E200,УЧАСТНИКИ!$A$2:$L$1060,4,FALSE)</f>
        <v>#N/A</v>
      </c>
      <c r="D200" s="32" t="e">
        <f>VLOOKUP($E200,УЧАСТНИКИ!$A$2:$L$1060,5,FALSE)</f>
        <v>#N/A</v>
      </c>
      <c r="E200" s="20"/>
      <c r="F200" s="20"/>
      <c r="G200" s="20"/>
      <c r="H200" s="20"/>
      <c r="I200" s="207" t="e">
        <f>VLOOKUP($E200,УЧАСТНИКИ!$A$2:$L$1060,9,FALSE)</f>
        <v>#N/A</v>
      </c>
    </row>
    <row r="201" spans="1:11" ht="15" hidden="1" customHeight="1" x14ac:dyDescent="0.2">
      <c r="A201" s="20" t="s">
        <v>48</v>
      </c>
      <c r="B201" s="15" t="e">
        <f>VLOOKUP($E201,УЧАСТНИКИ!$A$2:$L$1060,3,FALSE)</f>
        <v>#N/A</v>
      </c>
      <c r="C201" s="139" t="e">
        <f>VLOOKUP($E201,УЧАСТНИКИ!$A$2:$L$1060,4,FALSE)</f>
        <v>#N/A</v>
      </c>
      <c r="D201" s="32" t="e">
        <f>VLOOKUP($E201,УЧАСТНИКИ!$A$2:$L$1060,5,FALSE)</f>
        <v>#N/A</v>
      </c>
      <c r="E201" s="20"/>
      <c r="F201" s="20"/>
      <c r="G201" s="20"/>
      <c r="H201" s="20"/>
      <c r="I201" s="207" t="e">
        <f>VLOOKUP($E201,УЧАСТНИКИ!$A$2:$L$1060,9,FALSE)</f>
        <v>#N/A</v>
      </c>
    </row>
    <row r="202" spans="1:11" ht="15" hidden="1" customHeight="1" x14ac:dyDescent="0.2">
      <c r="A202" s="20" t="s">
        <v>49</v>
      </c>
      <c r="B202" s="15" t="e">
        <f>VLOOKUP($E202,УЧАСТНИКИ!$A$2:$L$1060,3,FALSE)</f>
        <v>#N/A</v>
      </c>
      <c r="C202" s="139" t="e">
        <f>VLOOKUP($E202,УЧАСТНИКИ!$A$2:$L$1060,4,FALSE)</f>
        <v>#N/A</v>
      </c>
      <c r="D202" s="32" t="e">
        <f>VLOOKUP($E202,УЧАСТНИКИ!$A$2:$L$1060,5,FALSE)</f>
        <v>#N/A</v>
      </c>
      <c r="E202" s="20"/>
      <c r="F202" s="20"/>
      <c r="G202" s="20"/>
      <c r="H202" s="20"/>
      <c r="I202" s="207" t="e">
        <f>VLOOKUP($E202,УЧАСТНИКИ!$A$2:$L$1060,9,FALSE)</f>
        <v>#N/A</v>
      </c>
    </row>
    <row r="203" spans="1:11" ht="15" hidden="1" customHeight="1" x14ac:dyDescent="0.2">
      <c r="A203" s="115"/>
      <c r="B203" s="121" t="s">
        <v>1535</v>
      </c>
      <c r="C203" s="116"/>
      <c r="D203" s="116"/>
      <c r="E203" s="116"/>
      <c r="F203" s="116"/>
      <c r="G203" s="116"/>
      <c r="H203" s="116"/>
      <c r="I203" s="117"/>
    </row>
    <row r="204" spans="1:11" ht="15" hidden="1" customHeight="1" x14ac:dyDescent="0.2">
      <c r="A204" s="20" t="s">
        <v>45</v>
      </c>
      <c r="B204" s="15" t="e">
        <f>VLOOKUP($E204,УЧАСТНИКИ!$A$2:$L$1060,3,FALSE)</f>
        <v>#N/A</v>
      </c>
      <c r="C204" s="139" t="e">
        <f>VLOOKUP($E204,УЧАСТНИКИ!$A$2:$L$1060,4,FALSE)</f>
        <v>#N/A</v>
      </c>
      <c r="D204" s="32" t="e">
        <f>VLOOKUP($E204,УЧАСТНИКИ!$A$2:$L$1060,5,FALSE)</f>
        <v>#N/A</v>
      </c>
      <c r="E204" s="20"/>
      <c r="F204" s="208"/>
      <c r="G204" s="208"/>
      <c r="H204" s="208"/>
      <c r="I204" s="207" t="e">
        <f>VLOOKUP($E204,УЧАСТНИКИ!$A$2:$L$1060,9,FALSE)</f>
        <v>#N/A</v>
      </c>
    </row>
    <row r="205" spans="1:11" ht="15" hidden="1" customHeight="1" x14ac:dyDescent="0.2">
      <c r="A205" s="20" t="s">
        <v>46</v>
      </c>
      <c r="B205" s="15" t="e">
        <f>VLOOKUP($E205,УЧАСТНИКИ!$A$2:$L$1060,3,FALSE)</f>
        <v>#N/A</v>
      </c>
      <c r="C205" s="139" t="e">
        <f>VLOOKUP($E205,УЧАСТНИКИ!$A$2:$L$1060,4,FALSE)</f>
        <v>#N/A</v>
      </c>
      <c r="D205" s="32" t="e">
        <f>VLOOKUP($E205,УЧАСТНИКИ!$A$2:$L$1060,5,FALSE)</f>
        <v>#N/A</v>
      </c>
      <c r="E205" s="20"/>
      <c r="F205" s="208"/>
      <c r="G205" s="208"/>
      <c r="H205" s="208"/>
      <c r="I205" s="207" t="e">
        <f>VLOOKUP($E205,УЧАСТНИКИ!$A$2:$L$1060,9,FALSE)</f>
        <v>#N/A</v>
      </c>
    </row>
    <row r="206" spans="1:11" ht="15" hidden="1" customHeight="1" x14ac:dyDescent="0.2">
      <c r="A206" s="20" t="s">
        <v>47</v>
      </c>
      <c r="B206" s="15" t="e">
        <f>VLOOKUP($E206,УЧАСТНИКИ!$A$2:$L$1060,3,FALSE)</f>
        <v>#N/A</v>
      </c>
      <c r="C206" s="139" t="e">
        <f>VLOOKUP($E206,УЧАСТНИКИ!$A$2:$L$1060,4,FALSE)</f>
        <v>#N/A</v>
      </c>
      <c r="D206" s="32" t="e">
        <f>VLOOKUP($E206,УЧАСТНИКИ!$A$2:$L$1060,5,FALSE)</f>
        <v>#N/A</v>
      </c>
      <c r="E206" s="20"/>
      <c r="F206" s="208"/>
      <c r="G206" s="208"/>
      <c r="H206" s="208"/>
      <c r="I206" s="207" t="e">
        <f>VLOOKUP($E206,УЧАСТНИКИ!$A$2:$L$1060,9,FALSE)</f>
        <v>#N/A</v>
      </c>
    </row>
    <row r="207" spans="1:11" ht="15" hidden="1" customHeight="1" x14ac:dyDescent="0.2">
      <c r="A207" s="20" t="s">
        <v>48</v>
      </c>
      <c r="B207" s="15" t="e">
        <f>VLOOKUP($E207,УЧАСТНИКИ!$A$2:$L$1060,3,FALSE)</f>
        <v>#N/A</v>
      </c>
      <c r="C207" s="139" t="e">
        <f>VLOOKUP($E207,УЧАСТНИКИ!$A$2:$L$1060,4,FALSE)</f>
        <v>#N/A</v>
      </c>
      <c r="D207" s="32" t="e">
        <f>VLOOKUP($E207,УЧАСТНИКИ!$A$2:$L$1060,5,FALSE)</f>
        <v>#N/A</v>
      </c>
      <c r="E207" s="20"/>
      <c r="F207" s="208"/>
      <c r="G207" s="208"/>
      <c r="H207" s="208"/>
      <c r="I207" s="207" t="e">
        <f>VLOOKUP($E207,УЧАСТНИКИ!$A$2:$L$1060,9,FALSE)</f>
        <v>#N/A</v>
      </c>
    </row>
    <row r="208" spans="1:11" ht="15" hidden="1" customHeight="1" x14ac:dyDescent="0.2">
      <c r="A208" s="20" t="s">
        <v>49</v>
      </c>
      <c r="B208" s="15" t="e">
        <f>VLOOKUP($E208,УЧАСТНИКИ!$A$2:$L$1060,3,FALSE)</f>
        <v>#N/A</v>
      </c>
      <c r="C208" s="139" t="e">
        <f>VLOOKUP($E208,УЧАСТНИКИ!$A$2:$L$1060,4,FALSE)</f>
        <v>#N/A</v>
      </c>
      <c r="D208" s="32" t="e">
        <f>VLOOKUP($E208,УЧАСТНИКИ!$A$2:$L$1060,5,FALSE)</f>
        <v>#N/A</v>
      </c>
      <c r="E208" s="20"/>
      <c r="F208" s="208"/>
      <c r="G208" s="208"/>
      <c r="H208" s="208"/>
      <c r="I208" s="207" t="e">
        <f>VLOOKUP($E208,УЧАСТНИКИ!$A$2:$L$1060,9,FALSE)</f>
        <v>#N/A</v>
      </c>
    </row>
    <row r="209" spans="1:11" ht="15" hidden="1" customHeight="1" x14ac:dyDescent="0.2">
      <c r="A209" s="20" t="s">
        <v>50</v>
      </c>
      <c r="B209" s="15" t="e">
        <f>VLOOKUP($E209,УЧАСТНИКИ!$A$2:$L$1060,3,FALSE)</f>
        <v>#N/A</v>
      </c>
      <c r="C209" s="139" t="e">
        <f>VLOOKUP($E209,УЧАСТНИКИ!$A$2:$L$1060,4,FALSE)</f>
        <v>#N/A</v>
      </c>
      <c r="D209" s="32" t="e">
        <f>VLOOKUP($E209,УЧАСТНИКИ!$A$2:$L$1060,5,FALSE)</f>
        <v>#N/A</v>
      </c>
      <c r="E209" s="20"/>
      <c r="F209" s="20"/>
      <c r="G209" s="20"/>
      <c r="H209" s="20"/>
      <c r="I209" s="16"/>
    </row>
    <row r="210" spans="1:11" ht="15" hidden="1" customHeight="1" x14ac:dyDescent="0.2">
      <c r="A210" s="20" t="s">
        <v>51</v>
      </c>
      <c r="B210" s="15" t="e">
        <f>VLOOKUP($E210,УЧАСТНИКИ!$A$2:$L$1060,3,FALSE)</f>
        <v>#N/A</v>
      </c>
      <c r="C210" s="139" t="e">
        <f>VLOOKUP($E210,УЧАСТНИКИ!$A$2:$L$1060,4,FALSE)</f>
        <v>#N/A</v>
      </c>
      <c r="D210" s="32" t="e">
        <f>VLOOKUP($E210,УЧАСТНИКИ!$A$2:$L$1060,5,FALSE)</f>
        <v>#N/A</v>
      </c>
      <c r="E210" s="20"/>
      <c r="F210" s="20"/>
      <c r="G210" s="20"/>
      <c r="H210" s="20"/>
      <c r="I210" s="16"/>
    </row>
    <row r="211" spans="1:11" ht="15" hidden="1" customHeight="1" x14ac:dyDescent="0.2">
      <c r="A211" s="20" t="s">
        <v>88</v>
      </c>
      <c r="B211" s="15" t="e">
        <f>VLOOKUP($E211,УЧАСТНИКИ!$A$2:$L$1060,3,FALSE)</f>
        <v>#N/A</v>
      </c>
      <c r="C211" s="139" t="e">
        <f>VLOOKUP($E211,УЧАСТНИКИ!$A$2:$L$1060,4,FALSE)</f>
        <v>#N/A</v>
      </c>
      <c r="D211" s="32" t="e">
        <f>VLOOKUP($E211,УЧАСТНИКИ!$A$2:$L$1060,5,FALSE)</f>
        <v>#N/A</v>
      </c>
      <c r="E211" s="20"/>
      <c r="F211" s="20"/>
      <c r="G211" s="20"/>
      <c r="H211" s="20"/>
      <c r="I211" s="16"/>
    </row>
    <row r="212" spans="1:11" ht="15" customHeight="1" x14ac:dyDescent="0.2">
      <c r="A212" s="115"/>
      <c r="B212" s="121" t="s">
        <v>297</v>
      </c>
      <c r="C212" s="116"/>
      <c r="D212" s="116"/>
      <c r="E212" s="116"/>
      <c r="F212" s="116"/>
      <c r="G212" s="116"/>
      <c r="H212" s="116"/>
      <c r="I212" s="117"/>
    </row>
    <row r="213" spans="1:11" ht="15" customHeight="1" x14ac:dyDescent="0.2">
      <c r="A213" s="20" t="s">
        <v>45</v>
      </c>
      <c r="B213" s="15" t="str">
        <f>VLOOKUP($E213,УЧАСТНИКИ!$A$2:$L$1060,3,FALSE)</f>
        <v>ЕНИНА ПОЛИНА</v>
      </c>
      <c r="C213" s="139" t="str">
        <f>VLOOKUP($E213,УЧАСТНИКИ!$A$2:$L$1060,4,FALSE)</f>
        <v>19.12.2008</v>
      </c>
      <c r="D213" s="32" t="str">
        <f>VLOOKUP($E213,УЧАСТНИКИ!$A$2:$L$1060,5,FALSE)</f>
        <v>РОСТОВ ДЮСШ-1</v>
      </c>
      <c r="E213" s="20" t="s">
        <v>2138</v>
      </c>
      <c r="F213" s="20"/>
      <c r="G213" s="20"/>
      <c r="H213" s="20"/>
      <c r="I213" s="16"/>
    </row>
    <row r="214" spans="1:11" ht="15" customHeight="1" x14ac:dyDescent="0.2">
      <c r="A214" s="20" t="s">
        <v>46</v>
      </c>
      <c r="B214" s="15" t="str">
        <f>VLOOKUP($E214,УЧАСТНИКИ!$A$2:$L$1060,3,FALSE)</f>
        <v>КОСЮШКО АНГЕЛИНА</v>
      </c>
      <c r="C214" s="139" t="str">
        <f>VLOOKUP($E214,УЧАСТНИКИ!$A$2:$L$1060,4,FALSE)</f>
        <v>22.06.2000</v>
      </c>
      <c r="D214" s="32" t="str">
        <f>VLOOKUP($E214,УЧАСТНИКИ!$A$2:$L$1060,5,FALSE)</f>
        <v>РОСТОВ СШОР-8</v>
      </c>
      <c r="E214" s="20" t="s">
        <v>1688</v>
      </c>
      <c r="F214" s="20"/>
      <c r="G214" s="20"/>
      <c r="H214" s="20"/>
      <c r="I214" s="16"/>
    </row>
    <row r="215" spans="1:11" ht="15" customHeight="1" x14ac:dyDescent="0.2">
      <c r="A215" s="20" t="s">
        <v>47</v>
      </c>
      <c r="B215" s="15" t="str">
        <f>VLOOKUP($E215,УЧАСТНИКИ!$A$2:$L$1060,3,FALSE)</f>
        <v>ШЕВЛЮГА СОФЬЯ</v>
      </c>
      <c r="C215" s="139" t="str">
        <f>VLOOKUP($E215,УЧАСТНИКИ!$A$2:$L$1060,4,FALSE)</f>
        <v>05.02.2005</v>
      </c>
      <c r="D215" s="32" t="str">
        <f>VLOOKUP($E215,УЧАСТНИКИ!$A$2:$L$1060,5,FALSE)</f>
        <v>ТАГАНРОГ СШОР-13</v>
      </c>
      <c r="E215" s="20" t="s">
        <v>1563</v>
      </c>
      <c r="F215" s="20"/>
      <c r="G215" s="20"/>
      <c r="H215" s="20"/>
      <c r="I215" s="16"/>
    </row>
    <row r="216" spans="1:11" ht="15" customHeight="1" x14ac:dyDescent="0.2">
      <c r="A216" s="20" t="s">
        <v>48</v>
      </c>
      <c r="B216" s="15" t="str">
        <f>VLOOKUP($E216,УЧАСТНИКИ!$A$2:$L$1060,3,FALSE)</f>
        <v>МИХАЙЛОВА СОФИЯ</v>
      </c>
      <c r="C216" s="139" t="str">
        <f>VLOOKUP($E216,УЧАСТНИКИ!$A$2:$L$1060,4,FALSE)</f>
        <v>03.04.2009</v>
      </c>
      <c r="D216" s="32" t="str">
        <f>VLOOKUP($E216,УЧАСТНИКИ!$A$2:$L$1060,5,FALSE)</f>
        <v>НОВОЧЕРКАССК СШОР-1</v>
      </c>
      <c r="E216" s="20" t="s">
        <v>2508</v>
      </c>
      <c r="F216" s="20"/>
      <c r="G216" s="20"/>
      <c r="H216" s="20"/>
      <c r="I216" s="16"/>
    </row>
    <row r="217" spans="1:11" ht="15" customHeight="1" x14ac:dyDescent="0.2">
      <c r="A217" s="20" t="s">
        <v>49</v>
      </c>
      <c r="B217" s="206" t="e">
        <f>VLOOKUP($E217,УЧАСТНИКИ!$A$2:$L$1060,3,FALSE)</f>
        <v>#N/A</v>
      </c>
      <c r="C217" s="210" t="e">
        <f>VLOOKUP($E217,УЧАСТНИКИ!$A$2:$L$1060,4,FALSE)</f>
        <v>#N/A</v>
      </c>
      <c r="D217" s="211" t="e">
        <f>VLOOKUP($E217,УЧАСТНИКИ!$A$2:$L$1060,5,FALSE)</f>
        <v>#N/A</v>
      </c>
      <c r="E217" s="20"/>
      <c r="F217" s="20"/>
      <c r="G217" s="20"/>
      <c r="H217" s="20"/>
      <c r="I217" s="16"/>
    </row>
    <row r="218" spans="1:11" ht="15" hidden="1" customHeight="1" x14ac:dyDescent="0.2">
      <c r="A218" s="20" t="s">
        <v>50</v>
      </c>
      <c r="B218" s="15" t="e">
        <f>VLOOKUP($E218,УЧАСТНИКИ!$A$2:$L$1060,3,FALSE)</f>
        <v>#N/A</v>
      </c>
      <c r="C218" s="139" t="e">
        <f>VLOOKUP($E218,УЧАСТНИКИ!$A$2:$L$1060,4,FALSE)</f>
        <v>#N/A</v>
      </c>
      <c r="D218" s="32" t="e">
        <f>VLOOKUP($E218,УЧАСТНИКИ!$A$2:$L$1060,5,FALSE)</f>
        <v>#N/A</v>
      </c>
      <c r="E218" s="20"/>
      <c r="F218" s="20"/>
      <c r="G218" s="20"/>
      <c r="H218" s="20"/>
      <c r="I218" s="16"/>
    </row>
    <row r="219" spans="1:11" ht="15" hidden="1" customHeight="1" x14ac:dyDescent="0.2">
      <c r="A219" s="20" t="s">
        <v>51</v>
      </c>
      <c r="B219" s="15" t="e">
        <f>VLOOKUP($E219,УЧАСТНИКИ!$A$2:$L$1060,3,FALSE)</f>
        <v>#N/A</v>
      </c>
      <c r="C219" s="139" t="e">
        <f>VLOOKUP($E219,УЧАСТНИКИ!$A$2:$L$1060,4,FALSE)</f>
        <v>#N/A</v>
      </c>
      <c r="D219" s="32" t="e">
        <f>VLOOKUP($E219,УЧАСТНИКИ!$A$2:$L$1060,5,FALSE)</f>
        <v>#N/A</v>
      </c>
      <c r="E219" s="20"/>
      <c r="F219" s="20"/>
      <c r="G219" s="20"/>
      <c r="H219" s="20"/>
      <c r="I219" s="16"/>
      <c r="K219" s="4"/>
    </row>
    <row r="220" spans="1:11" ht="15" hidden="1" customHeight="1" x14ac:dyDescent="0.2">
      <c r="A220" s="20" t="s">
        <v>88</v>
      </c>
      <c r="B220" s="15" t="e">
        <f>VLOOKUP($E220,УЧАСТНИКИ!$A$2:$L$1060,3,FALSE)</f>
        <v>#N/A</v>
      </c>
      <c r="C220" s="139" t="e">
        <f>VLOOKUP($E220,УЧАСТНИКИ!$A$2:$L$1060,4,FALSE)</f>
        <v>#N/A</v>
      </c>
      <c r="D220" s="32" t="e">
        <f>VLOOKUP($E220,УЧАСТНИКИ!$A$2:$L$1060,5,FALSE)</f>
        <v>#N/A</v>
      </c>
      <c r="E220" s="20"/>
      <c r="F220" s="20"/>
      <c r="G220" s="20"/>
      <c r="H220" s="20"/>
      <c r="I220" s="16"/>
    </row>
    <row r="221" spans="1:11" ht="15" customHeight="1" x14ac:dyDescent="0.2">
      <c r="A221" s="115"/>
      <c r="B221" s="121" t="s">
        <v>298</v>
      </c>
      <c r="C221" s="116"/>
      <c r="D221" s="116"/>
      <c r="E221" s="116"/>
      <c r="F221" s="116"/>
      <c r="G221" s="116"/>
      <c r="H221" s="116"/>
      <c r="I221" s="117"/>
    </row>
    <row r="222" spans="1:11" ht="15" customHeight="1" x14ac:dyDescent="0.2">
      <c r="A222" s="20" t="s">
        <v>45</v>
      </c>
      <c r="B222" s="15" t="str">
        <f>VLOOKUP($E222,УЧАСТНИКИ!$A$2:$L$1060,3,FALSE)</f>
        <v>ЧУВИКОВА ЕКАТЕРИНА</v>
      </c>
      <c r="C222" s="139" t="str">
        <f>VLOOKUP($E222,УЧАСТНИКИ!$A$2:$L$1060,4,FALSE)</f>
        <v>13.08.2008</v>
      </c>
      <c r="D222" s="32" t="str">
        <f>VLOOKUP($E222,УЧАСТНИКИ!$A$2:$L$1060,5,FALSE)</f>
        <v>РОСТОВ СШОР (К) СКА</v>
      </c>
      <c r="E222" s="20" t="s">
        <v>97</v>
      </c>
      <c r="F222" s="20"/>
      <c r="G222" s="20"/>
      <c r="H222" s="20"/>
      <c r="I222" s="16"/>
    </row>
    <row r="223" spans="1:11" ht="15" customHeight="1" x14ac:dyDescent="0.2">
      <c r="A223" s="20" t="s">
        <v>46</v>
      </c>
      <c r="B223" s="15" t="str">
        <f>VLOOKUP($E223,УЧАСТНИКИ!$A$2:$L$1060,3,FALSE)</f>
        <v>СКРИПЧУК ПОЛИНА</v>
      </c>
      <c r="C223" s="139" t="str">
        <f>VLOOKUP($E223,УЧАСТНИКИ!$A$2:$L$1060,4,FALSE)</f>
        <v>28.12.2009</v>
      </c>
      <c r="D223" s="32" t="str">
        <f>VLOOKUP($E223,УЧАСТНИКИ!$A$2:$L$1060,5,FALSE)</f>
        <v>РОСТОВ ДЮСШ-1</v>
      </c>
      <c r="E223" s="20" t="s">
        <v>2549</v>
      </c>
      <c r="F223" s="20"/>
      <c r="G223" s="20"/>
      <c r="H223" s="20"/>
      <c r="I223" s="16"/>
    </row>
    <row r="224" spans="1:11" ht="15" customHeight="1" x14ac:dyDescent="0.2">
      <c r="A224" s="20" t="s">
        <v>47</v>
      </c>
      <c r="B224" s="15" t="str">
        <f>VLOOKUP($E224,УЧАСТНИКИ!$A$2:$L$1060,3,FALSE)</f>
        <v>КОНДРАТЬЕВА ЕКАТЕРИНА</v>
      </c>
      <c r="C224" s="139" t="str">
        <f>VLOOKUP($E224,УЧАСТНИКИ!$A$2:$L$1060,4,FALSE)</f>
        <v>25.06.1999</v>
      </c>
      <c r="D224" s="32" t="str">
        <f>VLOOKUP($E224,УЧАСТНИКИ!$A$2:$L$1060,5,FALSE)</f>
        <v>РОСТОВ СШОР-8</v>
      </c>
      <c r="E224" s="20" t="s">
        <v>1509</v>
      </c>
      <c r="F224" s="20"/>
      <c r="G224" s="20"/>
      <c r="H224" s="20"/>
      <c r="I224" s="16"/>
    </row>
    <row r="225" spans="1:9" ht="15" customHeight="1" x14ac:dyDescent="0.2">
      <c r="A225" s="20" t="s">
        <v>48</v>
      </c>
      <c r="B225" s="15" t="str">
        <f>VLOOKUP($E225,УЧАСТНИКИ!$A$2:$L$1060,3,FALSE)</f>
        <v>ТУЖАКОВА ЯНА</v>
      </c>
      <c r="C225" s="139" t="str">
        <f>VLOOKUP($E225,УЧАСТНИКИ!$A$2:$L$1060,4,FALSE)</f>
        <v>15.04.2009</v>
      </c>
      <c r="D225" s="32" t="str">
        <f>VLOOKUP($E225,УЧАСТНИКИ!$A$2:$L$1060,5,FALSE)</f>
        <v>АЗОВ ДЮСШ-2</v>
      </c>
      <c r="E225" s="20" t="s">
        <v>2487</v>
      </c>
      <c r="F225" s="20"/>
      <c r="G225" s="20"/>
      <c r="H225" s="20"/>
      <c r="I225" s="16"/>
    </row>
    <row r="226" spans="1:9" ht="15" customHeight="1" x14ac:dyDescent="0.2">
      <c r="A226" s="20" t="s">
        <v>49</v>
      </c>
      <c r="B226" s="206" t="e">
        <f>VLOOKUP($E226,УЧАСТНИКИ!$A$2:$L$1060,3,FALSE)</f>
        <v>#N/A</v>
      </c>
      <c r="C226" s="210" t="e">
        <f>VLOOKUP($E226,УЧАСТНИКИ!$A$2:$L$1060,4,FALSE)</f>
        <v>#N/A</v>
      </c>
      <c r="D226" s="211" t="e">
        <f>VLOOKUP($E226,УЧАСТНИКИ!$A$2:$L$1060,5,FALSE)</f>
        <v>#N/A</v>
      </c>
      <c r="E226" s="20"/>
      <c r="F226" s="20"/>
      <c r="G226" s="20"/>
      <c r="H226" s="20"/>
      <c r="I226" s="16"/>
    </row>
    <row r="227" spans="1:9" ht="15" hidden="1" customHeight="1" x14ac:dyDescent="0.2">
      <c r="A227" s="20" t="s">
        <v>50</v>
      </c>
      <c r="B227" s="15" t="e">
        <f>VLOOKUP($E227,УЧАСТНИКИ!$A$2:$L$1060,3,FALSE)</f>
        <v>#N/A</v>
      </c>
      <c r="C227" s="139" t="e">
        <f>VLOOKUP($E227,УЧАСТНИКИ!$A$2:$L$1060,4,FALSE)</f>
        <v>#N/A</v>
      </c>
      <c r="D227" s="32" t="e">
        <f>VLOOKUP($E227,УЧАСТНИКИ!$A$2:$L$1060,5,FALSE)</f>
        <v>#N/A</v>
      </c>
      <c r="E227" s="20"/>
      <c r="F227" s="20"/>
      <c r="G227" s="20"/>
      <c r="H227" s="20"/>
      <c r="I227" s="16"/>
    </row>
    <row r="228" spans="1:9" ht="15" hidden="1" customHeight="1" x14ac:dyDescent="0.2">
      <c r="A228" s="20" t="s">
        <v>51</v>
      </c>
      <c r="B228" s="15" t="e">
        <f>VLOOKUP($E228,УЧАСТНИКИ!$A$2:$L$1060,3,FALSE)</f>
        <v>#N/A</v>
      </c>
      <c r="C228" s="139" t="e">
        <f>VLOOKUP($E228,УЧАСТНИКИ!$A$2:$L$1060,4,FALSE)</f>
        <v>#N/A</v>
      </c>
      <c r="D228" s="32" t="e">
        <f>VLOOKUP($E228,УЧАСТНИКИ!$A$2:$L$1060,5,FALSE)</f>
        <v>#N/A</v>
      </c>
      <c r="E228" s="20"/>
      <c r="F228" s="20"/>
      <c r="G228" s="20"/>
      <c r="H228" s="20"/>
      <c r="I228" s="16"/>
    </row>
    <row r="229" spans="1:9" ht="15" hidden="1" customHeight="1" x14ac:dyDescent="0.2">
      <c r="A229" s="20" t="s">
        <v>88</v>
      </c>
      <c r="B229" s="15" t="e">
        <f>VLOOKUP($E229,УЧАСТНИКИ!$A$2:$L$1060,3,FALSE)</f>
        <v>#N/A</v>
      </c>
      <c r="C229" s="139" t="e">
        <f>VLOOKUP($E229,УЧАСТНИКИ!$A$2:$L$1060,4,FALSE)</f>
        <v>#N/A</v>
      </c>
      <c r="D229" s="32" t="e">
        <f>VLOOKUP($E229,УЧАСТНИКИ!$A$2:$L$1060,5,FALSE)</f>
        <v>#N/A</v>
      </c>
      <c r="E229" s="20"/>
      <c r="F229" s="20"/>
      <c r="G229" s="20"/>
      <c r="H229" s="20"/>
      <c r="I229" s="16"/>
    </row>
    <row r="230" spans="1:9" ht="15" customHeight="1" x14ac:dyDescent="0.2">
      <c r="A230" s="115"/>
      <c r="B230" s="121" t="s">
        <v>1520</v>
      </c>
      <c r="C230" s="116"/>
      <c r="D230" s="116"/>
      <c r="E230" s="116"/>
      <c r="F230" s="116"/>
      <c r="G230" s="116"/>
      <c r="H230" s="116"/>
      <c r="I230" s="117"/>
    </row>
    <row r="231" spans="1:9" ht="15" customHeight="1" x14ac:dyDescent="0.2">
      <c r="A231" s="20" t="s">
        <v>45</v>
      </c>
      <c r="B231" s="206" t="e">
        <f>VLOOKUP($E231,УЧАСТНИКИ!$A$2:$L$1060,3,FALSE)</f>
        <v>#N/A</v>
      </c>
      <c r="C231" s="210" t="e">
        <f>VLOOKUP($E231,УЧАСТНИКИ!$A$2:$L$1060,4,FALSE)</f>
        <v>#N/A</v>
      </c>
      <c r="D231" s="211" t="e">
        <f>VLOOKUP($E231,УЧАСТНИКИ!$A$2:$L$1060,5,FALSE)</f>
        <v>#N/A</v>
      </c>
      <c r="E231" s="20"/>
      <c r="F231" s="20"/>
      <c r="G231" s="20"/>
      <c r="H231" s="20"/>
      <c r="I231" s="207" t="e">
        <f>VLOOKUP($E231,УЧАСТНИКИ!$A$2:$L$1060,9,FALSE)</f>
        <v>#N/A</v>
      </c>
    </row>
    <row r="232" spans="1:9" ht="15" customHeight="1" x14ac:dyDescent="0.2">
      <c r="A232" s="20" t="s">
        <v>46</v>
      </c>
      <c r="B232" s="15" t="str">
        <f>VLOOKUP($E232,УЧАСТНИКИ!$A$2:$L$1060,3,FALSE)</f>
        <v>ЯРОШЕВИЧ ВИКТОРИЯ</v>
      </c>
      <c r="C232" s="139" t="str">
        <f>VLOOKUP($E232,УЧАСТНИКИ!$A$2:$L$1060,4,FALSE)</f>
        <v>24.01.2008</v>
      </c>
      <c r="D232" s="32" t="str">
        <f>VLOOKUP($E232,УЧАСТНИКИ!$A$2:$L$1060,5,FALSE)</f>
        <v>РОСТОВ ДЮСШ-1</v>
      </c>
      <c r="E232" s="20" t="s">
        <v>1677</v>
      </c>
      <c r="F232" s="20"/>
      <c r="G232" s="20"/>
      <c r="H232" s="20"/>
      <c r="I232" s="207">
        <f>VLOOKUP($E232,УЧАСТНИКИ!$A$2:$L$1060,9,FALSE)</f>
        <v>0</v>
      </c>
    </row>
    <row r="233" spans="1:9" ht="15" customHeight="1" x14ac:dyDescent="0.2">
      <c r="A233" s="20" t="s">
        <v>47</v>
      </c>
      <c r="B233" s="15" t="str">
        <f>VLOOKUP($E233,УЧАСТНИКИ!$A$2:$L$1060,3,FALSE)</f>
        <v>БОЙКО ЕЛЕНА</v>
      </c>
      <c r="C233" s="139" t="str">
        <f>VLOOKUP($E233,УЧАСТНИКИ!$A$2:$L$1060,4,FALSE)</f>
        <v>30.11.2007</v>
      </c>
      <c r="D233" s="32" t="str">
        <f>VLOOKUP($E233,УЧАСТНИКИ!$A$2:$L$1060,5,FALSE)</f>
        <v>АЗОВ ДЮСШ-2</v>
      </c>
      <c r="E233" s="20" t="s">
        <v>1426</v>
      </c>
      <c r="F233" s="20"/>
      <c r="G233" s="20"/>
      <c r="H233" s="20"/>
      <c r="I233" s="207">
        <f>VLOOKUP($E233,УЧАСТНИКИ!$A$2:$L$1060,9,FALSE)</f>
        <v>0</v>
      </c>
    </row>
    <row r="234" spans="1:9" ht="15" customHeight="1" x14ac:dyDescent="0.2">
      <c r="A234" s="20" t="s">
        <v>48</v>
      </c>
      <c r="B234" s="15" t="str">
        <f>VLOOKUP($E234,УЧАСТНИКИ!$A$2:$L$1060,3,FALSE)</f>
        <v>БУЛАНОВА ЛИЛИЯ</v>
      </c>
      <c r="C234" s="139" t="str">
        <f>VLOOKUP($E234,УЧАСТНИКИ!$A$2:$L$1060,4,FALSE)</f>
        <v>23.10.2000</v>
      </c>
      <c r="D234" s="32" t="str">
        <f>VLOOKUP($E234,УЧАСТНИКИ!$A$2:$L$1060,5,FALSE)</f>
        <v>РОСТОВ СШОР-8</v>
      </c>
      <c r="E234" s="20" t="s">
        <v>47</v>
      </c>
      <c r="F234" s="20"/>
      <c r="G234" s="20"/>
      <c r="H234" s="20"/>
      <c r="I234" s="207">
        <f>VLOOKUP($E234,УЧАСТНИКИ!$A$2:$L$1060,9,FALSE)</f>
        <v>0</v>
      </c>
    </row>
    <row r="235" spans="1:9" ht="15" customHeight="1" x14ac:dyDescent="0.2">
      <c r="A235" s="20" t="s">
        <v>49</v>
      </c>
      <c r="B235" s="15" t="str">
        <f>VLOOKUP($E235,УЧАСТНИКИ!$A$2:$L$1060,3,FALSE)</f>
        <v>КРАВЧЕНКО СВЕТЛАНА</v>
      </c>
      <c r="C235" s="139" t="str">
        <f>VLOOKUP($E235,УЧАСТНИКИ!$A$2:$L$1060,4,FALSE)</f>
        <v>09.04.2008</v>
      </c>
      <c r="D235" s="32" t="str">
        <f>VLOOKUP($E235,УЧАСТНИКИ!$A$2:$L$1060,5,FALSE)</f>
        <v>РОСТОВ СШ-12</v>
      </c>
      <c r="E235" s="20" t="s">
        <v>2190</v>
      </c>
      <c r="F235" s="20"/>
      <c r="G235" s="20"/>
      <c r="H235" s="20"/>
      <c r="I235" s="207">
        <f>VLOOKUP($E235,УЧАСТНИКИ!$A$2:$L$1060,9,FALSE)</f>
        <v>0</v>
      </c>
    </row>
    <row r="236" spans="1:9" ht="15" hidden="1" customHeight="1" x14ac:dyDescent="0.2">
      <c r="A236" s="115"/>
      <c r="B236" s="121" t="s">
        <v>1521</v>
      </c>
      <c r="C236" s="116"/>
      <c r="D236" s="116"/>
      <c r="E236" s="116"/>
      <c r="F236" s="116"/>
      <c r="G236" s="116"/>
      <c r="H236" s="116"/>
      <c r="I236" s="212"/>
    </row>
    <row r="237" spans="1:9" ht="15" hidden="1" customHeight="1" x14ac:dyDescent="0.2">
      <c r="A237" s="20" t="s">
        <v>45</v>
      </c>
      <c r="B237" s="206" t="e">
        <f>VLOOKUP($E237,УЧАСТНИКИ!$A$2:$L$1060,3,FALSE)</f>
        <v>#N/A</v>
      </c>
      <c r="C237" s="210" t="e">
        <f>VLOOKUP($E237,УЧАСТНИКИ!$A$2:$L$1060,4,FALSE)</f>
        <v>#N/A</v>
      </c>
      <c r="D237" s="211" t="e">
        <f>VLOOKUP($E237,УЧАСТНИКИ!$A$2:$L$1060,5,FALSE)</f>
        <v>#N/A</v>
      </c>
      <c r="E237" s="20"/>
      <c r="F237" s="20"/>
      <c r="G237" s="20"/>
      <c r="H237" s="20"/>
      <c r="I237" s="207" t="e">
        <f>VLOOKUP($E237,УЧАСТНИКИ!$A$2:$L$1060,9,FALSE)</f>
        <v>#N/A</v>
      </c>
    </row>
    <row r="238" spans="1:9" ht="15" hidden="1" customHeight="1" x14ac:dyDescent="0.2">
      <c r="A238" s="20" t="s">
        <v>46</v>
      </c>
      <c r="B238" s="206" t="e">
        <f>VLOOKUP($E238,УЧАСТНИКИ!$A$2:$L$1060,3,FALSE)</f>
        <v>#N/A</v>
      </c>
      <c r="C238" s="210" t="e">
        <f>VLOOKUP($E238,УЧАСТНИКИ!$A$2:$L$1060,4,FALSE)</f>
        <v>#N/A</v>
      </c>
      <c r="D238" s="211" t="e">
        <f>VLOOKUP($E238,УЧАСТНИКИ!$A$2:$L$1060,5,FALSE)</f>
        <v>#N/A</v>
      </c>
      <c r="E238" s="20"/>
      <c r="F238" s="20"/>
      <c r="G238" s="20"/>
      <c r="H238" s="20"/>
      <c r="I238" s="207" t="e">
        <f>VLOOKUP($E238,УЧАСТНИКИ!$A$2:$L$1060,9,FALSE)</f>
        <v>#N/A</v>
      </c>
    </row>
    <row r="239" spans="1:9" ht="15" hidden="1" customHeight="1" x14ac:dyDescent="0.2">
      <c r="A239" s="20"/>
      <c r="B239" s="206"/>
      <c r="C239" s="210"/>
      <c r="D239" s="211"/>
      <c r="E239" s="20"/>
      <c r="F239" s="20"/>
      <c r="G239" s="20"/>
      <c r="H239" s="20"/>
      <c r="I239" s="207"/>
    </row>
    <row r="240" spans="1:9" ht="15" hidden="1" customHeight="1" x14ac:dyDescent="0.2">
      <c r="A240" s="20"/>
      <c r="B240" s="206"/>
      <c r="C240" s="210"/>
      <c r="D240" s="211"/>
      <c r="E240" s="20"/>
      <c r="F240" s="20"/>
      <c r="G240" s="20"/>
      <c r="H240" s="20"/>
      <c r="I240" s="207"/>
    </row>
    <row r="241" spans="1:11" ht="15" hidden="1" customHeight="1" x14ac:dyDescent="0.2">
      <c r="A241" s="20"/>
      <c r="B241" s="206"/>
      <c r="C241" s="210"/>
      <c r="D241" s="211"/>
      <c r="E241" s="20"/>
      <c r="F241" s="20"/>
      <c r="G241" s="20"/>
      <c r="H241" s="20"/>
      <c r="I241" s="207"/>
    </row>
    <row r="242" spans="1:11" ht="15" hidden="1" customHeight="1" x14ac:dyDescent="0.2">
      <c r="A242" s="20" t="s">
        <v>47</v>
      </c>
      <c r="B242" s="15" t="e">
        <f>VLOOKUP($E242,УЧАСТНИКИ!$A$2:$L$1060,3,FALSE)</f>
        <v>#N/A</v>
      </c>
      <c r="C242" s="139" t="e">
        <f>VLOOKUP($E242,УЧАСТНИКИ!$A$2:$L$1060,4,FALSE)</f>
        <v>#N/A</v>
      </c>
      <c r="D242" s="32" t="e">
        <f>VLOOKUP($E242,УЧАСТНИКИ!$A$2:$L$1060,5,FALSE)</f>
        <v>#N/A</v>
      </c>
      <c r="E242" s="20"/>
      <c r="F242" s="20"/>
      <c r="G242" s="20"/>
      <c r="H242" s="20"/>
      <c r="I242" s="207" t="e">
        <f>VLOOKUP($E242,УЧАСТНИКИ!$A$2:$L$1060,9,FALSE)</f>
        <v>#N/A</v>
      </c>
    </row>
    <row r="243" spans="1:11" ht="15" hidden="1" customHeight="1" x14ac:dyDescent="0.2">
      <c r="A243" s="20" t="s">
        <v>48</v>
      </c>
      <c r="B243" s="15" t="e">
        <f>VLOOKUP($E243,УЧАСТНИКИ!$A$2:$L$1060,3,FALSE)</f>
        <v>#N/A</v>
      </c>
      <c r="C243" s="139" t="e">
        <f>VLOOKUP($E243,УЧАСТНИКИ!$A$2:$L$1060,4,FALSE)</f>
        <v>#N/A</v>
      </c>
      <c r="D243" s="32" t="e">
        <f>VLOOKUP($E243,УЧАСТНИКИ!$A$2:$L$1060,5,FALSE)</f>
        <v>#N/A</v>
      </c>
      <c r="E243" s="20"/>
      <c r="F243" s="20"/>
      <c r="G243" s="20"/>
      <c r="H243" s="20"/>
      <c r="I243" s="207" t="e">
        <f>VLOOKUP($E243,УЧАСТНИКИ!$A$2:$L$1060,9,FALSE)</f>
        <v>#N/A</v>
      </c>
      <c r="K243" s="4"/>
    </row>
    <row r="244" spans="1:11" ht="15" hidden="1" customHeight="1" x14ac:dyDescent="0.2">
      <c r="A244" s="20" t="s">
        <v>49</v>
      </c>
      <c r="B244" s="15" t="e">
        <f>VLOOKUP($E244,УЧАСТНИКИ!$A$2:$L$1060,3,FALSE)</f>
        <v>#N/A</v>
      </c>
      <c r="C244" s="139" t="e">
        <f>VLOOKUP($E244,УЧАСТНИКИ!$A$2:$L$1060,4,FALSE)</f>
        <v>#N/A</v>
      </c>
      <c r="D244" s="32" t="e">
        <f>VLOOKUP($E244,УЧАСТНИКИ!$A$2:$L$1060,5,FALSE)</f>
        <v>#N/A</v>
      </c>
      <c r="E244" s="20"/>
      <c r="F244" s="20"/>
      <c r="G244" s="20"/>
      <c r="H244" s="20"/>
      <c r="I244" s="207" t="e">
        <f>VLOOKUP($E244,УЧАСТНИКИ!$A$2:$L$1060,9,FALSE)</f>
        <v>#N/A</v>
      </c>
    </row>
    <row r="245" spans="1:11" ht="15" hidden="1" customHeight="1" x14ac:dyDescent="0.2">
      <c r="A245" s="115"/>
      <c r="B245" s="121" t="s">
        <v>1522</v>
      </c>
      <c r="C245" s="116"/>
      <c r="D245" s="116"/>
      <c r="E245" s="116"/>
      <c r="F245" s="116"/>
      <c r="G245" s="116"/>
      <c r="H245" s="116"/>
      <c r="I245" s="212"/>
    </row>
    <row r="246" spans="1:11" ht="15" hidden="1" customHeight="1" x14ac:dyDescent="0.2">
      <c r="A246" s="20" t="s">
        <v>45</v>
      </c>
      <c r="B246" s="206" t="e">
        <f>VLOOKUP($E246,УЧАСТНИКИ!$A$2:$L$1060,3,FALSE)</f>
        <v>#N/A</v>
      </c>
      <c r="C246" s="210" t="e">
        <f>VLOOKUP($E246,УЧАСТНИКИ!$A$2:$L$1060,4,FALSE)</f>
        <v>#N/A</v>
      </c>
      <c r="D246" s="211" t="e">
        <f>VLOOKUP($E246,УЧАСТНИКИ!$A$2:$L$1060,5,FALSE)</f>
        <v>#N/A</v>
      </c>
      <c r="E246" s="20"/>
      <c r="F246" s="20"/>
      <c r="G246" s="20"/>
      <c r="H246" s="20"/>
      <c r="I246" s="207" t="e">
        <f>VLOOKUP($E246,УЧАСТНИКИ!$A$2:$L$1060,9,FALSE)</f>
        <v>#N/A</v>
      </c>
    </row>
    <row r="247" spans="1:11" ht="15" hidden="1" customHeight="1" x14ac:dyDescent="0.2">
      <c r="A247" s="20" t="s">
        <v>46</v>
      </c>
      <c r="B247" s="277" t="e">
        <f>VLOOKUP($E247,УЧАСТНИКИ!$A$2:$L$1060,3,FALSE)</f>
        <v>#N/A</v>
      </c>
      <c r="C247" s="278" t="e">
        <f>VLOOKUP($E247,УЧАСТНИКИ!$A$2:$L$1060,4,FALSE)</f>
        <v>#N/A</v>
      </c>
      <c r="D247" s="211" t="e">
        <f>VLOOKUP($E247,УЧАСТНИКИ!$A$2:$L$1060,5,FALSE)</f>
        <v>#N/A</v>
      </c>
      <c r="E247" s="20"/>
      <c r="F247" s="20"/>
      <c r="G247" s="20"/>
      <c r="H247" s="20"/>
      <c r="I247" s="207" t="e">
        <f>VLOOKUP($E247,УЧАСТНИКИ!$A$2:$L$1060,9,FALSE)</f>
        <v>#N/A</v>
      </c>
    </row>
    <row r="248" spans="1:11" ht="15" hidden="1" customHeight="1" x14ac:dyDescent="0.2">
      <c r="A248" s="20" t="s">
        <v>47</v>
      </c>
      <c r="B248" s="206" t="e">
        <f>VLOOKUP($E248,УЧАСТНИКИ!$A$2:$L$1060,3,FALSE)</f>
        <v>#N/A</v>
      </c>
      <c r="C248" s="210" t="e">
        <f>VLOOKUP($E248,УЧАСТНИКИ!$A$2:$L$1060,4,FALSE)</f>
        <v>#N/A</v>
      </c>
      <c r="D248" s="211" t="e">
        <f>VLOOKUP($E248,УЧАСТНИКИ!$A$2:$L$1060,5,FALSE)</f>
        <v>#N/A</v>
      </c>
      <c r="E248" s="20"/>
      <c r="F248" s="20"/>
      <c r="G248" s="20"/>
      <c r="H248" s="20"/>
      <c r="I248" s="207" t="e">
        <f>VLOOKUP($E248,УЧАСТНИКИ!$A$2:$L$1060,9,FALSE)</f>
        <v>#N/A</v>
      </c>
    </row>
    <row r="249" spans="1:11" ht="15" hidden="1" customHeight="1" x14ac:dyDescent="0.2">
      <c r="A249" s="20" t="s">
        <v>48</v>
      </c>
      <c r="B249" s="206" t="e">
        <f>VLOOKUP($E249,УЧАСТНИКИ!$A$2:$L$1060,3,FALSE)</f>
        <v>#N/A</v>
      </c>
      <c r="C249" s="210" t="e">
        <f>VLOOKUP($E249,УЧАСТНИКИ!$A$2:$L$1060,4,FALSE)</f>
        <v>#N/A</v>
      </c>
      <c r="D249" s="211" t="e">
        <f>VLOOKUP($E249,УЧАСТНИКИ!$A$2:$L$1060,5,FALSE)</f>
        <v>#N/A</v>
      </c>
      <c r="E249" s="20"/>
      <c r="F249" s="20"/>
      <c r="G249" s="20"/>
      <c r="H249" s="20"/>
      <c r="I249" s="207" t="e">
        <f>VLOOKUP($E249,УЧАСТНИКИ!$A$2:$L$1060,9,FALSE)</f>
        <v>#N/A</v>
      </c>
    </row>
    <row r="250" spans="1:11" ht="15" hidden="1" customHeight="1" x14ac:dyDescent="0.2">
      <c r="A250" s="20" t="s">
        <v>49</v>
      </c>
      <c r="B250" s="206" t="e">
        <f>VLOOKUP($E250,УЧАСТНИКИ!$A$2:$L$1060,3,FALSE)</f>
        <v>#N/A</v>
      </c>
      <c r="C250" s="210" t="e">
        <f>VLOOKUP($E250,УЧАСТНИКИ!$A$2:$L$1060,4,FALSE)</f>
        <v>#N/A</v>
      </c>
      <c r="D250" s="211" t="e">
        <f>VLOOKUP($E250,УЧАСТНИКИ!$A$2:$L$1060,5,FALSE)</f>
        <v>#N/A</v>
      </c>
      <c r="E250" s="20"/>
      <c r="F250" s="20"/>
      <c r="G250" s="20"/>
      <c r="H250" s="20"/>
      <c r="I250" s="207" t="e">
        <f>VLOOKUP($E250,УЧАСТНИКИ!$A$2:$L$1060,9,FALSE)</f>
        <v>#N/A</v>
      </c>
    </row>
    <row r="251" spans="1:11" ht="15" hidden="1" customHeight="1" x14ac:dyDescent="0.2">
      <c r="A251" s="115"/>
      <c r="B251" s="121" t="s">
        <v>1523</v>
      </c>
      <c r="C251" s="116"/>
      <c r="D251" s="116"/>
      <c r="E251" s="116"/>
      <c r="F251" s="116"/>
      <c r="G251" s="116"/>
      <c r="H251" s="116"/>
      <c r="I251" s="212"/>
    </row>
    <row r="252" spans="1:11" ht="15" hidden="1" customHeight="1" x14ac:dyDescent="0.2">
      <c r="A252" s="20" t="s">
        <v>45</v>
      </c>
      <c r="B252" s="15" t="e">
        <f>VLOOKUP($E252,УЧАСТНИКИ!$A$2:$L$1060,3,FALSE)</f>
        <v>#N/A</v>
      </c>
      <c r="C252" s="139" t="e">
        <f>VLOOKUP($E252,УЧАСТНИКИ!$A$2:$L$1060,4,FALSE)</f>
        <v>#N/A</v>
      </c>
      <c r="D252" s="32" t="e">
        <f>VLOOKUP($E252,УЧАСТНИКИ!$A$2:$L$1060,5,FALSE)</f>
        <v>#N/A</v>
      </c>
      <c r="E252" s="20"/>
      <c r="F252" s="20"/>
      <c r="G252" s="20"/>
      <c r="H252" s="20"/>
      <c r="I252" s="16"/>
    </row>
    <row r="253" spans="1:11" ht="15" hidden="1" customHeight="1" x14ac:dyDescent="0.2">
      <c r="A253" s="20" t="s">
        <v>46</v>
      </c>
      <c r="B253" s="15" t="e">
        <f>VLOOKUP($E253,УЧАСТНИКИ!$A$2:$L$1060,3,FALSE)</f>
        <v>#N/A</v>
      </c>
      <c r="C253" s="139" t="e">
        <f>VLOOKUP($E253,УЧАСТНИКИ!$A$2:$L$1060,4,FALSE)</f>
        <v>#N/A</v>
      </c>
      <c r="D253" s="32" t="e">
        <f>VLOOKUP($E253,УЧАСТНИКИ!$A$2:$L$1060,5,FALSE)</f>
        <v>#N/A</v>
      </c>
      <c r="E253" s="20"/>
      <c r="F253" s="20"/>
      <c r="G253" s="20"/>
      <c r="H253" s="20"/>
      <c r="I253" s="16"/>
    </row>
    <row r="254" spans="1:11" ht="15" hidden="1" customHeight="1" x14ac:dyDescent="0.2">
      <c r="A254" s="20"/>
      <c r="B254" s="15"/>
      <c r="C254" s="139"/>
      <c r="D254" s="32"/>
      <c r="E254" s="20"/>
      <c r="F254" s="20"/>
      <c r="G254" s="20"/>
      <c r="H254" s="20"/>
      <c r="I254" s="16"/>
    </row>
    <row r="255" spans="1:11" ht="15" hidden="1" customHeight="1" x14ac:dyDescent="0.2">
      <c r="A255" s="20"/>
      <c r="B255" s="15"/>
      <c r="C255" s="139"/>
      <c r="D255" s="32"/>
      <c r="E255" s="20"/>
      <c r="F255" s="20"/>
      <c r="G255" s="20"/>
      <c r="H255" s="20"/>
      <c r="I255" s="16"/>
    </row>
    <row r="256" spans="1:11" ht="15" hidden="1" customHeight="1" x14ac:dyDescent="0.2">
      <c r="A256" s="20"/>
      <c r="B256" s="15"/>
      <c r="C256" s="139"/>
      <c r="D256" s="32"/>
      <c r="E256" s="20"/>
      <c r="F256" s="20"/>
      <c r="G256" s="20"/>
      <c r="H256" s="20"/>
      <c r="I256" s="16"/>
    </row>
    <row r="257" spans="1:11" ht="15" hidden="1" customHeight="1" x14ac:dyDescent="0.2">
      <c r="A257" s="20" t="s">
        <v>47</v>
      </c>
      <c r="B257" s="15" t="e">
        <f>VLOOKUP($E257,УЧАСТНИКИ!$A$2:$L$1060,3,FALSE)</f>
        <v>#N/A</v>
      </c>
      <c r="C257" s="139" t="e">
        <f>VLOOKUP($E257,УЧАСТНИКИ!$A$2:$L$1060,4,FALSE)</f>
        <v>#N/A</v>
      </c>
      <c r="D257" s="32" t="e">
        <f>VLOOKUP($E257,УЧАСТНИКИ!$A$2:$L$1060,5,FALSE)</f>
        <v>#N/A</v>
      </c>
      <c r="E257" s="20"/>
      <c r="F257" s="20"/>
      <c r="G257" s="20"/>
      <c r="H257" s="20"/>
      <c r="I257" s="16"/>
    </row>
    <row r="258" spans="1:11" ht="15.75" hidden="1" customHeight="1" x14ac:dyDescent="0.2">
      <c r="A258" s="20" t="s">
        <v>48</v>
      </c>
      <c r="B258" s="15" t="e">
        <f>VLOOKUP($E258,УЧАСТНИКИ!$A$2:$L$1060,3,FALSE)</f>
        <v>#N/A</v>
      </c>
      <c r="C258" s="139" t="e">
        <f>VLOOKUP($E258,УЧАСТНИКИ!$A$2:$L$1060,4,FALSE)</f>
        <v>#N/A</v>
      </c>
      <c r="D258" s="32" t="e">
        <f>VLOOKUP($E258,УЧАСТНИКИ!$A$2:$L$1060,5,FALSE)</f>
        <v>#N/A</v>
      </c>
      <c r="E258" s="20"/>
      <c r="F258" s="20"/>
      <c r="G258" s="20"/>
      <c r="H258" s="20"/>
      <c r="I258" s="16"/>
      <c r="K258" s="4"/>
    </row>
    <row r="259" spans="1:11" ht="15.75" hidden="1" customHeight="1" x14ac:dyDescent="0.2">
      <c r="A259" s="20" t="s">
        <v>49</v>
      </c>
      <c r="B259" s="15" t="e">
        <f>VLOOKUP($E259,УЧАСТНИКИ!$A$2:$L$1060,3,FALSE)</f>
        <v>#N/A</v>
      </c>
      <c r="C259" s="139" t="e">
        <f>VLOOKUP($E259,УЧАСТНИКИ!$A$2:$L$1060,4,FALSE)</f>
        <v>#N/A</v>
      </c>
      <c r="D259" s="32" t="e">
        <f>VLOOKUP($E259,УЧАСТНИКИ!$A$2:$L$1060,5,FALSE)</f>
        <v>#N/A</v>
      </c>
      <c r="E259" s="20"/>
      <c r="F259" s="20"/>
      <c r="G259" s="20"/>
      <c r="H259" s="20"/>
      <c r="I259" s="16"/>
    </row>
    <row r="260" spans="1:11" ht="15" hidden="1" customHeight="1" x14ac:dyDescent="0.2">
      <c r="A260" s="115"/>
      <c r="B260" s="121" t="s">
        <v>1524</v>
      </c>
      <c r="C260" s="116"/>
      <c r="D260" s="116"/>
      <c r="E260" s="116"/>
      <c r="F260" s="116"/>
      <c r="G260" s="116"/>
      <c r="H260" s="116"/>
      <c r="I260" s="212"/>
    </row>
    <row r="261" spans="1:11" ht="15" hidden="1" customHeight="1" x14ac:dyDescent="0.2">
      <c r="A261" s="20" t="s">
        <v>45</v>
      </c>
      <c r="B261" s="15" t="e">
        <f>VLOOKUP($E261,УЧАСТНИКИ!$A$2:$L$1060,3,FALSE)</f>
        <v>#N/A</v>
      </c>
      <c r="C261" s="139" t="e">
        <f>VLOOKUP($E261,УЧАСТНИКИ!$A$2:$L$1060,4,FALSE)</f>
        <v>#N/A</v>
      </c>
      <c r="D261" s="32" t="e">
        <f>VLOOKUP($E261,УЧАСТНИКИ!$A$2:$L$1060,5,FALSE)</f>
        <v>#N/A</v>
      </c>
      <c r="E261" s="20"/>
      <c r="F261" s="20"/>
      <c r="G261" s="20"/>
      <c r="H261" s="20"/>
      <c r="I261" s="207" t="e">
        <f>VLOOKUP($E261,УЧАСТНИКИ!$A$2:$L$1060,9,FALSE)</f>
        <v>#N/A</v>
      </c>
    </row>
    <row r="262" spans="1:11" ht="15" hidden="1" customHeight="1" x14ac:dyDescent="0.2">
      <c r="A262" s="20" t="s">
        <v>46</v>
      </c>
      <c r="B262" s="15" t="e">
        <f>VLOOKUP($E262,УЧАСТНИКИ!$A$2:$L$1060,3,FALSE)</f>
        <v>#N/A</v>
      </c>
      <c r="C262" s="139" t="e">
        <f>VLOOKUP($E262,УЧАСТНИКИ!$A$2:$L$1060,4,FALSE)</f>
        <v>#N/A</v>
      </c>
      <c r="D262" s="32" t="e">
        <f>VLOOKUP($E262,УЧАСТНИКИ!$A$2:$L$1060,5,FALSE)</f>
        <v>#N/A</v>
      </c>
      <c r="E262" s="20"/>
      <c r="F262" s="20"/>
      <c r="G262" s="20"/>
      <c r="H262" s="20"/>
      <c r="I262" s="207" t="e">
        <f>VLOOKUP($E262,УЧАСТНИКИ!$A$2:$L$1060,9,FALSE)</f>
        <v>#N/A</v>
      </c>
    </row>
    <row r="263" spans="1:11" ht="15" hidden="1" customHeight="1" x14ac:dyDescent="0.2">
      <c r="A263" s="20" t="s">
        <v>47</v>
      </c>
      <c r="B263" s="15" t="e">
        <f>VLOOKUP($E263,УЧАСТНИКИ!$A$2:$L$1060,3,FALSE)</f>
        <v>#N/A</v>
      </c>
      <c r="C263" s="139" t="e">
        <f>VLOOKUP($E263,УЧАСТНИКИ!$A$2:$L$1060,4,FALSE)</f>
        <v>#N/A</v>
      </c>
      <c r="D263" s="32" t="e">
        <f>VLOOKUP($E263,УЧАСТНИКИ!$A$2:$L$1060,5,FALSE)</f>
        <v>#N/A</v>
      </c>
      <c r="E263" s="20"/>
      <c r="F263" s="20"/>
      <c r="G263" s="20"/>
      <c r="H263" s="20"/>
      <c r="I263" s="207" t="e">
        <f>VLOOKUP($E263,УЧАСТНИКИ!$A$2:$L$1060,9,FALSE)</f>
        <v>#N/A</v>
      </c>
    </row>
    <row r="264" spans="1:11" ht="15" hidden="1" customHeight="1" x14ac:dyDescent="0.2">
      <c r="A264" s="20" t="s">
        <v>48</v>
      </c>
      <c r="B264" s="15" t="e">
        <f>VLOOKUP($E264,УЧАСТНИКИ!$A$2:$L$1060,3,FALSE)</f>
        <v>#N/A</v>
      </c>
      <c r="C264" s="139" t="e">
        <f>VLOOKUP($E264,УЧАСТНИКИ!$A$2:$L$1060,4,FALSE)</f>
        <v>#N/A</v>
      </c>
      <c r="D264" s="32" t="e">
        <f>VLOOKUP($E264,УЧАСТНИКИ!$A$2:$L$1060,5,FALSE)</f>
        <v>#N/A</v>
      </c>
      <c r="E264" s="20"/>
      <c r="F264" s="20"/>
      <c r="G264" s="20"/>
      <c r="H264" s="20"/>
      <c r="I264" s="207" t="e">
        <f>VLOOKUP($E264,УЧАСТНИКИ!$A$2:$L$1060,9,FALSE)</f>
        <v>#N/A</v>
      </c>
      <c r="K264" s="4"/>
    </row>
    <row r="265" spans="1:11" ht="15" hidden="1" customHeight="1" x14ac:dyDescent="0.2">
      <c r="A265" s="20" t="s">
        <v>49</v>
      </c>
      <c r="B265" s="15" t="e">
        <f>VLOOKUP($E265,УЧАСТНИКИ!$A$2:$L$1060,3,FALSE)</f>
        <v>#N/A</v>
      </c>
      <c r="C265" s="139" t="e">
        <f>VLOOKUP($E265,УЧАСТНИКИ!$A$2:$L$1060,4,FALSE)</f>
        <v>#N/A</v>
      </c>
      <c r="D265" s="32" t="e">
        <f>VLOOKUP($E265,УЧАСТНИКИ!$A$2:$L$1060,5,FALSE)</f>
        <v>#N/A</v>
      </c>
      <c r="E265" s="20"/>
      <c r="F265" s="20"/>
      <c r="G265" s="20"/>
      <c r="H265" s="20"/>
      <c r="I265" s="207" t="e">
        <f>VLOOKUP($E265,УЧАСТНИКИ!$A$2:$L$1060,9,FALSE)</f>
        <v>#N/A</v>
      </c>
    </row>
    <row r="266" spans="1:11" ht="15" hidden="1" customHeight="1" x14ac:dyDescent="0.2">
      <c r="A266" s="115"/>
      <c r="B266" s="121" t="s">
        <v>1525</v>
      </c>
      <c r="C266" s="116"/>
      <c r="D266" s="116"/>
      <c r="E266" s="116"/>
      <c r="F266" s="116"/>
      <c r="G266" s="116"/>
      <c r="H266" s="116"/>
      <c r="I266" s="212"/>
    </row>
    <row r="267" spans="1:11" ht="15" hidden="1" customHeight="1" x14ac:dyDescent="0.2">
      <c r="A267" s="20" t="s">
        <v>45</v>
      </c>
      <c r="B267" s="15" t="e">
        <f>VLOOKUP($E267,УЧАСТНИКИ!$A$2:$L$1060,3,FALSE)</f>
        <v>#N/A</v>
      </c>
      <c r="C267" s="139" t="e">
        <f>VLOOKUP($E267,УЧАСТНИКИ!$A$2:$L$1060,4,FALSE)</f>
        <v>#N/A</v>
      </c>
      <c r="D267" s="32" t="e">
        <f>VLOOKUP($E267,УЧАСТНИКИ!$A$2:$L$1060,5,FALSE)</f>
        <v>#N/A</v>
      </c>
      <c r="E267" s="20"/>
      <c r="F267" s="20"/>
      <c r="G267" s="20"/>
      <c r="H267" s="20"/>
      <c r="I267" s="207" t="e">
        <f>VLOOKUP($E267,УЧАСТНИКИ!$A$2:$L$1060,9,FALSE)</f>
        <v>#N/A</v>
      </c>
    </row>
    <row r="268" spans="1:11" ht="15" hidden="1" customHeight="1" x14ac:dyDescent="0.2">
      <c r="A268" s="20" t="s">
        <v>46</v>
      </c>
      <c r="B268" s="15" t="e">
        <f>VLOOKUP($E268,УЧАСТНИКИ!$A$2:$L$1060,3,FALSE)</f>
        <v>#N/A</v>
      </c>
      <c r="C268" s="139" t="e">
        <f>VLOOKUP($E268,УЧАСТНИКИ!$A$2:$L$1060,4,FALSE)</f>
        <v>#N/A</v>
      </c>
      <c r="D268" s="32" t="e">
        <f>VLOOKUP($E268,УЧАСТНИКИ!$A$2:$L$1060,5,FALSE)</f>
        <v>#N/A</v>
      </c>
      <c r="E268" s="20"/>
      <c r="F268" s="20"/>
      <c r="G268" s="20"/>
      <c r="H268" s="20"/>
      <c r="I268" s="207" t="e">
        <f>VLOOKUP($E268,УЧАСТНИКИ!$A$2:$L$1060,9,FALSE)</f>
        <v>#N/A</v>
      </c>
    </row>
    <row r="269" spans="1:11" ht="15" hidden="1" customHeight="1" x14ac:dyDescent="0.2">
      <c r="A269" s="20" t="s">
        <v>47</v>
      </c>
      <c r="B269" s="15" t="e">
        <f>VLOOKUP($E269,УЧАСТНИКИ!$A$2:$L$1060,3,FALSE)</f>
        <v>#N/A</v>
      </c>
      <c r="C269" s="139" t="e">
        <f>VLOOKUP($E269,УЧАСТНИКИ!$A$2:$L$1060,4,FALSE)</f>
        <v>#N/A</v>
      </c>
      <c r="D269" s="32" t="e">
        <f>VLOOKUP($E269,УЧАСТНИКИ!$A$2:$L$1060,5,FALSE)</f>
        <v>#N/A</v>
      </c>
      <c r="E269" s="20"/>
      <c r="F269" s="20"/>
      <c r="G269" s="20"/>
      <c r="H269" s="20"/>
      <c r="I269" s="207" t="e">
        <f>VLOOKUP($E269,УЧАСТНИКИ!$A$2:$L$1060,9,FALSE)</f>
        <v>#N/A</v>
      </c>
    </row>
    <row r="270" spans="1:11" ht="15" hidden="1" customHeight="1" x14ac:dyDescent="0.2">
      <c r="A270" s="20" t="s">
        <v>48</v>
      </c>
      <c r="B270" s="15" t="e">
        <f>VLOOKUP($E270,УЧАСТНИКИ!$A$2:$L$1060,3,FALSE)</f>
        <v>#N/A</v>
      </c>
      <c r="C270" s="139" t="e">
        <f>VLOOKUP($E270,УЧАСТНИКИ!$A$2:$L$1060,4,FALSE)</f>
        <v>#N/A</v>
      </c>
      <c r="D270" s="32" t="e">
        <f>VLOOKUP($E270,УЧАСТНИКИ!$A$2:$L$1060,5,FALSE)</f>
        <v>#N/A</v>
      </c>
      <c r="E270" s="20"/>
      <c r="F270" s="20"/>
      <c r="G270" s="20"/>
      <c r="H270" s="20"/>
      <c r="I270" s="207" t="e">
        <f>VLOOKUP($E270,УЧАСТНИКИ!$A$2:$L$1060,9,FALSE)</f>
        <v>#N/A</v>
      </c>
    </row>
    <row r="271" spans="1:11" ht="15" hidden="1" customHeight="1" x14ac:dyDescent="0.2">
      <c r="A271" s="20" t="s">
        <v>49</v>
      </c>
      <c r="B271" s="15" t="e">
        <f>VLOOKUP($E271,УЧАСТНИКИ!$A$2:$L$1060,3,FALSE)</f>
        <v>#N/A</v>
      </c>
      <c r="C271" s="139" t="e">
        <f>VLOOKUP($E271,УЧАСТНИКИ!$A$2:$L$1060,4,FALSE)</f>
        <v>#N/A</v>
      </c>
      <c r="D271" s="32" t="e">
        <f>VLOOKUP($E271,УЧАСТНИКИ!$A$2:$L$1060,5,FALSE)</f>
        <v>#N/A</v>
      </c>
      <c r="E271" s="20"/>
      <c r="F271" s="20"/>
      <c r="G271" s="20"/>
      <c r="H271" s="20"/>
      <c r="I271" s="207" t="e">
        <f>VLOOKUP($E271,УЧАСТНИКИ!$A$2:$L$1060,9,FALSE)</f>
        <v>#N/A</v>
      </c>
    </row>
    <row r="272" spans="1:11" ht="15" hidden="1" customHeight="1" x14ac:dyDescent="0.2">
      <c r="A272" s="115"/>
      <c r="B272" s="121" t="s">
        <v>1526</v>
      </c>
      <c r="C272" s="116"/>
      <c r="D272" s="116"/>
      <c r="E272" s="116"/>
      <c r="F272" s="116"/>
      <c r="G272" s="116"/>
      <c r="H272" s="116"/>
      <c r="I272" s="117"/>
    </row>
    <row r="273" spans="1:9" ht="15" hidden="1" customHeight="1" x14ac:dyDescent="0.2">
      <c r="A273" s="20" t="s">
        <v>45</v>
      </c>
      <c r="B273" s="15" t="e">
        <f>VLOOKUP($E273,УЧАСТНИКИ!$A$2:$L$1060,3,FALSE)</f>
        <v>#N/A</v>
      </c>
      <c r="C273" s="139" t="e">
        <f>VLOOKUP($E273,УЧАСТНИКИ!$A$2:$L$1060,4,FALSE)</f>
        <v>#N/A</v>
      </c>
      <c r="D273" s="32" t="e">
        <f>VLOOKUP($E273,УЧАСТНИКИ!$A$2:$L$1060,5,FALSE)</f>
        <v>#N/A</v>
      </c>
      <c r="E273" s="208"/>
      <c r="F273" s="208"/>
      <c r="G273" s="208"/>
      <c r="H273" s="208"/>
      <c r="I273" s="207" t="e">
        <f>VLOOKUP($E273,УЧАСТНИКИ!$A$2:$L$1060,9,FALSE)</f>
        <v>#N/A</v>
      </c>
    </row>
    <row r="274" spans="1:9" ht="15" hidden="1" customHeight="1" x14ac:dyDescent="0.2">
      <c r="A274" s="20" t="s">
        <v>46</v>
      </c>
      <c r="B274" s="15" t="e">
        <f>VLOOKUP($E274,УЧАСТНИКИ!$A$2:$L$1060,3,FALSE)</f>
        <v>#N/A</v>
      </c>
      <c r="C274" s="139" t="e">
        <f>VLOOKUP($E274,УЧАСТНИКИ!$A$2:$L$1060,4,FALSE)</f>
        <v>#N/A</v>
      </c>
      <c r="D274" s="32" t="e">
        <f>VLOOKUP($E274,УЧАСТНИКИ!$A$2:$L$1060,5,FALSE)</f>
        <v>#N/A</v>
      </c>
      <c r="E274" s="20"/>
      <c r="F274" s="208"/>
      <c r="G274" s="208"/>
      <c r="H274" s="208"/>
      <c r="I274" s="207" t="e">
        <f>VLOOKUP($E274,УЧАСТНИКИ!$A$2:$L$1060,9,FALSE)</f>
        <v>#N/A</v>
      </c>
    </row>
    <row r="275" spans="1:9" ht="15" hidden="1" customHeight="1" x14ac:dyDescent="0.2">
      <c r="A275" s="20" t="s">
        <v>47</v>
      </c>
      <c r="B275" s="15" t="e">
        <f>VLOOKUP($E275,УЧАСТНИКИ!$A$2:$L$1060,3,FALSE)</f>
        <v>#N/A</v>
      </c>
      <c r="C275" s="139" t="e">
        <f>VLOOKUP($E275,УЧАСТНИКИ!$A$2:$L$1060,4,FALSE)</f>
        <v>#N/A</v>
      </c>
      <c r="D275" s="32" t="e">
        <f>VLOOKUP($E275,УЧАСТНИКИ!$A$2:$L$1060,5,FALSE)</f>
        <v>#N/A</v>
      </c>
      <c r="E275" s="20"/>
      <c r="F275" s="208"/>
      <c r="G275" s="208"/>
      <c r="H275" s="208"/>
      <c r="I275" s="207" t="e">
        <f>VLOOKUP($E275,УЧАСТНИКИ!$A$2:$L$1060,9,FALSE)</f>
        <v>#N/A</v>
      </c>
    </row>
    <row r="276" spans="1:9" ht="15" hidden="1" customHeight="1" x14ac:dyDescent="0.2">
      <c r="A276" s="20" t="s">
        <v>48</v>
      </c>
      <c r="B276" s="15" t="e">
        <f>VLOOKUP($E276,УЧАСТНИКИ!$A$2:$L$1060,3,FALSE)</f>
        <v>#N/A</v>
      </c>
      <c r="C276" s="139" t="e">
        <f>VLOOKUP($E276,УЧАСТНИКИ!$A$2:$L$1060,4,FALSE)</f>
        <v>#N/A</v>
      </c>
      <c r="D276" s="32" t="e">
        <f>VLOOKUP($E276,УЧАСТНИКИ!$A$2:$L$1060,5,FALSE)</f>
        <v>#N/A</v>
      </c>
      <c r="E276" s="20"/>
      <c r="F276" s="208"/>
      <c r="G276" s="208"/>
      <c r="H276" s="208"/>
      <c r="I276" s="207" t="e">
        <f>VLOOKUP($E276,УЧАСТНИКИ!$A$2:$L$1060,9,FALSE)</f>
        <v>#N/A</v>
      </c>
    </row>
    <row r="277" spans="1:9" ht="15" hidden="1" customHeight="1" x14ac:dyDescent="0.2">
      <c r="A277" s="20" t="s">
        <v>49</v>
      </c>
      <c r="B277" s="15" t="e">
        <f>VLOOKUP($E277,УЧАСТНИКИ!$A$2:$L$1060,3,FALSE)</f>
        <v>#N/A</v>
      </c>
      <c r="C277" s="139" t="e">
        <f>VLOOKUP($E277,УЧАСТНИКИ!$A$2:$L$1060,4,FALSE)</f>
        <v>#N/A</v>
      </c>
      <c r="D277" s="32" t="e">
        <f>VLOOKUP($E277,УЧАСТНИКИ!$A$2:$L$1060,5,FALSE)</f>
        <v>#N/A</v>
      </c>
      <c r="E277" s="20"/>
      <c r="F277" s="208"/>
      <c r="G277" s="208"/>
      <c r="H277" s="208"/>
      <c r="I277" s="207" t="e">
        <f>VLOOKUP($E277,УЧАСТНИКИ!$A$2:$L$1060,9,FALSE)</f>
        <v>#N/A</v>
      </c>
    </row>
    <row r="278" spans="1:9" ht="15" hidden="1" customHeight="1" x14ac:dyDescent="0.2">
      <c r="A278" s="115"/>
      <c r="B278" s="121" t="s">
        <v>1527</v>
      </c>
      <c r="C278" s="116"/>
      <c r="D278" s="116"/>
      <c r="E278" s="116"/>
      <c r="F278" s="116"/>
      <c r="G278" s="116"/>
      <c r="H278" s="116"/>
      <c r="I278" s="117"/>
    </row>
    <row r="279" spans="1:9" ht="15" hidden="1" customHeight="1" x14ac:dyDescent="0.2">
      <c r="A279" s="20" t="s">
        <v>45</v>
      </c>
      <c r="B279" s="15" t="e">
        <f>VLOOKUP($E279,УЧАСТНИКИ!$A$2:$L$1060,3,FALSE)</f>
        <v>#N/A</v>
      </c>
      <c r="C279" s="139" t="e">
        <f>VLOOKUP($E279,УЧАСТНИКИ!$A$2:$L$1060,4,FALSE)</f>
        <v>#N/A</v>
      </c>
      <c r="D279" s="32" t="e">
        <f>VLOOKUP($E279,УЧАСТНИКИ!$A$2:$L$1060,5,FALSE)</f>
        <v>#N/A</v>
      </c>
      <c r="E279" s="20"/>
      <c r="F279" s="208"/>
      <c r="G279" s="208"/>
      <c r="H279" s="20"/>
      <c r="I279" s="207" t="e">
        <f>VLOOKUP($E279,УЧАСТНИКИ!$A$2:$L$1060,9,FALSE)</f>
        <v>#N/A</v>
      </c>
    </row>
    <row r="280" spans="1:9" ht="15" hidden="1" customHeight="1" x14ac:dyDescent="0.2">
      <c r="A280" s="20" t="s">
        <v>46</v>
      </c>
      <c r="B280" s="15" t="e">
        <f>VLOOKUP($E280,УЧАСТНИКИ!$A$2:$L$1060,3,FALSE)</f>
        <v>#N/A</v>
      </c>
      <c r="C280" s="139" t="e">
        <f>VLOOKUP($E280,УЧАСТНИКИ!$A$2:$L$1060,4,FALSE)</f>
        <v>#N/A</v>
      </c>
      <c r="D280" s="32" t="e">
        <f>VLOOKUP($E280,УЧАСТНИКИ!$A$2:$L$1060,5,FALSE)</f>
        <v>#N/A</v>
      </c>
      <c r="E280" s="20"/>
      <c r="F280" s="20"/>
      <c r="G280" s="20"/>
      <c r="H280" s="20"/>
      <c r="I280" s="207" t="e">
        <f>VLOOKUP($E280,УЧАСТНИКИ!$A$2:$L$1060,9,FALSE)</f>
        <v>#N/A</v>
      </c>
    </row>
    <row r="281" spans="1:9" ht="15" hidden="1" customHeight="1" x14ac:dyDescent="0.2">
      <c r="A281" s="20" t="s">
        <v>47</v>
      </c>
      <c r="B281" s="15" t="e">
        <f>VLOOKUP($E281,УЧАСТНИКИ!$A$2:$L$1060,3,FALSE)</f>
        <v>#N/A</v>
      </c>
      <c r="C281" s="139" t="e">
        <f>VLOOKUP($E281,УЧАСТНИКИ!$A$2:$L$1060,4,FALSE)</f>
        <v>#N/A</v>
      </c>
      <c r="D281" s="32" t="e">
        <f>VLOOKUP($E281,УЧАСТНИКИ!$A$2:$L$1060,5,FALSE)</f>
        <v>#N/A</v>
      </c>
      <c r="E281" s="20"/>
      <c r="F281" s="20"/>
      <c r="G281" s="20"/>
      <c r="H281" s="20"/>
      <c r="I281" s="207" t="e">
        <f>VLOOKUP($E281,УЧАСТНИКИ!$A$2:$L$1060,9,FALSE)</f>
        <v>#N/A</v>
      </c>
    </row>
    <row r="282" spans="1:9" ht="15" hidden="1" customHeight="1" x14ac:dyDescent="0.2">
      <c r="A282" s="20" t="s">
        <v>48</v>
      </c>
      <c r="B282" s="15" t="e">
        <f>VLOOKUP($E282,УЧАСТНИКИ!$A$2:$L$1060,3,FALSE)</f>
        <v>#N/A</v>
      </c>
      <c r="C282" s="139" t="e">
        <f>VLOOKUP($E282,УЧАСТНИКИ!$A$2:$L$1060,4,FALSE)</f>
        <v>#N/A</v>
      </c>
      <c r="D282" s="32" t="e">
        <f>VLOOKUP($E282,УЧАСТНИКИ!$A$2:$L$1060,5,FALSE)</f>
        <v>#N/A</v>
      </c>
      <c r="E282" s="20"/>
      <c r="F282" s="20"/>
      <c r="G282" s="20"/>
      <c r="H282" s="20"/>
      <c r="I282" s="207" t="e">
        <f>VLOOKUP($E282,УЧАСТНИКИ!$A$2:$L$1060,9,FALSE)</f>
        <v>#N/A</v>
      </c>
    </row>
    <row r="283" spans="1:9" ht="15" hidden="1" customHeight="1" x14ac:dyDescent="0.2">
      <c r="A283" s="20" t="s">
        <v>49</v>
      </c>
      <c r="B283" s="15" t="e">
        <f>VLOOKUP($E283,УЧАСТНИКИ!$A$2:$L$1060,3,FALSE)</f>
        <v>#N/A</v>
      </c>
      <c r="C283" s="139" t="e">
        <f>VLOOKUP($E283,УЧАСТНИКИ!$A$2:$L$1060,4,FALSE)</f>
        <v>#N/A</v>
      </c>
      <c r="D283" s="32" t="e">
        <f>VLOOKUP($E283,УЧАСТНИКИ!$A$2:$L$1060,5,FALSE)</f>
        <v>#N/A</v>
      </c>
      <c r="E283" s="20"/>
      <c r="F283" s="20"/>
      <c r="G283" s="20"/>
      <c r="H283" s="20"/>
      <c r="I283" s="207" t="e">
        <f>VLOOKUP($E283,УЧАСТНИКИ!$A$2:$L$1060,9,FALSE)</f>
        <v>#N/A</v>
      </c>
    </row>
    <row r="284" spans="1:9" ht="15" hidden="1" customHeight="1" x14ac:dyDescent="0.2">
      <c r="A284" s="115"/>
      <c r="B284" s="121" t="s">
        <v>1528</v>
      </c>
      <c r="C284" s="116"/>
      <c r="D284" s="116"/>
      <c r="E284" s="116"/>
      <c r="F284" s="116"/>
      <c r="G284" s="116"/>
      <c r="H284" s="116"/>
      <c r="I284" s="117"/>
    </row>
    <row r="285" spans="1:9" ht="15" hidden="1" customHeight="1" x14ac:dyDescent="0.2">
      <c r="A285" s="20" t="s">
        <v>45</v>
      </c>
      <c r="B285" s="15" t="e">
        <f>VLOOKUP($E285,УЧАСТНИКИ!$A$2:$L$1060,3,FALSE)</f>
        <v>#N/A</v>
      </c>
      <c r="C285" s="139" t="e">
        <f>VLOOKUP($E285,УЧАСТНИКИ!$A$2:$L$1060,4,FALSE)</f>
        <v>#N/A</v>
      </c>
      <c r="D285" s="32" t="e">
        <f>VLOOKUP($E285,УЧАСТНИКИ!$A$2:$L$1060,5,FALSE)</f>
        <v>#N/A</v>
      </c>
      <c r="E285" s="20"/>
      <c r="F285" s="20"/>
      <c r="G285" s="20"/>
      <c r="H285" s="20"/>
      <c r="I285" s="16"/>
    </row>
    <row r="286" spans="1:9" ht="15" hidden="1" customHeight="1" x14ac:dyDescent="0.2">
      <c r="A286" s="20" t="s">
        <v>46</v>
      </c>
      <c r="B286" s="15" t="e">
        <f>VLOOKUP($E286,УЧАСТНИКИ!$A$2:$L$1060,3,FALSE)</f>
        <v>#N/A</v>
      </c>
      <c r="C286" s="139" t="e">
        <f>VLOOKUP($E286,УЧАСТНИКИ!$A$2:$L$1060,4,FALSE)</f>
        <v>#N/A</v>
      </c>
      <c r="D286" s="32" t="e">
        <f>VLOOKUP($E286,УЧАСТНИКИ!$A$2:$L$1060,5,FALSE)</f>
        <v>#N/A</v>
      </c>
      <c r="E286" s="20"/>
      <c r="F286" s="20"/>
      <c r="G286" s="20"/>
      <c r="H286" s="20"/>
      <c r="I286" s="16"/>
    </row>
    <row r="287" spans="1:9" ht="15" hidden="1" customHeight="1" x14ac:dyDescent="0.2">
      <c r="A287" s="20" t="s">
        <v>47</v>
      </c>
      <c r="B287" s="15" t="e">
        <f>VLOOKUP($E287,УЧАСТНИКИ!$A$2:$L$1060,3,FALSE)</f>
        <v>#N/A</v>
      </c>
      <c r="C287" s="139" t="e">
        <f>VLOOKUP($E287,УЧАСТНИКИ!$A$2:$L$1060,4,FALSE)</f>
        <v>#N/A</v>
      </c>
      <c r="D287" s="32" t="e">
        <f>VLOOKUP($E287,УЧАСТНИКИ!$A$2:$L$1060,5,FALSE)</f>
        <v>#N/A</v>
      </c>
      <c r="E287" s="20"/>
      <c r="F287" s="20"/>
      <c r="G287" s="20"/>
      <c r="H287" s="20"/>
      <c r="I287" s="16"/>
    </row>
    <row r="288" spans="1:9" ht="15" hidden="1" customHeight="1" x14ac:dyDescent="0.2">
      <c r="A288" s="20" t="s">
        <v>48</v>
      </c>
      <c r="B288" s="15" t="e">
        <f>VLOOKUP($E288,УЧАСТНИКИ!$A$2:$L$1060,3,FALSE)</f>
        <v>#N/A</v>
      </c>
      <c r="C288" s="139" t="e">
        <f>VLOOKUP($E288,УЧАСТНИКИ!$A$2:$L$1060,4,FALSE)</f>
        <v>#N/A</v>
      </c>
      <c r="D288" s="32" t="e">
        <f>VLOOKUP($E288,УЧАСТНИКИ!$A$2:$L$1060,5,FALSE)</f>
        <v>#N/A</v>
      </c>
      <c r="E288" s="20"/>
      <c r="F288" s="20"/>
      <c r="G288" s="20"/>
      <c r="H288" s="20"/>
      <c r="I288" s="16"/>
    </row>
    <row r="289" spans="1:11" ht="15" hidden="1" customHeight="1" x14ac:dyDescent="0.2">
      <c r="A289" s="20" t="s">
        <v>49</v>
      </c>
      <c r="B289" s="15" t="e">
        <f>VLOOKUP($E289,УЧАСТНИКИ!$A$2:$L$1060,3,FALSE)</f>
        <v>#N/A</v>
      </c>
      <c r="C289" s="139" t="e">
        <f>VLOOKUP($E289,УЧАСТНИКИ!$A$2:$L$1060,4,FALSE)</f>
        <v>#N/A</v>
      </c>
      <c r="D289" s="32" t="e">
        <f>VLOOKUP($E289,УЧАСТНИКИ!$A$2:$L$1060,5,FALSE)</f>
        <v>#N/A</v>
      </c>
      <c r="E289" s="20"/>
      <c r="F289" s="20"/>
      <c r="G289" s="20"/>
      <c r="H289" s="20"/>
      <c r="I289" s="16"/>
    </row>
    <row r="290" spans="1:11" ht="15" hidden="1" customHeight="1" x14ac:dyDescent="0.2">
      <c r="A290" s="115"/>
      <c r="B290" s="121" t="s">
        <v>1529</v>
      </c>
      <c r="C290" s="116"/>
      <c r="D290" s="116"/>
      <c r="E290" s="116"/>
      <c r="F290" s="116"/>
      <c r="G290" s="116"/>
      <c r="H290" s="116"/>
      <c r="I290" s="117"/>
    </row>
    <row r="291" spans="1:11" ht="15" hidden="1" customHeight="1" x14ac:dyDescent="0.2">
      <c r="A291" s="20" t="s">
        <v>45</v>
      </c>
      <c r="B291" s="15" t="e">
        <f>VLOOKUP($E291,УЧАСТНИКИ!$A$2:$L$1060,3,FALSE)</f>
        <v>#N/A</v>
      </c>
      <c r="C291" s="139" t="e">
        <f>VLOOKUP($E291,УЧАСТНИКИ!$A$2:$L$1060,4,FALSE)</f>
        <v>#N/A</v>
      </c>
      <c r="D291" s="32" t="e">
        <f>VLOOKUP($E291,УЧАСТНИКИ!$A$2:$L$1060,5,FALSE)</f>
        <v>#N/A</v>
      </c>
      <c r="E291" s="20"/>
      <c r="F291" s="20"/>
      <c r="G291" s="20"/>
      <c r="H291" s="20"/>
      <c r="I291" s="207" t="e">
        <f>VLOOKUP($E291,УЧАСТНИКИ!$A$2:$L$1060,9,FALSE)</f>
        <v>#N/A</v>
      </c>
    </row>
    <row r="292" spans="1:11" ht="15" hidden="1" customHeight="1" x14ac:dyDescent="0.2">
      <c r="A292" s="20" t="s">
        <v>46</v>
      </c>
      <c r="B292" s="15" t="e">
        <f>VLOOKUP($E292,УЧАСТНИКИ!$A$2:$L$1060,3,FALSE)</f>
        <v>#N/A</v>
      </c>
      <c r="C292" s="139" t="e">
        <f>VLOOKUP($E292,УЧАСТНИКИ!$A$2:$L$1060,4,FALSE)</f>
        <v>#N/A</v>
      </c>
      <c r="D292" s="32" t="e">
        <f>VLOOKUP($E292,УЧАСТНИКИ!$A$2:$L$1060,5,FALSE)</f>
        <v>#N/A</v>
      </c>
      <c r="E292" s="20"/>
      <c r="F292" s="20"/>
      <c r="G292" s="20"/>
      <c r="H292" s="20"/>
      <c r="I292" s="207" t="e">
        <f>VLOOKUP($E292,УЧАСТНИКИ!$A$2:$L$1060,9,FALSE)</f>
        <v>#N/A</v>
      </c>
    </row>
    <row r="293" spans="1:11" ht="15" hidden="1" customHeight="1" x14ac:dyDescent="0.2">
      <c r="A293" s="20" t="s">
        <v>47</v>
      </c>
      <c r="B293" s="15" t="e">
        <f>VLOOKUP($E293,УЧАСТНИКИ!$A$2:$L$1060,3,FALSE)</f>
        <v>#N/A</v>
      </c>
      <c r="C293" s="139" t="e">
        <f>VLOOKUP($E293,УЧАСТНИКИ!$A$2:$L$1060,4,FALSE)</f>
        <v>#N/A</v>
      </c>
      <c r="D293" s="32" t="e">
        <f>VLOOKUP($E293,УЧАСТНИКИ!$A$2:$L$1060,5,FALSE)</f>
        <v>#N/A</v>
      </c>
      <c r="E293" s="20"/>
      <c r="F293" s="20"/>
      <c r="G293" s="20"/>
      <c r="H293" s="20"/>
      <c r="I293" s="207" t="e">
        <f>VLOOKUP($E293,УЧАСТНИКИ!$A$2:$L$1060,9,FALSE)</f>
        <v>#N/A</v>
      </c>
    </row>
    <row r="294" spans="1:11" ht="15" hidden="1" customHeight="1" x14ac:dyDescent="0.2">
      <c r="A294" s="20" t="s">
        <v>48</v>
      </c>
      <c r="B294" s="15" t="e">
        <f>VLOOKUP($E294,УЧАСТНИКИ!$A$2:$L$1060,3,FALSE)</f>
        <v>#N/A</v>
      </c>
      <c r="C294" s="139" t="e">
        <f>VLOOKUP($E294,УЧАСТНИКИ!$A$2:$L$1060,4,FALSE)</f>
        <v>#N/A</v>
      </c>
      <c r="D294" s="32" t="e">
        <f>VLOOKUP($E294,УЧАСТНИКИ!$A$2:$L$1060,5,FALSE)</f>
        <v>#N/A</v>
      </c>
      <c r="E294" s="20"/>
      <c r="F294" s="20"/>
      <c r="G294" s="20"/>
      <c r="H294" s="20"/>
      <c r="I294" s="207" t="e">
        <f>VLOOKUP($E294,УЧАСТНИКИ!$A$2:$L$1060,9,FALSE)</f>
        <v>#N/A</v>
      </c>
    </row>
    <row r="295" spans="1:11" ht="15" hidden="1" customHeight="1" x14ac:dyDescent="0.2">
      <c r="A295" s="20" t="s">
        <v>49</v>
      </c>
      <c r="B295" s="15" t="e">
        <f>VLOOKUP($E295,УЧАСТНИКИ!$A$2:$L$1060,3,FALSE)</f>
        <v>#N/A</v>
      </c>
      <c r="C295" s="139" t="e">
        <f>VLOOKUP($E295,УЧАСТНИКИ!$A$2:$L$1060,4,FALSE)</f>
        <v>#N/A</v>
      </c>
      <c r="D295" s="32" t="e">
        <f>VLOOKUP($E295,УЧАСТНИКИ!$A$2:$L$1060,5,FALSE)</f>
        <v>#N/A</v>
      </c>
      <c r="E295" s="20"/>
      <c r="F295" s="20"/>
      <c r="G295" s="20"/>
      <c r="H295" s="20"/>
      <c r="I295" s="207" t="e">
        <f>VLOOKUP($E295,УЧАСТНИКИ!$A$2:$L$1060,9,FALSE)</f>
        <v>#N/A</v>
      </c>
    </row>
    <row r="296" spans="1:11" ht="15" hidden="1" customHeight="1" x14ac:dyDescent="0.2">
      <c r="A296" s="115"/>
      <c r="B296" s="121" t="s">
        <v>1530</v>
      </c>
      <c r="C296" s="116"/>
      <c r="D296" s="116"/>
      <c r="E296" s="116"/>
      <c r="F296" s="116"/>
      <c r="G296" s="116"/>
      <c r="H296" s="116"/>
      <c r="I296" s="212"/>
    </row>
    <row r="297" spans="1:11" ht="15" hidden="1" customHeight="1" x14ac:dyDescent="0.2">
      <c r="A297" s="20" t="s">
        <v>45</v>
      </c>
      <c r="B297" s="15" t="e">
        <f>VLOOKUP($E297,УЧАСТНИКИ!$A$2:$L$1060,3,FALSE)</f>
        <v>#N/A</v>
      </c>
      <c r="C297" s="139" t="e">
        <f>VLOOKUP($E297,УЧАСТНИКИ!$A$2:$L$1060,4,FALSE)</f>
        <v>#N/A</v>
      </c>
      <c r="D297" s="32" t="e">
        <f>VLOOKUP($E297,УЧАСТНИКИ!$A$2:$L$1060,5,FALSE)</f>
        <v>#N/A</v>
      </c>
      <c r="E297" s="20"/>
      <c r="F297" s="20"/>
      <c r="G297" s="20"/>
      <c r="H297" s="20"/>
      <c r="I297" s="207" t="e">
        <f>VLOOKUP($E297,УЧАСТНИКИ!$A$2:$L$1060,9,FALSE)</f>
        <v>#N/A</v>
      </c>
    </row>
    <row r="298" spans="1:11" ht="15" hidden="1" customHeight="1" x14ac:dyDescent="0.2">
      <c r="A298" s="20" t="s">
        <v>46</v>
      </c>
      <c r="B298" s="15" t="e">
        <f>VLOOKUP($E298,УЧАСТНИКИ!$A$2:$L$1060,3,FALSE)</f>
        <v>#N/A</v>
      </c>
      <c r="C298" s="139" t="e">
        <f>VLOOKUP($E298,УЧАСТНИКИ!$A$2:$L$1060,4,FALSE)</f>
        <v>#N/A</v>
      </c>
      <c r="D298" s="32" t="e">
        <f>VLOOKUP($E298,УЧАСТНИКИ!$A$2:$L$1060,5,FALSE)</f>
        <v>#N/A</v>
      </c>
      <c r="E298" s="20"/>
      <c r="F298" s="20"/>
      <c r="G298" s="20"/>
      <c r="H298" s="20"/>
      <c r="I298" s="207" t="e">
        <f>VLOOKUP($E298,УЧАСТНИКИ!$A$2:$L$1060,9,FALSE)</f>
        <v>#N/A</v>
      </c>
    </row>
    <row r="299" spans="1:11" ht="15" hidden="1" customHeight="1" x14ac:dyDescent="0.2">
      <c r="A299" s="20" t="s">
        <v>47</v>
      </c>
      <c r="B299" s="15" t="e">
        <f>VLOOKUP($E299,УЧАСТНИКИ!$A$2:$L$1060,3,FALSE)</f>
        <v>#N/A</v>
      </c>
      <c r="C299" s="139" t="e">
        <f>VLOOKUP($E299,УЧАСТНИКИ!$A$2:$L$1060,4,FALSE)</f>
        <v>#N/A</v>
      </c>
      <c r="D299" s="32" t="e">
        <f>VLOOKUP($E299,УЧАСТНИКИ!$A$2:$L$1060,5,FALSE)</f>
        <v>#N/A</v>
      </c>
      <c r="E299" s="20"/>
      <c r="F299" s="20"/>
      <c r="G299" s="20"/>
      <c r="H299" s="20"/>
      <c r="I299" s="207" t="e">
        <f>VLOOKUP($E299,УЧАСТНИКИ!$A$2:$L$1060,9,FALSE)</f>
        <v>#N/A</v>
      </c>
    </row>
    <row r="300" spans="1:11" ht="15" hidden="1" customHeight="1" x14ac:dyDescent="0.2">
      <c r="A300" s="20" t="s">
        <v>48</v>
      </c>
      <c r="B300" s="15" t="e">
        <f>VLOOKUP($E300,УЧАСТНИКИ!$A$2:$L$1060,3,FALSE)</f>
        <v>#N/A</v>
      </c>
      <c r="C300" s="139" t="e">
        <f>VLOOKUP($E300,УЧАСТНИКИ!$A$2:$L$1060,4,FALSE)</f>
        <v>#N/A</v>
      </c>
      <c r="D300" s="32" t="e">
        <f>VLOOKUP($E300,УЧАСТНИКИ!$A$2:$L$1060,5,FALSE)</f>
        <v>#N/A</v>
      </c>
      <c r="E300" s="20"/>
      <c r="F300" s="20"/>
      <c r="G300" s="20"/>
      <c r="H300" s="20"/>
      <c r="I300" s="207" t="e">
        <f>VLOOKUP($E300,УЧАСТНИКИ!$A$2:$L$1060,9,FALSE)</f>
        <v>#N/A</v>
      </c>
      <c r="K300" s="4"/>
    </row>
    <row r="301" spans="1:11" ht="15" hidden="1" customHeight="1" x14ac:dyDescent="0.2">
      <c r="A301" s="20" t="s">
        <v>49</v>
      </c>
      <c r="B301" s="15" t="e">
        <f>VLOOKUP($E301,УЧАСТНИКИ!$A$2:$L$1060,3,FALSE)</f>
        <v>#N/A</v>
      </c>
      <c r="C301" s="139" t="e">
        <f>VLOOKUP($E301,УЧАСТНИКИ!$A$2:$L$1060,4,FALSE)</f>
        <v>#N/A</v>
      </c>
      <c r="D301" s="32" t="e">
        <f>VLOOKUP($E301,УЧАСТНИКИ!$A$2:$L$1060,5,FALSE)</f>
        <v>#N/A</v>
      </c>
      <c r="E301" s="20"/>
      <c r="F301" s="20"/>
      <c r="G301" s="20"/>
      <c r="H301" s="20"/>
      <c r="I301" s="207" t="e">
        <f>VLOOKUP($E301,УЧАСТНИКИ!$A$2:$L$1060,9,FALSE)</f>
        <v>#N/A</v>
      </c>
    </row>
    <row r="302" spans="1:11" ht="15" hidden="1" customHeight="1" x14ac:dyDescent="0.2">
      <c r="A302" s="115"/>
      <c r="B302" s="121" t="s">
        <v>1531</v>
      </c>
      <c r="C302" s="116"/>
      <c r="D302" s="116"/>
      <c r="E302" s="116"/>
      <c r="F302" s="116"/>
      <c r="G302" s="116"/>
      <c r="H302" s="116"/>
      <c r="I302" s="212"/>
    </row>
    <row r="303" spans="1:11" ht="15" hidden="1" customHeight="1" x14ac:dyDescent="0.2">
      <c r="A303" s="20" t="s">
        <v>45</v>
      </c>
      <c r="B303" s="15" t="e">
        <f>VLOOKUP($E303,УЧАСТНИКИ!$A$2:$L$1060,3,FALSE)</f>
        <v>#N/A</v>
      </c>
      <c r="C303" s="139" t="e">
        <f>VLOOKUP($E303,УЧАСТНИКИ!$A$2:$L$1060,4,FALSE)</f>
        <v>#N/A</v>
      </c>
      <c r="D303" s="32" t="e">
        <f>VLOOKUP($E303,УЧАСТНИКИ!$A$2:$L$1060,5,FALSE)</f>
        <v>#N/A</v>
      </c>
      <c r="E303" s="20"/>
      <c r="F303" s="20"/>
      <c r="G303" s="20"/>
      <c r="H303" s="20"/>
      <c r="I303" s="207" t="e">
        <f>VLOOKUP($E303,УЧАСТНИКИ!$A$2:$L$1060,9,FALSE)</f>
        <v>#N/A</v>
      </c>
    </row>
    <row r="304" spans="1:11" ht="15" hidden="1" customHeight="1" x14ac:dyDescent="0.2">
      <c r="A304" s="20" t="s">
        <v>46</v>
      </c>
      <c r="B304" s="214" t="e">
        <f>VLOOKUP($E304,УЧАСТНИКИ!$A$2:$L$1060,3,FALSE)</f>
        <v>#N/A</v>
      </c>
      <c r="C304" s="215" t="e">
        <f>VLOOKUP($E304,УЧАСТНИКИ!$A$2:$L$1060,4,FALSE)</f>
        <v>#N/A</v>
      </c>
      <c r="D304" s="32" t="e">
        <f>VLOOKUP($E304,УЧАСТНИКИ!$A$2:$L$1060,5,FALSE)</f>
        <v>#N/A</v>
      </c>
      <c r="E304" s="20"/>
      <c r="F304" s="20"/>
      <c r="G304" s="20"/>
      <c r="H304" s="20"/>
      <c r="I304" s="207" t="e">
        <f>VLOOKUP($E304,УЧАСТНИКИ!$A$2:$L$1060,9,FALSE)</f>
        <v>#N/A</v>
      </c>
    </row>
    <row r="305" spans="1:11" ht="15" hidden="1" customHeight="1" x14ac:dyDescent="0.2">
      <c r="A305" s="20" t="s">
        <v>47</v>
      </c>
      <c r="B305" s="15" t="e">
        <f>VLOOKUP($E305,УЧАСТНИКИ!$A$2:$L$1060,3,FALSE)</f>
        <v>#N/A</v>
      </c>
      <c r="C305" s="139" t="e">
        <f>VLOOKUP($E305,УЧАСТНИКИ!$A$2:$L$1060,4,FALSE)</f>
        <v>#N/A</v>
      </c>
      <c r="D305" s="32" t="e">
        <f>VLOOKUP($E305,УЧАСТНИКИ!$A$2:$L$1060,5,FALSE)</f>
        <v>#N/A</v>
      </c>
      <c r="E305" s="20"/>
      <c r="F305" s="20"/>
      <c r="G305" s="20"/>
      <c r="H305" s="20"/>
      <c r="I305" s="207" t="e">
        <f>VLOOKUP($E305,УЧАСТНИКИ!$A$2:$L$1060,9,FALSE)</f>
        <v>#N/A</v>
      </c>
    </row>
    <row r="306" spans="1:11" ht="15" hidden="1" customHeight="1" x14ac:dyDescent="0.2">
      <c r="A306" s="20" t="s">
        <v>48</v>
      </c>
      <c r="B306" s="15" t="e">
        <f>VLOOKUP($E306,УЧАСТНИКИ!$A$2:$L$1060,3,FALSE)</f>
        <v>#N/A</v>
      </c>
      <c r="C306" s="139" t="e">
        <f>VLOOKUP($E306,УЧАСТНИКИ!$A$2:$L$1060,4,FALSE)</f>
        <v>#N/A</v>
      </c>
      <c r="D306" s="32" t="e">
        <f>VLOOKUP($E306,УЧАСТНИКИ!$A$2:$L$1060,5,FALSE)</f>
        <v>#N/A</v>
      </c>
      <c r="E306" s="20"/>
      <c r="F306" s="20"/>
      <c r="G306" s="20"/>
      <c r="H306" s="20"/>
      <c r="I306" s="207" t="e">
        <f>VLOOKUP($E306,УЧАСТНИКИ!$A$2:$L$1060,9,FALSE)</f>
        <v>#N/A</v>
      </c>
    </row>
    <row r="307" spans="1:11" ht="15" hidden="1" customHeight="1" x14ac:dyDescent="0.2">
      <c r="A307" s="20" t="s">
        <v>49</v>
      </c>
      <c r="B307" s="15" t="e">
        <f>VLOOKUP($E307,УЧАСТНИКИ!$A$2:$L$1060,3,FALSE)</f>
        <v>#N/A</v>
      </c>
      <c r="C307" s="139" t="e">
        <f>VLOOKUP($E307,УЧАСТНИКИ!$A$2:$L$1060,4,FALSE)</f>
        <v>#N/A</v>
      </c>
      <c r="D307" s="32" t="e">
        <f>VLOOKUP($E307,УЧАСТНИКИ!$A$2:$L$1060,5,FALSE)</f>
        <v>#N/A</v>
      </c>
      <c r="E307" s="20"/>
      <c r="F307" s="20"/>
      <c r="G307" s="20"/>
      <c r="H307" s="20"/>
      <c r="I307" s="207" t="e">
        <f>VLOOKUP($E307,УЧАСТНИКИ!$A$2:$L$1060,9,FALSE)</f>
        <v>#N/A</v>
      </c>
    </row>
    <row r="308" spans="1:11" ht="15" hidden="1" customHeight="1" x14ac:dyDescent="0.2">
      <c r="A308" s="115"/>
      <c r="B308" s="121" t="s">
        <v>1532</v>
      </c>
      <c r="C308" s="116"/>
      <c r="D308" s="116"/>
      <c r="E308" s="116"/>
      <c r="F308" s="116"/>
      <c r="G308" s="116"/>
      <c r="H308" s="116"/>
      <c r="I308" s="212"/>
    </row>
    <row r="309" spans="1:11" ht="15" hidden="1" customHeight="1" x14ac:dyDescent="0.2">
      <c r="A309" s="20" t="s">
        <v>45</v>
      </c>
      <c r="B309" s="15" t="e">
        <f>VLOOKUP($E309,УЧАСТНИКИ!$A$2:$L$1060,3,FALSE)</f>
        <v>#N/A</v>
      </c>
      <c r="C309" s="139" t="e">
        <f>VLOOKUP($E309,УЧАСТНИКИ!$A$2:$L$1060,4,FALSE)</f>
        <v>#N/A</v>
      </c>
      <c r="D309" s="32" t="e">
        <f>VLOOKUP($E309,УЧАСТНИКИ!$A$2:$L$1060,5,FALSE)</f>
        <v>#N/A</v>
      </c>
      <c r="E309" s="20"/>
      <c r="F309" s="208"/>
      <c r="G309" s="208"/>
      <c r="H309" s="20"/>
      <c r="I309" s="207" t="e">
        <f>VLOOKUP($E309,УЧАСТНИКИ!$A$2:$L$1060,9,FALSE)</f>
        <v>#N/A</v>
      </c>
    </row>
    <row r="310" spans="1:11" ht="15" hidden="1" customHeight="1" x14ac:dyDescent="0.2">
      <c r="A310" s="20" t="s">
        <v>46</v>
      </c>
      <c r="B310" s="15" t="e">
        <f>VLOOKUP($E310,УЧАСТНИКИ!$A$2:$L$1060,3,FALSE)</f>
        <v>#N/A</v>
      </c>
      <c r="C310" s="139" t="e">
        <f>VLOOKUP($E310,УЧАСТНИКИ!$A$2:$L$1060,4,FALSE)</f>
        <v>#N/A</v>
      </c>
      <c r="D310" s="32" t="e">
        <f>VLOOKUP($E310,УЧАСТНИКИ!$A$2:$L$1060,5,FALSE)</f>
        <v>#N/A</v>
      </c>
      <c r="E310" s="20"/>
      <c r="F310" s="20"/>
      <c r="G310" s="20"/>
      <c r="H310" s="20"/>
      <c r="I310" s="207" t="e">
        <f>VLOOKUP($E310,УЧАСТНИКИ!$A$2:$L$1060,9,FALSE)</f>
        <v>#N/A</v>
      </c>
    </row>
    <row r="311" spans="1:11" ht="15" hidden="1" customHeight="1" x14ac:dyDescent="0.2">
      <c r="A311" s="20" t="s">
        <v>47</v>
      </c>
      <c r="B311" s="15" t="e">
        <f>VLOOKUP($E311,УЧАСТНИКИ!$A$2:$L$1060,3,FALSE)</f>
        <v>#N/A</v>
      </c>
      <c r="C311" s="139" t="e">
        <f>VLOOKUP($E311,УЧАСТНИКИ!$A$2:$L$1060,4,FALSE)</f>
        <v>#N/A</v>
      </c>
      <c r="D311" s="32" t="e">
        <f>VLOOKUP($E311,УЧАСТНИКИ!$A$2:$L$1060,5,FALSE)</f>
        <v>#N/A</v>
      </c>
      <c r="E311" s="20"/>
      <c r="F311" s="20"/>
      <c r="G311" s="20"/>
      <c r="H311" s="20"/>
      <c r="I311" s="207" t="e">
        <f>VLOOKUP($E311,УЧАСТНИКИ!$A$2:$L$1060,9,FALSE)</f>
        <v>#N/A</v>
      </c>
    </row>
    <row r="312" spans="1:11" ht="15" hidden="1" customHeight="1" x14ac:dyDescent="0.2">
      <c r="A312" s="20" t="s">
        <v>48</v>
      </c>
      <c r="B312" s="15" t="e">
        <f>VLOOKUP($E312,УЧАСТНИКИ!$A$2:$L$1060,3,FALSE)</f>
        <v>#N/A</v>
      </c>
      <c r="C312" s="139" t="e">
        <f>VLOOKUP($E312,УЧАСТНИКИ!$A$2:$L$1060,4,FALSE)</f>
        <v>#N/A</v>
      </c>
      <c r="D312" s="32" t="e">
        <f>VLOOKUP($E312,УЧАСТНИКИ!$A$2:$L$1060,5,FALSE)</f>
        <v>#N/A</v>
      </c>
      <c r="E312" s="20"/>
      <c r="F312" s="20"/>
      <c r="G312" s="20"/>
      <c r="H312" s="20"/>
      <c r="I312" s="207" t="e">
        <f>VLOOKUP($E312,УЧАСТНИКИ!$A$2:$L$1060,9,FALSE)</f>
        <v>#N/A</v>
      </c>
    </row>
    <row r="313" spans="1:11" ht="15" hidden="1" customHeight="1" x14ac:dyDescent="0.2">
      <c r="A313" s="20" t="s">
        <v>49</v>
      </c>
      <c r="B313" s="15" t="e">
        <f>VLOOKUP($E313,УЧАСТНИКИ!$A$2:$L$1060,3,FALSE)</f>
        <v>#N/A</v>
      </c>
      <c r="C313" s="139" t="e">
        <f>VLOOKUP($E313,УЧАСТНИКИ!$A$2:$L$1060,4,FALSE)</f>
        <v>#N/A</v>
      </c>
      <c r="D313" s="32" t="e">
        <f>VLOOKUP($E313,УЧАСТНИКИ!$A$2:$L$1060,5,FALSE)</f>
        <v>#N/A</v>
      </c>
      <c r="E313" s="20"/>
      <c r="F313" s="20"/>
      <c r="G313" s="20"/>
      <c r="H313" s="20"/>
      <c r="I313" s="207" t="e">
        <f>VLOOKUP($E313,УЧАСТНИКИ!$A$2:$L$1060,9,FALSE)</f>
        <v>#N/A</v>
      </c>
    </row>
    <row r="314" spans="1:11" ht="15" hidden="1" customHeight="1" x14ac:dyDescent="0.2">
      <c r="A314" s="115"/>
      <c r="B314" s="121" t="s">
        <v>1533</v>
      </c>
      <c r="C314" s="116"/>
      <c r="D314" s="116"/>
      <c r="E314" s="116"/>
      <c r="F314" s="116"/>
      <c r="G314" s="116"/>
      <c r="H314" s="116"/>
      <c r="I314" s="212"/>
    </row>
    <row r="315" spans="1:11" ht="15" hidden="1" customHeight="1" x14ac:dyDescent="0.2">
      <c r="A315" s="20" t="s">
        <v>45</v>
      </c>
      <c r="B315" s="15" t="e">
        <f>VLOOKUP($E315,УЧАСТНИКИ!$A$2:$L$1060,3,FALSE)</f>
        <v>#N/A</v>
      </c>
      <c r="C315" s="139" t="e">
        <f>VLOOKUP($E315,УЧАСТНИКИ!$A$2:$L$1060,4,FALSE)</f>
        <v>#N/A</v>
      </c>
      <c r="D315" s="32" t="e">
        <f>VLOOKUP($E315,УЧАСТНИКИ!$A$2:$L$1060,5,FALSE)</f>
        <v>#N/A</v>
      </c>
      <c r="E315" s="20"/>
      <c r="F315" s="20"/>
      <c r="G315" s="20"/>
      <c r="H315" s="20"/>
      <c r="I315" s="207" t="e">
        <f>VLOOKUP($E315,УЧАСТНИКИ!$A$2:$L$1060,9,FALSE)</f>
        <v>#N/A</v>
      </c>
    </row>
    <row r="316" spans="1:11" ht="15" hidden="1" customHeight="1" x14ac:dyDescent="0.2">
      <c r="A316" s="20" t="s">
        <v>46</v>
      </c>
      <c r="B316" s="15" t="e">
        <f>VLOOKUP($E316,УЧАСТНИКИ!$A$2:$L$1060,3,FALSE)</f>
        <v>#N/A</v>
      </c>
      <c r="C316" s="139" t="e">
        <f>VLOOKUP($E316,УЧАСТНИКИ!$A$2:$L$1060,4,FALSE)</f>
        <v>#N/A</v>
      </c>
      <c r="D316" s="32" t="e">
        <f>VLOOKUP($E316,УЧАСТНИКИ!$A$2:$L$1060,5,FALSE)</f>
        <v>#N/A</v>
      </c>
      <c r="E316" s="20"/>
      <c r="F316" s="20"/>
      <c r="G316" s="20"/>
      <c r="H316" s="20"/>
      <c r="I316" s="207" t="e">
        <f>VLOOKUP($E316,УЧАСТНИКИ!$A$2:$L$1060,9,FALSE)</f>
        <v>#N/A</v>
      </c>
    </row>
    <row r="317" spans="1:11" ht="15" hidden="1" customHeight="1" x14ac:dyDescent="0.2">
      <c r="A317" s="20" t="s">
        <v>47</v>
      </c>
      <c r="B317" s="15" t="e">
        <f>VLOOKUP($E317,УЧАСТНИКИ!$A$2:$L$1060,3,FALSE)</f>
        <v>#N/A</v>
      </c>
      <c r="C317" s="139" t="e">
        <f>VLOOKUP($E317,УЧАСТНИКИ!$A$2:$L$1060,4,FALSE)</f>
        <v>#N/A</v>
      </c>
      <c r="D317" s="32" t="e">
        <f>VLOOKUP($E317,УЧАСТНИКИ!$A$2:$L$1060,5,FALSE)</f>
        <v>#N/A</v>
      </c>
      <c r="E317" s="20"/>
      <c r="F317" s="20"/>
      <c r="G317" s="20"/>
      <c r="H317" s="20"/>
      <c r="I317" s="207" t="e">
        <f>VLOOKUP($E317,УЧАСТНИКИ!$A$2:$L$1060,9,FALSE)</f>
        <v>#N/A</v>
      </c>
    </row>
    <row r="318" spans="1:11" ht="15" hidden="1" customHeight="1" x14ac:dyDescent="0.2">
      <c r="A318" s="20" t="s">
        <v>48</v>
      </c>
      <c r="B318" s="15" t="e">
        <f>VLOOKUP($E318,УЧАСТНИКИ!$A$2:$L$1060,3,FALSE)</f>
        <v>#N/A</v>
      </c>
      <c r="C318" s="139" t="e">
        <f>VLOOKUP($E318,УЧАСТНИКИ!$A$2:$L$1060,4,FALSE)</f>
        <v>#N/A</v>
      </c>
      <c r="D318" s="32" t="e">
        <f>VLOOKUP($E318,УЧАСТНИКИ!$A$2:$L$1060,5,FALSE)</f>
        <v>#N/A</v>
      </c>
      <c r="E318" s="20"/>
      <c r="F318" s="20"/>
      <c r="G318" s="20"/>
      <c r="H318" s="20"/>
      <c r="I318" s="207" t="e">
        <f>VLOOKUP($E318,УЧАСТНИКИ!$A$2:$L$1060,9,FALSE)</f>
        <v>#N/A</v>
      </c>
      <c r="K318" s="4"/>
    </row>
    <row r="319" spans="1:11" ht="15" hidden="1" customHeight="1" x14ac:dyDescent="0.2">
      <c r="A319" s="20" t="s">
        <v>49</v>
      </c>
      <c r="B319" s="15" t="e">
        <f>VLOOKUP($E319,УЧАСТНИКИ!$A$2:$L$1060,3,FALSE)</f>
        <v>#N/A</v>
      </c>
      <c r="C319" s="139" t="e">
        <f>VLOOKUP($E319,УЧАСТНИКИ!$A$2:$L$1060,4,FALSE)</f>
        <v>#N/A</v>
      </c>
      <c r="D319" s="32" t="e">
        <f>VLOOKUP($E319,УЧАСТНИКИ!$A$2:$L$1060,5,FALSE)</f>
        <v>#N/A</v>
      </c>
      <c r="E319" s="20"/>
      <c r="F319" s="20"/>
      <c r="G319" s="20"/>
      <c r="H319" s="20"/>
      <c r="I319" s="207" t="e">
        <f>VLOOKUP($E319,УЧАСТНИКИ!$A$2:$L$1060,9,FALSE)</f>
        <v>#N/A</v>
      </c>
    </row>
    <row r="320" spans="1:11" ht="15" hidden="1" customHeight="1" x14ac:dyDescent="0.2">
      <c r="A320" s="115"/>
      <c r="B320" s="121" t="s">
        <v>1534</v>
      </c>
      <c r="C320" s="116"/>
      <c r="D320" s="116"/>
      <c r="E320" s="116"/>
      <c r="F320" s="116"/>
      <c r="G320" s="116"/>
      <c r="H320" s="116"/>
      <c r="I320" s="212"/>
    </row>
    <row r="321" spans="1:9" ht="15" hidden="1" customHeight="1" x14ac:dyDescent="0.2">
      <c r="A321" s="20" t="s">
        <v>45</v>
      </c>
      <c r="B321" s="15" t="e">
        <f>VLOOKUP($E321,УЧАСТНИКИ!$A$2:$L$1060,3,FALSE)</f>
        <v>#N/A</v>
      </c>
      <c r="C321" s="139" t="e">
        <f>VLOOKUP($E321,УЧАСТНИКИ!$A$2:$L$1060,4,FALSE)</f>
        <v>#N/A</v>
      </c>
      <c r="D321" s="32" t="e">
        <f>VLOOKUP($E321,УЧАСТНИКИ!$A$2:$L$1060,5,FALSE)</f>
        <v>#N/A</v>
      </c>
      <c r="E321" s="20"/>
      <c r="F321" s="20"/>
      <c r="G321" s="20"/>
      <c r="H321" s="20"/>
      <c r="I321" s="207" t="e">
        <f>VLOOKUP($E321,УЧАСТНИКИ!$A$2:$L$1060,9,FALSE)</f>
        <v>#N/A</v>
      </c>
    </row>
    <row r="322" spans="1:9" ht="15" hidden="1" customHeight="1" x14ac:dyDescent="0.2">
      <c r="A322" s="20" t="s">
        <v>46</v>
      </c>
      <c r="B322" s="15" t="e">
        <f>VLOOKUP($E322,УЧАСТНИКИ!$A$2:$L$1060,3,FALSE)</f>
        <v>#N/A</v>
      </c>
      <c r="C322" s="139" t="e">
        <f>VLOOKUP($E322,УЧАСТНИКИ!$A$2:$L$1060,4,FALSE)</f>
        <v>#N/A</v>
      </c>
      <c r="D322" s="32" t="e">
        <f>VLOOKUP($E322,УЧАСТНИКИ!$A$2:$L$1060,5,FALSE)</f>
        <v>#N/A</v>
      </c>
      <c r="E322" s="20"/>
      <c r="F322" s="20"/>
      <c r="G322" s="20"/>
      <c r="H322" s="20"/>
      <c r="I322" s="207" t="e">
        <f>VLOOKUP($E322,УЧАСТНИКИ!$A$2:$L$1060,9,FALSE)</f>
        <v>#N/A</v>
      </c>
    </row>
    <row r="323" spans="1:9" ht="15" hidden="1" customHeight="1" x14ac:dyDescent="0.2">
      <c r="A323" s="20" t="s">
        <v>47</v>
      </c>
      <c r="B323" s="15" t="e">
        <f>VLOOKUP($E323,УЧАСТНИКИ!$A$2:$L$1060,3,FALSE)</f>
        <v>#N/A</v>
      </c>
      <c r="C323" s="139" t="e">
        <f>VLOOKUP($E323,УЧАСТНИКИ!$A$2:$L$1060,4,FALSE)</f>
        <v>#N/A</v>
      </c>
      <c r="D323" s="32" t="e">
        <f>VLOOKUP($E323,УЧАСТНИКИ!$A$2:$L$1060,5,FALSE)</f>
        <v>#N/A</v>
      </c>
      <c r="E323" s="20"/>
      <c r="F323" s="20"/>
      <c r="G323" s="20"/>
      <c r="H323" s="20"/>
      <c r="I323" s="207" t="e">
        <f>VLOOKUP($E323,УЧАСТНИКИ!$A$2:$L$1060,9,FALSE)</f>
        <v>#N/A</v>
      </c>
    </row>
    <row r="324" spans="1:9" ht="15" hidden="1" customHeight="1" x14ac:dyDescent="0.2">
      <c r="A324" s="20" t="s">
        <v>48</v>
      </c>
      <c r="B324" s="15" t="e">
        <f>VLOOKUP($E324,УЧАСТНИКИ!$A$2:$L$1060,3,FALSE)</f>
        <v>#N/A</v>
      </c>
      <c r="C324" s="139" t="e">
        <f>VLOOKUP($E324,УЧАСТНИКИ!$A$2:$L$1060,4,FALSE)</f>
        <v>#N/A</v>
      </c>
      <c r="D324" s="32" t="e">
        <f>VLOOKUP($E324,УЧАСТНИКИ!$A$2:$L$1060,5,FALSE)</f>
        <v>#N/A</v>
      </c>
      <c r="E324" s="20"/>
      <c r="F324" s="20"/>
      <c r="G324" s="20"/>
      <c r="H324" s="20"/>
      <c r="I324" s="207" t="e">
        <f>VLOOKUP($E324,УЧАСТНИКИ!$A$2:$L$1060,9,FALSE)</f>
        <v>#N/A</v>
      </c>
    </row>
    <row r="325" spans="1:9" ht="15" hidden="1" customHeight="1" x14ac:dyDescent="0.2">
      <c r="A325" s="20" t="s">
        <v>49</v>
      </c>
      <c r="B325" s="15" t="e">
        <f>VLOOKUP($E325,УЧАСТНИКИ!$A$2:$L$1060,3,FALSE)</f>
        <v>#N/A</v>
      </c>
      <c r="C325" s="139" t="e">
        <f>VLOOKUP($E325,УЧАСТНИКИ!$A$2:$L$1060,4,FALSE)</f>
        <v>#N/A</v>
      </c>
      <c r="D325" s="32" t="e">
        <f>VLOOKUP($E325,УЧАСТНИКИ!$A$2:$L$1060,5,FALSE)</f>
        <v>#N/A</v>
      </c>
      <c r="E325" s="20"/>
      <c r="F325" s="20"/>
      <c r="G325" s="20"/>
      <c r="H325" s="20"/>
      <c r="I325" s="207" t="e">
        <f>VLOOKUP($E325,УЧАСТНИКИ!$A$2:$L$1060,9,FALSE)</f>
        <v>#N/A</v>
      </c>
    </row>
    <row r="326" spans="1:9" ht="15" hidden="1" customHeight="1" x14ac:dyDescent="0.2">
      <c r="A326" s="115"/>
      <c r="B326" s="121" t="s">
        <v>1535</v>
      </c>
      <c r="C326" s="116"/>
      <c r="D326" s="116"/>
      <c r="E326" s="116"/>
      <c r="F326" s="116"/>
      <c r="G326" s="116"/>
      <c r="H326" s="116"/>
      <c r="I326" s="117"/>
    </row>
    <row r="327" spans="1:9" ht="15" hidden="1" customHeight="1" x14ac:dyDescent="0.2">
      <c r="A327" s="20" t="s">
        <v>45</v>
      </c>
      <c r="B327" s="15" t="e">
        <f>VLOOKUP($E327,УЧАСТНИКИ!$A$2:$L$1060,3,FALSE)</f>
        <v>#N/A</v>
      </c>
      <c r="C327" s="139" t="e">
        <f>VLOOKUP($E327,УЧАСТНИКИ!$A$2:$L$1060,4,FALSE)</f>
        <v>#N/A</v>
      </c>
      <c r="D327" s="32" t="e">
        <f>VLOOKUP($E327,УЧАСТНИКИ!$A$2:$L$1060,5,FALSE)</f>
        <v>#N/A</v>
      </c>
      <c r="E327" s="20"/>
      <c r="F327" s="208"/>
      <c r="G327" s="208"/>
      <c r="H327" s="208"/>
      <c r="I327" s="207" t="e">
        <f>VLOOKUP($E327,УЧАСТНИКИ!$A$2:$L$1060,9,FALSE)</f>
        <v>#N/A</v>
      </c>
    </row>
    <row r="328" spans="1:9" ht="15" hidden="1" customHeight="1" x14ac:dyDescent="0.2">
      <c r="A328" s="20" t="s">
        <v>46</v>
      </c>
      <c r="B328" s="15" t="e">
        <f>VLOOKUP($E328,УЧАСТНИКИ!$A$2:$L$1060,3,FALSE)</f>
        <v>#N/A</v>
      </c>
      <c r="C328" s="139" t="e">
        <f>VLOOKUP($E328,УЧАСТНИКИ!$A$2:$L$1060,4,FALSE)</f>
        <v>#N/A</v>
      </c>
      <c r="D328" s="32" t="e">
        <f>VLOOKUP($E328,УЧАСТНИКИ!$A$2:$L$1060,5,FALSE)</f>
        <v>#N/A</v>
      </c>
      <c r="E328" s="20"/>
      <c r="F328" s="208"/>
      <c r="G328" s="208"/>
      <c r="H328" s="208"/>
      <c r="I328" s="207" t="e">
        <f>VLOOKUP($E328,УЧАСТНИКИ!$A$2:$L$1060,9,FALSE)</f>
        <v>#N/A</v>
      </c>
    </row>
    <row r="329" spans="1:9" ht="15" hidden="1" customHeight="1" x14ac:dyDescent="0.2">
      <c r="A329" s="20" t="s">
        <v>47</v>
      </c>
      <c r="B329" s="15" t="e">
        <f>VLOOKUP($E329,УЧАСТНИКИ!$A$2:$L$1060,3,FALSE)</f>
        <v>#N/A</v>
      </c>
      <c r="C329" s="139" t="e">
        <f>VLOOKUP($E329,УЧАСТНИКИ!$A$2:$L$1060,4,FALSE)</f>
        <v>#N/A</v>
      </c>
      <c r="D329" s="32" t="e">
        <f>VLOOKUP($E329,УЧАСТНИКИ!$A$2:$L$1060,5,FALSE)</f>
        <v>#N/A</v>
      </c>
      <c r="E329" s="20"/>
      <c r="F329" s="208"/>
      <c r="G329" s="208"/>
      <c r="H329" s="208"/>
      <c r="I329" s="207" t="e">
        <f>VLOOKUP($E329,УЧАСТНИКИ!$A$2:$L$1060,9,FALSE)</f>
        <v>#N/A</v>
      </c>
    </row>
    <row r="330" spans="1:9" ht="15" hidden="1" customHeight="1" x14ac:dyDescent="0.2">
      <c r="A330" s="20" t="s">
        <v>48</v>
      </c>
      <c r="B330" s="15" t="e">
        <f>VLOOKUP($E330,УЧАСТНИКИ!$A$2:$L$1060,3,FALSE)</f>
        <v>#N/A</v>
      </c>
      <c r="C330" s="139" t="e">
        <f>VLOOKUP($E330,УЧАСТНИКИ!$A$2:$L$1060,4,FALSE)</f>
        <v>#N/A</v>
      </c>
      <c r="D330" s="32" t="e">
        <f>VLOOKUP($E330,УЧАСТНИКИ!$A$2:$L$1060,5,FALSE)</f>
        <v>#N/A</v>
      </c>
      <c r="E330" s="20"/>
      <c r="F330" s="208"/>
      <c r="G330" s="208"/>
      <c r="H330" s="208"/>
      <c r="I330" s="207" t="e">
        <f>VLOOKUP($E330,УЧАСТНИКИ!$A$2:$L$1060,9,FALSE)</f>
        <v>#N/A</v>
      </c>
    </row>
    <row r="331" spans="1:9" ht="15" hidden="1" customHeight="1" x14ac:dyDescent="0.2">
      <c r="A331" s="20" t="s">
        <v>49</v>
      </c>
      <c r="B331" s="15" t="e">
        <f>VLOOKUP($E331,УЧАСТНИКИ!$A$2:$L$1060,3,FALSE)</f>
        <v>#N/A</v>
      </c>
      <c r="C331" s="139" t="e">
        <f>VLOOKUP($E331,УЧАСТНИКИ!$A$2:$L$1060,4,FALSE)</f>
        <v>#N/A</v>
      </c>
      <c r="D331" s="32" t="e">
        <f>VLOOKUP($E331,УЧАСТНИКИ!$A$2:$L$1060,5,FALSE)</f>
        <v>#N/A</v>
      </c>
      <c r="E331" s="20"/>
      <c r="F331" s="208"/>
      <c r="G331" s="208"/>
      <c r="H331" s="208"/>
      <c r="I331" s="207" t="e">
        <f>VLOOKUP($E331,УЧАСТНИКИ!$A$2:$L$1060,9,FALSE)</f>
        <v>#N/A</v>
      </c>
    </row>
    <row r="332" spans="1:9" ht="15" hidden="1" customHeight="1" x14ac:dyDescent="0.2">
      <c r="A332" s="20" t="s">
        <v>50</v>
      </c>
      <c r="B332" s="15" t="e">
        <f>VLOOKUP($E332,УЧАСТНИКИ!$A$2:$L$1060,3,FALSE)</f>
        <v>#N/A</v>
      </c>
      <c r="C332" s="139" t="e">
        <f>VLOOKUP($E332,УЧАСТНИКИ!$A$2:$L$1060,4,FALSE)</f>
        <v>#N/A</v>
      </c>
      <c r="D332" s="32" t="e">
        <f>VLOOKUP($E332,УЧАСТНИКИ!$A$2:$L$1060,5,FALSE)</f>
        <v>#N/A</v>
      </c>
      <c r="E332" s="20"/>
      <c r="F332" s="20"/>
      <c r="G332" s="20"/>
      <c r="H332" s="20"/>
      <c r="I332" s="16"/>
    </row>
    <row r="333" spans="1:9" ht="15" hidden="1" customHeight="1" x14ac:dyDescent="0.2">
      <c r="A333" s="20" t="s">
        <v>51</v>
      </c>
      <c r="B333" s="15" t="e">
        <f>VLOOKUP($E333,УЧАСТНИКИ!$A$2:$L$1060,3,FALSE)</f>
        <v>#N/A</v>
      </c>
      <c r="C333" s="139" t="e">
        <f>VLOOKUP($E333,УЧАСТНИКИ!$A$2:$L$1060,4,FALSE)</f>
        <v>#N/A</v>
      </c>
      <c r="D333" s="32" t="e">
        <f>VLOOKUP($E333,УЧАСТНИКИ!$A$2:$L$1060,5,FALSE)</f>
        <v>#N/A</v>
      </c>
      <c r="E333" s="20"/>
      <c r="F333" s="20"/>
      <c r="G333" s="20"/>
      <c r="H333" s="20"/>
      <c r="I333" s="16"/>
    </row>
    <row r="334" spans="1:9" ht="15" hidden="1" customHeight="1" x14ac:dyDescent="0.2">
      <c r="A334" s="20" t="s">
        <v>88</v>
      </c>
      <c r="B334" s="15" t="e">
        <f>VLOOKUP($E334,УЧАСТНИКИ!$A$2:$L$1060,3,FALSE)</f>
        <v>#N/A</v>
      </c>
      <c r="C334" s="139" t="e">
        <f>VLOOKUP($E334,УЧАСТНИКИ!$A$2:$L$1060,4,FALSE)</f>
        <v>#N/A</v>
      </c>
      <c r="D334" s="32" t="e">
        <f>VLOOKUP($E334,УЧАСТНИКИ!$A$2:$L$1060,5,FALSE)</f>
        <v>#N/A</v>
      </c>
      <c r="E334" s="20"/>
      <c r="F334" s="20"/>
      <c r="G334" s="20"/>
      <c r="H334" s="20"/>
      <c r="I334" s="16"/>
    </row>
    <row r="335" spans="1:9" ht="15" customHeight="1" x14ac:dyDescent="0.25">
      <c r="A335" s="5" t="s">
        <v>76</v>
      </c>
      <c r="B335" s="3"/>
      <c r="D335" s="5"/>
    </row>
    <row r="336" spans="1:9" ht="15" customHeight="1" x14ac:dyDescent="0.25">
      <c r="A336" s="5" t="s">
        <v>68</v>
      </c>
    </row>
    <row r="337" spans="1:9" ht="15" customHeight="1" x14ac:dyDescent="0.25">
      <c r="A337" s="5" t="s">
        <v>70</v>
      </c>
      <c r="B337" s="5"/>
    </row>
    <row r="338" spans="1:9" ht="15" customHeight="1" x14ac:dyDescent="0.25">
      <c r="A338" s="5" t="s">
        <v>69</v>
      </c>
      <c r="B338" s="5"/>
    </row>
    <row r="339" spans="1:9" ht="15.75" customHeight="1" x14ac:dyDescent="0.2">
      <c r="A339" s="34"/>
      <c r="B339" s="35"/>
      <c r="C339" s="36"/>
      <c r="D339" s="37"/>
      <c r="E339" s="34"/>
      <c r="F339" s="34"/>
      <c r="G339" s="34"/>
      <c r="H339" s="34"/>
      <c r="I339" s="36"/>
    </row>
    <row r="340" spans="1:9" ht="15.75" customHeight="1" x14ac:dyDescent="0.2">
      <c r="A340" s="34"/>
      <c r="B340" s="35"/>
      <c r="C340" s="36"/>
      <c r="D340" s="37"/>
      <c r="E340" s="34"/>
      <c r="F340" s="34"/>
      <c r="G340" s="34"/>
      <c r="H340" s="34"/>
      <c r="I340" s="36"/>
    </row>
    <row r="341" spans="1:9" ht="15.75" customHeight="1" x14ac:dyDescent="0.2">
      <c r="A341" s="34"/>
      <c r="B341" s="35"/>
      <c r="C341" s="36"/>
      <c r="D341" s="37"/>
      <c r="E341" s="34"/>
      <c r="F341" s="34"/>
      <c r="G341" s="34"/>
      <c r="H341" s="34"/>
      <c r="I341" s="36"/>
    </row>
    <row r="342" spans="1:9" ht="15.75" customHeight="1" x14ac:dyDescent="0.2">
      <c r="A342" s="34"/>
      <c r="B342" s="35"/>
      <c r="C342" s="36"/>
      <c r="D342" s="37"/>
      <c r="E342" s="34"/>
      <c r="F342" s="34"/>
      <c r="G342" s="34"/>
      <c r="H342" s="34"/>
      <c r="I342" s="36"/>
    </row>
    <row r="343" spans="1:9" ht="15.75" customHeight="1" x14ac:dyDescent="0.2">
      <c r="A343" s="34"/>
      <c r="B343" s="35"/>
      <c r="C343" s="36"/>
      <c r="D343" s="37"/>
      <c r="E343" s="34"/>
      <c r="F343" s="34"/>
      <c r="G343" s="34"/>
      <c r="H343" s="34"/>
      <c r="I343" s="36"/>
    </row>
  </sheetData>
  <mergeCells count="5">
    <mergeCell ref="A1:I1"/>
    <mergeCell ref="A2:I2"/>
    <mergeCell ref="A4:B4"/>
    <mergeCell ref="A5:B5"/>
    <mergeCell ref="A3:I3"/>
  </mergeCells>
  <phoneticPr fontId="1" type="noConversion"/>
  <printOptions horizontalCentered="1"/>
  <pageMargins left="0.9055118110236221" right="0.86614173228346458" top="0.48" bottom="0.28999999999999998" header="0.27559055118110237" footer="0.19685039370078741"/>
  <pageSetup paperSize="9" orientation="landscape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A107"/>
  <sheetViews>
    <sheetView zoomScale="110" zoomScaleNormal="110" workbookViewId="0">
      <selection activeCell="A49" sqref="A49"/>
    </sheetView>
  </sheetViews>
  <sheetFormatPr defaultColWidth="9.140625" defaultRowHeight="12.75" outlineLevelCol="1" x14ac:dyDescent="0.2"/>
  <cols>
    <col min="1" max="1" width="7" style="42" customWidth="1"/>
    <col min="2" max="2" width="24" style="26" customWidth="1"/>
    <col min="3" max="3" width="11.7109375" style="362" customWidth="1"/>
    <col min="4" max="4" width="6.85546875" style="362" bestFit="1" customWidth="1"/>
    <col min="5" max="5" width="22.85546875" style="26" customWidth="1"/>
    <col min="6" max="6" width="6.85546875" style="26" hidden="1" customWidth="1"/>
    <col min="7" max="7" width="13.5703125" style="26" customWidth="1"/>
    <col min="8" max="8" width="11" style="26" hidden="1" customWidth="1" outlineLevel="1"/>
    <col min="9" max="9" width="10.28515625" style="362" customWidth="1" collapsed="1"/>
    <col min="10" max="10" width="11" style="26" hidden="1" customWidth="1" outlineLevel="1"/>
    <col min="11" max="11" width="10.28515625" style="362" hidden="1" customWidth="1" collapsed="1"/>
    <col min="12" max="12" width="12.140625" style="362" hidden="1" customWidth="1" outlineLevel="1"/>
    <col min="13" max="13" width="8.5703125" style="362" customWidth="1" collapsed="1"/>
    <col min="14" max="14" width="6.7109375" style="26" customWidth="1"/>
    <col min="15" max="15" width="6.140625" style="39" hidden="1" customWidth="1"/>
    <col min="16" max="16" width="35.42578125" style="26" customWidth="1"/>
    <col min="17" max="17" width="8" style="26" hidden="1" customWidth="1" outlineLevel="1"/>
    <col min="18" max="26" width="9.140625" style="26" hidden="1" customWidth="1" outlineLevel="1"/>
    <col min="27" max="27" width="9.140625" style="26" collapsed="1"/>
    <col min="28" max="16384" width="9.140625" style="26"/>
  </cols>
  <sheetData>
    <row r="1" spans="1:26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U1" s="163"/>
      <c r="V1" s="164"/>
    </row>
    <row r="2" spans="1:26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U2" s="163"/>
      <c r="V2" s="164"/>
    </row>
    <row r="3" spans="1:26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U3" s="163"/>
      <c r="V3" s="164"/>
    </row>
    <row r="4" spans="1:26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U4" s="163"/>
      <c r="V4" s="164"/>
    </row>
    <row r="5" spans="1:26" ht="33" customHeight="1" x14ac:dyDescent="0.2">
      <c r="A5" s="424" t="s">
        <v>2712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U5" s="163"/>
      <c r="V5" s="164"/>
    </row>
    <row r="6" spans="1:26" ht="12.75" customHeight="1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U6" s="163"/>
      <c r="V6" s="164"/>
    </row>
    <row r="7" spans="1:26" ht="12.75" customHeight="1" x14ac:dyDescent="0.2">
      <c r="A7" s="474" t="s">
        <v>2750</v>
      </c>
      <c r="B7" s="474"/>
      <c r="C7" s="474"/>
      <c r="D7" s="44"/>
      <c r="E7" s="356"/>
      <c r="P7" s="103"/>
      <c r="U7" s="163"/>
      <c r="V7" s="164"/>
    </row>
    <row r="8" spans="1:26" x14ac:dyDescent="0.2">
      <c r="A8" s="471"/>
      <c r="B8" s="471"/>
      <c r="D8" s="44"/>
      <c r="E8" s="356"/>
      <c r="F8" s="235" t="s">
        <v>59</v>
      </c>
      <c r="G8" s="363"/>
      <c r="H8" s="363"/>
      <c r="I8" s="473"/>
      <c r="J8" s="473"/>
      <c r="K8" s="473"/>
      <c r="L8" s="473"/>
      <c r="M8" s="473"/>
      <c r="N8" s="291" t="str">
        <f>'100м'!I6</f>
        <v>15:20</v>
      </c>
      <c r="P8" s="184" t="str">
        <f>d_6</f>
        <v>t° +20 вл. 58%</v>
      </c>
      <c r="Q8" s="361" t="s">
        <v>19</v>
      </c>
      <c r="R8" s="361"/>
      <c r="S8" s="361"/>
    </row>
    <row r="9" spans="1:26" ht="12.75" customHeight="1" x14ac:dyDescent="0.2">
      <c r="A9" s="10" t="str">
        <f>d_4</f>
        <v>ЖЕНЩИНЫ</v>
      </c>
      <c r="D9" s="44"/>
      <c r="E9" s="356"/>
      <c r="F9" s="465" t="s">
        <v>60</v>
      </c>
      <c r="G9" s="465"/>
      <c r="H9" s="364"/>
      <c r="I9" s="327" t="s">
        <v>2751</v>
      </c>
      <c r="J9" s="364"/>
      <c r="K9" s="171" t="str">
        <f>d_1</f>
        <v>17 сентября 2022 г.</v>
      </c>
      <c r="L9" s="171"/>
      <c r="M9" s="171"/>
      <c r="N9" s="291" t="s">
        <v>299</v>
      </c>
      <c r="P9" s="131" t="str">
        <f>d_5</f>
        <v>г.Ростов н/Д стадион Арсенал</v>
      </c>
      <c r="R9" s="361" t="s">
        <v>121</v>
      </c>
      <c r="S9" s="361" t="s">
        <v>122</v>
      </c>
      <c r="T9" s="361" t="s">
        <v>123</v>
      </c>
      <c r="U9" s="361">
        <v>1</v>
      </c>
      <c r="V9" s="361">
        <v>2</v>
      </c>
      <c r="W9" s="361" t="s">
        <v>47</v>
      </c>
      <c r="X9" s="361" t="s">
        <v>124</v>
      </c>
      <c r="Y9" s="361" t="s">
        <v>125</v>
      </c>
      <c r="Z9" s="361" t="s">
        <v>126</v>
      </c>
    </row>
    <row r="10" spans="1:26" ht="16.5" customHeight="1" thickBot="1" x14ac:dyDescent="0.25">
      <c r="A10" s="467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358"/>
      <c r="I10" s="468" t="s">
        <v>14</v>
      </c>
      <c r="J10" s="358"/>
      <c r="K10" s="468" t="s">
        <v>14</v>
      </c>
      <c r="L10" s="360"/>
      <c r="M10" s="468" t="s">
        <v>15</v>
      </c>
      <c r="N10" s="466" t="s">
        <v>16</v>
      </c>
      <c r="O10" s="359" t="s">
        <v>17</v>
      </c>
      <c r="P10" s="472" t="s">
        <v>18</v>
      </c>
      <c r="R10" s="176">
        <v>1130</v>
      </c>
      <c r="S10" s="176">
        <v>1184</v>
      </c>
      <c r="T10" s="176">
        <v>1240</v>
      </c>
      <c r="U10" s="176">
        <v>1320</v>
      </c>
      <c r="V10" s="176">
        <v>1410</v>
      </c>
      <c r="W10" s="176">
        <v>1510</v>
      </c>
      <c r="X10" s="176">
        <v>1610</v>
      </c>
      <c r="Y10" s="176">
        <v>1720</v>
      </c>
      <c r="Z10" s="177">
        <v>1840</v>
      </c>
    </row>
    <row r="11" spans="1:26" ht="15.75" x14ac:dyDescent="0.2">
      <c r="A11" s="466"/>
      <c r="B11" s="466"/>
      <c r="C11" s="466"/>
      <c r="D11" s="466"/>
      <c r="E11" s="466"/>
      <c r="F11" s="468"/>
      <c r="G11" s="455"/>
      <c r="H11" s="358"/>
      <c r="I11" s="468"/>
      <c r="J11" s="358"/>
      <c r="K11" s="468"/>
      <c r="L11" s="360"/>
      <c r="M11" s="468"/>
      <c r="N11" s="466"/>
      <c r="O11" s="359"/>
      <c r="P11" s="472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s="61" customFormat="1" ht="23.1" customHeight="1" x14ac:dyDescent="0.2">
      <c r="A12" s="221">
        <v>1</v>
      </c>
      <c r="B12" s="83" t="s">
        <v>2285</v>
      </c>
      <c r="C12" s="82" t="s">
        <v>1618</v>
      </c>
      <c r="D12" s="82" t="s">
        <v>45</v>
      </c>
      <c r="E12" s="83" t="s">
        <v>2753</v>
      </c>
      <c r="F12" s="82">
        <f>VLOOKUP($Q12,УЧАСТНИКИ!$A$2:$L$1060,7,FALSE)</f>
        <v>0</v>
      </c>
      <c r="G12" s="222" t="s">
        <v>136</v>
      </c>
      <c r="H12" s="223">
        <v>1250</v>
      </c>
      <c r="I12" s="200" t="s">
        <v>2754</v>
      </c>
      <c r="J12" s="328"/>
      <c r="K12" s="200">
        <f t="shared" ref="K12" si="0">IF(J12=0,0,CONCATENATE(MID(J12,1,1),".",MID(J12,2,1)))</f>
        <v>0</v>
      </c>
      <c r="L12" s="328">
        <v>1200</v>
      </c>
      <c r="M12" s="200" t="s">
        <v>2899</v>
      </c>
      <c r="N12" s="65">
        <v>1</v>
      </c>
      <c r="O12" s="222">
        <f>VLOOKUP($Q12,УЧАСТНИКИ!$A$2:$L$1060,9,FALSE)</f>
        <v>0</v>
      </c>
      <c r="P12" s="83" t="s">
        <v>488</v>
      </c>
      <c r="Q12" s="357" t="s">
        <v>1563</v>
      </c>
      <c r="S12" s="233">
        <f t="shared" ref="S12" si="1">MIN(H12,L12)</f>
        <v>1200</v>
      </c>
    </row>
    <row r="13" spans="1:26" s="61" customFormat="1" ht="23.1" customHeight="1" x14ac:dyDescent="0.2">
      <c r="A13" s="221">
        <v>2</v>
      </c>
      <c r="B13" s="83" t="s">
        <v>2251</v>
      </c>
      <c r="C13" s="82" t="s">
        <v>2716</v>
      </c>
      <c r="D13" s="82" t="s">
        <v>123</v>
      </c>
      <c r="E13" s="83" t="s">
        <v>2728</v>
      </c>
      <c r="F13" s="82">
        <f>VLOOKUP($Q20,УЧАСТНИКИ!$A$2:$L$1060,7,FALSE)</f>
        <v>0</v>
      </c>
      <c r="G13" s="222" t="str">
        <f>VLOOKUP($Q20,УЧАСТНИКИ!$A$2:$L$1060,11,FALSE)</f>
        <v>МО</v>
      </c>
      <c r="H13" s="223">
        <v>1310</v>
      </c>
      <c r="I13" s="200" t="s">
        <v>2755</v>
      </c>
      <c r="J13" s="328"/>
      <c r="K13" s="200">
        <f>IF(J13=0,0,CONCATENATE(MID(J13,1,1),".",MID(J13,2,1)))</f>
        <v>0</v>
      </c>
      <c r="L13" s="328"/>
      <c r="M13" s="330" t="s">
        <v>2754</v>
      </c>
      <c r="N13" s="65">
        <v>1</v>
      </c>
      <c r="O13" s="222">
        <f>VLOOKUP($Q20,УЧАСТНИКИ!$A$2:$L$1060,9,FALSE)</f>
        <v>0</v>
      </c>
      <c r="P13" s="83" t="s">
        <v>2244</v>
      </c>
      <c r="Q13" s="357" t="s">
        <v>1509</v>
      </c>
      <c r="R13" s="66"/>
      <c r="S13" s="233" t="e">
        <f>MIN(#REF!,#REF!)</f>
        <v>#REF!</v>
      </c>
    </row>
    <row r="14" spans="1:26" s="61" customFormat="1" ht="23.1" customHeight="1" x14ac:dyDescent="0.2">
      <c r="A14" s="221">
        <v>3</v>
      </c>
      <c r="B14" s="83" t="s">
        <v>2364</v>
      </c>
      <c r="C14" s="82" t="s">
        <v>2716</v>
      </c>
      <c r="D14" s="82" t="s">
        <v>45</v>
      </c>
      <c r="E14" s="83" t="s">
        <v>2752</v>
      </c>
      <c r="F14" s="82">
        <f>VLOOKUP($Q14,УЧАСТНИКИ!$A$2:$L$1060,7,FALSE)</f>
        <v>0</v>
      </c>
      <c r="G14" s="222" t="s">
        <v>136</v>
      </c>
      <c r="H14" s="223">
        <v>1280</v>
      </c>
      <c r="I14" s="200" t="s">
        <v>2758</v>
      </c>
      <c r="J14" s="328"/>
      <c r="K14" s="200">
        <f t="shared" ref="K14:K40" si="2">IF(J14=0,0,CONCATENATE(MID(J14,1,1),".",MID(J14,2,1)))</f>
        <v>0</v>
      </c>
      <c r="L14" s="328">
        <v>1250</v>
      </c>
      <c r="M14" s="200" t="s">
        <v>2759</v>
      </c>
      <c r="N14" s="65">
        <v>2</v>
      </c>
      <c r="O14" s="222" t="s">
        <v>1655</v>
      </c>
      <c r="P14" s="83" t="s">
        <v>2890</v>
      </c>
      <c r="Q14" s="357" t="s">
        <v>2157</v>
      </c>
      <c r="R14" s="66"/>
      <c r="S14" s="233">
        <f t="shared" ref="S14:S40" si="3">MIN(H14,L14)</f>
        <v>1250</v>
      </c>
    </row>
    <row r="15" spans="1:26" s="61" customFormat="1" ht="23.1" customHeight="1" x14ac:dyDescent="0.2">
      <c r="A15" s="221">
        <v>4</v>
      </c>
      <c r="B15" s="83" t="s">
        <v>2756</v>
      </c>
      <c r="C15" s="82" t="s">
        <v>1618</v>
      </c>
      <c r="D15" s="82" t="s">
        <v>45</v>
      </c>
      <c r="E15" s="83" t="s">
        <v>2757</v>
      </c>
      <c r="F15" s="82">
        <f>VLOOKUP($Q15,УЧАСТНИКИ!$A$2:$L$1060,7,FALSE)</f>
        <v>0</v>
      </c>
      <c r="G15" s="222" t="s">
        <v>136</v>
      </c>
      <c r="H15" s="223">
        <v>1290</v>
      </c>
      <c r="I15" s="200" t="s">
        <v>2760</v>
      </c>
      <c r="J15" s="328"/>
      <c r="K15" s="200">
        <f t="shared" si="2"/>
        <v>0</v>
      </c>
      <c r="L15" s="328">
        <v>1270</v>
      </c>
      <c r="M15" s="200" t="s">
        <v>2761</v>
      </c>
      <c r="N15" s="65">
        <v>2</v>
      </c>
      <c r="O15" s="222">
        <f>VLOOKUP($Q15,УЧАСТНИКИ!$A$2:$L$1060,9,FALSE)</f>
        <v>0</v>
      </c>
      <c r="P15" s="83" t="s">
        <v>886</v>
      </c>
      <c r="Q15" s="357" t="s">
        <v>93</v>
      </c>
      <c r="S15" s="233">
        <f t="shared" si="3"/>
        <v>1270</v>
      </c>
    </row>
    <row r="16" spans="1:26" s="61" customFormat="1" ht="23.1" customHeight="1" x14ac:dyDescent="0.2">
      <c r="A16" s="221">
        <v>5</v>
      </c>
      <c r="B16" s="83" t="s">
        <v>2762</v>
      </c>
      <c r="C16" s="82" t="s">
        <v>2731</v>
      </c>
      <c r="D16" s="82" t="s">
        <v>47</v>
      </c>
      <c r="E16" s="83" t="s">
        <v>2725</v>
      </c>
      <c r="F16" s="82">
        <f>VLOOKUP($Q16,УЧАСТНИКИ!$A$2:$L$1060,7,FALSE)</f>
        <v>0</v>
      </c>
      <c r="G16" s="222" t="s">
        <v>136</v>
      </c>
      <c r="H16" s="223">
        <v>1300</v>
      </c>
      <c r="I16" s="200" t="s">
        <v>2763</v>
      </c>
      <c r="J16" s="328"/>
      <c r="K16" s="200">
        <f t="shared" si="2"/>
        <v>0</v>
      </c>
      <c r="L16" s="328">
        <v>1290</v>
      </c>
      <c r="M16" s="200"/>
      <c r="N16" s="65">
        <v>2</v>
      </c>
      <c r="O16" s="222" t="s">
        <v>1543</v>
      </c>
      <c r="P16" s="83" t="s">
        <v>371</v>
      </c>
      <c r="Q16" s="357" t="s">
        <v>1666</v>
      </c>
      <c r="R16" s="66"/>
      <c r="S16" s="233">
        <f t="shared" si="3"/>
        <v>1290</v>
      </c>
    </row>
    <row r="17" spans="1:19" s="61" customFormat="1" ht="23.1" customHeight="1" x14ac:dyDescent="0.2">
      <c r="A17" s="221">
        <v>6</v>
      </c>
      <c r="B17" s="83" t="s">
        <v>2564</v>
      </c>
      <c r="C17" s="82" t="s">
        <v>2684</v>
      </c>
      <c r="D17" s="82" t="s">
        <v>46</v>
      </c>
      <c r="E17" s="83" t="s">
        <v>2725</v>
      </c>
      <c r="F17" s="82"/>
      <c r="G17" s="222" t="s">
        <v>136</v>
      </c>
      <c r="H17" s="223"/>
      <c r="I17" s="200" t="s">
        <v>2765</v>
      </c>
      <c r="J17" s="328"/>
      <c r="K17" s="200"/>
      <c r="L17" s="328"/>
      <c r="M17" s="200"/>
      <c r="N17" s="65">
        <v>2</v>
      </c>
      <c r="O17" s="222"/>
      <c r="P17" s="83" t="s">
        <v>371</v>
      </c>
      <c r="Q17" s="357"/>
      <c r="R17" s="66"/>
      <c r="S17" s="233"/>
    </row>
    <row r="18" spans="1:19" s="61" customFormat="1" ht="23.1" customHeight="1" x14ac:dyDescent="0.2">
      <c r="A18" s="221">
        <v>7</v>
      </c>
      <c r="B18" s="83" t="s">
        <v>2379</v>
      </c>
      <c r="C18" s="82" t="s">
        <v>2716</v>
      </c>
      <c r="D18" s="82" t="s">
        <v>46</v>
      </c>
      <c r="E18" s="83" t="s">
        <v>2764</v>
      </c>
      <c r="F18" s="82" t="e">
        <f>VLOOKUP(#REF!,УЧАСТНИКИ!$A$2:$L$1060,7,FALSE)</f>
        <v>#REF!</v>
      </c>
      <c r="G18" s="222" t="s">
        <v>136</v>
      </c>
      <c r="H18" s="223">
        <v>1440</v>
      </c>
      <c r="I18" s="229">
        <v>28.5</v>
      </c>
      <c r="J18" s="223"/>
      <c r="K18" s="234">
        <f>IF(J18=0,0,CONCATENATE(MID(J18,1,1),".",MID(J18,2,1)))</f>
        <v>0</v>
      </c>
      <c r="L18" s="223"/>
      <c r="M18" s="234">
        <f>IF(L18=0,0,CONCATENATE(MID(L18,1,1),".",MID(L18,2,1)))</f>
        <v>0</v>
      </c>
      <c r="N18" s="65">
        <v>3</v>
      </c>
      <c r="O18" s="222">
        <v>7</v>
      </c>
      <c r="P18" s="83" t="s">
        <v>1249</v>
      </c>
      <c r="Q18" s="357" t="s">
        <v>2643</v>
      </c>
      <c r="R18" s="66"/>
      <c r="S18" s="233" t="e">
        <f>MIN(#REF!,#REF!)</f>
        <v>#REF!</v>
      </c>
    </row>
    <row r="19" spans="1:19" s="61" customFormat="1" ht="23.1" customHeight="1" x14ac:dyDescent="0.2">
      <c r="A19" s="221">
        <v>8</v>
      </c>
      <c r="B19" s="83" t="s">
        <v>2570</v>
      </c>
      <c r="C19" s="82" t="s">
        <v>2716</v>
      </c>
      <c r="D19" s="82" t="s">
        <v>46</v>
      </c>
      <c r="E19" s="83" t="s">
        <v>2725</v>
      </c>
      <c r="F19" s="82">
        <f>VLOOKUP($Q59,УЧАСТНИКИ!$A$2:$L$1060,7,FALSE)</f>
        <v>0</v>
      </c>
      <c r="G19" s="222" t="s">
        <v>136</v>
      </c>
      <c r="H19" s="223">
        <v>1500</v>
      </c>
      <c r="I19" s="229">
        <v>28.7</v>
      </c>
      <c r="J19" s="223"/>
      <c r="K19" s="234">
        <f>IF(J19=0,0,CONCATENATE(MID(J19,1,1),".",MID(J19,2,1)))</f>
        <v>0</v>
      </c>
      <c r="L19" s="223"/>
      <c r="M19" s="234">
        <f t="shared" ref="M19" si="4">IF(L19=0,0,CONCATENATE(MID(L19,1,1),".",MID(L19,2,1)))</f>
        <v>0</v>
      </c>
      <c r="N19" s="65">
        <v>3</v>
      </c>
      <c r="O19" s="222">
        <f>VLOOKUP($Q59,УЧАСТНИКИ!$A$2:$L$1060,9,FALSE)</f>
        <v>0</v>
      </c>
      <c r="P19" s="83" t="str">
        <f>VLOOKUP($Q59,УЧАСТНИКИ!$A$2:$L$1060,10,FALSE)</f>
        <v>ПОНОМАРЁВЫ И.Р., В.И.</v>
      </c>
      <c r="Q19" s="357" t="s">
        <v>2237</v>
      </c>
      <c r="S19" s="233" t="e">
        <f>MIN(#REF!,#REF!)</f>
        <v>#REF!</v>
      </c>
    </row>
    <row r="20" spans="1:19" s="61" customFormat="1" ht="23.1" customHeight="1" x14ac:dyDescent="0.2">
      <c r="A20" s="221">
        <v>8</v>
      </c>
      <c r="B20" s="85" t="s">
        <v>2391</v>
      </c>
      <c r="C20" s="82" t="s">
        <v>2684</v>
      </c>
      <c r="D20" s="82" t="s">
        <v>46</v>
      </c>
      <c r="E20" s="85" t="s">
        <v>2723</v>
      </c>
      <c r="G20" s="82" t="s">
        <v>136</v>
      </c>
      <c r="I20" s="337" t="s">
        <v>2766</v>
      </c>
      <c r="N20" s="366" t="s">
        <v>47</v>
      </c>
      <c r="P20" s="336" t="s">
        <v>391</v>
      </c>
      <c r="Q20" s="357" t="s">
        <v>2197</v>
      </c>
      <c r="R20" s="66"/>
      <c r="S20" s="233">
        <f>MIN(H13,L13)</f>
        <v>1310</v>
      </c>
    </row>
    <row r="21" spans="1:19" s="61" customFormat="1" ht="23.1" customHeight="1" x14ac:dyDescent="0.2">
      <c r="A21" s="221">
        <v>10</v>
      </c>
      <c r="B21" s="85" t="s">
        <v>2272</v>
      </c>
      <c r="C21" s="82" t="s">
        <v>2716</v>
      </c>
      <c r="D21" s="82" t="s">
        <v>46</v>
      </c>
      <c r="E21" s="85" t="s">
        <v>2728</v>
      </c>
      <c r="F21" s="85">
        <f>VLOOKUP($Q21,УЧАСТНИКИ!$A$2:$L$1060,7,FALSE)</f>
        <v>0</v>
      </c>
      <c r="G21" s="222" t="str">
        <f>VLOOKUP($Q21,УЧАСТНИКИ!$A$2:$L$1060,11,FALSE)</f>
        <v>МО</v>
      </c>
      <c r="H21" s="332">
        <v>1310</v>
      </c>
      <c r="I21" s="200" t="s">
        <v>2767</v>
      </c>
      <c r="J21" s="334"/>
      <c r="K21" s="333">
        <f t="shared" si="2"/>
        <v>0</v>
      </c>
      <c r="L21" s="334"/>
      <c r="M21" s="335">
        <f t="shared" ref="M21" si="5">IF(L21=0,0,CONCATENATE(MID(L21,1,2),".",MID(L21,3,2)))</f>
        <v>0</v>
      </c>
      <c r="N21" s="65">
        <v>3</v>
      </c>
      <c r="O21" s="331" t="s">
        <v>1657</v>
      </c>
      <c r="P21" s="85" t="s">
        <v>139</v>
      </c>
      <c r="Q21" s="357" t="s">
        <v>2284</v>
      </c>
      <c r="R21" s="66"/>
      <c r="S21" s="233">
        <f t="shared" si="3"/>
        <v>1310</v>
      </c>
    </row>
    <row r="22" spans="1:19" s="61" customFormat="1" ht="23.1" customHeight="1" x14ac:dyDescent="0.2">
      <c r="A22" s="221">
        <v>10</v>
      </c>
      <c r="B22" s="83" t="s">
        <v>2490</v>
      </c>
      <c r="C22" s="82" t="s">
        <v>2684</v>
      </c>
      <c r="D22" s="82" t="s">
        <v>46</v>
      </c>
      <c r="E22" s="83" t="s">
        <v>2723</v>
      </c>
      <c r="F22" s="82">
        <f>VLOOKUP($Q58,УЧАСТНИКИ!$A$2:$L$1060,7,FALSE)</f>
        <v>0</v>
      </c>
      <c r="G22" s="222" t="s">
        <v>136</v>
      </c>
      <c r="H22" s="223">
        <v>1480</v>
      </c>
      <c r="I22" s="367" t="s">
        <v>2767</v>
      </c>
      <c r="J22" s="223"/>
      <c r="K22" s="234">
        <f>IF(J22=0,0,CONCATENATE(MID(J22,1,1),".",MID(J22,2,1)))</f>
        <v>0</v>
      </c>
      <c r="L22" s="223"/>
      <c r="M22" s="234">
        <f>IF(L22=0,0,CONCATENATE(MID(L22,1,1),".",MID(L22,2,1)))</f>
        <v>0</v>
      </c>
      <c r="N22" s="65">
        <v>3</v>
      </c>
      <c r="O22" s="222">
        <f>VLOOKUP($Q58,УЧАСТНИКИ!$A$2:$L$1060,9,FALSE)</f>
        <v>0</v>
      </c>
      <c r="P22" s="83" t="s">
        <v>391</v>
      </c>
      <c r="Q22" s="357" t="s">
        <v>1426</v>
      </c>
      <c r="R22" s="66"/>
      <c r="S22" s="233" t="e">
        <f>MIN(#REF!,#REF!)</f>
        <v>#REF!</v>
      </c>
    </row>
    <row r="23" spans="1:19" s="61" customFormat="1" ht="23.1" customHeight="1" x14ac:dyDescent="0.2">
      <c r="A23" s="221">
        <v>12</v>
      </c>
      <c r="B23" s="85" t="s">
        <v>2543</v>
      </c>
      <c r="C23" s="82" t="s">
        <v>2716</v>
      </c>
      <c r="D23" s="82"/>
      <c r="E23" s="85" t="s">
        <v>2728</v>
      </c>
      <c r="F23" s="85" t="e">
        <f>VLOOKUP(#REF!,УЧАСТНИКИ!$A$2:$L$1060,7,FALSE)</f>
        <v>#REF!</v>
      </c>
      <c r="G23" s="222" t="s">
        <v>136</v>
      </c>
      <c r="H23" s="332">
        <v>1350</v>
      </c>
      <c r="I23" s="200" t="s">
        <v>2768</v>
      </c>
      <c r="J23" s="334"/>
      <c r="K23" s="333">
        <f>IF(J23=0,0,CONCATENATE(MID(J23,1,1),".",MID(J23,2,1)))</f>
        <v>0</v>
      </c>
      <c r="L23" s="334"/>
      <c r="M23" s="335">
        <f>IF(L23=0,0,CONCATENATE(MID(L23,1,1),".",MID(L23,2,1)))</f>
        <v>0</v>
      </c>
      <c r="N23" s="65">
        <v>3</v>
      </c>
      <c r="O23" s="331">
        <v>13</v>
      </c>
      <c r="P23" s="85" t="s">
        <v>139</v>
      </c>
      <c r="Q23" s="357" t="s">
        <v>1603</v>
      </c>
      <c r="R23" s="66"/>
      <c r="S23" s="233" t="e">
        <f>MIN(#REF!,#REF!)</f>
        <v>#REF!</v>
      </c>
    </row>
    <row r="24" spans="1:19" s="61" customFormat="1" ht="23.1" customHeight="1" x14ac:dyDescent="0.2">
      <c r="A24" s="221">
        <v>13</v>
      </c>
      <c r="B24" s="85" t="s">
        <v>2554</v>
      </c>
      <c r="C24" s="82" t="s">
        <v>2684</v>
      </c>
      <c r="D24" s="82" t="s">
        <v>46</v>
      </c>
      <c r="E24" s="85" t="s">
        <v>2728</v>
      </c>
      <c r="F24" s="85">
        <f>VLOOKUP($Q24,УЧАСТНИКИ!$A$2:$L$1060,7,FALSE)</f>
        <v>0</v>
      </c>
      <c r="G24" s="222" t="str">
        <f>VLOOKUP($Q24,УЧАСТНИКИ!$A$2:$L$1060,11,FALSE)</f>
        <v>МО</v>
      </c>
      <c r="H24" s="332">
        <v>1320</v>
      </c>
      <c r="I24" s="200" t="s">
        <v>2769</v>
      </c>
      <c r="J24" s="334"/>
      <c r="K24" s="333">
        <f t="shared" si="2"/>
        <v>0</v>
      </c>
      <c r="L24" s="334"/>
      <c r="M24" s="335">
        <f t="shared" ref="M24:M40" si="6">IF(L24=0,0,CONCATENATE(MID(L24,1,1),".",MID(L24,2,1)))</f>
        <v>0</v>
      </c>
      <c r="N24" s="65">
        <v>3</v>
      </c>
      <c r="O24" s="331" t="s">
        <v>1658</v>
      </c>
      <c r="P24" s="85" t="s">
        <v>2715</v>
      </c>
      <c r="Q24" s="357" t="s">
        <v>2138</v>
      </c>
      <c r="R24" s="66"/>
      <c r="S24" s="233">
        <f t="shared" si="3"/>
        <v>1320</v>
      </c>
    </row>
    <row r="25" spans="1:19" s="61" customFormat="1" ht="23.1" customHeight="1" x14ac:dyDescent="0.2">
      <c r="A25" s="221">
        <v>14</v>
      </c>
      <c r="B25" s="83" t="s">
        <v>2724</v>
      </c>
      <c r="C25" s="82" t="s">
        <v>2684</v>
      </c>
      <c r="D25" s="82" t="s">
        <v>46</v>
      </c>
      <c r="E25" s="83" t="s">
        <v>2728</v>
      </c>
      <c r="F25" s="82" t="e">
        <f>VLOOKUP(#REF!,УЧАСТНИКИ!$A$2:$L$1060,7,FALSE)</f>
        <v>#REF!</v>
      </c>
      <c r="G25" s="222" t="s">
        <v>149</v>
      </c>
      <c r="H25" s="223">
        <v>1420</v>
      </c>
      <c r="I25" s="200" t="s">
        <v>2770</v>
      </c>
      <c r="J25" s="223"/>
      <c r="K25" s="234">
        <f>IF(J25=0,0,CONCATENATE(MID(J25,1,1),".",MID(J25,2,1)))</f>
        <v>0</v>
      </c>
      <c r="L25" s="223"/>
      <c r="M25" s="234">
        <f>IF(L25=0,0,CONCATENATE(MID(L25,1,1),".",MID(L25,2,1)))</f>
        <v>0</v>
      </c>
      <c r="N25" s="65">
        <v>3</v>
      </c>
      <c r="O25" s="222" t="e">
        <f>VLOOKUP(#REF!,УЧАСТНИКИ!$A$2:$L$1060,9,FALSE)</f>
        <v>#REF!</v>
      </c>
      <c r="P25" s="83" t="s">
        <v>2894</v>
      </c>
      <c r="Q25" s="357" t="s">
        <v>1794</v>
      </c>
      <c r="R25" s="66"/>
      <c r="S25" s="233" t="e">
        <f>MIN(#REF!,#REF!)</f>
        <v>#REF!</v>
      </c>
    </row>
    <row r="26" spans="1:19" s="61" customFormat="1" ht="23.1" customHeight="1" x14ac:dyDescent="0.2">
      <c r="A26" s="221">
        <v>15</v>
      </c>
      <c r="B26" s="85" t="s">
        <v>2771</v>
      </c>
      <c r="C26" s="82" t="s">
        <v>2722</v>
      </c>
      <c r="D26" s="82"/>
      <c r="E26" s="85" t="s">
        <v>2772</v>
      </c>
      <c r="F26" s="85" t="str">
        <f>VLOOKUP($Q26,УЧАСТНИКИ!$A$2:$L$1060,7,FALSE)</f>
        <v>ЮФО</v>
      </c>
      <c r="G26" s="222" t="s">
        <v>136</v>
      </c>
      <c r="H26" s="332">
        <v>1350</v>
      </c>
      <c r="I26" s="200" t="s">
        <v>2773</v>
      </c>
      <c r="J26" s="334"/>
      <c r="K26" s="333">
        <f t="shared" ref="K26" si="7">IF(J26=0,0,CONCATENATE(MID(J26,1,1),".",MID(J26,2,1)))</f>
        <v>0</v>
      </c>
      <c r="L26" s="334"/>
      <c r="M26" s="335">
        <f t="shared" ref="M26" si="8">IF(L26=0,0,CONCATENATE(MID(L26,1,1),".",MID(L26,2,1)))</f>
        <v>0</v>
      </c>
      <c r="N26" s="65">
        <v>3</v>
      </c>
      <c r="O26" s="331">
        <v>13</v>
      </c>
      <c r="P26" s="85"/>
      <c r="Q26" s="357" t="s">
        <v>2477</v>
      </c>
      <c r="R26" s="66"/>
      <c r="S26" s="233">
        <f t="shared" ref="S26" si="9">MIN(H26,L26)</f>
        <v>1350</v>
      </c>
    </row>
    <row r="27" spans="1:19" s="61" customFormat="1" ht="23.1" customHeight="1" x14ac:dyDescent="0.2">
      <c r="A27" s="221">
        <v>16</v>
      </c>
      <c r="B27" s="85" t="s">
        <v>2044</v>
      </c>
      <c r="C27" s="82" t="s">
        <v>2716</v>
      </c>
      <c r="D27" s="366" t="s">
        <v>46</v>
      </c>
      <c r="E27" s="85" t="s">
        <v>2725</v>
      </c>
      <c r="G27" s="82" t="s">
        <v>136</v>
      </c>
      <c r="I27" s="337" t="s">
        <v>2774</v>
      </c>
      <c r="N27" s="366" t="s">
        <v>47</v>
      </c>
      <c r="P27" s="85" t="s">
        <v>371</v>
      </c>
      <c r="Q27" s="357"/>
      <c r="R27" s="66"/>
      <c r="S27" s="233"/>
    </row>
    <row r="28" spans="1:19" s="61" customFormat="1" ht="23.1" customHeight="1" x14ac:dyDescent="0.2">
      <c r="A28" s="221">
        <v>17</v>
      </c>
      <c r="B28" s="83" t="s">
        <v>2726</v>
      </c>
      <c r="C28" s="82" t="s">
        <v>2684</v>
      </c>
      <c r="D28" s="82"/>
      <c r="E28" s="83" t="s">
        <v>2775</v>
      </c>
      <c r="F28" s="82" t="e">
        <f>VLOOKUP(#REF!,УЧАСТНИКИ!$A$2:$L$1060,7,FALSE)</f>
        <v>#REF!</v>
      </c>
      <c r="G28" s="222" t="s">
        <v>136</v>
      </c>
      <c r="H28" s="223">
        <v>1430</v>
      </c>
      <c r="I28" s="229">
        <v>29.7</v>
      </c>
      <c r="J28" s="223"/>
      <c r="K28" s="234">
        <f>IF(J28=0,0,CONCATENATE(MID(J28,1,1),".",MID(J28,2,1)))</f>
        <v>0</v>
      </c>
      <c r="L28" s="223"/>
      <c r="M28" s="234">
        <f>IF(L28=0,0,CONCATENATE(MID(L28,1,1),".",MID(L28,2,1)))</f>
        <v>0</v>
      </c>
      <c r="N28" s="65">
        <v>3</v>
      </c>
      <c r="O28" s="222" t="e">
        <f>VLOOKUP(#REF!,УЧАСТНИКИ!$A$2:$L$1060,9,FALSE)</f>
        <v>#REF!</v>
      </c>
      <c r="P28" s="83" t="s">
        <v>2776</v>
      </c>
      <c r="Q28" s="357" t="s">
        <v>169</v>
      </c>
      <c r="R28" s="66"/>
      <c r="S28" s="233" t="e">
        <f>MIN(#REF!,#REF!)</f>
        <v>#REF!</v>
      </c>
    </row>
    <row r="29" spans="1:19" s="61" customFormat="1" ht="23.1" customHeight="1" x14ac:dyDescent="0.2">
      <c r="A29" s="221">
        <v>18</v>
      </c>
      <c r="B29" s="85" t="s">
        <v>2686</v>
      </c>
      <c r="C29" s="82" t="s">
        <v>2710</v>
      </c>
      <c r="D29" s="82" t="s">
        <v>47</v>
      </c>
      <c r="E29" s="85" t="s">
        <v>2725</v>
      </c>
      <c r="F29" s="85" t="str">
        <f>VLOOKUP($Q29,УЧАСТНИКИ!$A$2:$L$1060,7,FALSE)</f>
        <v>ЮФО</v>
      </c>
      <c r="G29" s="222" t="s">
        <v>136</v>
      </c>
      <c r="H29" s="332">
        <v>1360</v>
      </c>
      <c r="I29" s="200" t="s">
        <v>2777</v>
      </c>
      <c r="J29" s="334"/>
      <c r="K29" s="333">
        <f t="shared" si="2"/>
        <v>0</v>
      </c>
      <c r="L29" s="334"/>
      <c r="M29" s="335">
        <f t="shared" si="6"/>
        <v>0</v>
      </c>
      <c r="N29" s="65">
        <v>3</v>
      </c>
      <c r="O29" s="331">
        <v>9</v>
      </c>
      <c r="P29" s="85" t="s">
        <v>2707</v>
      </c>
      <c r="Q29" s="357" t="s">
        <v>1684</v>
      </c>
      <c r="R29" s="66"/>
      <c r="S29" s="233">
        <f t="shared" si="3"/>
        <v>1360</v>
      </c>
    </row>
    <row r="30" spans="1:19" s="61" customFormat="1" ht="23.1" customHeight="1" x14ac:dyDescent="0.2">
      <c r="A30" s="221">
        <v>19</v>
      </c>
      <c r="B30" s="85" t="s">
        <v>2234</v>
      </c>
      <c r="C30" s="82" t="s">
        <v>2716</v>
      </c>
      <c r="D30" s="82" t="s">
        <v>47</v>
      </c>
      <c r="E30" s="85" t="s">
        <v>2728</v>
      </c>
      <c r="F30" s="85"/>
      <c r="G30" s="222" t="s">
        <v>149</v>
      </c>
      <c r="H30" s="332"/>
      <c r="I30" s="200" t="s">
        <v>2778</v>
      </c>
      <c r="J30" s="334"/>
      <c r="K30" s="333"/>
      <c r="L30" s="334"/>
      <c r="M30" s="335"/>
      <c r="N30" s="65">
        <v>3</v>
      </c>
      <c r="O30" s="331"/>
      <c r="P30" s="85" t="s">
        <v>2715</v>
      </c>
      <c r="Q30" s="357"/>
      <c r="R30" s="66"/>
      <c r="S30" s="233"/>
    </row>
    <row r="31" spans="1:19" s="61" customFormat="1" ht="23.1" customHeight="1" x14ac:dyDescent="0.2">
      <c r="A31" s="221">
        <v>20</v>
      </c>
      <c r="B31" s="83" t="s">
        <v>2258</v>
      </c>
      <c r="C31" s="82" t="s">
        <v>2684</v>
      </c>
      <c r="D31" s="82" t="s">
        <v>46</v>
      </c>
      <c r="E31" s="83" t="s">
        <v>2728</v>
      </c>
      <c r="F31" s="82" t="e">
        <f>VLOOKUP(#REF!,УЧАСТНИКИ!$A$2:$L$1060,7,FALSE)</f>
        <v>#REF!</v>
      </c>
      <c r="G31" s="222" t="s">
        <v>149</v>
      </c>
      <c r="H31" s="223">
        <v>1450</v>
      </c>
      <c r="I31" s="229">
        <v>29.9</v>
      </c>
      <c r="J31" s="223"/>
      <c r="K31" s="234">
        <f>IF(J31=0,0,CONCATENATE(MID(J31,1,1),".",MID(J31,2,1)))</f>
        <v>0</v>
      </c>
      <c r="L31" s="223"/>
      <c r="M31" s="234">
        <f>IF(L31=0,0,CONCATENATE(MID(L31,1,1),".",MID(L31,2,1)))</f>
        <v>0</v>
      </c>
      <c r="N31" s="65">
        <v>3</v>
      </c>
      <c r="O31" s="222" t="e">
        <f>VLOOKUP(#REF!,УЧАСТНИКИ!$A$2:$L$1060,9,FALSE)</f>
        <v>#REF!</v>
      </c>
      <c r="P31" s="83" t="s">
        <v>2893</v>
      </c>
      <c r="Q31" s="357" t="s">
        <v>99</v>
      </c>
      <c r="R31" s="66"/>
      <c r="S31" s="233" t="e">
        <f>MIN(#REF!,#REF!)</f>
        <v>#REF!</v>
      </c>
    </row>
    <row r="32" spans="1:19" s="61" customFormat="1" ht="23.1" customHeight="1" x14ac:dyDescent="0.2">
      <c r="A32" s="221">
        <v>21</v>
      </c>
      <c r="B32" s="85" t="s">
        <v>2724</v>
      </c>
      <c r="C32" s="82" t="s">
        <v>2684</v>
      </c>
      <c r="D32" s="82" t="s">
        <v>46</v>
      </c>
      <c r="E32" s="85" t="s">
        <v>2728</v>
      </c>
      <c r="F32" s="85">
        <f>VLOOKUP($Q32,УЧАСТНИКИ!$A$2:$L$1060,7,FALSE)</f>
        <v>0</v>
      </c>
      <c r="G32" s="222" t="s">
        <v>149</v>
      </c>
      <c r="H32" s="332">
        <v>1390</v>
      </c>
      <c r="I32" s="200" t="s">
        <v>2779</v>
      </c>
      <c r="J32" s="334"/>
      <c r="K32" s="335">
        <f t="shared" si="2"/>
        <v>0</v>
      </c>
      <c r="L32" s="334"/>
      <c r="M32" s="335">
        <f t="shared" si="6"/>
        <v>0</v>
      </c>
      <c r="N32" s="65">
        <v>3</v>
      </c>
      <c r="O32" s="331">
        <f>VLOOKUP($Q32,УЧАСТНИКИ!$A$2:$L$1060,9,FALSE)</f>
        <v>0</v>
      </c>
      <c r="P32" s="85" t="s">
        <v>2892</v>
      </c>
      <c r="Q32" s="357" t="s">
        <v>1412</v>
      </c>
      <c r="R32" s="66"/>
      <c r="S32" s="233">
        <f t="shared" si="3"/>
        <v>1390</v>
      </c>
    </row>
    <row r="33" spans="1:19" s="61" customFormat="1" ht="23.1" customHeight="1" x14ac:dyDescent="0.2">
      <c r="A33" s="221">
        <v>22</v>
      </c>
      <c r="B33" s="85" t="s">
        <v>2730</v>
      </c>
      <c r="C33" s="82" t="s">
        <v>2731</v>
      </c>
      <c r="D33" s="82" t="s">
        <v>47</v>
      </c>
      <c r="E33" s="85" t="s">
        <v>2725</v>
      </c>
      <c r="F33" s="85"/>
      <c r="G33" s="222" t="s">
        <v>136</v>
      </c>
      <c r="H33" s="332"/>
      <c r="I33" s="200" t="s">
        <v>2780</v>
      </c>
      <c r="J33" s="334"/>
      <c r="K33" s="335"/>
      <c r="L33" s="334"/>
      <c r="M33" s="335"/>
      <c r="N33" s="65">
        <v>3</v>
      </c>
      <c r="O33" s="331"/>
      <c r="P33" s="85" t="s">
        <v>371</v>
      </c>
      <c r="Q33" s="357"/>
      <c r="R33" s="66"/>
      <c r="S33" s="233"/>
    </row>
    <row r="34" spans="1:19" s="61" customFormat="1" ht="23.1" customHeight="1" x14ac:dyDescent="0.2">
      <c r="A34" s="221">
        <v>23</v>
      </c>
      <c r="B34" s="83" t="s">
        <v>2735</v>
      </c>
      <c r="C34" s="82" t="s">
        <v>2684</v>
      </c>
      <c r="D34" s="82" t="s">
        <v>46</v>
      </c>
      <c r="E34" s="83" t="s">
        <v>2728</v>
      </c>
      <c r="F34" s="82" t="str">
        <f>VLOOKUP($Q34,УЧАСТНИКИ!$A$2:$L$1060,7,FALSE)</f>
        <v>ЮФО</v>
      </c>
      <c r="G34" s="222" t="s">
        <v>149</v>
      </c>
      <c r="H34" s="223">
        <v>1390</v>
      </c>
      <c r="I34" s="200" t="s">
        <v>2781</v>
      </c>
      <c r="J34" s="328"/>
      <c r="K34" s="329">
        <f t="shared" si="2"/>
        <v>0</v>
      </c>
      <c r="L34" s="328"/>
      <c r="M34" s="329">
        <f t="shared" si="6"/>
        <v>0</v>
      </c>
      <c r="N34" s="65">
        <v>3</v>
      </c>
      <c r="O34" s="222" t="s">
        <v>1543</v>
      </c>
      <c r="P34" s="83" t="s">
        <v>2892</v>
      </c>
      <c r="Q34" s="357" t="s">
        <v>1677</v>
      </c>
      <c r="R34" s="66"/>
      <c r="S34" s="233">
        <f t="shared" si="3"/>
        <v>1390</v>
      </c>
    </row>
    <row r="35" spans="1:19" s="61" customFormat="1" ht="23.1" customHeight="1" x14ac:dyDescent="0.2">
      <c r="A35" s="221">
        <v>24</v>
      </c>
      <c r="B35" s="83" t="s">
        <v>2524</v>
      </c>
      <c r="C35" s="82" t="s">
        <v>2710</v>
      </c>
      <c r="D35" s="82" t="s">
        <v>47</v>
      </c>
      <c r="E35" s="83" t="s">
        <v>2728</v>
      </c>
      <c r="F35" s="82">
        <f>VLOOKUP($Q57,УЧАСТНИКИ!$A$2:$L$1060,7,FALSE)</f>
        <v>0</v>
      </c>
      <c r="G35" s="222" t="str">
        <f>VLOOKUP($Q57,УЧАСТНИКИ!$A$2:$L$1060,11,FALSE)</f>
        <v>МО</v>
      </c>
      <c r="H35" s="223">
        <v>1480</v>
      </c>
      <c r="I35" s="229">
        <v>30.6</v>
      </c>
      <c r="J35" s="223"/>
      <c r="K35" s="234">
        <f>IF(J35=0,0,CONCATENATE(MID(J35,1,1),".",MID(J35,2,1)))</f>
        <v>0</v>
      </c>
      <c r="L35" s="223"/>
      <c r="M35" s="234">
        <f>IF(L35=0,0,CONCATENATE(MID(L35,1,1),".",MID(L35,2,1)))</f>
        <v>0</v>
      </c>
      <c r="N35" s="65" t="s">
        <v>124</v>
      </c>
      <c r="O35" s="222">
        <f>VLOOKUP($Q57,УЧАСТНИКИ!$A$2:$L$1060,9,FALSE)</f>
        <v>0</v>
      </c>
      <c r="P35" s="83" t="s">
        <v>2893</v>
      </c>
      <c r="Q35" s="357" t="s">
        <v>2511</v>
      </c>
      <c r="R35" s="66"/>
      <c r="S35" s="233" t="e">
        <f>MIN(#REF!,#REF!)</f>
        <v>#REF!</v>
      </c>
    </row>
    <row r="36" spans="1:19" s="61" customFormat="1" ht="23.1" customHeight="1" x14ac:dyDescent="0.2">
      <c r="A36" s="221">
        <v>25</v>
      </c>
      <c r="B36" s="83" t="s">
        <v>2737</v>
      </c>
      <c r="C36" s="82" t="s">
        <v>2716</v>
      </c>
      <c r="D36" s="82" t="s">
        <v>47</v>
      </c>
      <c r="E36" s="83" t="s">
        <v>2725</v>
      </c>
      <c r="F36" s="82"/>
      <c r="G36" s="222" t="s">
        <v>149</v>
      </c>
      <c r="H36" s="223"/>
      <c r="I36" s="229">
        <v>30.8</v>
      </c>
      <c r="J36" s="223"/>
      <c r="K36" s="234"/>
      <c r="L36" s="223"/>
      <c r="M36" s="234"/>
      <c r="N36" s="65" t="s">
        <v>124</v>
      </c>
      <c r="O36" s="222"/>
      <c r="P36" s="83" t="s">
        <v>371</v>
      </c>
      <c r="Q36" s="357"/>
      <c r="R36" s="66"/>
      <c r="S36" s="233"/>
    </row>
    <row r="37" spans="1:19" s="61" customFormat="1" ht="23.1" customHeight="1" x14ac:dyDescent="0.2">
      <c r="A37" s="221">
        <v>26</v>
      </c>
      <c r="B37" s="83" t="s">
        <v>2117</v>
      </c>
      <c r="C37" s="82" t="s">
        <v>2738</v>
      </c>
      <c r="D37" s="82" t="s">
        <v>46</v>
      </c>
      <c r="E37" s="83" t="s">
        <v>2772</v>
      </c>
      <c r="F37" s="82">
        <f>VLOOKUP($Q61,УЧАСТНИКИ!$A$2:$L$1060,7,FALSE)</f>
        <v>0</v>
      </c>
      <c r="G37" s="222" t="s">
        <v>136</v>
      </c>
      <c r="H37" s="223">
        <v>1510</v>
      </c>
      <c r="I37" s="367">
        <v>30.8</v>
      </c>
      <c r="J37" s="223"/>
      <c r="K37" s="234">
        <f>IF(J37=0,0,CONCATENATE(MID(J37,1,1),".",MID(J37,2,1)))</f>
        <v>0</v>
      </c>
      <c r="L37" s="223"/>
      <c r="M37" s="234">
        <f>IF(L37=0,0,CONCATENATE(MID(L37,1,1),".",MID(L37,2,1)))</f>
        <v>0</v>
      </c>
      <c r="N37" s="65" t="s">
        <v>124</v>
      </c>
      <c r="O37" s="222" t="s">
        <v>1543</v>
      </c>
      <c r="P37" s="83" t="s">
        <v>2244</v>
      </c>
      <c r="Q37" s="357" t="s">
        <v>1428</v>
      </c>
      <c r="R37" s="66"/>
      <c r="S37" s="233" t="e">
        <f>MIN(#REF!,#REF!)</f>
        <v>#REF!</v>
      </c>
    </row>
    <row r="38" spans="1:19" s="61" customFormat="1" ht="23.1" customHeight="1" x14ac:dyDescent="0.2">
      <c r="A38" s="221">
        <v>27</v>
      </c>
      <c r="B38" s="83" t="s">
        <v>2311</v>
      </c>
      <c r="C38" s="82" t="s">
        <v>2684</v>
      </c>
      <c r="D38" s="82" t="s">
        <v>46</v>
      </c>
      <c r="E38" s="83" t="s">
        <v>2725</v>
      </c>
      <c r="F38" s="82"/>
      <c r="G38" s="222" t="s">
        <v>136</v>
      </c>
      <c r="H38" s="223"/>
      <c r="I38" s="367">
        <v>30.9</v>
      </c>
      <c r="J38" s="223"/>
      <c r="K38" s="234"/>
      <c r="L38" s="223"/>
      <c r="M38" s="234"/>
      <c r="N38" s="65" t="s">
        <v>124</v>
      </c>
      <c r="O38" s="222"/>
      <c r="P38" s="83" t="s">
        <v>371</v>
      </c>
      <c r="Q38" s="357"/>
      <c r="R38" s="66"/>
      <c r="S38" s="233"/>
    </row>
    <row r="39" spans="1:19" s="61" customFormat="1" ht="23.1" customHeight="1" x14ac:dyDescent="0.2">
      <c r="A39" s="221">
        <v>28</v>
      </c>
      <c r="B39" s="83" t="s">
        <v>2691</v>
      </c>
      <c r="C39" s="82" t="s">
        <v>2731</v>
      </c>
      <c r="D39" s="82" t="s">
        <v>47</v>
      </c>
      <c r="E39" s="83" t="s">
        <v>2725</v>
      </c>
      <c r="F39" s="82">
        <f>VLOOKUP($Q63,УЧАСТНИКИ!$A$2:$L$1060,7,FALSE)</f>
        <v>0</v>
      </c>
      <c r="G39" s="222" t="s">
        <v>136</v>
      </c>
      <c r="H39" s="223">
        <v>1630</v>
      </c>
      <c r="I39" s="229" t="s">
        <v>2782</v>
      </c>
      <c r="J39" s="223"/>
      <c r="K39" s="234">
        <f>IF(J39=0,0,CONCATENATE(MID(J39,1,1),".",MID(J39,2,1)))</f>
        <v>0</v>
      </c>
      <c r="L39" s="223"/>
      <c r="M39" s="234">
        <f>IF(L39=0,0,CONCATENATE(MID(L39,1,1),".",MID(L39,2,1)))</f>
        <v>0</v>
      </c>
      <c r="N39" s="65" t="s">
        <v>124</v>
      </c>
      <c r="O39" s="222">
        <f>VLOOKUP($Q63,УЧАСТНИКИ!$A$2:$L$1060,9,FALSE)</f>
        <v>0</v>
      </c>
      <c r="P39" s="83" t="s">
        <v>371</v>
      </c>
      <c r="Q39" s="357"/>
      <c r="R39" s="66"/>
      <c r="S39" s="233"/>
    </row>
    <row r="40" spans="1:19" s="61" customFormat="1" ht="23.1" customHeight="1" x14ac:dyDescent="0.2">
      <c r="A40" s="221">
        <v>29</v>
      </c>
      <c r="B40" s="83" t="s">
        <v>2711</v>
      </c>
      <c r="C40" s="82" t="s">
        <v>2692</v>
      </c>
      <c r="D40" s="82" t="s">
        <v>47</v>
      </c>
      <c r="E40" s="83" t="s">
        <v>2728</v>
      </c>
      <c r="F40" s="82">
        <f>VLOOKUP($Q40,УЧАСТНИКИ!$A$2:$L$1060,7,FALSE)</f>
        <v>0</v>
      </c>
      <c r="G40" s="222" t="str">
        <f>VLOOKUP($Q40,УЧАСТНИКИ!$A$2:$L$1060,11,FALSE)</f>
        <v>МО</v>
      </c>
      <c r="H40" s="223">
        <v>1410</v>
      </c>
      <c r="I40" s="229">
        <v>31.1</v>
      </c>
      <c r="J40" s="223"/>
      <c r="K40" s="234">
        <f t="shared" si="2"/>
        <v>0</v>
      </c>
      <c r="L40" s="223"/>
      <c r="M40" s="234">
        <f t="shared" si="6"/>
        <v>0</v>
      </c>
      <c r="N40" s="65" t="s">
        <v>124</v>
      </c>
      <c r="O40" s="222">
        <v>8</v>
      </c>
      <c r="P40" s="83" t="s">
        <v>2244</v>
      </c>
      <c r="Q40" s="357" t="s">
        <v>2383</v>
      </c>
      <c r="R40" s="66"/>
      <c r="S40" s="233">
        <f t="shared" si="3"/>
        <v>1410</v>
      </c>
    </row>
    <row r="41" spans="1:19" s="61" customFormat="1" ht="23.1" customHeight="1" x14ac:dyDescent="0.2">
      <c r="A41" s="221">
        <v>30</v>
      </c>
      <c r="B41" s="83" t="s">
        <v>2783</v>
      </c>
      <c r="C41" s="82" t="s">
        <v>2692</v>
      </c>
      <c r="D41" s="82"/>
      <c r="E41" s="83" t="s">
        <v>2725</v>
      </c>
      <c r="F41" s="82"/>
      <c r="G41" s="222" t="s">
        <v>136</v>
      </c>
      <c r="H41" s="223"/>
      <c r="I41" s="229">
        <v>32.1</v>
      </c>
      <c r="J41" s="223"/>
      <c r="K41" s="234"/>
      <c r="L41" s="223"/>
      <c r="M41" s="234"/>
      <c r="N41" s="65" t="s">
        <v>124</v>
      </c>
      <c r="O41" s="222"/>
      <c r="P41" s="83" t="s">
        <v>371</v>
      </c>
      <c r="Q41" s="357"/>
      <c r="R41" s="66"/>
      <c r="S41" s="233"/>
    </row>
    <row r="42" spans="1:19" s="61" customFormat="1" ht="23.1" customHeight="1" x14ac:dyDescent="0.2">
      <c r="A42" s="221">
        <v>31</v>
      </c>
      <c r="B42" s="83" t="s">
        <v>2693</v>
      </c>
      <c r="C42" s="82" t="s">
        <v>2731</v>
      </c>
      <c r="D42" s="82"/>
      <c r="E42" s="83" t="s">
        <v>2775</v>
      </c>
      <c r="F42" s="82"/>
      <c r="G42" s="222" t="s">
        <v>136</v>
      </c>
      <c r="H42" s="223"/>
      <c r="I42" s="229">
        <v>32.200000000000003</v>
      </c>
      <c r="J42" s="223"/>
      <c r="K42" s="234"/>
      <c r="L42" s="223"/>
      <c r="M42" s="234"/>
      <c r="N42" s="65" t="s">
        <v>124</v>
      </c>
      <c r="O42" s="222"/>
      <c r="P42" s="83" t="s">
        <v>2516</v>
      </c>
      <c r="Q42" s="357"/>
      <c r="R42" s="66"/>
      <c r="S42" s="233"/>
    </row>
    <row r="43" spans="1:19" s="61" customFormat="1" ht="23.1" customHeight="1" x14ac:dyDescent="0.2">
      <c r="A43" s="221">
        <v>32</v>
      </c>
      <c r="B43" s="83" t="s">
        <v>2568</v>
      </c>
      <c r="C43" s="82" t="s">
        <v>2716</v>
      </c>
      <c r="D43" s="82" t="s">
        <v>47</v>
      </c>
      <c r="E43" s="83" t="s">
        <v>2725</v>
      </c>
      <c r="F43" s="82"/>
      <c r="G43" s="222" t="s">
        <v>136</v>
      </c>
      <c r="H43" s="223"/>
      <c r="I43" s="229">
        <v>32.299999999999997</v>
      </c>
      <c r="J43" s="223"/>
      <c r="K43" s="234"/>
      <c r="L43" s="223"/>
      <c r="M43" s="234"/>
      <c r="N43" s="65" t="s">
        <v>124</v>
      </c>
      <c r="O43" s="222"/>
      <c r="P43" s="83" t="s">
        <v>371</v>
      </c>
      <c r="Q43" s="357"/>
      <c r="R43" s="66"/>
      <c r="S43" s="233"/>
    </row>
    <row r="44" spans="1:19" s="61" customFormat="1" ht="23.1" customHeight="1" x14ac:dyDescent="0.2">
      <c r="A44" s="221">
        <v>33</v>
      </c>
      <c r="B44" s="83" t="s">
        <v>2696</v>
      </c>
      <c r="C44" s="82" t="s">
        <v>2684</v>
      </c>
      <c r="D44" s="82" t="s">
        <v>124</v>
      </c>
      <c r="E44" s="83" t="s">
        <v>2728</v>
      </c>
      <c r="F44" s="82"/>
      <c r="G44" s="222" t="s">
        <v>149</v>
      </c>
      <c r="H44" s="223"/>
      <c r="I44" s="229" t="s">
        <v>2784</v>
      </c>
      <c r="J44" s="223"/>
      <c r="K44" s="234"/>
      <c r="L44" s="223"/>
      <c r="M44" s="234"/>
      <c r="N44" s="65" t="s">
        <v>125</v>
      </c>
      <c r="O44" s="222"/>
      <c r="P44" s="83" t="s">
        <v>2892</v>
      </c>
      <c r="Q44" s="357"/>
      <c r="R44" s="66"/>
      <c r="S44" s="233"/>
    </row>
    <row r="45" spans="1:19" s="61" customFormat="1" ht="23.1" customHeight="1" x14ac:dyDescent="0.2">
      <c r="A45" s="221">
        <v>34</v>
      </c>
      <c r="B45" s="83" t="s">
        <v>2736</v>
      </c>
      <c r="C45" s="82" t="s">
        <v>2710</v>
      </c>
      <c r="D45" s="82" t="s">
        <v>47</v>
      </c>
      <c r="E45" s="83" t="s">
        <v>2725</v>
      </c>
      <c r="F45" s="82">
        <f>VLOOKUP($Q45,УЧАСТНИКИ!$A$2:$L$1060,7,FALSE)</f>
        <v>0</v>
      </c>
      <c r="G45" s="222" t="str">
        <f>VLOOKUP($Q45,УЧАСТНИКИ!$A$2:$L$1060,11,FALSE)</f>
        <v>МС</v>
      </c>
      <c r="H45" s="223">
        <v>1410</v>
      </c>
      <c r="I45" s="200" t="s">
        <v>2785</v>
      </c>
      <c r="J45" s="223"/>
      <c r="K45" s="234">
        <f t="shared" ref="K45" si="10">IF(J45=0,0,CONCATENATE(MID(J45,1,1),".",MID(J45,2,1)))</f>
        <v>0</v>
      </c>
      <c r="L45" s="223"/>
      <c r="M45" s="234">
        <f t="shared" ref="M45" si="11">IF(L45=0,0,CONCATENATE(MID(L45,1,1),".",MID(L45,2,1)))</f>
        <v>0</v>
      </c>
      <c r="N45" s="65" t="s">
        <v>125</v>
      </c>
      <c r="O45" s="222" t="s">
        <v>1543</v>
      </c>
      <c r="P45" s="83" t="s">
        <v>2707</v>
      </c>
      <c r="Q45" s="357" t="s">
        <v>1459</v>
      </c>
      <c r="R45" s="66"/>
      <c r="S45" s="233">
        <f t="shared" ref="S45" si="12">MIN(H45,L45)</f>
        <v>1410</v>
      </c>
    </row>
    <row r="46" spans="1:19" s="61" customFormat="1" ht="23.1" customHeight="1" x14ac:dyDescent="0.2">
      <c r="A46" s="221">
        <v>35</v>
      </c>
      <c r="B46" s="83" t="s">
        <v>2313</v>
      </c>
      <c r="C46" s="82" t="s">
        <v>2684</v>
      </c>
      <c r="D46" s="82"/>
      <c r="E46" s="83" t="s">
        <v>2725</v>
      </c>
      <c r="F46" s="82"/>
      <c r="G46" s="222" t="s">
        <v>136</v>
      </c>
      <c r="H46" s="354"/>
      <c r="I46" s="200" t="s">
        <v>2786</v>
      </c>
      <c r="J46" s="354"/>
      <c r="K46" s="234"/>
      <c r="L46" s="354"/>
      <c r="M46" s="234"/>
      <c r="N46" s="65" t="s">
        <v>125</v>
      </c>
      <c r="O46" s="222"/>
      <c r="P46" s="83" t="s">
        <v>2707</v>
      </c>
      <c r="Q46" s="357"/>
      <c r="R46" s="66"/>
      <c r="S46" s="233"/>
    </row>
    <row r="47" spans="1:19" s="61" customFormat="1" ht="23.1" customHeight="1" x14ac:dyDescent="0.2">
      <c r="A47" s="221">
        <v>36</v>
      </c>
      <c r="B47" s="83" t="s">
        <v>2740</v>
      </c>
      <c r="C47" s="82" t="s">
        <v>2684</v>
      </c>
      <c r="D47" s="82"/>
      <c r="E47" s="83" t="s">
        <v>2727</v>
      </c>
      <c r="F47" s="82"/>
      <c r="G47" s="222" t="s">
        <v>136</v>
      </c>
      <c r="H47" s="354"/>
      <c r="I47" s="200" t="s">
        <v>2786</v>
      </c>
      <c r="J47" s="354"/>
      <c r="K47" s="234"/>
      <c r="L47" s="354"/>
      <c r="M47" s="234"/>
      <c r="N47" s="65" t="s">
        <v>125</v>
      </c>
      <c r="O47" s="222"/>
      <c r="P47" s="83" t="s">
        <v>2516</v>
      </c>
      <c r="Q47" s="357"/>
      <c r="R47" s="66"/>
      <c r="S47" s="233"/>
    </row>
    <row r="48" spans="1:19" s="61" customFormat="1" ht="23.1" customHeight="1" x14ac:dyDescent="0.2">
      <c r="A48" s="221">
        <v>37</v>
      </c>
      <c r="B48" s="83" t="s">
        <v>2742</v>
      </c>
      <c r="C48" s="82" t="s">
        <v>2710</v>
      </c>
      <c r="D48" s="82"/>
      <c r="E48" s="83" t="s">
        <v>2728</v>
      </c>
      <c r="F48" s="82"/>
      <c r="G48" s="222" t="s">
        <v>149</v>
      </c>
      <c r="H48" s="354"/>
      <c r="I48" s="200" t="s">
        <v>2787</v>
      </c>
      <c r="J48" s="354"/>
      <c r="K48" s="234"/>
      <c r="L48" s="354"/>
      <c r="M48" s="234"/>
      <c r="N48" s="65" t="s">
        <v>125</v>
      </c>
      <c r="O48" s="222"/>
      <c r="P48" s="83" t="s">
        <v>2256</v>
      </c>
      <c r="Q48" s="357"/>
      <c r="R48" s="66"/>
      <c r="S48" s="233"/>
    </row>
    <row r="49" spans="1:19" s="61" customFormat="1" ht="23.1" customHeight="1" x14ac:dyDescent="0.2">
      <c r="A49" s="221">
        <v>38</v>
      </c>
      <c r="B49" s="83" t="s">
        <v>2895</v>
      </c>
      <c r="C49" s="82" t="s">
        <v>2710</v>
      </c>
      <c r="D49" s="82" t="s">
        <v>47</v>
      </c>
      <c r="E49" s="83" t="s">
        <v>2746</v>
      </c>
      <c r="F49" s="82"/>
      <c r="G49" s="222" t="s">
        <v>136</v>
      </c>
      <c r="H49" s="354"/>
      <c r="I49" s="200" t="s">
        <v>2788</v>
      </c>
      <c r="J49" s="354"/>
      <c r="K49" s="234"/>
      <c r="L49" s="354"/>
      <c r="M49" s="234"/>
      <c r="N49" s="65" t="s">
        <v>126</v>
      </c>
      <c r="O49" s="222"/>
      <c r="P49" s="83" t="s">
        <v>1158</v>
      </c>
      <c r="Q49" s="357"/>
      <c r="R49" s="66"/>
      <c r="S49" s="233"/>
    </row>
    <row r="50" spans="1:19" s="61" customFormat="1" ht="23.1" customHeight="1" x14ac:dyDescent="0.2">
      <c r="A50" s="221"/>
      <c r="B50" s="85"/>
      <c r="C50" s="82"/>
      <c r="D50" s="85"/>
      <c r="E50" s="85"/>
      <c r="F50" s="85"/>
      <c r="G50" s="85"/>
      <c r="H50" s="85"/>
      <c r="I50" s="343"/>
      <c r="J50" s="85"/>
      <c r="K50" s="85"/>
      <c r="L50" s="85"/>
      <c r="M50" s="85"/>
      <c r="N50" s="85"/>
      <c r="O50" s="85"/>
      <c r="P50" s="85"/>
      <c r="Q50" s="357"/>
      <c r="R50" s="66"/>
      <c r="S50" s="233"/>
    </row>
    <row r="51" spans="1:19" s="61" customFormat="1" ht="23.1" customHeight="1" x14ac:dyDescent="0.2">
      <c r="A51" s="221"/>
      <c r="B51" s="85"/>
      <c r="C51" s="82"/>
      <c r="D51" s="85"/>
      <c r="E51" s="85"/>
      <c r="F51" s="85"/>
      <c r="G51" s="85"/>
      <c r="H51" s="85"/>
      <c r="I51" s="343"/>
      <c r="J51" s="85"/>
      <c r="K51" s="85"/>
      <c r="L51" s="85"/>
      <c r="M51" s="85"/>
      <c r="N51" s="85"/>
      <c r="O51" s="85"/>
      <c r="P51" s="85"/>
      <c r="Q51" s="357"/>
      <c r="R51" s="66"/>
      <c r="S51" s="233"/>
    </row>
    <row r="52" spans="1:19" s="61" customFormat="1" ht="23.1" customHeight="1" x14ac:dyDescent="0.2">
      <c r="A52" s="362"/>
      <c r="B52" s="26"/>
      <c r="C52" s="362"/>
      <c r="D52" s="362"/>
      <c r="E52" s="26"/>
      <c r="F52" s="26"/>
      <c r="G52" s="26"/>
      <c r="H52" s="26"/>
      <c r="I52" s="362"/>
      <c r="J52" s="26"/>
      <c r="K52" s="362"/>
      <c r="L52" s="362"/>
      <c r="M52" s="362"/>
      <c r="N52" s="26"/>
      <c r="O52" s="39"/>
      <c r="P52" s="26"/>
      <c r="Q52" s="357"/>
      <c r="R52" s="66"/>
      <c r="S52" s="233"/>
    </row>
    <row r="53" spans="1:19" s="61" customFormat="1" ht="23.1" customHeight="1" x14ac:dyDescent="0.2">
      <c r="A53" s="365"/>
      <c r="B53" s="26"/>
      <c r="C53" s="362"/>
      <c r="D53" s="362"/>
      <c r="E53" s="26"/>
      <c r="F53" s="26"/>
      <c r="G53" s="26"/>
      <c r="H53" s="26"/>
      <c r="I53" s="362"/>
      <c r="J53" s="26"/>
      <c r="K53" s="362"/>
      <c r="L53" s="26"/>
      <c r="M53" s="39"/>
      <c r="N53" s="26"/>
      <c r="O53" s="26"/>
      <c r="P53" s="26"/>
      <c r="Q53" s="357"/>
      <c r="R53" s="66"/>
      <c r="S53" s="233"/>
    </row>
    <row r="54" spans="1:19" s="61" customFormat="1" ht="23.1" customHeight="1" x14ac:dyDescent="0.2">
      <c r="A54" s="365"/>
      <c r="B54" s="362" t="s">
        <v>1715</v>
      </c>
      <c r="C54" s="362"/>
      <c r="D54" s="362"/>
      <c r="E54" s="219"/>
      <c r="F54" s="469" t="s">
        <v>2898</v>
      </c>
      <c r="G54" s="469"/>
      <c r="H54" s="469"/>
      <c r="I54" s="469"/>
      <c r="J54" s="469"/>
      <c r="K54" s="469"/>
      <c r="L54" s="469"/>
      <c r="M54" s="469"/>
      <c r="N54" s="469"/>
      <c r="O54" s="469"/>
      <c r="P54" s="469"/>
      <c r="Q54" s="357"/>
      <c r="R54" s="66"/>
      <c r="S54" s="233"/>
    </row>
    <row r="55" spans="1:19" s="61" customFormat="1" ht="23.1" customHeight="1" x14ac:dyDescent="0.2">
      <c r="A55" s="365"/>
      <c r="B55" s="26"/>
      <c r="C55" s="362"/>
      <c r="D55" s="362"/>
      <c r="E55" s="71"/>
      <c r="F55" s="71"/>
      <c r="G55" s="365"/>
      <c r="H55" s="59"/>
      <c r="I55" s="59"/>
      <c r="J55" s="362"/>
      <c r="K55" s="362"/>
      <c r="L55" s="26"/>
      <c r="M55" s="26"/>
      <c r="N55" s="26"/>
      <c r="O55" s="26"/>
      <c r="P55" s="26"/>
      <c r="Q55" s="357"/>
      <c r="R55" s="66"/>
      <c r="S55" s="233"/>
    </row>
    <row r="56" spans="1:19" s="61" customFormat="1" ht="23.1" customHeight="1" x14ac:dyDescent="0.2">
      <c r="A56" s="365"/>
      <c r="B56" s="26"/>
      <c r="C56" s="362"/>
      <c r="D56" s="362"/>
      <c r="E56" s="71"/>
      <c r="F56" s="71"/>
      <c r="G56" s="365"/>
      <c r="H56" s="59"/>
      <c r="I56" s="59"/>
      <c r="J56" s="362"/>
      <c r="K56" s="362"/>
      <c r="L56" s="26"/>
      <c r="M56" s="26"/>
      <c r="N56" s="26"/>
      <c r="O56" s="26"/>
      <c r="P56" s="26"/>
      <c r="Q56" s="357"/>
      <c r="R56" s="66"/>
      <c r="S56" s="233"/>
    </row>
    <row r="57" spans="1:19" s="61" customFormat="1" ht="23.1" customHeight="1" x14ac:dyDescent="0.2">
      <c r="A57" s="365"/>
      <c r="B57" s="362" t="s">
        <v>1716</v>
      </c>
      <c r="C57" s="362"/>
      <c r="D57" s="362"/>
      <c r="E57" s="219"/>
      <c r="F57" s="469" t="s">
        <v>2697</v>
      </c>
      <c r="G57" s="469"/>
      <c r="H57" s="469"/>
      <c r="I57" s="469"/>
      <c r="J57" s="469"/>
      <c r="K57" s="469"/>
      <c r="L57" s="469"/>
      <c r="M57" s="469"/>
      <c r="N57" s="469"/>
      <c r="O57" s="469"/>
      <c r="P57" s="469"/>
      <c r="Q57" s="357" t="s">
        <v>1837</v>
      </c>
      <c r="R57" s="66"/>
      <c r="S57" s="233">
        <f>MIN(H35,L35)</f>
        <v>1480</v>
      </c>
    </row>
    <row r="58" spans="1:19" s="61" customFormat="1" ht="23.1" customHeight="1" x14ac:dyDescent="0.2">
      <c r="A58" s="365"/>
      <c r="B58" s="26"/>
      <c r="C58" s="362"/>
      <c r="D58" s="362"/>
      <c r="E58" s="26"/>
      <c r="F58" s="26"/>
      <c r="G58" s="26"/>
      <c r="H58" s="26"/>
      <c r="I58" s="362"/>
      <c r="J58" s="26"/>
      <c r="K58" s="362"/>
      <c r="L58" s="26"/>
      <c r="M58" s="39"/>
      <c r="N58" s="26"/>
      <c r="O58" s="26"/>
      <c r="P58" s="26"/>
      <c r="Q58" s="357" t="s">
        <v>88</v>
      </c>
      <c r="R58" s="66"/>
      <c r="S58" s="233">
        <f>MIN(H22,L22)</f>
        <v>1480</v>
      </c>
    </row>
    <row r="59" spans="1:19" s="61" customFormat="1" ht="23.1" customHeight="1" x14ac:dyDescent="0.2">
      <c r="A59" s="221"/>
      <c r="Q59" s="357" t="s">
        <v>2198</v>
      </c>
      <c r="R59" s="66"/>
      <c r="S59" s="233">
        <f>MIN(H19,L19)</f>
        <v>1500</v>
      </c>
    </row>
    <row r="60" spans="1:19" s="61" customFormat="1" ht="23.1" customHeight="1" x14ac:dyDescent="0.2">
      <c r="A60" s="221"/>
      <c r="Q60" s="357" t="s">
        <v>1687</v>
      </c>
      <c r="R60" s="66"/>
      <c r="S60" s="233" t="e">
        <f>MIN(#REF!,#REF!)</f>
        <v>#REF!</v>
      </c>
    </row>
    <row r="61" spans="1:19" s="61" customFormat="1" ht="23.1" customHeight="1" x14ac:dyDescent="0.2">
      <c r="A61" s="221"/>
      <c r="Q61" s="357" t="s">
        <v>2549</v>
      </c>
      <c r="S61" s="233">
        <f>MIN(H37,L37)</f>
        <v>1510</v>
      </c>
    </row>
    <row r="62" spans="1:19" s="61" customFormat="1" ht="23.1" customHeight="1" x14ac:dyDescent="0.2">
      <c r="A62" s="221"/>
      <c r="Q62" s="357" t="s">
        <v>2664</v>
      </c>
      <c r="R62" s="66"/>
      <c r="S62" s="233" t="e">
        <f>MIN(#REF!,#REF!)</f>
        <v>#REF!</v>
      </c>
    </row>
    <row r="63" spans="1:19" s="61" customFormat="1" ht="23.1" customHeight="1" x14ac:dyDescent="0.2">
      <c r="A63" s="221"/>
      <c r="Q63" s="357" t="s">
        <v>2630</v>
      </c>
      <c r="R63" s="66"/>
      <c r="S63" s="233">
        <f>MIN(H39,L39)</f>
        <v>1630</v>
      </c>
    </row>
    <row r="64" spans="1:19" s="61" customFormat="1" ht="23.1" hidden="1" customHeight="1" x14ac:dyDescent="0.2">
      <c r="A64" s="221">
        <v>62</v>
      </c>
      <c r="B64" s="83" t="e">
        <f>VLOOKUP($Q64,УЧАСТНИКИ!$A$2:$L$1060,3,FALSE)</f>
        <v>#N/A</v>
      </c>
      <c r="C64" s="82" t="e">
        <f>VLOOKUP($Q64,УЧАСТНИКИ!$A$2:$L$1060,4,FALSE)</f>
        <v>#N/A</v>
      </c>
      <c r="D64" s="82" t="e">
        <f>VLOOKUP($Q64,УЧАСТНИКИ!$A$2:$L$1060,8,FALSE)</f>
        <v>#N/A</v>
      </c>
      <c r="E64" s="83" t="e">
        <f>VLOOKUP($Q64,УЧАСТНИКИ!$A$2:$L$1060,5,FALSE)</f>
        <v>#N/A</v>
      </c>
      <c r="F64" s="82" t="e">
        <f>VLOOKUP($Q64,УЧАСТНИКИ!$A$2:$L$1060,7,FALSE)</f>
        <v>#N/A</v>
      </c>
      <c r="G64" s="222" t="e">
        <f>VLOOKUP($Q64,УЧАСТНИКИ!$A$2:$L$1060,11,FALSE)</f>
        <v>#N/A</v>
      </c>
      <c r="H64" s="223"/>
      <c r="I64" s="229">
        <f t="shared" ref="I64:I94" si="13">IF(H64=0,0,CONCATENATE(MID(H64,1,2),".",MID(H64,3,2)))</f>
        <v>0</v>
      </c>
      <c r="J64" s="223"/>
      <c r="K64" s="234">
        <f t="shared" ref="K64:K96" si="14">IF(J64=0,0,CONCATENATE(MID(J64,1,1),".",MID(J64,2,1)))</f>
        <v>0</v>
      </c>
      <c r="L64" s="223"/>
      <c r="M64" s="234">
        <f t="shared" ref="M64:M96" si="15">IF(L64=0,0,CONCATENATE(MID(L64,1,1),".",MID(L64,2,1)))</f>
        <v>0</v>
      </c>
      <c r="N64" s="65" t="str">
        <f t="shared" ref="N64:N96" si="16">IF(S64&lt;=$R$10,"МСМК",IF(S64&lt;=$S$10,"МС",IF(S64&lt;=$T$10,"КМС",IF(S64&lt;=$U$10,"1",IF(S64&lt;=$V$10,"2",IF(S64&lt;=$W$10,"3",IF(S64&lt;=$X$10,"1юн",IF(S64&lt;=$Y$10,"2юн",IF(S64&lt;=$Z$10,"3юн",IF(S64&gt;$Z$10,"б/р"))))))))))</f>
        <v>МСМК</v>
      </c>
      <c r="O64" s="222" t="s">
        <v>1543</v>
      </c>
      <c r="P64" s="83" t="e">
        <f>VLOOKUP($Q64,УЧАСТНИКИ!$A$2:$L$1060,10,FALSE)</f>
        <v>#N/A</v>
      </c>
      <c r="Q64" s="357"/>
      <c r="R64" s="66"/>
      <c r="S64" s="233">
        <f t="shared" ref="S64:S96" si="17">MIN(H64,L64)</f>
        <v>0</v>
      </c>
    </row>
    <row r="65" spans="1:19" s="61" customFormat="1" ht="23.1" hidden="1" customHeight="1" x14ac:dyDescent="0.2">
      <c r="A65" s="221">
        <v>64</v>
      </c>
      <c r="B65" s="83" t="e">
        <f>VLOOKUP($Q65,УЧАСТНИКИ!$A$2:$L$1060,3,FALSE)</f>
        <v>#N/A</v>
      </c>
      <c r="C65" s="82" t="e">
        <f>VLOOKUP($Q65,УЧАСТНИКИ!$A$2:$L$1060,4,FALSE)</f>
        <v>#N/A</v>
      </c>
      <c r="D65" s="82" t="e">
        <f>VLOOKUP($Q65,УЧАСТНИКИ!$A$2:$L$1060,8,FALSE)</f>
        <v>#N/A</v>
      </c>
      <c r="E65" s="83" t="e">
        <f>VLOOKUP($Q65,УЧАСТНИКИ!$A$2:$L$1060,5,FALSE)</f>
        <v>#N/A</v>
      </c>
      <c r="F65" s="82" t="e">
        <f>VLOOKUP($Q65,УЧАСТНИКИ!$A$2:$L$1060,7,FALSE)</f>
        <v>#N/A</v>
      </c>
      <c r="G65" s="222" t="e">
        <f>VLOOKUP($Q65,УЧАСТНИКИ!$A$2:$L$1060,11,FALSE)</f>
        <v>#N/A</v>
      </c>
      <c r="H65" s="223"/>
      <c r="I65" s="229">
        <f t="shared" si="13"/>
        <v>0</v>
      </c>
      <c r="J65" s="223"/>
      <c r="K65" s="234">
        <f t="shared" si="14"/>
        <v>0</v>
      </c>
      <c r="L65" s="223"/>
      <c r="M65" s="234">
        <f t="shared" si="15"/>
        <v>0</v>
      </c>
      <c r="N65" s="65" t="str">
        <f t="shared" si="16"/>
        <v>МСМК</v>
      </c>
      <c r="O65" s="222" t="e">
        <f>VLOOKUP($Q65,УЧАСТНИКИ!$A$2:$L$1060,9,FALSE)</f>
        <v>#N/A</v>
      </c>
      <c r="P65" s="83" t="e">
        <f>VLOOKUP($Q65,УЧАСТНИКИ!$A$2:$L$1060,10,FALSE)</f>
        <v>#N/A</v>
      </c>
      <c r="Q65" s="357"/>
      <c r="R65" s="66"/>
      <c r="S65" s="233">
        <f t="shared" si="17"/>
        <v>0</v>
      </c>
    </row>
    <row r="66" spans="1:19" s="61" customFormat="1" ht="23.1" hidden="1" customHeight="1" x14ac:dyDescent="0.2">
      <c r="A66" s="221">
        <v>65</v>
      </c>
      <c r="B66" s="83" t="e">
        <f>VLOOKUP($Q66,УЧАСТНИКИ!$A$2:$L$1060,3,FALSE)</f>
        <v>#N/A</v>
      </c>
      <c r="C66" s="82" t="e">
        <f>VLOOKUP($Q66,УЧАСТНИКИ!$A$2:$L$1060,4,FALSE)</f>
        <v>#N/A</v>
      </c>
      <c r="D66" s="82" t="e">
        <f>VLOOKUP($Q66,УЧАСТНИКИ!$A$2:$L$1060,8,FALSE)</f>
        <v>#N/A</v>
      </c>
      <c r="E66" s="83" t="e">
        <f>VLOOKUP($Q66,УЧАСТНИКИ!$A$2:$L$1060,5,FALSE)</f>
        <v>#N/A</v>
      </c>
      <c r="F66" s="82" t="e">
        <f>VLOOKUP($Q66,УЧАСТНИКИ!$A$2:$L$1060,7,FALSE)</f>
        <v>#N/A</v>
      </c>
      <c r="G66" s="222" t="e">
        <f>VLOOKUP($Q66,УЧАСТНИКИ!$A$2:$L$1060,11,FALSE)</f>
        <v>#N/A</v>
      </c>
      <c r="H66" s="223"/>
      <c r="I66" s="229">
        <f t="shared" si="13"/>
        <v>0</v>
      </c>
      <c r="J66" s="223"/>
      <c r="K66" s="234">
        <f t="shared" si="14"/>
        <v>0</v>
      </c>
      <c r="L66" s="223"/>
      <c r="M66" s="234">
        <f t="shared" si="15"/>
        <v>0</v>
      </c>
      <c r="N66" s="65" t="str">
        <f t="shared" si="16"/>
        <v>МСМК</v>
      </c>
      <c r="O66" s="222" t="e">
        <f>VLOOKUP($Q66,УЧАСТНИКИ!$A$2:$L$1060,9,FALSE)</f>
        <v>#N/A</v>
      </c>
      <c r="P66" s="83" t="e">
        <f>VLOOKUP($Q66,УЧАСТНИКИ!$A$2:$L$1060,10,FALSE)</f>
        <v>#N/A</v>
      </c>
      <c r="Q66" s="357"/>
      <c r="R66" s="66"/>
      <c r="S66" s="233">
        <f t="shared" si="17"/>
        <v>0</v>
      </c>
    </row>
    <row r="67" spans="1:19" s="61" customFormat="1" ht="23.1" hidden="1" customHeight="1" x14ac:dyDescent="0.2">
      <c r="A67" s="221">
        <v>65</v>
      </c>
      <c r="B67" s="83" t="e">
        <f>VLOOKUP($Q67,УЧАСТНИКИ!$A$2:$L$1060,3,FALSE)</f>
        <v>#N/A</v>
      </c>
      <c r="C67" s="82" t="e">
        <f>VLOOKUP($Q67,УЧАСТНИКИ!$A$2:$L$1060,4,FALSE)</f>
        <v>#N/A</v>
      </c>
      <c r="D67" s="82" t="e">
        <f>VLOOKUP($Q67,УЧАСТНИКИ!$A$2:$L$1060,8,FALSE)</f>
        <v>#N/A</v>
      </c>
      <c r="E67" s="83" t="e">
        <f>VLOOKUP($Q67,УЧАСТНИКИ!$A$2:$L$1060,5,FALSE)</f>
        <v>#N/A</v>
      </c>
      <c r="F67" s="82" t="e">
        <f>VLOOKUP($Q67,УЧАСТНИКИ!$A$2:$L$1060,7,FALSE)</f>
        <v>#N/A</v>
      </c>
      <c r="G67" s="222" t="e">
        <f>VLOOKUP($Q67,УЧАСТНИКИ!$A$2:$L$1060,11,FALSE)</f>
        <v>#N/A</v>
      </c>
      <c r="H67" s="223"/>
      <c r="I67" s="229">
        <f t="shared" si="13"/>
        <v>0</v>
      </c>
      <c r="J67" s="223"/>
      <c r="K67" s="234">
        <f t="shared" si="14"/>
        <v>0</v>
      </c>
      <c r="L67" s="223"/>
      <c r="M67" s="234">
        <f t="shared" si="15"/>
        <v>0</v>
      </c>
      <c r="N67" s="65" t="str">
        <f t="shared" si="16"/>
        <v>МСМК</v>
      </c>
      <c r="O67" s="222" t="e">
        <f>VLOOKUP($Q67,УЧАСТНИКИ!$A$2:$L$1060,9,FALSE)</f>
        <v>#N/A</v>
      </c>
      <c r="P67" s="83" t="e">
        <f>VLOOKUP($Q67,УЧАСТНИКИ!$A$2:$L$1060,10,FALSE)</f>
        <v>#N/A</v>
      </c>
      <c r="Q67" s="357"/>
      <c r="R67" s="66"/>
      <c r="S67" s="233">
        <f t="shared" si="17"/>
        <v>0</v>
      </c>
    </row>
    <row r="68" spans="1:19" s="61" customFormat="1" ht="23.1" hidden="1" customHeight="1" x14ac:dyDescent="0.2">
      <c r="A68" s="221">
        <v>67</v>
      </c>
      <c r="B68" s="83" t="e">
        <f>VLOOKUP($Q68,УЧАСТНИКИ!$A$2:$L$1060,3,FALSE)</f>
        <v>#N/A</v>
      </c>
      <c r="C68" s="82" t="e">
        <f>VLOOKUP($Q68,УЧАСТНИКИ!$A$2:$L$1060,4,FALSE)</f>
        <v>#N/A</v>
      </c>
      <c r="D68" s="82" t="e">
        <f>VLOOKUP($Q68,УЧАСТНИКИ!$A$2:$L$1060,8,FALSE)</f>
        <v>#N/A</v>
      </c>
      <c r="E68" s="83" t="e">
        <f>VLOOKUP($Q68,УЧАСТНИКИ!$A$2:$L$1060,5,FALSE)</f>
        <v>#N/A</v>
      </c>
      <c r="F68" s="82" t="e">
        <f>VLOOKUP($Q68,УЧАСТНИКИ!$A$2:$L$1060,7,FALSE)</f>
        <v>#N/A</v>
      </c>
      <c r="G68" s="222" t="e">
        <f>VLOOKUP($Q68,УЧАСТНИКИ!$A$2:$L$1060,11,FALSE)</f>
        <v>#N/A</v>
      </c>
      <c r="H68" s="223"/>
      <c r="I68" s="229">
        <f t="shared" si="13"/>
        <v>0</v>
      </c>
      <c r="J68" s="223"/>
      <c r="K68" s="234">
        <f t="shared" si="14"/>
        <v>0</v>
      </c>
      <c r="L68" s="223"/>
      <c r="M68" s="234">
        <f t="shared" si="15"/>
        <v>0</v>
      </c>
      <c r="N68" s="65" t="str">
        <f t="shared" si="16"/>
        <v>МСМК</v>
      </c>
      <c r="O68" s="222" t="e">
        <f>VLOOKUP($Q68,УЧАСТНИКИ!$A$2:$L$1060,9,FALSE)</f>
        <v>#N/A</v>
      </c>
      <c r="P68" s="83" t="e">
        <f>VLOOKUP($Q68,УЧАСТНИКИ!$A$2:$L$1060,10,FALSE)</f>
        <v>#N/A</v>
      </c>
      <c r="Q68" s="357"/>
      <c r="R68" s="66"/>
      <c r="S68" s="233">
        <f t="shared" si="17"/>
        <v>0</v>
      </c>
    </row>
    <row r="69" spans="1:19" s="61" customFormat="1" ht="23.1" hidden="1" customHeight="1" x14ac:dyDescent="0.2">
      <c r="A69" s="221">
        <v>68</v>
      </c>
      <c r="B69" s="83" t="e">
        <f>VLOOKUP($Q69,УЧАСТНИКИ!$A$2:$L$1060,3,FALSE)</f>
        <v>#N/A</v>
      </c>
      <c r="C69" s="82" t="e">
        <f>VLOOKUP($Q69,УЧАСТНИКИ!$A$2:$L$1060,4,FALSE)</f>
        <v>#N/A</v>
      </c>
      <c r="D69" s="82" t="e">
        <f>VLOOKUP($Q69,УЧАСТНИКИ!$A$2:$L$1060,8,FALSE)</f>
        <v>#N/A</v>
      </c>
      <c r="E69" s="83" t="e">
        <f>VLOOKUP($Q69,УЧАСТНИКИ!$A$2:$L$1060,5,FALSE)</f>
        <v>#N/A</v>
      </c>
      <c r="F69" s="82" t="e">
        <f>VLOOKUP($Q69,УЧАСТНИКИ!$A$2:$L$1060,7,FALSE)</f>
        <v>#N/A</v>
      </c>
      <c r="G69" s="222" t="e">
        <f>VLOOKUP($Q69,УЧАСТНИКИ!$A$2:$L$1060,11,FALSE)</f>
        <v>#N/A</v>
      </c>
      <c r="H69" s="223"/>
      <c r="I69" s="229">
        <f t="shared" si="13"/>
        <v>0</v>
      </c>
      <c r="J69" s="223"/>
      <c r="K69" s="234">
        <f t="shared" si="14"/>
        <v>0</v>
      </c>
      <c r="L69" s="223"/>
      <c r="M69" s="234">
        <f t="shared" si="15"/>
        <v>0</v>
      </c>
      <c r="N69" s="65" t="str">
        <f t="shared" si="16"/>
        <v>МСМК</v>
      </c>
      <c r="O69" s="222" t="s">
        <v>1543</v>
      </c>
      <c r="P69" s="83" t="e">
        <f>VLOOKUP($Q69,УЧАСТНИКИ!$A$2:$L$1060,10,FALSE)</f>
        <v>#N/A</v>
      </c>
      <c r="Q69" s="357"/>
      <c r="R69" s="66"/>
      <c r="S69" s="233">
        <f t="shared" si="17"/>
        <v>0</v>
      </c>
    </row>
    <row r="70" spans="1:19" s="61" customFormat="1" ht="23.1" hidden="1" customHeight="1" x14ac:dyDescent="0.2">
      <c r="A70" s="221">
        <v>69</v>
      </c>
      <c r="B70" s="83" t="e">
        <f>VLOOKUP($Q70,УЧАСТНИКИ!$A$2:$L$1060,3,FALSE)</f>
        <v>#N/A</v>
      </c>
      <c r="C70" s="82" t="e">
        <f>VLOOKUP($Q70,УЧАСТНИКИ!$A$2:$L$1060,4,FALSE)</f>
        <v>#N/A</v>
      </c>
      <c r="D70" s="82" t="e">
        <f>VLOOKUP($Q70,УЧАСТНИКИ!$A$2:$L$1060,8,FALSE)</f>
        <v>#N/A</v>
      </c>
      <c r="E70" s="83" t="e">
        <f>VLOOKUP($Q70,УЧАСТНИКИ!$A$2:$L$1060,5,FALSE)</f>
        <v>#N/A</v>
      </c>
      <c r="F70" s="82" t="e">
        <f>VLOOKUP($Q70,УЧАСТНИКИ!$A$2:$L$1060,7,FALSE)</f>
        <v>#N/A</v>
      </c>
      <c r="G70" s="222" t="e">
        <f>VLOOKUP($Q70,УЧАСТНИКИ!$A$2:$L$1060,11,FALSE)</f>
        <v>#N/A</v>
      </c>
      <c r="H70" s="223"/>
      <c r="I70" s="229">
        <f t="shared" si="13"/>
        <v>0</v>
      </c>
      <c r="J70" s="223"/>
      <c r="K70" s="234">
        <f t="shared" si="14"/>
        <v>0</v>
      </c>
      <c r="L70" s="223"/>
      <c r="M70" s="234">
        <f t="shared" si="15"/>
        <v>0</v>
      </c>
      <c r="N70" s="65" t="str">
        <f t="shared" si="16"/>
        <v>МСМК</v>
      </c>
      <c r="O70" s="222" t="e">
        <f>VLOOKUP($Q70,УЧАСТНИКИ!$A$2:$L$1060,9,FALSE)</f>
        <v>#N/A</v>
      </c>
      <c r="P70" s="83" t="e">
        <f>VLOOKUP($Q70,УЧАСТНИКИ!$A$2:$L$1060,10,FALSE)</f>
        <v>#N/A</v>
      </c>
      <c r="Q70" s="357"/>
      <c r="R70" s="66"/>
      <c r="S70" s="233">
        <f t="shared" si="17"/>
        <v>0</v>
      </c>
    </row>
    <row r="71" spans="1:19" s="61" customFormat="1" ht="23.1" hidden="1" customHeight="1" x14ac:dyDescent="0.2">
      <c r="A71" s="221">
        <v>70</v>
      </c>
      <c r="B71" s="83" t="e">
        <f>VLOOKUP($Q71,УЧАСТНИКИ!$A$2:$L$1060,3,FALSE)</f>
        <v>#N/A</v>
      </c>
      <c r="C71" s="82" t="e">
        <f>VLOOKUP($Q71,УЧАСТНИКИ!$A$2:$L$1060,4,FALSE)</f>
        <v>#N/A</v>
      </c>
      <c r="D71" s="82" t="e">
        <f>VLOOKUP($Q71,УЧАСТНИКИ!$A$2:$L$1060,8,FALSE)</f>
        <v>#N/A</v>
      </c>
      <c r="E71" s="83" t="e">
        <f>VLOOKUP($Q71,УЧАСТНИКИ!$A$2:$L$1060,5,FALSE)</f>
        <v>#N/A</v>
      </c>
      <c r="F71" s="82" t="e">
        <f>VLOOKUP($Q71,УЧАСТНИКИ!$A$2:$L$1060,7,FALSE)</f>
        <v>#N/A</v>
      </c>
      <c r="G71" s="222" t="e">
        <f>VLOOKUP($Q71,УЧАСТНИКИ!$A$2:$L$1060,11,FALSE)</f>
        <v>#N/A</v>
      </c>
      <c r="H71" s="223"/>
      <c r="I71" s="229">
        <f t="shared" si="13"/>
        <v>0</v>
      </c>
      <c r="J71" s="223"/>
      <c r="K71" s="234">
        <f t="shared" si="14"/>
        <v>0</v>
      </c>
      <c r="L71" s="223"/>
      <c r="M71" s="234">
        <f t="shared" si="15"/>
        <v>0</v>
      </c>
      <c r="N71" s="65" t="str">
        <f t="shared" si="16"/>
        <v>МСМК</v>
      </c>
      <c r="O71" s="222" t="e">
        <f>VLOOKUP($Q71,УЧАСТНИКИ!$A$2:$L$1060,9,FALSE)</f>
        <v>#N/A</v>
      </c>
      <c r="P71" s="83" t="e">
        <f>VLOOKUP($Q71,УЧАСТНИКИ!$A$2:$L$1060,10,FALSE)</f>
        <v>#N/A</v>
      </c>
      <c r="Q71" s="357"/>
      <c r="R71" s="66"/>
      <c r="S71" s="233">
        <f t="shared" si="17"/>
        <v>0</v>
      </c>
    </row>
    <row r="72" spans="1:19" s="61" customFormat="1" ht="23.1" hidden="1" customHeight="1" x14ac:dyDescent="0.2">
      <c r="A72" s="221">
        <v>71</v>
      </c>
      <c r="B72" s="83" t="e">
        <f>VLOOKUP($Q72,УЧАСТНИКИ!$A$2:$L$1060,3,FALSE)</f>
        <v>#N/A</v>
      </c>
      <c r="C72" s="82" t="e">
        <f>VLOOKUP($Q72,УЧАСТНИКИ!$A$2:$L$1060,4,FALSE)</f>
        <v>#N/A</v>
      </c>
      <c r="D72" s="82" t="e">
        <f>VLOOKUP($Q72,УЧАСТНИКИ!$A$2:$L$1060,8,FALSE)</f>
        <v>#N/A</v>
      </c>
      <c r="E72" s="83" t="e">
        <f>VLOOKUP($Q72,УЧАСТНИКИ!$A$2:$L$1060,5,FALSE)</f>
        <v>#N/A</v>
      </c>
      <c r="F72" s="82" t="e">
        <f>VLOOKUP($Q72,УЧАСТНИКИ!$A$2:$L$1060,7,FALSE)</f>
        <v>#N/A</v>
      </c>
      <c r="G72" s="222" t="e">
        <f>VLOOKUP($Q72,УЧАСТНИКИ!$A$2:$L$1060,11,FALSE)</f>
        <v>#N/A</v>
      </c>
      <c r="H72" s="223"/>
      <c r="I72" s="229">
        <f t="shared" si="13"/>
        <v>0</v>
      </c>
      <c r="J72" s="223"/>
      <c r="K72" s="234">
        <f t="shared" si="14"/>
        <v>0</v>
      </c>
      <c r="L72" s="223"/>
      <c r="M72" s="234">
        <f t="shared" si="15"/>
        <v>0</v>
      </c>
      <c r="N72" s="65" t="str">
        <f t="shared" si="16"/>
        <v>МСМК</v>
      </c>
      <c r="O72" s="222" t="e">
        <f>VLOOKUP($Q72,УЧАСТНИКИ!$A$2:$L$1060,9,FALSE)</f>
        <v>#N/A</v>
      </c>
      <c r="P72" s="83" t="e">
        <f>VLOOKUP($Q72,УЧАСТНИКИ!$A$2:$L$1060,10,FALSE)</f>
        <v>#N/A</v>
      </c>
      <c r="Q72" s="357"/>
      <c r="R72" s="66"/>
      <c r="S72" s="233">
        <f t="shared" si="17"/>
        <v>0</v>
      </c>
    </row>
    <row r="73" spans="1:19" s="61" customFormat="1" ht="23.1" hidden="1" customHeight="1" x14ac:dyDescent="0.2">
      <c r="A73" s="221">
        <v>71</v>
      </c>
      <c r="B73" s="83" t="e">
        <f>VLOOKUP($Q73,УЧАСТНИКИ!$A$2:$L$1060,3,FALSE)</f>
        <v>#N/A</v>
      </c>
      <c r="C73" s="82" t="e">
        <f>VLOOKUP($Q73,УЧАСТНИКИ!$A$2:$L$1060,4,FALSE)</f>
        <v>#N/A</v>
      </c>
      <c r="D73" s="82" t="e">
        <f>VLOOKUP($Q73,УЧАСТНИКИ!$A$2:$L$1060,8,FALSE)</f>
        <v>#N/A</v>
      </c>
      <c r="E73" s="83" t="e">
        <f>VLOOKUP($Q73,УЧАСТНИКИ!$A$2:$L$1060,5,FALSE)</f>
        <v>#N/A</v>
      </c>
      <c r="F73" s="82" t="e">
        <f>VLOOKUP($Q73,УЧАСТНИКИ!$A$2:$L$1060,7,FALSE)</f>
        <v>#N/A</v>
      </c>
      <c r="G73" s="222" t="e">
        <f>VLOOKUP($Q73,УЧАСТНИКИ!$A$2:$L$1060,11,FALSE)</f>
        <v>#N/A</v>
      </c>
      <c r="H73" s="223"/>
      <c r="I73" s="229">
        <f t="shared" si="13"/>
        <v>0</v>
      </c>
      <c r="J73" s="223"/>
      <c r="K73" s="234">
        <f t="shared" si="14"/>
        <v>0</v>
      </c>
      <c r="L73" s="223"/>
      <c r="M73" s="234">
        <f t="shared" si="15"/>
        <v>0</v>
      </c>
      <c r="N73" s="65" t="str">
        <f t="shared" si="16"/>
        <v>МСМК</v>
      </c>
      <c r="O73" s="222" t="e">
        <f>VLOOKUP($Q73,УЧАСТНИКИ!$A$2:$L$1060,9,FALSE)</f>
        <v>#N/A</v>
      </c>
      <c r="P73" s="83" t="e">
        <f>VLOOKUP($Q73,УЧАСТНИКИ!$A$2:$L$1060,10,FALSE)</f>
        <v>#N/A</v>
      </c>
      <c r="Q73" s="357"/>
      <c r="R73" s="66"/>
      <c r="S73" s="233">
        <f t="shared" si="17"/>
        <v>0</v>
      </c>
    </row>
    <row r="74" spans="1:19" s="61" customFormat="1" ht="23.1" hidden="1" customHeight="1" x14ac:dyDescent="0.2">
      <c r="A74" s="221">
        <v>73</v>
      </c>
      <c r="B74" s="83" t="e">
        <f>VLOOKUP($Q74,УЧАСТНИКИ!$A$2:$L$1060,3,FALSE)</f>
        <v>#N/A</v>
      </c>
      <c r="C74" s="82" t="e">
        <f>VLOOKUP($Q74,УЧАСТНИКИ!$A$2:$L$1060,4,FALSE)</f>
        <v>#N/A</v>
      </c>
      <c r="D74" s="82" t="e">
        <f>VLOOKUP($Q74,УЧАСТНИКИ!$A$2:$L$1060,8,FALSE)</f>
        <v>#N/A</v>
      </c>
      <c r="E74" s="83" t="e">
        <f>VLOOKUP($Q74,УЧАСТНИКИ!$A$2:$L$1060,5,FALSE)</f>
        <v>#N/A</v>
      </c>
      <c r="F74" s="82" t="e">
        <f>VLOOKUP($Q74,УЧАСТНИКИ!$A$2:$L$1060,7,FALSE)</f>
        <v>#N/A</v>
      </c>
      <c r="G74" s="222" t="e">
        <f>VLOOKUP($Q74,УЧАСТНИКИ!$A$2:$L$1060,11,FALSE)</f>
        <v>#N/A</v>
      </c>
      <c r="H74" s="223"/>
      <c r="I74" s="229">
        <f t="shared" si="13"/>
        <v>0</v>
      </c>
      <c r="J74" s="223"/>
      <c r="K74" s="234">
        <f t="shared" si="14"/>
        <v>0</v>
      </c>
      <c r="L74" s="223"/>
      <c r="M74" s="234">
        <f t="shared" si="15"/>
        <v>0</v>
      </c>
      <c r="N74" s="65" t="str">
        <f t="shared" si="16"/>
        <v>МСМК</v>
      </c>
      <c r="O74" s="222" t="e">
        <f>VLOOKUP($Q74,УЧАСТНИКИ!$A$2:$L$1060,9,FALSE)</f>
        <v>#N/A</v>
      </c>
      <c r="P74" s="83" t="e">
        <f>VLOOKUP($Q74,УЧАСТНИКИ!$A$2:$L$1060,10,FALSE)</f>
        <v>#N/A</v>
      </c>
      <c r="Q74" s="357"/>
      <c r="R74" s="66"/>
      <c r="S74" s="233">
        <f t="shared" si="17"/>
        <v>0</v>
      </c>
    </row>
    <row r="75" spans="1:19" s="61" customFormat="1" ht="23.1" hidden="1" customHeight="1" x14ac:dyDescent="0.2">
      <c r="A75" s="221">
        <v>74</v>
      </c>
      <c r="B75" s="83" t="e">
        <f>VLOOKUP($Q75,УЧАСТНИКИ!$A$2:$L$1060,3,FALSE)</f>
        <v>#N/A</v>
      </c>
      <c r="C75" s="82" t="e">
        <f>VLOOKUP($Q75,УЧАСТНИКИ!$A$2:$L$1060,4,FALSE)</f>
        <v>#N/A</v>
      </c>
      <c r="D75" s="82" t="e">
        <f>VLOOKUP($Q75,УЧАСТНИКИ!$A$2:$L$1060,8,FALSE)</f>
        <v>#N/A</v>
      </c>
      <c r="E75" s="83" t="e">
        <f>VLOOKUP($Q75,УЧАСТНИКИ!$A$2:$L$1060,5,FALSE)</f>
        <v>#N/A</v>
      </c>
      <c r="F75" s="82" t="e">
        <f>VLOOKUP($Q75,УЧАСТНИКИ!$A$2:$L$1060,7,FALSE)</f>
        <v>#N/A</v>
      </c>
      <c r="G75" s="222" t="e">
        <f>VLOOKUP($Q75,УЧАСТНИКИ!$A$2:$L$1060,11,FALSE)</f>
        <v>#N/A</v>
      </c>
      <c r="H75" s="223"/>
      <c r="I75" s="229">
        <f t="shared" si="13"/>
        <v>0</v>
      </c>
      <c r="J75" s="223"/>
      <c r="K75" s="234">
        <f t="shared" si="14"/>
        <v>0</v>
      </c>
      <c r="L75" s="223"/>
      <c r="M75" s="234">
        <f t="shared" si="15"/>
        <v>0</v>
      </c>
      <c r="N75" s="65" t="str">
        <f t="shared" si="16"/>
        <v>МСМК</v>
      </c>
      <c r="O75" s="222" t="e">
        <f>VLOOKUP($Q75,УЧАСТНИКИ!$A$2:$L$1060,9,FALSE)</f>
        <v>#N/A</v>
      </c>
      <c r="P75" s="83" t="e">
        <f>VLOOKUP($Q75,УЧАСТНИКИ!$A$2:$L$1060,10,FALSE)</f>
        <v>#N/A</v>
      </c>
      <c r="Q75" s="357"/>
      <c r="R75" s="66"/>
      <c r="S75" s="233">
        <f t="shared" si="17"/>
        <v>0</v>
      </c>
    </row>
    <row r="76" spans="1:19" s="61" customFormat="1" ht="23.1" hidden="1" customHeight="1" x14ac:dyDescent="0.2">
      <c r="A76" s="221">
        <v>75</v>
      </c>
      <c r="B76" s="83" t="e">
        <f>VLOOKUP($Q76,УЧАСТНИКИ!$A$2:$L$1060,3,FALSE)</f>
        <v>#N/A</v>
      </c>
      <c r="C76" s="82" t="e">
        <f>VLOOKUP($Q76,УЧАСТНИКИ!$A$2:$L$1060,4,FALSE)</f>
        <v>#N/A</v>
      </c>
      <c r="D76" s="82" t="e">
        <f>VLOOKUP($Q76,УЧАСТНИКИ!$A$2:$L$1060,8,FALSE)</f>
        <v>#N/A</v>
      </c>
      <c r="E76" s="83" t="e">
        <f>VLOOKUP($Q76,УЧАСТНИКИ!$A$2:$L$1060,5,FALSE)</f>
        <v>#N/A</v>
      </c>
      <c r="F76" s="82" t="e">
        <f>VLOOKUP($Q76,УЧАСТНИКИ!$A$2:$L$1060,7,FALSE)</f>
        <v>#N/A</v>
      </c>
      <c r="G76" s="222" t="e">
        <f>VLOOKUP($Q76,УЧАСТНИКИ!$A$2:$L$1060,11,FALSE)</f>
        <v>#N/A</v>
      </c>
      <c r="H76" s="223"/>
      <c r="I76" s="229">
        <f t="shared" si="13"/>
        <v>0</v>
      </c>
      <c r="J76" s="223"/>
      <c r="K76" s="234">
        <f t="shared" si="14"/>
        <v>0</v>
      </c>
      <c r="L76" s="223"/>
      <c r="M76" s="234">
        <f t="shared" si="15"/>
        <v>0</v>
      </c>
      <c r="N76" s="65" t="str">
        <f t="shared" si="16"/>
        <v>МСМК</v>
      </c>
      <c r="O76" s="222" t="e">
        <f>VLOOKUP($Q76,УЧАСТНИКИ!$A$2:$L$1060,9,FALSE)</f>
        <v>#N/A</v>
      </c>
      <c r="P76" s="83" t="e">
        <f>VLOOKUP($Q76,УЧАСТНИКИ!$A$2:$L$1060,10,FALSE)</f>
        <v>#N/A</v>
      </c>
      <c r="Q76" s="357"/>
      <c r="R76" s="66"/>
      <c r="S76" s="233">
        <f t="shared" si="17"/>
        <v>0</v>
      </c>
    </row>
    <row r="77" spans="1:19" s="61" customFormat="1" ht="23.1" hidden="1" customHeight="1" x14ac:dyDescent="0.2">
      <c r="A77" s="221">
        <v>76</v>
      </c>
      <c r="B77" s="83" t="e">
        <f>VLOOKUP($Q77,УЧАСТНИКИ!$A$2:$L$1060,3,FALSE)</f>
        <v>#N/A</v>
      </c>
      <c r="C77" s="82" t="e">
        <f>VLOOKUP($Q77,УЧАСТНИКИ!$A$2:$L$1060,4,FALSE)</f>
        <v>#N/A</v>
      </c>
      <c r="D77" s="82" t="e">
        <f>VLOOKUP($Q77,УЧАСТНИКИ!$A$2:$L$1060,8,FALSE)</f>
        <v>#N/A</v>
      </c>
      <c r="E77" s="83" t="e">
        <f>VLOOKUP($Q77,УЧАСТНИКИ!$A$2:$L$1060,5,FALSE)</f>
        <v>#N/A</v>
      </c>
      <c r="F77" s="82" t="e">
        <f>VLOOKUP($Q77,УЧАСТНИКИ!$A$2:$L$1060,7,FALSE)</f>
        <v>#N/A</v>
      </c>
      <c r="G77" s="222" t="e">
        <f>VLOOKUP($Q77,УЧАСТНИКИ!$A$2:$L$1060,11,FALSE)</f>
        <v>#N/A</v>
      </c>
      <c r="H77" s="223"/>
      <c r="I77" s="229">
        <f t="shared" si="13"/>
        <v>0</v>
      </c>
      <c r="J77" s="223"/>
      <c r="K77" s="234">
        <f t="shared" si="14"/>
        <v>0</v>
      </c>
      <c r="L77" s="223"/>
      <c r="M77" s="234">
        <f t="shared" si="15"/>
        <v>0</v>
      </c>
      <c r="N77" s="65" t="str">
        <f t="shared" si="16"/>
        <v>МСМК</v>
      </c>
      <c r="O77" s="222" t="e">
        <f>VLOOKUP($Q77,УЧАСТНИКИ!$A$2:$L$1060,9,FALSE)</f>
        <v>#N/A</v>
      </c>
      <c r="P77" s="83" t="e">
        <f>VLOOKUP($Q77,УЧАСТНИКИ!$A$2:$L$1060,10,FALSE)</f>
        <v>#N/A</v>
      </c>
      <c r="Q77" s="357"/>
      <c r="R77" s="66"/>
      <c r="S77" s="233">
        <f t="shared" si="17"/>
        <v>0</v>
      </c>
    </row>
    <row r="78" spans="1:19" s="61" customFormat="1" ht="23.1" hidden="1" customHeight="1" x14ac:dyDescent="0.2">
      <c r="A78" s="221">
        <v>77</v>
      </c>
      <c r="B78" s="83" t="e">
        <f>VLOOKUP($Q78,УЧАСТНИКИ!$A$2:$L$1060,3,FALSE)</f>
        <v>#N/A</v>
      </c>
      <c r="C78" s="82" t="e">
        <f>VLOOKUP($Q78,УЧАСТНИКИ!$A$2:$L$1060,4,FALSE)</f>
        <v>#N/A</v>
      </c>
      <c r="D78" s="82" t="e">
        <f>VLOOKUP($Q78,УЧАСТНИКИ!$A$2:$L$1060,8,FALSE)</f>
        <v>#N/A</v>
      </c>
      <c r="E78" s="83" t="e">
        <f>VLOOKUP($Q78,УЧАСТНИКИ!$A$2:$L$1060,5,FALSE)</f>
        <v>#N/A</v>
      </c>
      <c r="F78" s="82" t="e">
        <f>VLOOKUP($Q78,УЧАСТНИКИ!$A$2:$L$1060,7,FALSE)</f>
        <v>#N/A</v>
      </c>
      <c r="G78" s="222" t="e">
        <f>VLOOKUP($Q78,УЧАСТНИКИ!$A$2:$L$1060,11,FALSE)</f>
        <v>#N/A</v>
      </c>
      <c r="H78" s="223"/>
      <c r="I78" s="229">
        <f t="shared" si="13"/>
        <v>0</v>
      </c>
      <c r="J78" s="223"/>
      <c r="K78" s="234">
        <f t="shared" si="14"/>
        <v>0</v>
      </c>
      <c r="L78" s="223"/>
      <c r="M78" s="234">
        <f t="shared" si="15"/>
        <v>0</v>
      </c>
      <c r="N78" s="65" t="str">
        <f t="shared" si="16"/>
        <v>МСМК</v>
      </c>
      <c r="O78" s="222" t="e">
        <f>VLOOKUP($Q78,УЧАСТНИКИ!$A$2:$L$1060,9,FALSE)</f>
        <v>#N/A</v>
      </c>
      <c r="P78" s="83" t="e">
        <f>VLOOKUP($Q78,УЧАСТНИКИ!$A$2:$L$1060,10,FALSE)</f>
        <v>#N/A</v>
      </c>
      <c r="Q78" s="357"/>
      <c r="R78" s="66"/>
      <c r="S78" s="233">
        <f t="shared" si="17"/>
        <v>0</v>
      </c>
    </row>
    <row r="79" spans="1:19" s="61" customFormat="1" ht="23.1" hidden="1" customHeight="1" x14ac:dyDescent="0.2">
      <c r="A79" s="221">
        <v>78</v>
      </c>
      <c r="B79" s="83" t="e">
        <f>VLOOKUP($Q79,УЧАСТНИКИ!$A$2:$L$1060,3,FALSE)</f>
        <v>#N/A</v>
      </c>
      <c r="C79" s="82" t="e">
        <f>VLOOKUP($Q79,УЧАСТНИКИ!$A$2:$L$1060,4,FALSE)</f>
        <v>#N/A</v>
      </c>
      <c r="D79" s="82" t="e">
        <f>VLOOKUP($Q79,УЧАСТНИКИ!$A$2:$L$1060,8,FALSE)</f>
        <v>#N/A</v>
      </c>
      <c r="E79" s="83" t="e">
        <f>VLOOKUP($Q79,УЧАСТНИКИ!$A$2:$L$1060,5,FALSE)</f>
        <v>#N/A</v>
      </c>
      <c r="F79" s="82" t="e">
        <f>VLOOKUP($Q79,УЧАСТНИКИ!$A$2:$L$1060,7,FALSE)</f>
        <v>#N/A</v>
      </c>
      <c r="G79" s="222" t="e">
        <f>VLOOKUP($Q79,УЧАСТНИКИ!$A$2:$L$1060,11,FALSE)</f>
        <v>#N/A</v>
      </c>
      <c r="H79" s="223"/>
      <c r="I79" s="229">
        <f t="shared" si="13"/>
        <v>0</v>
      </c>
      <c r="J79" s="223"/>
      <c r="K79" s="234">
        <f t="shared" si="14"/>
        <v>0</v>
      </c>
      <c r="L79" s="223"/>
      <c r="M79" s="234">
        <f t="shared" si="15"/>
        <v>0</v>
      </c>
      <c r="N79" s="65" t="str">
        <f t="shared" si="16"/>
        <v>МСМК</v>
      </c>
      <c r="O79" s="222" t="e">
        <f>VLOOKUP($Q79,УЧАСТНИКИ!$A$2:$L$1060,9,FALSE)</f>
        <v>#N/A</v>
      </c>
      <c r="P79" s="83" t="e">
        <f>VLOOKUP($Q79,УЧАСТНИКИ!$A$2:$L$1060,10,FALSE)</f>
        <v>#N/A</v>
      </c>
      <c r="Q79" s="357"/>
      <c r="R79" s="66"/>
      <c r="S79" s="233">
        <f t="shared" si="17"/>
        <v>0</v>
      </c>
    </row>
    <row r="80" spans="1:19" s="61" customFormat="1" ht="23.1" hidden="1" customHeight="1" x14ac:dyDescent="0.2">
      <c r="A80" s="221">
        <v>79</v>
      </c>
      <c r="B80" s="83" t="e">
        <f>VLOOKUP($Q80,УЧАСТНИКИ!$A$2:$L$1060,3,FALSE)</f>
        <v>#N/A</v>
      </c>
      <c r="C80" s="82" t="e">
        <f>VLOOKUP($Q80,УЧАСТНИКИ!$A$2:$L$1060,4,FALSE)</f>
        <v>#N/A</v>
      </c>
      <c r="D80" s="82" t="e">
        <f>VLOOKUP($Q80,УЧАСТНИКИ!$A$2:$L$1060,8,FALSE)</f>
        <v>#N/A</v>
      </c>
      <c r="E80" s="83" t="e">
        <f>VLOOKUP($Q80,УЧАСТНИКИ!$A$2:$L$1060,5,FALSE)</f>
        <v>#N/A</v>
      </c>
      <c r="F80" s="82" t="e">
        <f>VLOOKUP($Q80,УЧАСТНИКИ!$A$2:$L$1060,7,FALSE)</f>
        <v>#N/A</v>
      </c>
      <c r="G80" s="222" t="e">
        <f>VLOOKUP($Q80,УЧАСТНИКИ!$A$2:$L$1060,11,FALSE)</f>
        <v>#N/A</v>
      </c>
      <c r="H80" s="223"/>
      <c r="I80" s="229">
        <f t="shared" si="13"/>
        <v>0</v>
      </c>
      <c r="J80" s="223"/>
      <c r="K80" s="234">
        <f t="shared" si="14"/>
        <v>0</v>
      </c>
      <c r="L80" s="223"/>
      <c r="M80" s="234">
        <f t="shared" si="15"/>
        <v>0</v>
      </c>
      <c r="N80" s="65" t="str">
        <f t="shared" si="16"/>
        <v>МСМК</v>
      </c>
      <c r="O80" s="222" t="e">
        <f>VLOOKUP($Q80,УЧАСТНИКИ!$A$2:$L$1060,9,FALSE)</f>
        <v>#N/A</v>
      </c>
      <c r="P80" s="83" t="e">
        <f>VLOOKUP($Q80,УЧАСТНИКИ!$A$2:$L$1060,10,FALSE)</f>
        <v>#N/A</v>
      </c>
      <c r="Q80" s="357"/>
      <c r="R80" s="66"/>
      <c r="S80" s="233">
        <f t="shared" si="17"/>
        <v>0</v>
      </c>
    </row>
    <row r="81" spans="1:19" s="61" customFormat="1" ht="23.1" hidden="1" customHeight="1" x14ac:dyDescent="0.2">
      <c r="A81" s="221">
        <v>80</v>
      </c>
      <c r="B81" s="83" t="e">
        <f>VLOOKUP($Q81,УЧАСТНИКИ!$A$2:$L$1060,3,FALSE)</f>
        <v>#N/A</v>
      </c>
      <c r="C81" s="82" t="e">
        <f>VLOOKUP($Q81,УЧАСТНИКИ!$A$2:$L$1060,4,FALSE)</f>
        <v>#N/A</v>
      </c>
      <c r="D81" s="82" t="e">
        <f>VLOOKUP($Q81,УЧАСТНИКИ!$A$2:$L$1060,8,FALSE)</f>
        <v>#N/A</v>
      </c>
      <c r="E81" s="83" t="e">
        <f>VLOOKUP($Q81,УЧАСТНИКИ!$A$2:$L$1060,5,FALSE)</f>
        <v>#N/A</v>
      </c>
      <c r="F81" s="82" t="e">
        <f>VLOOKUP($Q81,УЧАСТНИКИ!$A$2:$L$1060,7,FALSE)</f>
        <v>#N/A</v>
      </c>
      <c r="G81" s="222" t="e">
        <f>VLOOKUP($Q81,УЧАСТНИКИ!$A$2:$L$1060,11,FALSE)</f>
        <v>#N/A</v>
      </c>
      <c r="H81" s="223"/>
      <c r="I81" s="229">
        <f t="shared" si="13"/>
        <v>0</v>
      </c>
      <c r="J81" s="223"/>
      <c r="K81" s="234">
        <f t="shared" si="14"/>
        <v>0</v>
      </c>
      <c r="L81" s="223"/>
      <c r="M81" s="234">
        <f t="shared" si="15"/>
        <v>0</v>
      </c>
      <c r="N81" s="65" t="str">
        <f t="shared" si="16"/>
        <v>МСМК</v>
      </c>
      <c r="O81" s="222" t="e">
        <f>VLOOKUP($Q81,УЧАСТНИКИ!$A$2:$L$1060,9,FALSE)</f>
        <v>#N/A</v>
      </c>
      <c r="P81" s="83" t="e">
        <f>VLOOKUP($Q81,УЧАСТНИКИ!$A$2:$L$1060,10,FALSE)</f>
        <v>#N/A</v>
      </c>
      <c r="Q81" s="357"/>
      <c r="R81" s="66"/>
      <c r="S81" s="233">
        <f t="shared" si="17"/>
        <v>0</v>
      </c>
    </row>
    <row r="82" spans="1:19" s="61" customFormat="1" ht="23.1" hidden="1" customHeight="1" x14ac:dyDescent="0.2">
      <c r="A82" s="221">
        <v>81</v>
      </c>
      <c r="B82" s="83" t="e">
        <f>VLOOKUP($Q82,УЧАСТНИКИ!$A$2:$L$1060,3,FALSE)</f>
        <v>#N/A</v>
      </c>
      <c r="C82" s="82" t="e">
        <f>VLOOKUP($Q82,УЧАСТНИКИ!$A$2:$L$1060,4,FALSE)</f>
        <v>#N/A</v>
      </c>
      <c r="D82" s="82" t="e">
        <f>VLOOKUP($Q82,УЧАСТНИКИ!$A$2:$L$1060,8,FALSE)</f>
        <v>#N/A</v>
      </c>
      <c r="E82" s="83" t="e">
        <f>VLOOKUP($Q82,УЧАСТНИКИ!$A$2:$L$1060,5,FALSE)</f>
        <v>#N/A</v>
      </c>
      <c r="F82" s="82" t="e">
        <f>VLOOKUP($Q82,УЧАСТНИКИ!$A$2:$L$1060,7,FALSE)</f>
        <v>#N/A</v>
      </c>
      <c r="G82" s="222" t="e">
        <f>VLOOKUP($Q82,УЧАСТНИКИ!$A$2:$L$1060,11,FALSE)</f>
        <v>#N/A</v>
      </c>
      <c r="H82" s="223"/>
      <c r="I82" s="229">
        <f t="shared" si="13"/>
        <v>0</v>
      </c>
      <c r="J82" s="223"/>
      <c r="K82" s="234">
        <f t="shared" si="14"/>
        <v>0</v>
      </c>
      <c r="L82" s="223"/>
      <c r="M82" s="234">
        <f t="shared" si="15"/>
        <v>0</v>
      </c>
      <c r="N82" s="65" t="str">
        <f t="shared" si="16"/>
        <v>МСМК</v>
      </c>
      <c r="O82" s="222" t="e">
        <f>VLOOKUP($Q82,УЧАСТНИКИ!$A$2:$L$1060,9,FALSE)</f>
        <v>#N/A</v>
      </c>
      <c r="P82" s="83" t="e">
        <f>VLOOKUP($Q82,УЧАСТНИКИ!$A$2:$L$1060,10,FALSE)</f>
        <v>#N/A</v>
      </c>
      <c r="Q82" s="357"/>
      <c r="R82" s="66"/>
      <c r="S82" s="233">
        <f t="shared" si="17"/>
        <v>0</v>
      </c>
    </row>
    <row r="83" spans="1:19" s="61" customFormat="1" ht="23.1" hidden="1" customHeight="1" x14ac:dyDescent="0.2">
      <c r="A83" s="221">
        <v>81</v>
      </c>
      <c r="B83" s="83" t="e">
        <f>VLOOKUP($Q83,УЧАСТНИКИ!$A$2:$L$1060,3,FALSE)</f>
        <v>#N/A</v>
      </c>
      <c r="C83" s="82" t="e">
        <f>VLOOKUP($Q83,УЧАСТНИКИ!$A$2:$L$1060,4,FALSE)</f>
        <v>#N/A</v>
      </c>
      <c r="D83" s="82" t="e">
        <f>VLOOKUP($Q83,УЧАСТНИКИ!$A$2:$L$1060,8,FALSE)</f>
        <v>#N/A</v>
      </c>
      <c r="E83" s="83" t="e">
        <f>VLOOKUP($Q83,УЧАСТНИКИ!$A$2:$L$1060,5,FALSE)</f>
        <v>#N/A</v>
      </c>
      <c r="F83" s="82" t="e">
        <f>VLOOKUP($Q83,УЧАСТНИКИ!$A$2:$L$1060,7,FALSE)</f>
        <v>#N/A</v>
      </c>
      <c r="G83" s="222" t="e">
        <f>VLOOKUP($Q83,УЧАСТНИКИ!$A$2:$L$1060,11,FALSE)</f>
        <v>#N/A</v>
      </c>
      <c r="H83" s="223"/>
      <c r="I83" s="229">
        <f t="shared" si="13"/>
        <v>0</v>
      </c>
      <c r="J83" s="223"/>
      <c r="K83" s="234">
        <f t="shared" si="14"/>
        <v>0</v>
      </c>
      <c r="L83" s="223"/>
      <c r="M83" s="234">
        <f t="shared" si="15"/>
        <v>0</v>
      </c>
      <c r="N83" s="65" t="str">
        <f t="shared" si="16"/>
        <v>МСМК</v>
      </c>
      <c r="O83" s="222" t="e">
        <f>VLOOKUP($Q83,УЧАСТНИКИ!$A$2:$L$1060,9,FALSE)</f>
        <v>#N/A</v>
      </c>
      <c r="P83" s="83" t="e">
        <f>VLOOKUP($Q83,УЧАСТНИКИ!$A$2:$L$1060,10,FALSE)</f>
        <v>#N/A</v>
      </c>
      <c r="Q83" s="357"/>
      <c r="R83" s="66"/>
      <c r="S83" s="233">
        <f t="shared" si="17"/>
        <v>0</v>
      </c>
    </row>
    <row r="84" spans="1:19" s="61" customFormat="1" ht="23.1" hidden="1" customHeight="1" x14ac:dyDescent="0.2">
      <c r="A84" s="221">
        <v>83</v>
      </c>
      <c r="B84" s="83" t="e">
        <f>VLOOKUP($Q84,УЧАСТНИКИ!$A$2:$L$1060,3,FALSE)</f>
        <v>#N/A</v>
      </c>
      <c r="C84" s="82" t="e">
        <f>VLOOKUP($Q84,УЧАСТНИКИ!$A$2:$L$1060,4,FALSE)</f>
        <v>#N/A</v>
      </c>
      <c r="D84" s="82" t="e">
        <f>VLOOKUP($Q84,УЧАСТНИКИ!$A$2:$L$1060,8,FALSE)</f>
        <v>#N/A</v>
      </c>
      <c r="E84" s="83" t="e">
        <f>VLOOKUP($Q84,УЧАСТНИКИ!$A$2:$L$1060,5,FALSE)</f>
        <v>#N/A</v>
      </c>
      <c r="F84" s="82" t="e">
        <f>VLOOKUP($Q84,УЧАСТНИКИ!$A$2:$L$1060,7,FALSE)</f>
        <v>#N/A</v>
      </c>
      <c r="G84" s="222" t="e">
        <f>VLOOKUP($Q84,УЧАСТНИКИ!$A$2:$L$1060,11,FALSE)</f>
        <v>#N/A</v>
      </c>
      <c r="H84" s="223"/>
      <c r="I84" s="229">
        <f t="shared" si="13"/>
        <v>0</v>
      </c>
      <c r="J84" s="223"/>
      <c r="K84" s="234">
        <f t="shared" si="14"/>
        <v>0</v>
      </c>
      <c r="L84" s="223"/>
      <c r="M84" s="234">
        <f t="shared" si="15"/>
        <v>0</v>
      </c>
      <c r="N84" s="65" t="str">
        <f t="shared" si="16"/>
        <v>МСМК</v>
      </c>
      <c r="O84" s="222" t="e">
        <f>VLOOKUP($Q84,УЧАСТНИКИ!$A$2:$L$1060,9,FALSE)</f>
        <v>#N/A</v>
      </c>
      <c r="P84" s="83" t="e">
        <f>VLOOKUP($Q84,УЧАСТНИКИ!$A$2:$L$1060,10,FALSE)</f>
        <v>#N/A</v>
      </c>
      <c r="Q84" s="357"/>
      <c r="R84" s="66"/>
      <c r="S84" s="233">
        <f t="shared" si="17"/>
        <v>0</v>
      </c>
    </row>
    <row r="85" spans="1:19" s="61" customFormat="1" ht="23.1" hidden="1" customHeight="1" x14ac:dyDescent="0.2">
      <c r="A85" s="221">
        <v>84</v>
      </c>
      <c r="B85" s="83" t="e">
        <f>VLOOKUP($Q85,УЧАСТНИКИ!$A$2:$L$1060,3,FALSE)</f>
        <v>#N/A</v>
      </c>
      <c r="C85" s="82" t="e">
        <f>VLOOKUP($Q85,УЧАСТНИКИ!$A$2:$L$1060,4,FALSE)</f>
        <v>#N/A</v>
      </c>
      <c r="D85" s="82" t="e">
        <f>VLOOKUP($Q85,УЧАСТНИКИ!$A$2:$L$1060,8,FALSE)</f>
        <v>#N/A</v>
      </c>
      <c r="E85" s="83" t="e">
        <f>VLOOKUP($Q85,УЧАСТНИКИ!$A$2:$L$1060,5,FALSE)</f>
        <v>#N/A</v>
      </c>
      <c r="F85" s="82" t="e">
        <f>VLOOKUP($Q85,УЧАСТНИКИ!$A$2:$L$1060,7,FALSE)</f>
        <v>#N/A</v>
      </c>
      <c r="G85" s="222" t="e">
        <f>VLOOKUP($Q85,УЧАСТНИКИ!$A$2:$L$1060,11,FALSE)</f>
        <v>#N/A</v>
      </c>
      <c r="H85" s="223"/>
      <c r="I85" s="229">
        <f t="shared" si="13"/>
        <v>0</v>
      </c>
      <c r="J85" s="223"/>
      <c r="K85" s="234">
        <f t="shared" si="14"/>
        <v>0</v>
      </c>
      <c r="L85" s="223"/>
      <c r="M85" s="234">
        <f t="shared" si="15"/>
        <v>0</v>
      </c>
      <c r="N85" s="65" t="str">
        <f t="shared" si="16"/>
        <v>МСМК</v>
      </c>
      <c r="O85" s="222" t="e">
        <f>VLOOKUP($Q85,УЧАСТНИКИ!$A$2:$L$1060,9,FALSE)</f>
        <v>#N/A</v>
      </c>
      <c r="P85" s="83" t="e">
        <f>VLOOKUP($Q85,УЧАСТНИКИ!$A$2:$L$1060,10,FALSE)</f>
        <v>#N/A</v>
      </c>
      <c r="Q85" s="357"/>
      <c r="R85" s="66"/>
      <c r="S85" s="233">
        <f t="shared" si="17"/>
        <v>0</v>
      </c>
    </row>
    <row r="86" spans="1:19" s="61" customFormat="1" ht="23.1" hidden="1" customHeight="1" x14ac:dyDescent="0.2">
      <c r="A86" s="221">
        <v>85</v>
      </c>
      <c r="B86" s="83" t="e">
        <f>VLOOKUP($Q86,УЧАСТНИКИ!$A$2:$L$1060,3,FALSE)</f>
        <v>#N/A</v>
      </c>
      <c r="C86" s="82" t="e">
        <f>VLOOKUP($Q86,УЧАСТНИКИ!$A$2:$L$1060,4,FALSE)</f>
        <v>#N/A</v>
      </c>
      <c r="D86" s="82" t="e">
        <f>VLOOKUP($Q86,УЧАСТНИКИ!$A$2:$L$1060,8,FALSE)</f>
        <v>#N/A</v>
      </c>
      <c r="E86" s="83" t="e">
        <f>VLOOKUP($Q86,УЧАСТНИКИ!$A$2:$L$1060,5,FALSE)</f>
        <v>#N/A</v>
      </c>
      <c r="F86" s="82" t="e">
        <f>VLOOKUP($Q86,УЧАСТНИКИ!$A$2:$L$1060,7,FALSE)</f>
        <v>#N/A</v>
      </c>
      <c r="G86" s="222" t="e">
        <f>VLOOKUP($Q86,УЧАСТНИКИ!$A$2:$L$1060,11,FALSE)</f>
        <v>#N/A</v>
      </c>
      <c r="H86" s="223"/>
      <c r="I86" s="229">
        <f t="shared" si="13"/>
        <v>0</v>
      </c>
      <c r="J86" s="223"/>
      <c r="K86" s="234">
        <f t="shared" si="14"/>
        <v>0</v>
      </c>
      <c r="L86" s="223"/>
      <c r="M86" s="234">
        <f t="shared" si="15"/>
        <v>0</v>
      </c>
      <c r="N86" s="65" t="str">
        <f t="shared" si="16"/>
        <v>МСМК</v>
      </c>
      <c r="O86" s="222" t="e">
        <f>VLOOKUP($Q86,УЧАСТНИКИ!$A$2:$L$1060,9,FALSE)</f>
        <v>#N/A</v>
      </c>
      <c r="P86" s="83" t="e">
        <f>VLOOKUP($Q86,УЧАСТНИКИ!$A$2:$L$1060,10,FALSE)</f>
        <v>#N/A</v>
      </c>
      <c r="Q86" s="357"/>
      <c r="R86" s="66"/>
      <c r="S86" s="233">
        <f t="shared" si="17"/>
        <v>0</v>
      </c>
    </row>
    <row r="87" spans="1:19" s="61" customFormat="1" ht="23.1" hidden="1" customHeight="1" x14ac:dyDescent="0.2">
      <c r="A87" s="221">
        <v>86</v>
      </c>
      <c r="B87" s="83" t="e">
        <f>VLOOKUP($Q87,УЧАСТНИКИ!$A$2:$L$1060,3,FALSE)</f>
        <v>#N/A</v>
      </c>
      <c r="C87" s="82" t="e">
        <f>VLOOKUP($Q87,УЧАСТНИКИ!$A$2:$L$1060,4,FALSE)</f>
        <v>#N/A</v>
      </c>
      <c r="D87" s="82" t="e">
        <f>VLOOKUP($Q87,УЧАСТНИКИ!$A$2:$L$1060,8,FALSE)</f>
        <v>#N/A</v>
      </c>
      <c r="E87" s="83" t="e">
        <f>VLOOKUP($Q87,УЧАСТНИКИ!$A$2:$L$1060,5,FALSE)</f>
        <v>#N/A</v>
      </c>
      <c r="F87" s="82" t="e">
        <f>VLOOKUP($Q87,УЧАСТНИКИ!$A$2:$L$1060,7,FALSE)</f>
        <v>#N/A</v>
      </c>
      <c r="G87" s="222" t="e">
        <f>VLOOKUP($Q87,УЧАСТНИКИ!$A$2:$L$1060,11,FALSE)</f>
        <v>#N/A</v>
      </c>
      <c r="H87" s="223"/>
      <c r="I87" s="229">
        <f t="shared" si="13"/>
        <v>0</v>
      </c>
      <c r="J87" s="223"/>
      <c r="K87" s="234">
        <f t="shared" si="14"/>
        <v>0</v>
      </c>
      <c r="L87" s="223"/>
      <c r="M87" s="234">
        <f t="shared" si="15"/>
        <v>0</v>
      </c>
      <c r="N87" s="65" t="str">
        <f t="shared" si="16"/>
        <v>МСМК</v>
      </c>
      <c r="O87" s="222" t="e">
        <f>VLOOKUP($Q87,УЧАСТНИКИ!$A$2:$L$1060,9,FALSE)</f>
        <v>#N/A</v>
      </c>
      <c r="P87" s="83" t="e">
        <f>VLOOKUP($Q87,УЧАСТНИКИ!$A$2:$L$1060,10,FALSE)</f>
        <v>#N/A</v>
      </c>
      <c r="Q87" s="357"/>
      <c r="R87" s="66"/>
      <c r="S87" s="233">
        <f t="shared" si="17"/>
        <v>0</v>
      </c>
    </row>
    <row r="88" spans="1:19" s="61" customFormat="1" ht="23.1" hidden="1" customHeight="1" x14ac:dyDescent="0.2">
      <c r="A88" s="221">
        <v>87</v>
      </c>
      <c r="B88" s="83" t="e">
        <f>VLOOKUP($Q88,УЧАСТНИКИ!$A$2:$L$1060,3,FALSE)</f>
        <v>#N/A</v>
      </c>
      <c r="C88" s="82" t="e">
        <f>VLOOKUP($Q88,УЧАСТНИКИ!$A$2:$L$1060,4,FALSE)</f>
        <v>#N/A</v>
      </c>
      <c r="D88" s="82" t="e">
        <f>VLOOKUP($Q88,УЧАСТНИКИ!$A$2:$L$1060,8,FALSE)</f>
        <v>#N/A</v>
      </c>
      <c r="E88" s="83" t="e">
        <f>VLOOKUP($Q88,УЧАСТНИКИ!$A$2:$L$1060,5,FALSE)</f>
        <v>#N/A</v>
      </c>
      <c r="F88" s="82" t="e">
        <f>VLOOKUP($Q88,УЧАСТНИКИ!$A$2:$L$1060,7,FALSE)</f>
        <v>#N/A</v>
      </c>
      <c r="G88" s="222" t="e">
        <f>VLOOKUP($Q88,УЧАСТНИКИ!$A$2:$L$1060,11,FALSE)</f>
        <v>#N/A</v>
      </c>
      <c r="H88" s="223"/>
      <c r="I88" s="229">
        <f t="shared" si="13"/>
        <v>0</v>
      </c>
      <c r="J88" s="223"/>
      <c r="K88" s="234">
        <f t="shared" si="14"/>
        <v>0</v>
      </c>
      <c r="L88" s="223"/>
      <c r="M88" s="234">
        <f t="shared" si="15"/>
        <v>0</v>
      </c>
      <c r="N88" s="65" t="str">
        <f t="shared" si="16"/>
        <v>МСМК</v>
      </c>
      <c r="O88" s="222" t="e">
        <f>VLOOKUP($Q88,УЧАСТНИКИ!$A$2:$L$1060,9,FALSE)</f>
        <v>#N/A</v>
      </c>
      <c r="P88" s="83" t="e">
        <f>VLOOKUP($Q88,УЧАСТНИКИ!$A$2:$L$1060,10,FALSE)</f>
        <v>#N/A</v>
      </c>
      <c r="Q88" s="357"/>
      <c r="R88" s="66"/>
      <c r="S88" s="233">
        <f t="shared" si="17"/>
        <v>0</v>
      </c>
    </row>
    <row r="89" spans="1:19" s="61" customFormat="1" ht="23.1" hidden="1" customHeight="1" x14ac:dyDescent="0.2">
      <c r="A89" s="221">
        <v>88</v>
      </c>
      <c r="B89" s="83" t="e">
        <f>VLOOKUP($Q89,УЧАСТНИКИ!$A$2:$L$1060,3,FALSE)</f>
        <v>#N/A</v>
      </c>
      <c r="C89" s="82" t="e">
        <f>VLOOKUP($Q89,УЧАСТНИКИ!$A$2:$L$1060,4,FALSE)</f>
        <v>#N/A</v>
      </c>
      <c r="D89" s="82" t="e">
        <f>VLOOKUP($Q89,УЧАСТНИКИ!$A$2:$L$1060,8,FALSE)</f>
        <v>#N/A</v>
      </c>
      <c r="E89" s="83" t="e">
        <f>VLOOKUP($Q89,УЧАСТНИКИ!$A$2:$L$1060,5,FALSE)</f>
        <v>#N/A</v>
      </c>
      <c r="F89" s="82" t="e">
        <f>VLOOKUP($Q89,УЧАСТНИКИ!$A$2:$L$1060,7,FALSE)</f>
        <v>#N/A</v>
      </c>
      <c r="G89" s="222" t="e">
        <f>VLOOKUP($Q89,УЧАСТНИКИ!$A$2:$L$1060,11,FALSE)</f>
        <v>#N/A</v>
      </c>
      <c r="H89" s="223"/>
      <c r="I89" s="229">
        <f t="shared" si="13"/>
        <v>0</v>
      </c>
      <c r="J89" s="223"/>
      <c r="K89" s="234">
        <f t="shared" si="14"/>
        <v>0</v>
      </c>
      <c r="L89" s="223"/>
      <c r="M89" s="234">
        <f t="shared" si="15"/>
        <v>0</v>
      </c>
      <c r="N89" s="65" t="str">
        <f t="shared" si="16"/>
        <v>МСМК</v>
      </c>
      <c r="O89" s="222" t="e">
        <f>VLOOKUP($Q89,УЧАСТНИКИ!$A$2:$L$1060,9,FALSE)</f>
        <v>#N/A</v>
      </c>
      <c r="P89" s="83" t="e">
        <f>VLOOKUP($Q89,УЧАСТНИКИ!$A$2:$L$1060,10,FALSE)</f>
        <v>#N/A</v>
      </c>
      <c r="Q89" s="357"/>
      <c r="R89" s="66"/>
      <c r="S89" s="233">
        <f t="shared" si="17"/>
        <v>0</v>
      </c>
    </row>
    <row r="90" spans="1:19" s="61" customFormat="1" ht="23.1" hidden="1" customHeight="1" x14ac:dyDescent="0.2">
      <c r="A90" s="221">
        <v>88</v>
      </c>
      <c r="B90" s="83" t="e">
        <f>VLOOKUP($Q90,УЧАСТНИКИ!$A$2:$L$1060,3,FALSE)</f>
        <v>#N/A</v>
      </c>
      <c r="C90" s="82" t="e">
        <f>VLOOKUP($Q90,УЧАСТНИКИ!$A$2:$L$1060,4,FALSE)</f>
        <v>#N/A</v>
      </c>
      <c r="D90" s="82" t="e">
        <f>VLOOKUP($Q90,УЧАСТНИКИ!$A$2:$L$1060,8,FALSE)</f>
        <v>#N/A</v>
      </c>
      <c r="E90" s="83" t="e">
        <f>VLOOKUP($Q90,УЧАСТНИКИ!$A$2:$L$1060,5,FALSE)</f>
        <v>#N/A</v>
      </c>
      <c r="F90" s="82" t="e">
        <f>VLOOKUP($Q90,УЧАСТНИКИ!$A$2:$L$1060,7,FALSE)</f>
        <v>#N/A</v>
      </c>
      <c r="G90" s="222" t="e">
        <f>VLOOKUP($Q90,УЧАСТНИКИ!$A$2:$L$1060,11,FALSE)</f>
        <v>#N/A</v>
      </c>
      <c r="H90" s="223"/>
      <c r="I90" s="229">
        <f t="shared" si="13"/>
        <v>0</v>
      </c>
      <c r="J90" s="223"/>
      <c r="K90" s="234">
        <f t="shared" si="14"/>
        <v>0</v>
      </c>
      <c r="L90" s="223"/>
      <c r="M90" s="234">
        <f t="shared" si="15"/>
        <v>0</v>
      </c>
      <c r="N90" s="65" t="str">
        <f t="shared" si="16"/>
        <v>МСМК</v>
      </c>
      <c r="O90" s="222" t="e">
        <f>VLOOKUP($Q90,УЧАСТНИКИ!$A$2:$L$1060,9,FALSE)</f>
        <v>#N/A</v>
      </c>
      <c r="P90" s="83" t="e">
        <f>VLOOKUP($Q90,УЧАСТНИКИ!$A$2:$L$1060,10,FALSE)</f>
        <v>#N/A</v>
      </c>
      <c r="Q90" s="357"/>
      <c r="R90" s="66"/>
      <c r="S90" s="233">
        <f t="shared" si="17"/>
        <v>0</v>
      </c>
    </row>
    <row r="91" spans="1:19" s="61" customFormat="1" ht="23.1" hidden="1" customHeight="1" x14ac:dyDescent="0.2">
      <c r="A91" s="221">
        <v>90</v>
      </c>
      <c r="B91" s="83" t="e">
        <f>VLOOKUP($Q91,УЧАСТНИКИ!$A$2:$L$1060,3,FALSE)</f>
        <v>#N/A</v>
      </c>
      <c r="C91" s="82" t="e">
        <f>VLOOKUP($Q91,УЧАСТНИКИ!$A$2:$L$1060,4,FALSE)</f>
        <v>#N/A</v>
      </c>
      <c r="D91" s="82" t="e">
        <f>VLOOKUP($Q91,УЧАСТНИКИ!$A$2:$L$1060,8,FALSE)</f>
        <v>#N/A</v>
      </c>
      <c r="E91" s="83" t="e">
        <f>VLOOKUP($Q91,УЧАСТНИКИ!$A$2:$L$1060,5,FALSE)</f>
        <v>#N/A</v>
      </c>
      <c r="F91" s="82" t="e">
        <f>VLOOKUP($Q91,УЧАСТНИКИ!$A$2:$L$1060,7,FALSE)</f>
        <v>#N/A</v>
      </c>
      <c r="G91" s="222" t="e">
        <f>VLOOKUP($Q91,УЧАСТНИКИ!$A$2:$L$1060,11,FALSE)</f>
        <v>#N/A</v>
      </c>
      <c r="H91" s="223"/>
      <c r="I91" s="229">
        <f t="shared" si="13"/>
        <v>0</v>
      </c>
      <c r="J91" s="223"/>
      <c r="K91" s="234">
        <f t="shared" si="14"/>
        <v>0</v>
      </c>
      <c r="L91" s="223"/>
      <c r="M91" s="234">
        <f t="shared" si="15"/>
        <v>0</v>
      </c>
      <c r="N91" s="65" t="str">
        <f t="shared" si="16"/>
        <v>МСМК</v>
      </c>
      <c r="O91" s="222" t="e">
        <f>VLOOKUP($Q91,УЧАСТНИКИ!$A$2:$L$1060,9,FALSE)</f>
        <v>#N/A</v>
      </c>
      <c r="P91" s="83" t="e">
        <f>VLOOKUP($Q91,УЧАСТНИКИ!$A$2:$L$1060,10,FALSE)</f>
        <v>#N/A</v>
      </c>
      <c r="Q91" s="357"/>
      <c r="R91" s="66"/>
      <c r="S91" s="233">
        <f t="shared" si="17"/>
        <v>0</v>
      </c>
    </row>
    <row r="92" spans="1:19" s="61" customFormat="1" ht="23.1" hidden="1" customHeight="1" x14ac:dyDescent="0.2">
      <c r="A92" s="221">
        <v>91</v>
      </c>
      <c r="B92" s="83" t="e">
        <f>VLOOKUP($Q92,УЧАСТНИКИ!$A$2:$L$1060,3,FALSE)</f>
        <v>#N/A</v>
      </c>
      <c r="C92" s="82" t="e">
        <f>VLOOKUP($Q92,УЧАСТНИКИ!$A$2:$L$1060,4,FALSE)</f>
        <v>#N/A</v>
      </c>
      <c r="D92" s="82" t="e">
        <f>VLOOKUP($Q92,УЧАСТНИКИ!$A$2:$L$1060,8,FALSE)</f>
        <v>#N/A</v>
      </c>
      <c r="E92" s="83" t="e">
        <f>VLOOKUP($Q92,УЧАСТНИКИ!$A$2:$L$1060,5,FALSE)</f>
        <v>#N/A</v>
      </c>
      <c r="F92" s="82" t="e">
        <f>VLOOKUP($Q92,УЧАСТНИКИ!$A$2:$L$1060,7,FALSE)</f>
        <v>#N/A</v>
      </c>
      <c r="G92" s="222" t="e">
        <f>VLOOKUP($Q92,УЧАСТНИКИ!$A$2:$L$1060,11,FALSE)</f>
        <v>#N/A</v>
      </c>
      <c r="H92" s="223"/>
      <c r="I92" s="229">
        <f t="shared" si="13"/>
        <v>0</v>
      </c>
      <c r="J92" s="223"/>
      <c r="K92" s="234">
        <f t="shared" si="14"/>
        <v>0</v>
      </c>
      <c r="L92" s="223"/>
      <c r="M92" s="234">
        <f t="shared" si="15"/>
        <v>0</v>
      </c>
      <c r="N92" s="65" t="str">
        <f t="shared" si="16"/>
        <v>МСМК</v>
      </c>
      <c r="O92" s="222" t="e">
        <f>VLOOKUP($Q92,УЧАСТНИКИ!$A$2:$L$1060,9,FALSE)</f>
        <v>#N/A</v>
      </c>
      <c r="P92" s="83" t="e">
        <f>VLOOKUP($Q92,УЧАСТНИКИ!$A$2:$L$1060,10,FALSE)</f>
        <v>#N/A</v>
      </c>
      <c r="Q92" s="357"/>
      <c r="R92" s="66"/>
      <c r="S92" s="233">
        <f t="shared" si="17"/>
        <v>0</v>
      </c>
    </row>
    <row r="93" spans="1:19" s="61" customFormat="1" ht="23.1" hidden="1" customHeight="1" x14ac:dyDescent="0.2">
      <c r="A93" s="221">
        <v>92</v>
      </c>
      <c r="B93" s="83" t="e">
        <f>VLOOKUP($Q93,УЧАСТНИКИ!$A$2:$L$1060,3,FALSE)</f>
        <v>#N/A</v>
      </c>
      <c r="C93" s="82" t="e">
        <f>VLOOKUP($Q93,УЧАСТНИКИ!$A$2:$L$1060,4,FALSE)</f>
        <v>#N/A</v>
      </c>
      <c r="D93" s="82" t="e">
        <f>VLOOKUP($Q93,УЧАСТНИКИ!$A$2:$L$1060,8,FALSE)</f>
        <v>#N/A</v>
      </c>
      <c r="E93" s="83" t="e">
        <f>VLOOKUP($Q93,УЧАСТНИКИ!$A$2:$L$1060,5,FALSE)</f>
        <v>#N/A</v>
      </c>
      <c r="F93" s="82" t="e">
        <f>VLOOKUP($Q93,УЧАСТНИКИ!$A$2:$L$1060,7,FALSE)</f>
        <v>#N/A</v>
      </c>
      <c r="G93" s="222" t="e">
        <f>VLOOKUP($Q93,УЧАСТНИКИ!$A$2:$L$1060,11,FALSE)</f>
        <v>#N/A</v>
      </c>
      <c r="H93" s="223"/>
      <c r="I93" s="229">
        <f t="shared" si="13"/>
        <v>0</v>
      </c>
      <c r="J93" s="223"/>
      <c r="K93" s="234">
        <f t="shared" si="14"/>
        <v>0</v>
      </c>
      <c r="L93" s="223"/>
      <c r="M93" s="234">
        <f t="shared" si="15"/>
        <v>0</v>
      </c>
      <c r="N93" s="65" t="str">
        <f t="shared" si="16"/>
        <v>МСМК</v>
      </c>
      <c r="O93" s="222" t="e">
        <f>VLOOKUP($Q93,УЧАСТНИКИ!$A$2:$L$1060,9,FALSE)</f>
        <v>#N/A</v>
      </c>
      <c r="P93" s="83" t="e">
        <f>VLOOKUP($Q93,УЧАСТНИКИ!$A$2:$L$1060,10,FALSE)</f>
        <v>#N/A</v>
      </c>
      <c r="Q93" s="357"/>
      <c r="R93" s="66"/>
      <c r="S93" s="233">
        <f t="shared" si="17"/>
        <v>0</v>
      </c>
    </row>
    <row r="94" spans="1:19" s="61" customFormat="1" ht="23.1" hidden="1" customHeight="1" x14ac:dyDescent="0.2">
      <c r="A94" s="221">
        <v>93</v>
      </c>
      <c r="B94" s="83" t="e">
        <f>VLOOKUP($Q94,УЧАСТНИКИ!$A$2:$L$1060,3,FALSE)</f>
        <v>#N/A</v>
      </c>
      <c r="C94" s="82" t="e">
        <f>VLOOKUP($Q94,УЧАСТНИКИ!$A$2:$L$1060,4,FALSE)</f>
        <v>#N/A</v>
      </c>
      <c r="D94" s="82" t="e">
        <f>VLOOKUP($Q94,УЧАСТНИКИ!$A$2:$L$1060,8,FALSE)</f>
        <v>#N/A</v>
      </c>
      <c r="E94" s="83" t="e">
        <f>VLOOKUP($Q94,УЧАСТНИКИ!$A$2:$L$1060,5,FALSE)</f>
        <v>#N/A</v>
      </c>
      <c r="F94" s="82" t="e">
        <f>VLOOKUP($Q94,УЧАСТНИКИ!$A$2:$L$1060,7,FALSE)</f>
        <v>#N/A</v>
      </c>
      <c r="G94" s="222" t="e">
        <f>VLOOKUP($Q94,УЧАСТНИКИ!$A$2:$L$1060,11,FALSE)</f>
        <v>#N/A</v>
      </c>
      <c r="H94" s="223"/>
      <c r="I94" s="229">
        <f t="shared" si="13"/>
        <v>0</v>
      </c>
      <c r="J94" s="223"/>
      <c r="K94" s="234">
        <f t="shared" si="14"/>
        <v>0</v>
      </c>
      <c r="L94" s="223"/>
      <c r="M94" s="234">
        <f t="shared" si="15"/>
        <v>0</v>
      </c>
      <c r="N94" s="65" t="str">
        <f t="shared" si="16"/>
        <v>МСМК</v>
      </c>
      <c r="O94" s="222" t="e">
        <f>VLOOKUP($Q94,УЧАСТНИКИ!$A$2:$L$1060,9,FALSE)</f>
        <v>#N/A</v>
      </c>
      <c r="P94" s="83" t="e">
        <f>VLOOKUP($Q94,УЧАСТНИКИ!$A$2:$L$1060,10,FALSE)</f>
        <v>#N/A</v>
      </c>
      <c r="Q94" s="357"/>
      <c r="R94" s="66"/>
      <c r="S94" s="233">
        <f t="shared" si="17"/>
        <v>0</v>
      </c>
    </row>
    <row r="95" spans="1:19" s="61" customFormat="1" ht="23.1" hidden="1" customHeight="1" x14ac:dyDescent="0.2">
      <c r="A95" s="221">
        <v>90</v>
      </c>
      <c r="B95" s="83" t="e">
        <f>VLOOKUP($Q95,УЧАСТНИКИ!$A$2:$L$1060,3,FALSE)</f>
        <v>#N/A</v>
      </c>
      <c r="C95" s="82" t="e">
        <f>VLOOKUP($Q95,УЧАСТНИКИ!$A$2:$L$1060,4,FALSE)</f>
        <v>#N/A</v>
      </c>
      <c r="D95" s="82" t="e">
        <f>VLOOKUP($Q95,УЧАСТНИКИ!$A$2:$L$1060,8,FALSE)</f>
        <v>#N/A</v>
      </c>
      <c r="E95" s="83" t="e">
        <f>VLOOKUP($Q95,УЧАСТНИКИ!$A$2:$L$1060,5,FALSE)</f>
        <v>#N/A</v>
      </c>
      <c r="F95" s="82" t="e">
        <f>VLOOKUP($Q95,УЧАСТНИКИ!$A$2:$L$1060,7,FALSE)</f>
        <v>#N/A</v>
      </c>
      <c r="G95" s="222" t="e">
        <f>VLOOKUP($Q95,УЧАСТНИКИ!$A$2:$L$1060,11,FALSE)</f>
        <v>#N/A</v>
      </c>
      <c r="H95" s="223"/>
      <c r="I95" s="229" t="s">
        <v>310</v>
      </c>
      <c r="J95" s="223"/>
      <c r="K95" s="234">
        <f t="shared" si="14"/>
        <v>0</v>
      </c>
      <c r="L95" s="223"/>
      <c r="M95" s="234">
        <f t="shared" si="15"/>
        <v>0</v>
      </c>
      <c r="N95" s="227" t="str">
        <f t="shared" si="16"/>
        <v>МСМК</v>
      </c>
      <c r="O95" s="222" t="e">
        <f>VLOOKUP($Q95,УЧАСТНИКИ!$A$2:$L$1060,9,FALSE)</f>
        <v>#N/A</v>
      </c>
      <c r="P95" s="83" t="e">
        <f>VLOOKUP($Q95,УЧАСТНИКИ!$A$2:$L$1060,10,FALSE)</f>
        <v>#N/A</v>
      </c>
      <c r="Q95" s="357"/>
      <c r="R95" s="66"/>
      <c r="S95" s="233">
        <f t="shared" si="17"/>
        <v>0</v>
      </c>
    </row>
    <row r="96" spans="1:19" s="61" customFormat="1" ht="23.1" hidden="1" customHeight="1" x14ac:dyDescent="0.2">
      <c r="A96" s="221">
        <v>91</v>
      </c>
      <c r="B96" s="83" t="e">
        <f>VLOOKUP($Q96,УЧАСТНИКИ!$A$2:$L$1060,3,FALSE)</f>
        <v>#N/A</v>
      </c>
      <c r="C96" s="82" t="e">
        <f>VLOOKUP($Q96,УЧАСТНИКИ!$A$2:$L$1060,4,FALSE)</f>
        <v>#N/A</v>
      </c>
      <c r="D96" s="82" t="e">
        <f>VLOOKUP($Q96,УЧАСТНИКИ!$A$2:$L$1060,8,FALSE)</f>
        <v>#N/A</v>
      </c>
      <c r="E96" s="83" t="e">
        <f>VLOOKUP($Q96,УЧАСТНИКИ!$A$2:$L$1060,5,FALSE)</f>
        <v>#N/A</v>
      </c>
      <c r="F96" s="82" t="e">
        <f>VLOOKUP($Q96,УЧАСТНИКИ!$A$2:$L$1060,7,FALSE)</f>
        <v>#N/A</v>
      </c>
      <c r="G96" s="222" t="e">
        <f>VLOOKUP($Q96,УЧАСТНИКИ!$A$2:$L$1060,11,FALSE)</f>
        <v>#N/A</v>
      </c>
      <c r="H96" s="223"/>
      <c r="I96" s="229">
        <f t="shared" ref="I96" si="18">IF(H96=0,0,CONCATENATE(MID(H96,1,1),".",MID(H96,2,1)))</f>
        <v>0</v>
      </c>
      <c r="J96" s="223"/>
      <c r="K96" s="234">
        <f t="shared" si="14"/>
        <v>0</v>
      </c>
      <c r="L96" s="223"/>
      <c r="M96" s="234">
        <f t="shared" si="15"/>
        <v>0</v>
      </c>
      <c r="N96" s="65" t="str">
        <f t="shared" si="16"/>
        <v>МСМК</v>
      </c>
      <c r="O96" s="222" t="e">
        <f>VLOOKUP($Q96,УЧАСТНИКИ!$A$2:$L$1060,9,FALSE)</f>
        <v>#N/A</v>
      </c>
      <c r="P96" s="83" t="e">
        <f>VLOOKUP($Q96,УЧАСТНИКИ!$A$2:$L$1060,10,FALSE)</f>
        <v>#N/A</v>
      </c>
      <c r="Q96" s="357"/>
      <c r="R96" s="66"/>
      <c r="S96" s="233">
        <f t="shared" si="17"/>
        <v>0</v>
      </c>
    </row>
    <row r="97" spans="1:15" x14ac:dyDescent="0.2">
      <c r="A97" s="362"/>
    </row>
    <row r="98" spans="1:15" x14ac:dyDescent="0.2">
      <c r="A98" s="362"/>
    </row>
    <row r="99" spans="1:15" x14ac:dyDescent="0.2">
      <c r="A99" s="26"/>
      <c r="C99" s="26"/>
      <c r="D99" s="26"/>
      <c r="I99" s="26"/>
      <c r="K99" s="26"/>
      <c r="L99" s="26"/>
      <c r="M99" s="26"/>
      <c r="O99" s="26"/>
    </row>
    <row r="100" spans="1:15" x14ac:dyDescent="0.2">
      <c r="A100" s="26"/>
      <c r="C100" s="26"/>
      <c r="D100" s="26"/>
      <c r="I100" s="26"/>
      <c r="K100" s="26"/>
      <c r="L100" s="26"/>
      <c r="M100" s="26"/>
      <c r="O100" s="26"/>
    </row>
    <row r="101" spans="1:15" ht="15" customHeight="1" x14ac:dyDescent="0.2">
      <c r="A101" s="26"/>
      <c r="C101" s="26"/>
      <c r="D101" s="26"/>
      <c r="I101" s="26"/>
      <c r="K101" s="26"/>
      <c r="L101" s="26"/>
      <c r="M101" s="26"/>
      <c r="O101" s="26"/>
    </row>
    <row r="102" spans="1:15" x14ac:dyDescent="0.2">
      <c r="A102" s="26"/>
      <c r="C102" s="26"/>
      <c r="D102" s="26"/>
      <c r="I102" s="26"/>
      <c r="K102" s="26"/>
      <c r="L102" s="26"/>
      <c r="M102" s="26"/>
      <c r="O102" s="26"/>
    </row>
    <row r="103" spans="1:15" x14ac:dyDescent="0.2">
      <c r="A103" s="26"/>
      <c r="C103" s="26"/>
      <c r="D103" s="26"/>
      <c r="I103" s="26"/>
      <c r="K103" s="26"/>
      <c r="L103" s="26"/>
      <c r="M103" s="26"/>
      <c r="O103" s="26"/>
    </row>
    <row r="104" spans="1:15" ht="15" customHeight="1" x14ac:dyDescent="0.2">
      <c r="A104" s="26"/>
      <c r="C104" s="26"/>
      <c r="D104" s="26"/>
      <c r="I104" s="26"/>
      <c r="K104" s="26"/>
      <c r="L104" s="26"/>
      <c r="M104" s="26"/>
      <c r="O104" s="26"/>
    </row>
    <row r="105" spans="1:15" x14ac:dyDescent="0.2">
      <c r="A105" s="26"/>
      <c r="C105" s="26"/>
      <c r="D105" s="26"/>
      <c r="I105" s="26"/>
      <c r="K105" s="26"/>
      <c r="L105" s="26"/>
      <c r="M105" s="26"/>
      <c r="O105" s="26"/>
    </row>
    <row r="106" spans="1:15" x14ac:dyDescent="0.2">
      <c r="A106" s="365"/>
      <c r="L106" s="26"/>
      <c r="M106" s="39"/>
      <c r="O106" s="26"/>
    </row>
    <row r="107" spans="1:15" x14ac:dyDescent="0.2">
      <c r="A107" s="362"/>
    </row>
  </sheetData>
  <mergeCells count="24">
    <mergeCell ref="F54:P54"/>
    <mergeCell ref="F57:P57"/>
    <mergeCell ref="G10:G11"/>
    <mergeCell ref="I10:I11"/>
    <mergeCell ref="K10:K11"/>
    <mergeCell ref="M10:M11"/>
    <mergeCell ref="N10:N11"/>
    <mergeCell ref="P10:P11"/>
    <mergeCell ref="A7:C7"/>
    <mergeCell ref="A8:B8"/>
    <mergeCell ref="I8:M8"/>
    <mergeCell ref="F9:G9"/>
    <mergeCell ref="A10:A11"/>
    <mergeCell ref="B10:B11"/>
    <mergeCell ref="C10:C11"/>
    <mergeCell ref="D10:D11"/>
    <mergeCell ref="E10:E11"/>
    <mergeCell ref="F10:F11"/>
    <mergeCell ref="A6:P6"/>
    <mergeCell ref="A1:P1"/>
    <mergeCell ref="A2:P2"/>
    <mergeCell ref="A3:P3"/>
    <mergeCell ref="A4:P4"/>
    <mergeCell ref="A5:P5"/>
  </mergeCells>
  <pageMargins left="0.39370078740157483" right="0.39370078740157483" top="0.70866141732283472" bottom="0.39370078740157483" header="0" footer="0"/>
  <pageSetup paperSize="9" scale="85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A83"/>
  <sheetViews>
    <sheetView topLeftCell="A7" zoomScale="110" zoomScaleNormal="110" workbookViewId="0">
      <selection activeCell="E22" sqref="E22"/>
    </sheetView>
  </sheetViews>
  <sheetFormatPr defaultColWidth="9.140625" defaultRowHeight="12.75" outlineLevelCol="1" x14ac:dyDescent="0.2"/>
  <cols>
    <col min="1" max="1" width="7" style="42" customWidth="1"/>
    <col min="2" max="2" width="24" style="26" customWidth="1"/>
    <col min="3" max="3" width="11.7109375" style="374" customWidth="1"/>
    <col min="4" max="4" width="6.85546875" style="374" bestFit="1" customWidth="1"/>
    <col min="5" max="5" width="22.85546875" style="26" customWidth="1"/>
    <col min="6" max="6" width="6.85546875" style="26" hidden="1" customWidth="1"/>
    <col min="7" max="7" width="13.5703125" style="26" customWidth="1"/>
    <col min="8" max="8" width="11" style="26" hidden="1" customWidth="1" outlineLevel="1"/>
    <col min="9" max="9" width="10.28515625" style="374" customWidth="1" collapsed="1"/>
    <col min="10" max="10" width="11" style="26" hidden="1" customWidth="1" outlineLevel="1"/>
    <col min="11" max="11" width="10.28515625" style="374" hidden="1" customWidth="1" collapsed="1"/>
    <col min="12" max="12" width="12.140625" style="374" hidden="1" customWidth="1" outlineLevel="1"/>
    <col min="13" max="13" width="8.5703125" style="374" customWidth="1" collapsed="1"/>
    <col min="14" max="14" width="6.7109375" style="26" customWidth="1"/>
    <col min="15" max="15" width="6.140625" style="39" hidden="1" customWidth="1"/>
    <col min="16" max="16" width="35.42578125" style="26" customWidth="1"/>
    <col min="17" max="17" width="8" style="26" hidden="1" customWidth="1" outlineLevel="1"/>
    <col min="18" max="26" width="9.140625" style="26" hidden="1" customWidth="1" outlineLevel="1"/>
    <col min="27" max="27" width="9.140625" style="26" collapsed="1"/>
    <col min="28" max="16384" width="9.140625" style="26"/>
  </cols>
  <sheetData>
    <row r="1" spans="1:26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U1" s="163"/>
      <c r="V1" s="164"/>
    </row>
    <row r="2" spans="1:26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U2" s="163"/>
      <c r="V2" s="164"/>
    </row>
    <row r="3" spans="1:26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U3" s="163"/>
      <c r="V3" s="164"/>
    </row>
    <row r="4" spans="1:26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U4" s="163"/>
      <c r="V4" s="164"/>
    </row>
    <row r="5" spans="1:26" ht="33" customHeight="1" x14ac:dyDescent="0.2">
      <c r="A5" s="424" t="s">
        <v>2712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U5" s="163"/>
      <c r="V5" s="164"/>
    </row>
    <row r="6" spans="1:26" ht="12.75" customHeight="1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U6" s="163"/>
      <c r="V6" s="164"/>
    </row>
    <row r="7" spans="1:26" ht="12.75" customHeight="1" x14ac:dyDescent="0.2">
      <c r="A7" s="474" t="s">
        <v>2789</v>
      </c>
      <c r="B7" s="474"/>
      <c r="C7" s="474"/>
      <c r="D7" s="44"/>
      <c r="E7" s="368"/>
      <c r="P7" s="103"/>
      <c r="U7" s="163"/>
      <c r="V7" s="164"/>
    </row>
    <row r="8" spans="1:26" x14ac:dyDescent="0.2">
      <c r="A8" s="471"/>
      <c r="B8" s="471"/>
      <c r="D8" s="44"/>
      <c r="E8" s="368"/>
      <c r="F8" s="235" t="s">
        <v>59</v>
      </c>
      <c r="G8" s="375"/>
      <c r="H8" s="375"/>
      <c r="I8" s="473"/>
      <c r="J8" s="473"/>
      <c r="K8" s="473"/>
      <c r="L8" s="473"/>
      <c r="M8" s="473"/>
      <c r="N8" s="291" t="str">
        <f>'100м'!I6</f>
        <v>15:20</v>
      </c>
      <c r="P8" s="184" t="str">
        <f>d_6</f>
        <v>t° +20 вл. 58%</v>
      </c>
      <c r="Q8" s="373" t="s">
        <v>19</v>
      </c>
      <c r="R8" s="373"/>
      <c r="S8" s="373"/>
    </row>
    <row r="9" spans="1:26" ht="12.75" customHeight="1" x14ac:dyDescent="0.2">
      <c r="A9" s="10" t="str">
        <f>d_4</f>
        <v>ЖЕНЩИНЫ</v>
      </c>
      <c r="D9" s="44"/>
      <c r="E9" s="368"/>
      <c r="F9" s="465" t="s">
        <v>60</v>
      </c>
      <c r="G9" s="465"/>
      <c r="H9" s="376"/>
      <c r="I9" s="327" t="s">
        <v>2713</v>
      </c>
      <c r="J9" s="376"/>
      <c r="K9" s="171" t="str">
        <f>d_1</f>
        <v>17 сентября 2022 г.</v>
      </c>
      <c r="L9" s="171"/>
      <c r="M9" s="171"/>
      <c r="N9" s="291" t="s">
        <v>299</v>
      </c>
      <c r="P9" s="131" t="str">
        <f>d_5</f>
        <v>г.Ростов н/Д стадион Арсенал</v>
      </c>
      <c r="R9" s="373" t="s">
        <v>121</v>
      </c>
      <c r="S9" s="373" t="s">
        <v>122</v>
      </c>
      <c r="T9" s="373" t="s">
        <v>123</v>
      </c>
      <c r="U9" s="373">
        <v>1</v>
      </c>
      <c r="V9" s="373">
        <v>2</v>
      </c>
      <c r="W9" s="373" t="s">
        <v>47</v>
      </c>
      <c r="X9" s="373" t="s">
        <v>124</v>
      </c>
      <c r="Y9" s="373" t="s">
        <v>125</v>
      </c>
      <c r="Z9" s="373" t="s">
        <v>126</v>
      </c>
    </row>
    <row r="10" spans="1:26" ht="16.5" customHeight="1" thickBot="1" x14ac:dyDescent="0.25">
      <c r="A10" s="467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370"/>
      <c r="I10" s="468" t="s">
        <v>14</v>
      </c>
      <c r="J10" s="370"/>
      <c r="K10" s="468" t="s">
        <v>14</v>
      </c>
      <c r="L10" s="372"/>
      <c r="M10" s="468" t="s">
        <v>15</v>
      </c>
      <c r="N10" s="466" t="s">
        <v>16</v>
      </c>
      <c r="O10" s="371" t="s">
        <v>17</v>
      </c>
      <c r="P10" s="472" t="s">
        <v>18</v>
      </c>
      <c r="R10" s="176">
        <v>1130</v>
      </c>
      <c r="S10" s="176">
        <v>1184</v>
      </c>
      <c r="T10" s="176">
        <v>1240</v>
      </c>
      <c r="U10" s="176">
        <v>1320</v>
      </c>
      <c r="V10" s="176">
        <v>1410</v>
      </c>
      <c r="W10" s="176">
        <v>1510</v>
      </c>
      <c r="X10" s="176">
        <v>1610</v>
      </c>
      <c r="Y10" s="176">
        <v>1720</v>
      </c>
      <c r="Z10" s="177">
        <v>1840</v>
      </c>
    </row>
    <row r="11" spans="1:26" ht="15.75" x14ac:dyDescent="0.2">
      <c r="A11" s="466"/>
      <c r="B11" s="466"/>
      <c r="C11" s="466"/>
      <c r="D11" s="466"/>
      <c r="E11" s="466"/>
      <c r="F11" s="468"/>
      <c r="G11" s="455"/>
      <c r="H11" s="370"/>
      <c r="I11" s="468"/>
      <c r="J11" s="370"/>
      <c r="K11" s="468"/>
      <c r="L11" s="372"/>
      <c r="M11" s="468"/>
      <c r="N11" s="466"/>
      <c r="O11" s="371"/>
      <c r="P11" s="472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s="61" customFormat="1" ht="23.1" customHeight="1" x14ac:dyDescent="0.2">
      <c r="A12" s="221">
        <v>1</v>
      </c>
      <c r="B12" s="83" t="s">
        <v>2285</v>
      </c>
      <c r="C12" s="82" t="s">
        <v>1618</v>
      </c>
      <c r="D12" s="82" t="s">
        <v>45</v>
      </c>
      <c r="E12" s="83" t="s">
        <v>2753</v>
      </c>
      <c r="F12" s="82">
        <f>VLOOKUP($Q12,УЧАСТНИКИ!$A$2:$L$1060,7,FALSE)</f>
        <v>0</v>
      </c>
      <c r="G12" s="222" t="s">
        <v>136</v>
      </c>
      <c r="H12" s="223">
        <v>1250</v>
      </c>
      <c r="I12" s="200" t="s">
        <v>2790</v>
      </c>
      <c r="J12" s="328"/>
      <c r="K12" s="200">
        <f t="shared" ref="K12" si="0">IF(J12=0,0,CONCATENATE(MID(J12,1,1),".",MID(J12,2,1)))</f>
        <v>0</v>
      </c>
      <c r="L12" s="328">
        <v>1200</v>
      </c>
      <c r="M12" s="200"/>
      <c r="N12" s="65">
        <v>2</v>
      </c>
      <c r="O12" s="222">
        <f>VLOOKUP($Q12,УЧАСТНИКИ!$A$2:$L$1060,9,FALSE)</f>
        <v>0</v>
      </c>
      <c r="P12" s="83" t="s">
        <v>488</v>
      </c>
      <c r="Q12" s="369" t="s">
        <v>1563</v>
      </c>
      <c r="S12" s="233">
        <f t="shared" ref="S12" si="1">MIN(H12,L12)</f>
        <v>1200</v>
      </c>
    </row>
    <row r="13" spans="1:26" s="61" customFormat="1" ht="23.1" customHeight="1" x14ac:dyDescent="0.2">
      <c r="A13" s="221">
        <v>2</v>
      </c>
      <c r="B13" s="83" t="s">
        <v>2791</v>
      </c>
      <c r="C13" s="82" t="s">
        <v>2731</v>
      </c>
      <c r="D13" s="82" t="s">
        <v>46</v>
      </c>
      <c r="E13" s="83" t="s">
        <v>2725</v>
      </c>
      <c r="F13" s="82">
        <f>VLOOKUP($Q20,УЧАСТНИКИ!$A$2:$L$1060,7,FALSE)</f>
        <v>0</v>
      </c>
      <c r="G13" s="222" t="s">
        <v>136</v>
      </c>
      <c r="H13" s="223">
        <v>1310</v>
      </c>
      <c r="I13" s="200" t="s">
        <v>2792</v>
      </c>
      <c r="J13" s="328"/>
      <c r="K13" s="200">
        <f>IF(J13=0,0,CONCATENATE(MID(J13,1,1),".",MID(J13,2,1)))</f>
        <v>0</v>
      </c>
      <c r="L13" s="328"/>
      <c r="M13" s="330"/>
      <c r="N13" s="65">
        <v>2</v>
      </c>
      <c r="O13" s="222">
        <f>VLOOKUP($Q20,УЧАСТНИКИ!$A$2:$L$1060,9,FALSE)</f>
        <v>0</v>
      </c>
      <c r="P13" s="83" t="s">
        <v>371</v>
      </c>
      <c r="Q13" s="369" t="s">
        <v>1509</v>
      </c>
      <c r="R13" s="66"/>
      <c r="S13" s="233" t="e">
        <f>MIN(#REF!,#REF!)</f>
        <v>#REF!</v>
      </c>
    </row>
    <row r="14" spans="1:26" s="61" customFormat="1" ht="23.1" customHeight="1" x14ac:dyDescent="0.2">
      <c r="A14" s="221">
        <v>3</v>
      </c>
      <c r="B14" s="83" t="s">
        <v>2364</v>
      </c>
      <c r="C14" s="82" t="s">
        <v>2716</v>
      </c>
      <c r="D14" s="82" t="s">
        <v>45</v>
      </c>
      <c r="E14" s="83" t="s">
        <v>2752</v>
      </c>
      <c r="F14" s="82">
        <f>VLOOKUP($Q14,УЧАСТНИКИ!$A$2:$L$1060,7,FALSE)</f>
        <v>0</v>
      </c>
      <c r="G14" s="222" t="s">
        <v>136</v>
      </c>
      <c r="H14" s="223">
        <v>1280</v>
      </c>
      <c r="I14" s="200" t="s">
        <v>2793</v>
      </c>
      <c r="J14" s="328"/>
      <c r="K14" s="200">
        <f t="shared" ref="K14:K24" si="2">IF(J14=0,0,CONCATENATE(MID(J14,1,1),".",MID(J14,2,1)))</f>
        <v>0</v>
      </c>
      <c r="L14" s="328">
        <v>1250</v>
      </c>
      <c r="M14" s="200"/>
      <c r="N14" s="65">
        <v>2</v>
      </c>
      <c r="O14" s="222" t="s">
        <v>1655</v>
      </c>
      <c r="P14" s="83" t="s">
        <v>2890</v>
      </c>
      <c r="Q14" s="369" t="s">
        <v>2157</v>
      </c>
      <c r="R14" s="66"/>
      <c r="S14" s="233">
        <f t="shared" ref="S14:S24" si="3">MIN(H14,L14)</f>
        <v>1250</v>
      </c>
    </row>
    <row r="15" spans="1:26" s="61" customFormat="1" ht="23.1" customHeight="1" x14ac:dyDescent="0.2">
      <c r="A15" s="221">
        <v>4</v>
      </c>
      <c r="B15" s="83" t="s">
        <v>2756</v>
      </c>
      <c r="C15" s="82" t="s">
        <v>1618</v>
      </c>
      <c r="D15" s="82" t="s">
        <v>45</v>
      </c>
      <c r="E15" s="83" t="s">
        <v>2757</v>
      </c>
      <c r="F15" s="82">
        <f>VLOOKUP($Q15,УЧАСТНИКИ!$A$2:$L$1060,7,FALSE)</f>
        <v>0</v>
      </c>
      <c r="G15" s="222" t="s">
        <v>136</v>
      </c>
      <c r="H15" s="223">
        <v>1290</v>
      </c>
      <c r="I15" s="200" t="s">
        <v>2794</v>
      </c>
      <c r="J15" s="328"/>
      <c r="K15" s="200">
        <f t="shared" si="2"/>
        <v>0</v>
      </c>
      <c r="L15" s="328">
        <v>1270</v>
      </c>
      <c r="M15" s="200"/>
      <c r="N15" s="65">
        <v>3</v>
      </c>
      <c r="O15" s="222">
        <f>VLOOKUP($Q15,УЧАСТНИКИ!$A$2:$L$1060,9,FALSE)</f>
        <v>0</v>
      </c>
      <c r="P15" s="83" t="s">
        <v>2888</v>
      </c>
      <c r="Q15" s="369" t="s">
        <v>93</v>
      </c>
      <c r="S15" s="233">
        <f t="shared" si="3"/>
        <v>1270</v>
      </c>
    </row>
    <row r="16" spans="1:26" s="61" customFormat="1" ht="23.1" customHeight="1" x14ac:dyDescent="0.2">
      <c r="A16" s="221">
        <v>5</v>
      </c>
      <c r="B16" s="83" t="s">
        <v>2564</v>
      </c>
      <c r="C16" s="82" t="s">
        <v>2684</v>
      </c>
      <c r="D16" s="82" t="s">
        <v>46</v>
      </c>
      <c r="E16" s="83" t="s">
        <v>2725</v>
      </c>
      <c r="F16" s="82"/>
      <c r="G16" s="222" t="s">
        <v>136</v>
      </c>
      <c r="H16" s="223"/>
      <c r="I16" s="200" t="s">
        <v>2795</v>
      </c>
      <c r="J16" s="328"/>
      <c r="K16" s="200"/>
      <c r="L16" s="328"/>
      <c r="M16" s="200"/>
      <c r="N16" s="65">
        <v>3</v>
      </c>
      <c r="O16" s="222"/>
      <c r="P16" s="83" t="s">
        <v>371</v>
      </c>
      <c r="Q16" s="369"/>
      <c r="R16" s="66"/>
      <c r="S16" s="233"/>
    </row>
    <row r="17" spans="1:19" s="61" customFormat="1" ht="23.1" customHeight="1" x14ac:dyDescent="0.2">
      <c r="A17" s="221">
        <v>6</v>
      </c>
      <c r="B17" s="83" t="s">
        <v>2689</v>
      </c>
      <c r="C17" s="82" t="s">
        <v>2710</v>
      </c>
      <c r="D17" s="82" t="s">
        <v>47</v>
      </c>
      <c r="E17" s="83" t="s">
        <v>2725</v>
      </c>
      <c r="F17" s="82">
        <v>0</v>
      </c>
      <c r="G17" s="222" t="s">
        <v>136</v>
      </c>
      <c r="H17" s="223">
        <v>1480</v>
      </c>
      <c r="I17" s="200" t="s">
        <v>2799</v>
      </c>
      <c r="J17" s="328"/>
      <c r="K17" s="200"/>
      <c r="L17" s="328"/>
      <c r="M17" s="200"/>
      <c r="N17" s="65">
        <v>3</v>
      </c>
      <c r="O17" s="222"/>
      <c r="P17" s="83" t="s">
        <v>371</v>
      </c>
      <c r="Q17" s="369"/>
      <c r="R17" s="66"/>
      <c r="S17" s="233"/>
    </row>
    <row r="18" spans="1:19" s="61" customFormat="1" ht="23.1" customHeight="1" x14ac:dyDescent="0.2">
      <c r="A18" s="221">
        <v>7</v>
      </c>
      <c r="B18" s="83" t="s">
        <v>2379</v>
      </c>
      <c r="C18" s="82" t="s">
        <v>2716</v>
      </c>
      <c r="D18" s="82" t="s">
        <v>46</v>
      </c>
      <c r="E18" s="83" t="s">
        <v>2764</v>
      </c>
      <c r="F18" s="82" t="e">
        <f>VLOOKUP(#REF!,УЧАСТНИКИ!$A$2:$L$1060,7,FALSE)</f>
        <v>#REF!</v>
      </c>
      <c r="G18" s="222" t="s">
        <v>136</v>
      </c>
      <c r="H18" s="223">
        <v>1440</v>
      </c>
      <c r="I18" s="229" t="s">
        <v>2796</v>
      </c>
      <c r="J18" s="223"/>
      <c r="K18" s="234">
        <f>IF(J18=0,0,CONCATENATE(MID(J18,1,1),".",MID(J18,2,1)))</f>
        <v>0</v>
      </c>
      <c r="L18" s="223"/>
      <c r="M18" s="234">
        <f>IF(L18=0,0,CONCATENATE(MID(L18,1,1),".",MID(L18,2,1)))</f>
        <v>0</v>
      </c>
      <c r="N18" s="65">
        <v>3</v>
      </c>
      <c r="O18" s="222">
        <v>7</v>
      </c>
      <c r="P18" s="83" t="s">
        <v>2890</v>
      </c>
      <c r="Q18" s="369" t="s">
        <v>2643</v>
      </c>
      <c r="R18" s="66"/>
      <c r="S18" s="233" t="e">
        <f>MIN(#REF!,#REF!)</f>
        <v>#REF!</v>
      </c>
    </row>
    <row r="19" spans="1:19" s="61" customFormat="1" ht="23.1" customHeight="1" x14ac:dyDescent="0.2">
      <c r="A19" s="221">
        <v>8</v>
      </c>
      <c r="B19" s="83" t="s">
        <v>2554</v>
      </c>
      <c r="C19" s="82" t="s">
        <v>2684</v>
      </c>
      <c r="D19" s="82" t="s">
        <v>46</v>
      </c>
      <c r="E19" s="83" t="s">
        <v>2728</v>
      </c>
      <c r="F19" s="82">
        <f>VLOOKUP($Q35,УЧАСТНИКИ!$A$2:$L$1060,7,FALSE)</f>
        <v>0</v>
      </c>
      <c r="G19" s="222" t="s">
        <v>149</v>
      </c>
      <c r="H19" s="223">
        <v>1500</v>
      </c>
      <c r="I19" s="229" t="s">
        <v>2797</v>
      </c>
      <c r="J19" s="223"/>
      <c r="K19" s="234">
        <f>IF(J19=0,0,CONCATENATE(MID(J19,1,1),".",MID(J19,2,1)))</f>
        <v>0</v>
      </c>
      <c r="L19" s="223"/>
      <c r="M19" s="234">
        <f t="shared" ref="M19" si="4">IF(L19=0,0,CONCATENATE(MID(L19,1,1),".",MID(L19,2,1)))</f>
        <v>0</v>
      </c>
      <c r="N19" s="65">
        <v>3</v>
      </c>
      <c r="O19" s="222">
        <f>VLOOKUP($Q35,УЧАСТНИКИ!$A$2:$L$1060,9,FALSE)</f>
        <v>0</v>
      </c>
      <c r="P19" s="83" t="s">
        <v>2896</v>
      </c>
      <c r="Q19" s="369" t="s">
        <v>2237</v>
      </c>
      <c r="S19" s="233" t="e">
        <f>MIN(#REF!,#REF!)</f>
        <v>#REF!</v>
      </c>
    </row>
    <row r="20" spans="1:19" s="61" customFormat="1" ht="23.1" customHeight="1" x14ac:dyDescent="0.2">
      <c r="A20" s="221">
        <v>9</v>
      </c>
      <c r="B20" s="85" t="s">
        <v>2311</v>
      </c>
      <c r="C20" s="82" t="s">
        <v>2684</v>
      </c>
      <c r="D20" s="82" t="s">
        <v>46</v>
      </c>
      <c r="E20" s="85" t="s">
        <v>2725</v>
      </c>
      <c r="G20" s="82" t="s">
        <v>136</v>
      </c>
      <c r="I20" s="337" t="s">
        <v>2798</v>
      </c>
      <c r="N20" s="378" t="s">
        <v>47</v>
      </c>
      <c r="P20" s="336" t="s">
        <v>371</v>
      </c>
      <c r="Q20" s="369" t="s">
        <v>2197</v>
      </c>
      <c r="R20" s="66"/>
      <c r="S20" s="233">
        <f>MIN(H13,L13)</f>
        <v>1310</v>
      </c>
    </row>
    <row r="21" spans="1:19" s="61" customFormat="1" ht="23.1" customHeight="1" x14ac:dyDescent="0.2">
      <c r="A21" s="221">
        <v>10</v>
      </c>
      <c r="B21" s="85" t="s">
        <v>2570</v>
      </c>
      <c r="C21" s="82" t="s">
        <v>2716</v>
      </c>
      <c r="D21" s="82" t="s">
        <v>46</v>
      </c>
      <c r="E21" s="85" t="s">
        <v>2725</v>
      </c>
      <c r="F21" s="85">
        <f>VLOOKUP($Q21,УЧАСТНИКИ!$A$2:$L$1060,7,FALSE)</f>
        <v>0</v>
      </c>
      <c r="G21" s="222" t="s">
        <v>136</v>
      </c>
      <c r="H21" s="332">
        <v>1310</v>
      </c>
      <c r="I21" s="200" t="s">
        <v>2798</v>
      </c>
      <c r="J21" s="334"/>
      <c r="K21" s="333">
        <f t="shared" si="2"/>
        <v>0</v>
      </c>
      <c r="L21" s="334"/>
      <c r="M21" s="335">
        <f t="shared" ref="M21" si="5">IF(L21=0,0,CONCATENATE(MID(L21,1,2),".",MID(L21,3,2)))</f>
        <v>0</v>
      </c>
      <c r="N21" s="65">
        <v>3</v>
      </c>
      <c r="O21" s="331" t="s">
        <v>1657</v>
      </c>
      <c r="P21" s="85" t="s">
        <v>371</v>
      </c>
      <c r="Q21" s="369" t="s">
        <v>2284</v>
      </c>
      <c r="R21" s="66"/>
      <c r="S21" s="233">
        <f t="shared" si="3"/>
        <v>1310</v>
      </c>
    </row>
    <row r="22" spans="1:19" s="61" customFormat="1" ht="23.1" customHeight="1" x14ac:dyDescent="0.2">
      <c r="A22" s="221">
        <v>11</v>
      </c>
      <c r="B22" s="83" t="s">
        <v>2272</v>
      </c>
      <c r="C22" s="82" t="s">
        <v>2716</v>
      </c>
      <c r="D22" s="82" t="s">
        <v>46</v>
      </c>
      <c r="E22" s="83" t="s">
        <v>2728</v>
      </c>
      <c r="F22" s="82">
        <f>VLOOKUP($Q34,УЧАСТНИКИ!$A$2:$L$1060,7,FALSE)</f>
        <v>0</v>
      </c>
      <c r="G22" s="222" t="s">
        <v>149</v>
      </c>
      <c r="H22" s="223">
        <v>1480</v>
      </c>
      <c r="I22" s="367" t="s">
        <v>2800</v>
      </c>
      <c r="J22" s="223"/>
      <c r="K22" s="234">
        <f>IF(J22=0,0,CONCATENATE(MID(J22,1,1),".",MID(J22,2,1)))</f>
        <v>0</v>
      </c>
      <c r="L22" s="223"/>
      <c r="M22" s="234">
        <f>IF(L22=0,0,CONCATENATE(MID(L22,1,1),".",MID(L22,2,1)))</f>
        <v>0</v>
      </c>
      <c r="N22" s="65">
        <v>3</v>
      </c>
      <c r="O22" s="222">
        <f>VLOOKUP($Q34,УЧАСТНИКИ!$A$2:$L$1060,9,FALSE)</f>
        <v>0</v>
      </c>
      <c r="P22" s="83" t="s">
        <v>139</v>
      </c>
      <c r="Q22" s="369" t="s">
        <v>1426</v>
      </c>
      <c r="R22" s="66"/>
      <c r="S22" s="233" t="e">
        <f>MIN(#REF!,#REF!)</f>
        <v>#REF!</v>
      </c>
    </row>
    <row r="23" spans="1:19" s="61" customFormat="1" ht="23.1" customHeight="1" x14ac:dyDescent="0.2">
      <c r="A23" s="221">
        <v>12</v>
      </c>
      <c r="B23" s="85" t="s">
        <v>2308</v>
      </c>
      <c r="C23" s="82" t="s">
        <v>2684</v>
      </c>
      <c r="D23" s="82" t="s">
        <v>46</v>
      </c>
      <c r="E23" s="85" t="s">
        <v>2725</v>
      </c>
      <c r="F23" s="85" t="e">
        <f>VLOOKUP(#REF!,УЧАСТНИКИ!$A$2:$L$1060,7,FALSE)</f>
        <v>#REF!</v>
      </c>
      <c r="G23" s="222" t="s">
        <v>136</v>
      </c>
      <c r="H23" s="332">
        <v>1350</v>
      </c>
      <c r="I23" s="200" t="s">
        <v>2801</v>
      </c>
      <c r="J23" s="334"/>
      <c r="K23" s="333">
        <f>IF(J23=0,0,CONCATENATE(MID(J23,1,1),".",MID(J23,2,1)))</f>
        <v>0</v>
      </c>
      <c r="L23" s="334"/>
      <c r="M23" s="335">
        <f>IF(L23=0,0,CONCATENATE(MID(L23,1,1),".",MID(L23,2,1)))</f>
        <v>0</v>
      </c>
      <c r="N23" s="65">
        <v>3</v>
      </c>
      <c r="O23" s="331">
        <v>13</v>
      </c>
      <c r="P23" s="85" t="s">
        <v>371</v>
      </c>
      <c r="Q23" s="369" t="s">
        <v>1603</v>
      </c>
      <c r="R23" s="66"/>
      <c r="S23" s="233" t="e">
        <f>MIN(#REF!,#REF!)</f>
        <v>#REF!</v>
      </c>
    </row>
    <row r="24" spans="1:19" s="61" customFormat="1" ht="23.1" customHeight="1" x14ac:dyDescent="0.2">
      <c r="A24" s="221">
        <v>13</v>
      </c>
      <c r="B24" s="85" t="s">
        <v>2691</v>
      </c>
      <c r="C24" s="82" t="s">
        <v>2731</v>
      </c>
      <c r="D24" s="82" t="s">
        <v>47</v>
      </c>
      <c r="E24" s="85" t="s">
        <v>2725</v>
      </c>
      <c r="F24" s="85">
        <f>VLOOKUP($Q24,УЧАСТНИКИ!$A$2:$L$1060,7,FALSE)</f>
        <v>0</v>
      </c>
      <c r="G24" s="222" t="s">
        <v>136</v>
      </c>
      <c r="H24" s="332">
        <v>1320</v>
      </c>
      <c r="I24" s="200" t="s">
        <v>2802</v>
      </c>
      <c r="J24" s="334"/>
      <c r="K24" s="333">
        <f t="shared" si="2"/>
        <v>0</v>
      </c>
      <c r="L24" s="334"/>
      <c r="M24" s="335">
        <f t="shared" ref="M24" si="6">IF(L24=0,0,CONCATENATE(MID(L24,1,1),".",MID(L24,2,1)))</f>
        <v>0</v>
      </c>
      <c r="N24" s="65" t="s">
        <v>124</v>
      </c>
      <c r="O24" s="331" t="s">
        <v>1658</v>
      </c>
      <c r="P24" s="85" t="s">
        <v>371</v>
      </c>
      <c r="Q24" s="369" t="s">
        <v>2138</v>
      </c>
      <c r="R24" s="66"/>
      <c r="S24" s="233">
        <f t="shared" si="3"/>
        <v>1320</v>
      </c>
    </row>
    <row r="25" spans="1:19" s="61" customFormat="1" ht="23.1" customHeight="1" x14ac:dyDescent="0.2">
      <c r="A25" s="221">
        <v>14</v>
      </c>
      <c r="B25" s="85" t="s">
        <v>2552</v>
      </c>
      <c r="C25" s="82" t="s">
        <v>2684</v>
      </c>
      <c r="D25" s="82" t="s">
        <v>47</v>
      </c>
      <c r="E25" s="85" t="s">
        <v>2728</v>
      </c>
      <c r="F25" s="85" t="str">
        <f>VLOOKUP($Q25,УЧАСТНИКИ!$A$2:$L$1060,7,FALSE)</f>
        <v>ЮФО</v>
      </c>
      <c r="G25" s="222" t="s">
        <v>149</v>
      </c>
      <c r="H25" s="332">
        <v>1350</v>
      </c>
      <c r="I25" s="200" t="s">
        <v>2805</v>
      </c>
      <c r="J25" s="334"/>
      <c r="K25" s="333">
        <f t="shared" ref="K25" si="7">IF(J25=0,0,CONCATENATE(MID(J25,1,1),".",MID(J25,2,1)))</f>
        <v>0</v>
      </c>
      <c r="L25" s="334"/>
      <c r="M25" s="335">
        <f t="shared" ref="M25" si="8">IF(L25=0,0,CONCATENATE(MID(L25,1,1),".",MID(L25,2,1)))</f>
        <v>0</v>
      </c>
      <c r="N25" s="65" t="s">
        <v>124</v>
      </c>
      <c r="O25" s="331">
        <v>13</v>
      </c>
      <c r="P25" s="85" t="s">
        <v>139</v>
      </c>
      <c r="Q25" s="369" t="s">
        <v>2477</v>
      </c>
      <c r="R25" s="66"/>
      <c r="S25" s="233">
        <f t="shared" ref="S25" si="9">MIN(H25,L25)</f>
        <v>1350</v>
      </c>
    </row>
    <row r="26" spans="1:19" s="61" customFormat="1" ht="23.1" customHeight="1" x14ac:dyDescent="0.2">
      <c r="A26" s="221">
        <v>15</v>
      </c>
      <c r="B26" s="85" t="s">
        <v>2699</v>
      </c>
      <c r="C26" s="82" t="s">
        <v>2716</v>
      </c>
      <c r="D26" s="82" t="s">
        <v>47</v>
      </c>
      <c r="E26" s="85" t="s">
        <v>2803</v>
      </c>
      <c r="F26" s="85" t="e">
        <v>#REF!</v>
      </c>
      <c r="G26" s="82" t="s">
        <v>136</v>
      </c>
      <c r="H26" s="85">
        <v>1420</v>
      </c>
      <c r="I26" s="343" t="s">
        <v>2804</v>
      </c>
      <c r="J26" s="85"/>
      <c r="K26" s="85"/>
      <c r="L26" s="85"/>
      <c r="M26" s="85"/>
      <c r="N26" s="82" t="s">
        <v>125</v>
      </c>
      <c r="O26" s="85"/>
      <c r="P26" s="85" t="s">
        <v>2890</v>
      </c>
      <c r="Q26" s="369"/>
      <c r="R26" s="66"/>
      <c r="S26" s="233"/>
    </row>
    <row r="27" spans="1:19" s="61" customFormat="1" ht="23.1" customHeight="1" x14ac:dyDescent="0.2">
      <c r="A27" s="221"/>
      <c r="B27" s="85"/>
      <c r="C27" s="82"/>
      <c r="D27" s="85"/>
      <c r="E27" s="85"/>
      <c r="F27" s="85"/>
      <c r="G27" s="85"/>
      <c r="H27" s="85"/>
      <c r="I27" s="343"/>
      <c r="J27" s="85"/>
      <c r="K27" s="85"/>
      <c r="L27" s="85"/>
      <c r="M27" s="85"/>
      <c r="N27" s="85"/>
      <c r="O27" s="85"/>
      <c r="P27" s="85"/>
      <c r="Q27" s="369"/>
      <c r="R27" s="66"/>
      <c r="S27" s="233"/>
    </row>
    <row r="28" spans="1:19" s="61" customFormat="1" ht="23.1" customHeight="1" x14ac:dyDescent="0.2">
      <c r="A28" s="374"/>
      <c r="B28" s="26"/>
      <c r="C28" s="374"/>
      <c r="D28" s="374"/>
      <c r="E28" s="26"/>
      <c r="F28" s="26"/>
      <c r="G28" s="26"/>
      <c r="H28" s="26"/>
      <c r="I28" s="374"/>
      <c r="J28" s="26"/>
      <c r="K28" s="374"/>
      <c r="L28" s="374"/>
      <c r="M28" s="374"/>
      <c r="N28" s="26"/>
      <c r="O28" s="39"/>
      <c r="P28" s="26"/>
      <c r="Q28" s="369"/>
      <c r="R28" s="66"/>
      <c r="S28" s="233"/>
    </row>
    <row r="29" spans="1:19" s="61" customFormat="1" ht="23.1" customHeight="1" x14ac:dyDescent="0.2">
      <c r="A29" s="377"/>
      <c r="B29" s="26"/>
      <c r="C29" s="374"/>
      <c r="D29" s="374"/>
      <c r="E29" s="26"/>
      <c r="F29" s="26"/>
      <c r="G29" s="26"/>
      <c r="H29" s="26"/>
      <c r="I29" s="374"/>
      <c r="J29" s="26"/>
      <c r="K29" s="374"/>
      <c r="L29" s="26"/>
      <c r="M29" s="39"/>
      <c r="N29" s="26"/>
      <c r="O29" s="26"/>
      <c r="P29" s="26"/>
      <c r="Q29" s="369"/>
      <c r="R29" s="66"/>
      <c r="S29" s="233"/>
    </row>
    <row r="30" spans="1:19" s="61" customFormat="1" ht="23.1" customHeight="1" x14ac:dyDescent="0.2">
      <c r="A30" s="377"/>
      <c r="B30" s="374" t="s">
        <v>1715</v>
      </c>
      <c r="C30" s="374"/>
      <c r="D30" s="374"/>
      <c r="E30" s="219"/>
      <c r="F30" s="469" t="s">
        <v>2898</v>
      </c>
      <c r="G30" s="469"/>
      <c r="H30" s="469"/>
      <c r="I30" s="469"/>
      <c r="J30" s="469"/>
      <c r="K30" s="469"/>
      <c r="L30" s="469"/>
      <c r="M30" s="469"/>
      <c r="N30" s="469"/>
      <c r="O30" s="469"/>
      <c r="P30" s="469"/>
      <c r="Q30" s="369"/>
      <c r="R30" s="66"/>
      <c r="S30" s="233"/>
    </row>
    <row r="31" spans="1:19" s="61" customFormat="1" ht="23.1" customHeight="1" x14ac:dyDescent="0.2">
      <c r="A31" s="377"/>
      <c r="B31" s="26"/>
      <c r="C31" s="374"/>
      <c r="D31" s="374"/>
      <c r="E31" s="71"/>
      <c r="F31" s="71"/>
      <c r="G31" s="377"/>
      <c r="H31" s="59"/>
      <c r="I31" s="59"/>
      <c r="J31" s="374"/>
      <c r="K31" s="374"/>
      <c r="L31" s="26"/>
      <c r="M31" s="26"/>
      <c r="N31" s="26"/>
      <c r="O31" s="26"/>
      <c r="P31" s="26"/>
      <c r="Q31" s="369"/>
      <c r="R31" s="66"/>
      <c r="S31" s="233"/>
    </row>
    <row r="32" spans="1:19" s="61" customFormat="1" ht="23.1" customHeight="1" x14ac:dyDescent="0.2">
      <c r="A32" s="377"/>
      <c r="B32" s="26"/>
      <c r="C32" s="374"/>
      <c r="D32" s="374"/>
      <c r="E32" s="71"/>
      <c r="F32" s="71"/>
      <c r="G32" s="377"/>
      <c r="H32" s="59"/>
      <c r="I32" s="59"/>
      <c r="J32" s="374"/>
      <c r="K32" s="374"/>
      <c r="L32" s="26"/>
      <c r="M32" s="26"/>
      <c r="N32" s="26"/>
      <c r="O32" s="26"/>
      <c r="P32" s="26"/>
      <c r="Q32" s="369"/>
      <c r="R32" s="66"/>
      <c r="S32" s="233"/>
    </row>
    <row r="33" spans="1:19" s="61" customFormat="1" ht="23.1" customHeight="1" x14ac:dyDescent="0.2">
      <c r="A33" s="377"/>
      <c r="B33" s="374" t="s">
        <v>1716</v>
      </c>
      <c r="C33" s="374"/>
      <c r="D33" s="374"/>
      <c r="E33" s="219"/>
      <c r="F33" s="469" t="s">
        <v>2697</v>
      </c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369" t="s">
        <v>1837</v>
      </c>
      <c r="R33" s="66"/>
      <c r="S33" s="233" t="e">
        <f>MIN(#REF!,#REF!)</f>
        <v>#REF!</v>
      </c>
    </row>
    <row r="34" spans="1:19" s="61" customFormat="1" ht="23.1" customHeight="1" x14ac:dyDescent="0.2">
      <c r="A34" s="377"/>
      <c r="B34" s="26"/>
      <c r="C34" s="374"/>
      <c r="D34" s="374"/>
      <c r="E34" s="26"/>
      <c r="F34" s="26"/>
      <c r="G34" s="26"/>
      <c r="H34" s="26"/>
      <c r="I34" s="374"/>
      <c r="J34" s="26"/>
      <c r="K34" s="374"/>
      <c r="L34" s="26"/>
      <c r="M34" s="39"/>
      <c r="N34" s="26"/>
      <c r="O34" s="26"/>
      <c r="P34" s="26"/>
      <c r="Q34" s="369" t="s">
        <v>88</v>
      </c>
      <c r="R34" s="66"/>
      <c r="S34" s="233">
        <f>MIN(H22,L22)</f>
        <v>1480</v>
      </c>
    </row>
    <row r="35" spans="1:19" s="61" customFormat="1" ht="23.1" customHeight="1" x14ac:dyDescent="0.2">
      <c r="A35" s="221"/>
      <c r="Q35" s="369" t="s">
        <v>2198</v>
      </c>
      <c r="R35" s="66"/>
      <c r="S35" s="233">
        <f>MIN(H19,L19)</f>
        <v>1500</v>
      </c>
    </row>
    <row r="36" spans="1:19" s="61" customFormat="1" ht="23.1" customHeight="1" x14ac:dyDescent="0.2">
      <c r="A36" s="221"/>
      <c r="Q36" s="369" t="s">
        <v>1687</v>
      </c>
      <c r="R36" s="66"/>
      <c r="S36" s="233" t="e">
        <f>MIN(#REF!,#REF!)</f>
        <v>#REF!</v>
      </c>
    </row>
    <row r="37" spans="1:19" s="61" customFormat="1" ht="23.1" customHeight="1" x14ac:dyDescent="0.2">
      <c r="A37" s="221"/>
      <c r="Q37" s="369" t="s">
        <v>2549</v>
      </c>
      <c r="S37" s="233" t="e">
        <f>MIN(#REF!,#REF!)</f>
        <v>#REF!</v>
      </c>
    </row>
    <row r="38" spans="1:19" s="61" customFormat="1" ht="23.1" customHeight="1" x14ac:dyDescent="0.2">
      <c r="A38" s="221"/>
      <c r="Q38" s="369" t="s">
        <v>2664</v>
      </c>
      <c r="R38" s="66"/>
      <c r="S38" s="233" t="e">
        <f>MIN(#REF!,#REF!)</f>
        <v>#REF!</v>
      </c>
    </row>
    <row r="39" spans="1:19" s="61" customFormat="1" ht="23.1" customHeight="1" x14ac:dyDescent="0.2">
      <c r="A39" s="221"/>
      <c r="Q39" s="369" t="s">
        <v>2630</v>
      </c>
      <c r="R39" s="66"/>
      <c r="S39" s="233" t="e">
        <f>MIN(#REF!,#REF!)</f>
        <v>#REF!</v>
      </c>
    </row>
    <row r="40" spans="1:19" s="61" customFormat="1" ht="23.1" hidden="1" customHeight="1" x14ac:dyDescent="0.2">
      <c r="A40" s="221">
        <v>62</v>
      </c>
      <c r="B40" s="83" t="e">
        <f>VLOOKUP($Q40,УЧАСТНИКИ!$A$2:$L$1060,3,FALSE)</f>
        <v>#N/A</v>
      </c>
      <c r="C40" s="82" t="e">
        <f>VLOOKUP($Q40,УЧАСТНИКИ!$A$2:$L$1060,4,FALSE)</f>
        <v>#N/A</v>
      </c>
      <c r="D40" s="82" t="e">
        <f>VLOOKUP($Q40,УЧАСТНИКИ!$A$2:$L$1060,8,FALSE)</f>
        <v>#N/A</v>
      </c>
      <c r="E40" s="83" t="e">
        <f>VLOOKUP($Q40,УЧАСТНИКИ!$A$2:$L$1060,5,FALSE)</f>
        <v>#N/A</v>
      </c>
      <c r="F40" s="82" t="e">
        <f>VLOOKUP($Q40,УЧАСТНИКИ!$A$2:$L$1060,7,FALSE)</f>
        <v>#N/A</v>
      </c>
      <c r="G40" s="222" t="e">
        <f>VLOOKUP($Q40,УЧАСТНИКИ!$A$2:$L$1060,11,FALSE)</f>
        <v>#N/A</v>
      </c>
      <c r="H40" s="223"/>
      <c r="I40" s="229">
        <f t="shared" ref="I40:I70" si="10">IF(H40=0,0,CONCATENATE(MID(H40,1,2),".",MID(H40,3,2)))</f>
        <v>0</v>
      </c>
      <c r="J40" s="223"/>
      <c r="K40" s="234">
        <f t="shared" ref="K40:K72" si="11">IF(J40=0,0,CONCATENATE(MID(J40,1,1),".",MID(J40,2,1)))</f>
        <v>0</v>
      </c>
      <c r="L40" s="223"/>
      <c r="M40" s="234">
        <f t="shared" ref="M40:M72" si="12">IF(L40=0,0,CONCATENATE(MID(L40,1,1),".",MID(L40,2,1)))</f>
        <v>0</v>
      </c>
      <c r="N40" s="65" t="str">
        <f t="shared" ref="N40:N72" si="13">IF(S40&lt;=$R$10,"МСМК",IF(S40&lt;=$S$10,"МС",IF(S40&lt;=$T$10,"КМС",IF(S40&lt;=$U$10,"1",IF(S40&lt;=$V$10,"2",IF(S40&lt;=$W$10,"3",IF(S40&lt;=$X$10,"1юн",IF(S40&lt;=$Y$10,"2юн",IF(S40&lt;=$Z$10,"3юн",IF(S40&gt;$Z$10,"б/р"))))))))))</f>
        <v>МСМК</v>
      </c>
      <c r="O40" s="222" t="s">
        <v>1543</v>
      </c>
      <c r="P40" s="83" t="e">
        <f>VLOOKUP($Q40,УЧАСТНИКИ!$A$2:$L$1060,10,FALSE)</f>
        <v>#N/A</v>
      </c>
      <c r="Q40" s="369"/>
      <c r="R40" s="66"/>
      <c r="S40" s="233">
        <f t="shared" ref="S40:S72" si="14">MIN(H40,L40)</f>
        <v>0</v>
      </c>
    </row>
    <row r="41" spans="1:19" s="61" customFormat="1" ht="23.1" hidden="1" customHeight="1" x14ac:dyDescent="0.2">
      <c r="A41" s="221">
        <v>64</v>
      </c>
      <c r="B41" s="83" t="e">
        <f>VLOOKUP($Q41,УЧАСТНИКИ!$A$2:$L$1060,3,FALSE)</f>
        <v>#N/A</v>
      </c>
      <c r="C41" s="82" t="e">
        <f>VLOOKUP($Q41,УЧАСТНИКИ!$A$2:$L$1060,4,FALSE)</f>
        <v>#N/A</v>
      </c>
      <c r="D41" s="82" t="e">
        <f>VLOOKUP($Q41,УЧАСТНИКИ!$A$2:$L$1060,8,FALSE)</f>
        <v>#N/A</v>
      </c>
      <c r="E41" s="83" t="e">
        <f>VLOOKUP($Q41,УЧАСТНИКИ!$A$2:$L$1060,5,FALSE)</f>
        <v>#N/A</v>
      </c>
      <c r="F41" s="82" t="e">
        <f>VLOOKUP($Q41,УЧАСТНИКИ!$A$2:$L$1060,7,FALSE)</f>
        <v>#N/A</v>
      </c>
      <c r="G41" s="222" t="e">
        <f>VLOOKUP($Q41,УЧАСТНИКИ!$A$2:$L$1060,11,FALSE)</f>
        <v>#N/A</v>
      </c>
      <c r="H41" s="223"/>
      <c r="I41" s="229">
        <f t="shared" si="10"/>
        <v>0</v>
      </c>
      <c r="J41" s="223"/>
      <c r="K41" s="234">
        <f t="shared" si="11"/>
        <v>0</v>
      </c>
      <c r="L41" s="223"/>
      <c r="M41" s="234">
        <f t="shared" si="12"/>
        <v>0</v>
      </c>
      <c r="N41" s="65" t="str">
        <f t="shared" si="13"/>
        <v>МСМК</v>
      </c>
      <c r="O41" s="222" t="e">
        <f>VLOOKUP($Q41,УЧАСТНИКИ!$A$2:$L$1060,9,FALSE)</f>
        <v>#N/A</v>
      </c>
      <c r="P41" s="83" t="e">
        <f>VLOOKUP($Q41,УЧАСТНИКИ!$A$2:$L$1060,10,FALSE)</f>
        <v>#N/A</v>
      </c>
      <c r="Q41" s="369"/>
      <c r="R41" s="66"/>
      <c r="S41" s="233">
        <f t="shared" si="14"/>
        <v>0</v>
      </c>
    </row>
    <row r="42" spans="1:19" s="61" customFormat="1" ht="23.1" hidden="1" customHeight="1" x14ac:dyDescent="0.2">
      <c r="A42" s="221">
        <v>65</v>
      </c>
      <c r="B42" s="83" t="e">
        <f>VLOOKUP($Q42,УЧАСТНИКИ!$A$2:$L$1060,3,FALSE)</f>
        <v>#N/A</v>
      </c>
      <c r="C42" s="82" t="e">
        <f>VLOOKUP($Q42,УЧАСТНИКИ!$A$2:$L$1060,4,FALSE)</f>
        <v>#N/A</v>
      </c>
      <c r="D42" s="82" t="e">
        <f>VLOOKUP($Q42,УЧАСТНИКИ!$A$2:$L$1060,8,FALSE)</f>
        <v>#N/A</v>
      </c>
      <c r="E42" s="83" t="e">
        <f>VLOOKUP($Q42,УЧАСТНИКИ!$A$2:$L$1060,5,FALSE)</f>
        <v>#N/A</v>
      </c>
      <c r="F42" s="82" t="e">
        <f>VLOOKUP($Q42,УЧАСТНИКИ!$A$2:$L$1060,7,FALSE)</f>
        <v>#N/A</v>
      </c>
      <c r="G42" s="222" t="e">
        <f>VLOOKUP($Q42,УЧАСТНИКИ!$A$2:$L$1060,11,FALSE)</f>
        <v>#N/A</v>
      </c>
      <c r="H42" s="223"/>
      <c r="I42" s="229">
        <f t="shared" si="10"/>
        <v>0</v>
      </c>
      <c r="J42" s="223"/>
      <c r="K42" s="234">
        <f t="shared" si="11"/>
        <v>0</v>
      </c>
      <c r="L42" s="223"/>
      <c r="M42" s="234">
        <f t="shared" si="12"/>
        <v>0</v>
      </c>
      <c r="N42" s="65" t="str">
        <f t="shared" si="13"/>
        <v>МСМК</v>
      </c>
      <c r="O42" s="222" t="e">
        <f>VLOOKUP($Q42,УЧАСТНИКИ!$A$2:$L$1060,9,FALSE)</f>
        <v>#N/A</v>
      </c>
      <c r="P42" s="83" t="e">
        <f>VLOOKUP($Q42,УЧАСТНИКИ!$A$2:$L$1060,10,FALSE)</f>
        <v>#N/A</v>
      </c>
      <c r="Q42" s="369"/>
      <c r="R42" s="66"/>
      <c r="S42" s="233">
        <f t="shared" si="14"/>
        <v>0</v>
      </c>
    </row>
    <row r="43" spans="1:19" s="61" customFormat="1" ht="23.1" hidden="1" customHeight="1" x14ac:dyDescent="0.2">
      <c r="A43" s="221">
        <v>65</v>
      </c>
      <c r="B43" s="83" t="e">
        <f>VLOOKUP($Q43,УЧАСТНИКИ!$A$2:$L$1060,3,FALSE)</f>
        <v>#N/A</v>
      </c>
      <c r="C43" s="82" t="e">
        <f>VLOOKUP($Q43,УЧАСТНИКИ!$A$2:$L$1060,4,FALSE)</f>
        <v>#N/A</v>
      </c>
      <c r="D43" s="82" t="e">
        <f>VLOOKUP($Q43,УЧАСТНИКИ!$A$2:$L$1060,8,FALSE)</f>
        <v>#N/A</v>
      </c>
      <c r="E43" s="83" t="e">
        <f>VLOOKUP($Q43,УЧАСТНИКИ!$A$2:$L$1060,5,FALSE)</f>
        <v>#N/A</v>
      </c>
      <c r="F43" s="82" t="e">
        <f>VLOOKUP($Q43,УЧАСТНИКИ!$A$2:$L$1060,7,FALSE)</f>
        <v>#N/A</v>
      </c>
      <c r="G43" s="222" t="e">
        <f>VLOOKUP($Q43,УЧАСТНИКИ!$A$2:$L$1060,11,FALSE)</f>
        <v>#N/A</v>
      </c>
      <c r="H43" s="223"/>
      <c r="I43" s="229">
        <f t="shared" si="10"/>
        <v>0</v>
      </c>
      <c r="J43" s="223"/>
      <c r="K43" s="234">
        <f t="shared" si="11"/>
        <v>0</v>
      </c>
      <c r="L43" s="223"/>
      <c r="M43" s="234">
        <f t="shared" si="12"/>
        <v>0</v>
      </c>
      <c r="N43" s="65" t="str">
        <f t="shared" si="13"/>
        <v>МСМК</v>
      </c>
      <c r="O43" s="222" t="e">
        <f>VLOOKUP($Q43,УЧАСТНИКИ!$A$2:$L$1060,9,FALSE)</f>
        <v>#N/A</v>
      </c>
      <c r="P43" s="83" t="e">
        <f>VLOOKUP($Q43,УЧАСТНИКИ!$A$2:$L$1060,10,FALSE)</f>
        <v>#N/A</v>
      </c>
      <c r="Q43" s="369"/>
      <c r="R43" s="66"/>
      <c r="S43" s="233">
        <f t="shared" si="14"/>
        <v>0</v>
      </c>
    </row>
    <row r="44" spans="1:19" s="61" customFormat="1" ht="23.1" hidden="1" customHeight="1" x14ac:dyDescent="0.2">
      <c r="A44" s="221">
        <v>67</v>
      </c>
      <c r="B44" s="83" t="e">
        <f>VLOOKUP($Q44,УЧАСТНИКИ!$A$2:$L$1060,3,FALSE)</f>
        <v>#N/A</v>
      </c>
      <c r="C44" s="82" t="e">
        <f>VLOOKUP($Q44,УЧАСТНИКИ!$A$2:$L$1060,4,FALSE)</f>
        <v>#N/A</v>
      </c>
      <c r="D44" s="82" t="e">
        <f>VLOOKUP($Q44,УЧАСТНИКИ!$A$2:$L$1060,8,FALSE)</f>
        <v>#N/A</v>
      </c>
      <c r="E44" s="83" t="e">
        <f>VLOOKUP($Q44,УЧАСТНИКИ!$A$2:$L$1060,5,FALSE)</f>
        <v>#N/A</v>
      </c>
      <c r="F44" s="82" t="e">
        <f>VLOOKUP($Q44,УЧАСТНИКИ!$A$2:$L$1060,7,FALSE)</f>
        <v>#N/A</v>
      </c>
      <c r="G44" s="222" t="e">
        <f>VLOOKUP($Q44,УЧАСТНИКИ!$A$2:$L$1060,11,FALSE)</f>
        <v>#N/A</v>
      </c>
      <c r="H44" s="223"/>
      <c r="I44" s="229">
        <f t="shared" si="10"/>
        <v>0</v>
      </c>
      <c r="J44" s="223"/>
      <c r="K44" s="234">
        <f t="shared" si="11"/>
        <v>0</v>
      </c>
      <c r="L44" s="223"/>
      <c r="M44" s="234">
        <f t="shared" si="12"/>
        <v>0</v>
      </c>
      <c r="N44" s="65" t="str">
        <f t="shared" si="13"/>
        <v>МСМК</v>
      </c>
      <c r="O44" s="222" t="e">
        <f>VLOOKUP($Q44,УЧАСТНИКИ!$A$2:$L$1060,9,FALSE)</f>
        <v>#N/A</v>
      </c>
      <c r="P44" s="83" t="e">
        <f>VLOOKUP($Q44,УЧАСТНИКИ!$A$2:$L$1060,10,FALSE)</f>
        <v>#N/A</v>
      </c>
      <c r="Q44" s="369"/>
      <c r="R44" s="66"/>
      <c r="S44" s="233">
        <f t="shared" si="14"/>
        <v>0</v>
      </c>
    </row>
    <row r="45" spans="1:19" s="61" customFormat="1" ht="23.1" hidden="1" customHeight="1" x14ac:dyDescent="0.2">
      <c r="A45" s="221">
        <v>68</v>
      </c>
      <c r="B45" s="83" t="e">
        <f>VLOOKUP($Q45,УЧАСТНИКИ!$A$2:$L$1060,3,FALSE)</f>
        <v>#N/A</v>
      </c>
      <c r="C45" s="82" t="e">
        <f>VLOOKUP($Q45,УЧАСТНИКИ!$A$2:$L$1060,4,FALSE)</f>
        <v>#N/A</v>
      </c>
      <c r="D45" s="82" t="e">
        <f>VLOOKUP($Q45,УЧАСТНИКИ!$A$2:$L$1060,8,FALSE)</f>
        <v>#N/A</v>
      </c>
      <c r="E45" s="83" t="e">
        <f>VLOOKUP($Q45,УЧАСТНИКИ!$A$2:$L$1060,5,FALSE)</f>
        <v>#N/A</v>
      </c>
      <c r="F45" s="82" t="e">
        <f>VLOOKUP($Q45,УЧАСТНИКИ!$A$2:$L$1060,7,FALSE)</f>
        <v>#N/A</v>
      </c>
      <c r="G45" s="222" t="e">
        <f>VLOOKUP($Q45,УЧАСТНИКИ!$A$2:$L$1060,11,FALSE)</f>
        <v>#N/A</v>
      </c>
      <c r="H45" s="223"/>
      <c r="I45" s="229">
        <f t="shared" si="10"/>
        <v>0</v>
      </c>
      <c r="J45" s="223"/>
      <c r="K45" s="234">
        <f t="shared" si="11"/>
        <v>0</v>
      </c>
      <c r="L45" s="223"/>
      <c r="M45" s="234">
        <f t="shared" si="12"/>
        <v>0</v>
      </c>
      <c r="N45" s="65" t="str">
        <f t="shared" si="13"/>
        <v>МСМК</v>
      </c>
      <c r="O45" s="222" t="s">
        <v>1543</v>
      </c>
      <c r="P45" s="83" t="e">
        <f>VLOOKUP($Q45,УЧАСТНИКИ!$A$2:$L$1060,10,FALSE)</f>
        <v>#N/A</v>
      </c>
      <c r="Q45" s="369"/>
      <c r="R45" s="66"/>
      <c r="S45" s="233">
        <f t="shared" si="14"/>
        <v>0</v>
      </c>
    </row>
    <row r="46" spans="1:19" s="61" customFormat="1" ht="23.1" hidden="1" customHeight="1" x14ac:dyDescent="0.2">
      <c r="A46" s="221">
        <v>69</v>
      </c>
      <c r="B46" s="83" t="e">
        <f>VLOOKUP($Q46,УЧАСТНИКИ!$A$2:$L$1060,3,FALSE)</f>
        <v>#N/A</v>
      </c>
      <c r="C46" s="82" t="e">
        <f>VLOOKUP($Q46,УЧАСТНИКИ!$A$2:$L$1060,4,FALSE)</f>
        <v>#N/A</v>
      </c>
      <c r="D46" s="82" t="e">
        <f>VLOOKUP($Q46,УЧАСТНИКИ!$A$2:$L$1060,8,FALSE)</f>
        <v>#N/A</v>
      </c>
      <c r="E46" s="83" t="e">
        <f>VLOOKUP($Q46,УЧАСТНИКИ!$A$2:$L$1060,5,FALSE)</f>
        <v>#N/A</v>
      </c>
      <c r="F46" s="82" t="e">
        <f>VLOOKUP($Q46,УЧАСТНИКИ!$A$2:$L$1060,7,FALSE)</f>
        <v>#N/A</v>
      </c>
      <c r="G46" s="222" t="e">
        <f>VLOOKUP($Q46,УЧАСТНИКИ!$A$2:$L$1060,11,FALSE)</f>
        <v>#N/A</v>
      </c>
      <c r="H46" s="223"/>
      <c r="I46" s="229">
        <f t="shared" si="10"/>
        <v>0</v>
      </c>
      <c r="J46" s="223"/>
      <c r="K46" s="234">
        <f t="shared" si="11"/>
        <v>0</v>
      </c>
      <c r="L46" s="223"/>
      <c r="M46" s="234">
        <f t="shared" si="12"/>
        <v>0</v>
      </c>
      <c r="N46" s="65" t="str">
        <f t="shared" si="13"/>
        <v>МСМК</v>
      </c>
      <c r="O46" s="222" t="e">
        <f>VLOOKUP($Q46,УЧАСТНИКИ!$A$2:$L$1060,9,FALSE)</f>
        <v>#N/A</v>
      </c>
      <c r="P46" s="83" t="e">
        <f>VLOOKUP($Q46,УЧАСТНИКИ!$A$2:$L$1060,10,FALSE)</f>
        <v>#N/A</v>
      </c>
      <c r="Q46" s="369"/>
      <c r="R46" s="66"/>
      <c r="S46" s="233">
        <f t="shared" si="14"/>
        <v>0</v>
      </c>
    </row>
    <row r="47" spans="1:19" s="61" customFormat="1" ht="23.1" hidden="1" customHeight="1" x14ac:dyDescent="0.2">
      <c r="A47" s="221">
        <v>70</v>
      </c>
      <c r="B47" s="83" t="e">
        <f>VLOOKUP($Q47,УЧАСТНИКИ!$A$2:$L$1060,3,FALSE)</f>
        <v>#N/A</v>
      </c>
      <c r="C47" s="82" t="e">
        <f>VLOOKUP($Q47,УЧАСТНИКИ!$A$2:$L$1060,4,FALSE)</f>
        <v>#N/A</v>
      </c>
      <c r="D47" s="82" t="e">
        <f>VLOOKUP($Q47,УЧАСТНИКИ!$A$2:$L$1060,8,FALSE)</f>
        <v>#N/A</v>
      </c>
      <c r="E47" s="83" t="e">
        <f>VLOOKUP($Q47,УЧАСТНИКИ!$A$2:$L$1060,5,FALSE)</f>
        <v>#N/A</v>
      </c>
      <c r="F47" s="82" t="e">
        <f>VLOOKUP($Q47,УЧАСТНИКИ!$A$2:$L$1060,7,FALSE)</f>
        <v>#N/A</v>
      </c>
      <c r="G47" s="222" t="e">
        <f>VLOOKUP($Q47,УЧАСТНИКИ!$A$2:$L$1060,11,FALSE)</f>
        <v>#N/A</v>
      </c>
      <c r="H47" s="223"/>
      <c r="I47" s="229">
        <f t="shared" si="10"/>
        <v>0</v>
      </c>
      <c r="J47" s="223"/>
      <c r="K47" s="234">
        <f t="shared" si="11"/>
        <v>0</v>
      </c>
      <c r="L47" s="223"/>
      <c r="M47" s="234">
        <f t="shared" si="12"/>
        <v>0</v>
      </c>
      <c r="N47" s="65" t="str">
        <f t="shared" si="13"/>
        <v>МСМК</v>
      </c>
      <c r="O47" s="222" t="e">
        <f>VLOOKUP($Q47,УЧАСТНИКИ!$A$2:$L$1060,9,FALSE)</f>
        <v>#N/A</v>
      </c>
      <c r="P47" s="83" t="e">
        <f>VLOOKUP($Q47,УЧАСТНИКИ!$A$2:$L$1060,10,FALSE)</f>
        <v>#N/A</v>
      </c>
      <c r="Q47" s="369"/>
      <c r="R47" s="66"/>
      <c r="S47" s="233">
        <f t="shared" si="14"/>
        <v>0</v>
      </c>
    </row>
    <row r="48" spans="1:19" s="61" customFormat="1" ht="23.1" hidden="1" customHeight="1" x14ac:dyDescent="0.2">
      <c r="A48" s="221">
        <v>71</v>
      </c>
      <c r="B48" s="83" t="e">
        <f>VLOOKUP($Q48,УЧАСТНИКИ!$A$2:$L$1060,3,FALSE)</f>
        <v>#N/A</v>
      </c>
      <c r="C48" s="82" t="e">
        <f>VLOOKUP($Q48,УЧАСТНИКИ!$A$2:$L$1060,4,FALSE)</f>
        <v>#N/A</v>
      </c>
      <c r="D48" s="82" t="e">
        <f>VLOOKUP($Q48,УЧАСТНИКИ!$A$2:$L$1060,8,FALSE)</f>
        <v>#N/A</v>
      </c>
      <c r="E48" s="83" t="e">
        <f>VLOOKUP($Q48,УЧАСТНИКИ!$A$2:$L$1060,5,FALSE)</f>
        <v>#N/A</v>
      </c>
      <c r="F48" s="82" t="e">
        <f>VLOOKUP($Q48,УЧАСТНИКИ!$A$2:$L$1060,7,FALSE)</f>
        <v>#N/A</v>
      </c>
      <c r="G48" s="222" t="e">
        <f>VLOOKUP($Q48,УЧАСТНИКИ!$A$2:$L$1060,11,FALSE)</f>
        <v>#N/A</v>
      </c>
      <c r="H48" s="223"/>
      <c r="I48" s="229">
        <f t="shared" si="10"/>
        <v>0</v>
      </c>
      <c r="J48" s="223"/>
      <c r="K48" s="234">
        <f t="shared" si="11"/>
        <v>0</v>
      </c>
      <c r="L48" s="223"/>
      <c r="M48" s="234">
        <f t="shared" si="12"/>
        <v>0</v>
      </c>
      <c r="N48" s="65" t="str">
        <f t="shared" si="13"/>
        <v>МСМК</v>
      </c>
      <c r="O48" s="222" t="e">
        <f>VLOOKUP($Q48,УЧАСТНИКИ!$A$2:$L$1060,9,FALSE)</f>
        <v>#N/A</v>
      </c>
      <c r="P48" s="83" t="e">
        <f>VLOOKUP($Q48,УЧАСТНИКИ!$A$2:$L$1060,10,FALSE)</f>
        <v>#N/A</v>
      </c>
      <c r="Q48" s="369"/>
      <c r="R48" s="66"/>
      <c r="S48" s="233">
        <f t="shared" si="14"/>
        <v>0</v>
      </c>
    </row>
    <row r="49" spans="1:19" s="61" customFormat="1" ht="23.1" hidden="1" customHeight="1" x14ac:dyDescent="0.2">
      <c r="A49" s="221">
        <v>71</v>
      </c>
      <c r="B49" s="83" t="e">
        <f>VLOOKUP($Q49,УЧАСТНИКИ!$A$2:$L$1060,3,FALSE)</f>
        <v>#N/A</v>
      </c>
      <c r="C49" s="82" t="e">
        <f>VLOOKUP($Q49,УЧАСТНИКИ!$A$2:$L$1060,4,FALSE)</f>
        <v>#N/A</v>
      </c>
      <c r="D49" s="82" t="e">
        <f>VLOOKUP($Q49,УЧАСТНИКИ!$A$2:$L$1060,8,FALSE)</f>
        <v>#N/A</v>
      </c>
      <c r="E49" s="83" t="e">
        <f>VLOOKUP($Q49,УЧАСТНИКИ!$A$2:$L$1060,5,FALSE)</f>
        <v>#N/A</v>
      </c>
      <c r="F49" s="82" t="e">
        <f>VLOOKUP($Q49,УЧАСТНИКИ!$A$2:$L$1060,7,FALSE)</f>
        <v>#N/A</v>
      </c>
      <c r="G49" s="222" t="e">
        <f>VLOOKUP($Q49,УЧАСТНИКИ!$A$2:$L$1060,11,FALSE)</f>
        <v>#N/A</v>
      </c>
      <c r="H49" s="223"/>
      <c r="I49" s="229">
        <f t="shared" si="10"/>
        <v>0</v>
      </c>
      <c r="J49" s="223"/>
      <c r="K49" s="234">
        <f t="shared" si="11"/>
        <v>0</v>
      </c>
      <c r="L49" s="223"/>
      <c r="M49" s="234">
        <f t="shared" si="12"/>
        <v>0</v>
      </c>
      <c r="N49" s="65" t="str">
        <f t="shared" si="13"/>
        <v>МСМК</v>
      </c>
      <c r="O49" s="222" t="e">
        <f>VLOOKUP($Q49,УЧАСТНИКИ!$A$2:$L$1060,9,FALSE)</f>
        <v>#N/A</v>
      </c>
      <c r="P49" s="83" t="e">
        <f>VLOOKUP($Q49,УЧАСТНИКИ!$A$2:$L$1060,10,FALSE)</f>
        <v>#N/A</v>
      </c>
      <c r="Q49" s="369"/>
      <c r="R49" s="66"/>
      <c r="S49" s="233">
        <f t="shared" si="14"/>
        <v>0</v>
      </c>
    </row>
    <row r="50" spans="1:19" s="61" customFormat="1" ht="23.1" hidden="1" customHeight="1" x14ac:dyDescent="0.2">
      <c r="A50" s="221">
        <v>73</v>
      </c>
      <c r="B50" s="83" t="e">
        <f>VLOOKUP($Q50,УЧАСТНИКИ!$A$2:$L$1060,3,FALSE)</f>
        <v>#N/A</v>
      </c>
      <c r="C50" s="82" t="e">
        <f>VLOOKUP($Q50,УЧАСТНИКИ!$A$2:$L$1060,4,FALSE)</f>
        <v>#N/A</v>
      </c>
      <c r="D50" s="82" t="e">
        <f>VLOOKUP($Q50,УЧАСТНИКИ!$A$2:$L$1060,8,FALSE)</f>
        <v>#N/A</v>
      </c>
      <c r="E50" s="83" t="e">
        <f>VLOOKUP($Q50,УЧАСТНИКИ!$A$2:$L$1060,5,FALSE)</f>
        <v>#N/A</v>
      </c>
      <c r="F50" s="82" t="e">
        <f>VLOOKUP($Q50,УЧАСТНИКИ!$A$2:$L$1060,7,FALSE)</f>
        <v>#N/A</v>
      </c>
      <c r="G50" s="222" t="e">
        <f>VLOOKUP($Q50,УЧАСТНИКИ!$A$2:$L$1060,11,FALSE)</f>
        <v>#N/A</v>
      </c>
      <c r="H50" s="223"/>
      <c r="I50" s="229">
        <f t="shared" si="10"/>
        <v>0</v>
      </c>
      <c r="J50" s="223"/>
      <c r="K50" s="234">
        <f t="shared" si="11"/>
        <v>0</v>
      </c>
      <c r="L50" s="223"/>
      <c r="M50" s="234">
        <f t="shared" si="12"/>
        <v>0</v>
      </c>
      <c r="N50" s="65" t="str">
        <f t="shared" si="13"/>
        <v>МСМК</v>
      </c>
      <c r="O50" s="222" t="e">
        <f>VLOOKUP($Q50,УЧАСТНИКИ!$A$2:$L$1060,9,FALSE)</f>
        <v>#N/A</v>
      </c>
      <c r="P50" s="83" t="e">
        <f>VLOOKUP($Q50,УЧАСТНИКИ!$A$2:$L$1060,10,FALSE)</f>
        <v>#N/A</v>
      </c>
      <c r="Q50" s="369"/>
      <c r="R50" s="66"/>
      <c r="S50" s="233">
        <f t="shared" si="14"/>
        <v>0</v>
      </c>
    </row>
    <row r="51" spans="1:19" s="61" customFormat="1" ht="23.1" hidden="1" customHeight="1" x14ac:dyDescent="0.2">
      <c r="A51" s="221">
        <v>74</v>
      </c>
      <c r="B51" s="83" t="e">
        <f>VLOOKUP($Q51,УЧАСТНИКИ!$A$2:$L$1060,3,FALSE)</f>
        <v>#N/A</v>
      </c>
      <c r="C51" s="82" t="e">
        <f>VLOOKUP($Q51,УЧАСТНИКИ!$A$2:$L$1060,4,FALSE)</f>
        <v>#N/A</v>
      </c>
      <c r="D51" s="82" t="e">
        <f>VLOOKUP($Q51,УЧАСТНИКИ!$A$2:$L$1060,8,FALSE)</f>
        <v>#N/A</v>
      </c>
      <c r="E51" s="83" t="e">
        <f>VLOOKUP($Q51,УЧАСТНИКИ!$A$2:$L$1060,5,FALSE)</f>
        <v>#N/A</v>
      </c>
      <c r="F51" s="82" t="e">
        <f>VLOOKUP($Q51,УЧАСТНИКИ!$A$2:$L$1060,7,FALSE)</f>
        <v>#N/A</v>
      </c>
      <c r="G51" s="222" t="e">
        <f>VLOOKUP($Q51,УЧАСТНИКИ!$A$2:$L$1060,11,FALSE)</f>
        <v>#N/A</v>
      </c>
      <c r="H51" s="223"/>
      <c r="I51" s="229">
        <f t="shared" si="10"/>
        <v>0</v>
      </c>
      <c r="J51" s="223"/>
      <c r="K51" s="234">
        <f t="shared" si="11"/>
        <v>0</v>
      </c>
      <c r="L51" s="223"/>
      <c r="M51" s="234">
        <f t="shared" si="12"/>
        <v>0</v>
      </c>
      <c r="N51" s="65" t="str">
        <f t="shared" si="13"/>
        <v>МСМК</v>
      </c>
      <c r="O51" s="222" t="e">
        <f>VLOOKUP($Q51,УЧАСТНИКИ!$A$2:$L$1060,9,FALSE)</f>
        <v>#N/A</v>
      </c>
      <c r="P51" s="83" t="e">
        <f>VLOOKUP($Q51,УЧАСТНИКИ!$A$2:$L$1060,10,FALSE)</f>
        <v>#N/A</v>
      </c>
      <c r="Q51" s="369"/>
      <c r="R51" s="66"/>
      <c r="S51" s="233">
        <f t="shared" si="14"/>
        <v>0</v>
      </c>
    </row>
    <row r="52" spans="1:19" s="61" customFormat="1" ht="23.1" hidden="1" customHeight="1" x14ac:dyDescent="0.2">
      <c r="A52" s="221">
        <v>75</v>
      </c>
      <c r="B52" s="83" t="e">
        <f>VLOOKUP($Q52,УЧАСТНИКИ!$A$2:$L$1060,3,FALSE)</f>
        <v>#N/A</v>
      </c>
      <c r="C52" s="82" t="e">
        <f>VLOOKUP($Q52,УЧАСТНИКИ!$A$2:$L$1060,4,FALSE)</f>
        <v>#N/A</v>
      </c>
      <c r="D52" s="82" t="e">
        <f>VLOOKUP($Q52,УЧАСТНИКИ!$A$2:$L$1060,8,FALSE)</f>
        <v>#N/A</v>
      </c>
      <c r="E52" s="83" t="e">
        <f>VLOOKUP($Q52,УЧАСТНИКИ!$A$2:$L$1060,5,FALSE)</f>
        <v>#N/A</v>
      </c>
      <c r="F52" s="82" t="e">
        <f>VLOOKUP($Q52,УЧАСТНИКИ!$A$2:$L$1060,7,FALSE)</f>
        <v>#N/A</v>
      </c>
      <c r="G52" s="222" t="e">
        <f>VLOOKUP($Q52,УЧАСТНИКИ!$A$2:$L$1060,11,FALSE)</f>
        <v>#N/A</v>
      </c>
      <c r="H52" s="223"/>
      <c r="I52" s="229">
        <f t="shared" si="10"/>
        <v>0</v>
      </c>
      <c r="J52" s="223"/>
      <c r="K52" s="234">
        <f t="shared" si="11"/>
        <v>0</v>
      </c>
      <c r="L52" s="223"/>
      <c r="M52" s="234">
        <f t="shared" si="12"/>
        <v>0</v>
      </c>
      <c r="N52" s="65" t="str">
        <f t="shared" si="13"/>
        <v>МСМК</v>
      </c>
      <c r="O52" s="222" t="e">
        <f>VLOOKUP($Q52,УЧАСТНИКИ!$A$2:$L$1060,9,FALSE)</f>
        <v>#N/A</v>
      </c>
      <c r="P52" s="83" t="e">
        <f>VLOOKUP($Q52,УЧАСТНИКИ!$A$2:$L$1060,10,FALSE)</f>
        <v>#N/A</v>
      </c>
      <c r="Q52" s="369"/>
      <c r="R52" s="66"/>
      <c r="S52" s="233">
        <f t="shared" si="14"/>
        <v>0</v>
      </c>
    </row>
    <row r="53" spans="1:19" s="61" customFormat="1" ht="23.1" hidden="1" customHeight="1" x14ac:dyDescent="0.2">
      <c r="A53" s="221">
        <v>76</v>
      </c>
      <c r="B53" s="83" t="e">
        <f>VLOOKUP($Q53,УЧАСТНИКИ!$A$2:$L$1060,3,FALSE)</f>
        <v>#N/A</v>
      </c>
      <c r="C53" s="82" t="e">
        <f>VLOOKUP($Q53,УЧАСТНИКИ!$A$2:$L$1060,4,FALSE)</f>
        <v>#N/A</v>
      </c>
      <c r="D53" s="82" t="e">
        <f>VLOOKUP($Q53,УЧАСТНИКИ!$A$2:$L$1060,8,FALSE)</f>
        <v>#N/A</v>
      </c>
      <c r="E53" s="83" t="e">
        <f>VLOOKUP($Q53,УЧАСТНИКИ!$A$2:$L$1060,5,FALSE)</f>
        <v>#N/A</v>
      </c>
      <c r="F53" s="82" t="e">
        <f>VLOOKUP($Q53,УЧАСТНИКИ!$A$2:$L$1060,7,FALSE)</f>
        <v>#N/A</v>
      </c>
      <c r="G53" s="222" t="e">
        <f>VLOOKUP($Q53,УЧАСТНИКИ!$A$2:$L$1060,11,FALSE)</f>
        <v>#N/A</v>
      </c>
      <c r="H53" s="223"/>
      <c r="I53" s="229">
        <f t="shared" si="10"/>
        <v>0</v>
      </c>
      <c r="J53" s="223"/>
      <c r="K53" s="234">
        <f t="shared" si="11"/>
        <v>0</v>
      </c>
      <c r="L53" s="223"/>
      <c r="M53" s="234">
        <f t="shared" si="12"/>
        <v>0</v>
      </c>
      <c r="N53" s="65" t="str">
        <f t="shared" si="13"/>
        <v>МСМК</v>
      </c>
      <c r="O53" s="222" t="e">
        <f>VLOOKUP($Q53,УЧАСТНИКИ!$A$2:$L$1060,9,FALSE)</f>
        <v>#N/A</v>
      </c>
      <c r="P53" s="83" t="e">
        <f>VLOOKUP($Q53,УЧАСТНИКИ!$A$2:$L$1060,10,FALSE)</f>
        <v>#N/A</v>
      </c>
      <c r="Q53" s="369"/>
      <c r="R53" s="66"/>
      <c r="S53" s="233">
        <f t="shared" si="14"/>
        <v>0</v>
      </c>
    </row>
    <row r="54" spans="1:19" s="61" customFormat="1" ht="23.1" hidden="1" customHeight="1" x14ac:dyDescent="0.2">
      <c r="A54" s="221">
        <v>77</v>
      </c>
      <c r="B54" s="83" t="e">
        <f>VLOOKUP($Q54,УЧАСТНИКИ!$A$2:$L$1060,3,FALSE)</f>
        <v>#N/A</v>
      </c>
      <c r="C54" s="82" t="e">
        <f>VLOOKUP($Q54,УЧАСТНИКИ!$A$2:$L$1060,4,FALSE)</f>
        <v>#N/A</v>
      </c>
      <c r="D54" s="82" t="e">
        <f>VLOOKUP($Q54,УЧАСТНИКИ!$A$2:$L$1060,8,FALSE)</f>
        <v>#N/A</v>
      </c>
      <c r="E54" s="83" t="e">
        <f>VLOOKUP($Q54,УЧАСТНИКИ!$A$2:$L$1060,5,FALSE)</f>
        <v>#N/A</v>
      </c>
      <c r="F54" s="82" t="e">
        <f>VLOOKUP($Q54,УЧАСТНИКИ!$A$2:$L$1060,7,FALSE)</f>
        <v>#N/A</v>
      </c>
      <c r="G54" s="222" t="e">
        <f>VLOOKUP($Q54,УЧАСТНИКИ!$A$2:$L$1060,11,FALSE)</f>
        <v>#N/A</v>
      </c>
      <c r="H54" s="223"/>
      <c r="I54" s="229">
        <f t="shared" si="10"/>
        <v>0</v>
      </c>
      <c r="J54" s="223"/>
      <c r="K54" s="234">
        <f t="shared" si="11"/>
        <v>0</v>
      </c>
      <c r="L54" s="223"/>
      <c r="M54" s="234">
        <f t="shared" si="12"/>
        <v>0</v>
      </c>
      <c r="N54" s="65" t="str">
        <f t="shared" si="13"/>
        <v>МСМК</v>
      </c>
      <c r="O54" s="222" t="e">
        <f>VLOOKUP($Q54,УЧАСТНИКИ!$A$2:$L$1060,9,FALSE)</f>
        <v>#N/A</v>
      </c>
      <c r="P54" s="83" t="e">
        <f>VLOOKUP($Q54,УЧАСТНИКИ!$A$2:$L$1060,10,FALSE)</f>
        <v>#N/A</v>
      </c>
      <c r="Q54" s="369"/>
      <c r="R54" s="66"/>
      <c r="S54" s="233">
        <f t="shared" si="14"/>
        <v>0</v>
      </c>
    </row>
    <row r="55" spans="1:19" s="61" customFormat="1" ht="23.1" hidden="1" customHeight="1" x14ac:dyDescent="0.2">
      <c r="A55" s="221">
        <v>78</v>
      </c>
      <c r="B55" s="83" t="e">
        <f>VLOOKUP($Q55,УЧАСТНИКИ!$A$2:$L$1060,3,FALSE)</f>
        <v>#N/A</v>
      </c>
      <c r="C55" s="82" t="e">
        <f>VLOOKUP($Q55,УЧАСТНИКИ!$A$2:$L$1060,4,FALSE)</f>
        <v>#N/A</v>
      </c>
      <c r="D55" s="82" t="e">
        <f>VLOOKUP($Q55,УЧАСТНИКИ!$A$2:$L$1060,8,FALSE)</f>
        <v>#N/A</v>
      </c>
      <c r="E55" s="83" t="e">
        <f>VLOOKUP($Q55,УЧАСТНИКИ!$A$2:$L$1060,5,FALSE)</f>
        <v>#N/A</v>
      </c>
      <c r="F55" s="82" t="e">
        <f>VLOOKUP($Q55,УЧАСТНИКИ!$A$2:$L$1060,7,FALSE)</f>
        <v>#N/A</v>
      </c>
      <c r="G55" s="222" t="e">
        <f>VLOOKUP($Q55,УЧАСТНИКИ!$A$2:$L$1060,11,FALSE)</f>
        <v>#N/A</v>
      </c>
      <c r="H55" s="223"/>
      <c r="I55" s="229">
        <f t="shared" si="10"/>
        <v>0</v>
      </c>
      <c r="J55" s="223"/>
      <c r="K55" s="234">
        <f t="shared" si="11"/>
        <v>0</v>
      </c>
      <c r="L55" s="223"/>
      <c r="M55" s="234">
        <f t="shared" si="12"/>
        <v>0</v>
      </c>
      <c r="N55" s="65" t="str">
        <f t="shared" si="13"/>
        <v>МСМК</v>
      </c>
      <c r="O55" s="222" t="e">
        <f>VLOOKUP($Q55,УЧАСТНИКИ!$A$2:$L$1060,9,FALSE)</f>
        <v>#N/A</v>
      </c>
      <c r="P55" s="83" t="e">
        <f>VLOOKUP($Q55,УЧАСТНИКИ!$A$2:$L$1060,10,FALSE)</f>
        <v>#N/A</v>
      </c>
      <c r="Q55" s="369"/>
      <c r="R55" s="66"/>
      <c r="S55" s="233">
        <f t="shared" si="14"/>
        <v>0</v>
      </c>
    </row>
    <row r="56" spans="1:19" s="61" customFormat="1" ht="23.1" hidden="1" customHeight="1" x14ac:dyDescent="0.2">
      <c r="A56" s="221">
        <v>79</v>
      </c>
      <c r="B56" s="83" t="e">
        <f>VLOOKUP($Q56,УЧАСТНИКИ!$A$2:$L$1060,3,FALSE)</f>
        <v>#N/A</v>
      </c>
      <c r="C56" s="82" t="e">
        <f>VLOOKUP($Q56,УЧАСТНИКИ!$A$2:$L$1060,4,FALSE)</f>
        <v>#N/A</v>
      </c>
      <c r="D56" s="82" t="e">
        <f>VLOOKUP($Q56,УЧАСТНИКИ!$A$2:$L$1060,8,FALSE)</f>
        <v>#N/A</v>
      </c>
      <c r="E56" s="83" t="e">
        <f>VLOOKUP($Q56,УЧАСТНИКИ!$A$2:$L$1060,5,FALSE)</f>
        <v>#N/A</v>
      </c>
      <c r="F56" s="82" t="e">
        <f>VLOOKUP($Q56,УЧАСТНИКИ!$A$2:$L$1060,7,FALSE)</f>
        <v>#N/A</v>
      </c>
      <c r="G56" s="222" t="e">
        <f>VLOOKUP($Q56,УЧАСТНИКИ!$A$2:$L$1060,11,FALSE)</f>
        <v>#N/A</v>
      </c>
      <c r="H56" s="223"/>
      <c r="I56" s="229">
        <f t="shared" si="10"/>
        <v>0</v>
      </c>
      <c r="J56" s="223"/>
      <c r="K56" s="234">
        <f t="shared" si="11"/>
        <v>0</v>
      </c>
      <c r="L56" s="223"/>
      <c r="M56" s="234">
        <f t="shared" si="12"/>
        <v>0</v>
      </c>
      <c r="N56" s="65" t="str">
        <f t="shared" si="13"/>
        <v>МСМК</v>
      </c>
      <c r="O56" s="222" t="e">
        <f>VLOOKUP($Q56,УЧАСТНИКИ!$A$2:$L$1060,9,FALSE)</f>
        <v>#N/A</v>
      </c>
      <c r="P56" s="83" t="e">
        <f>VLOOKUP($Q56,УЧАСТНИКИ!$A$2:$L$1060,10,FALSE)</f>
        <v>#N/A</v>
      </c>
      <c r="Q56" s="369"/>
      <c r="R56" s="66"/>
      <c r="S56" s="233">
        <f t="shared" si="14"/>
        <v>0</v>
      </c>
    </row>
    <row r="57" spans="1:19" s="61" customFormat="1" ht="23.1" hidden="1" customHeight="1" x14ac:dyDescent="0.2">
      <c r="A57" s="221">
        <v>80</v>
      </c>
      <c r="B57" s="83" t="e">
        <f>VLOOKUP($Q57,УЧАСТНИКИ!$A$2:$L$1060,3,FALSE)</f>
        <v>#N/A</v>
      </c>
      <c r="C57" s="82" t="e">
        <f>VLOOKUP($Q57,УЧАСТНИКИ!$A$2:$L$1060,4,FALSE)</f>
        <v>#N/A</v>
      </c>
      <c r="D57" s="82" t="e">
        <f>VLOOKUP($Q57,УЧАСТНИКИ!$A$2:$L$1060,8,FALSE)</f>
        <v>#N/A</v>
      </c>
      <c r="E57" s="83" t="e">
        <f>VLOOKUP($Q57,УЧАСТНИКИ!$A$2:$L$1060,5,FALSE)</f>
        <v>#N/A</v>
      </c>
      <c r="F57" s="82" t="e">
        <f>VLOOKUP($Q57,УЧАСТНИКИ!$A$2:$L$1060,7,FALSE)</f>
        <v>#N/A</v>
      </c>
      <c r="G57" s="222" t="e">
        <f>VLOOKUP($Q57,УЧАСТНИКИ!$A$2:$L$1060,11,FALSE)</f>
        <v>#N/A</v>
      </c>
      <c r="H57" s="223"/>
      <c r="I57" s="229">
        <f t="shared" si="10"/>
        <v>0</v>
      </c>
      <c r="J57" s="223"/>
      <c r="K57" s="234">
        <f t="shared" si="11"/>
        <v>0</v>
      </c>
      <c r="L57" s="223"/>
      <c r="M57" s="234">
        <f t="shared" si="12"/>
        <v>0</v>
      </c>
      <c r="N57" s="65" t="str">
        <f t="shared" si="13"/>
        <v>МСМК</v>
      </c>
      <c r="O57" s="222" t="e">
        <f>VLOOKUP($Q57,УЧАСТНИКИ!$A$2:$L$1060,9,FALSE)</f>
        <v>#N/A</v>
      </c>
      <c r="P57" s="83" t="e">
        <f>VLOOKUP($Q57,УЧАСТНИКИ!$A$2:$L$1060,10,FALSE)</f>
        <v>#N/A</v>
      </c>
      <c r="Q57" s="369"/>
      <c r="R57" s="66"/>
      <c r="S57" s="233">
        <f t="shared" si="14"/>
        <v>0</v>
      </c>
    </row>
    <row r="58" spans="1:19" s="61" customFormat="1" ht="23.1" hidden="1" customHeight="1" x14ac:dyDescent="0.2">
      <c r="A58" s="221">
        <v>81</v>
      </c>
      <c r="B58" s="83" t="e">
        <f>VLOOKUP($Q58,УЧАСТНИКИ!$A$2:$L$1060,3,FALSE)</f>
        <v>#N/A</v>
      </c>
      <c r="C58" s="82" t="e">
        <f>VLOOKUP($Q58,УЧАСТНИКИ!$A$2:$L$1060,4,FALSE)</f>
        <v>#N/A</v>
      </c>
      <c r="D58" s="82" t="e">
        <f>VLOOKUP($Q58,УЧАСТНИКИ!$A$2:$L$1060,8,FALSE)</f>
        <v>#N/A</v>
      </c>
      <c r="E58" s="83" t="e">
        <f>VLOOKUP($Q58,УЧАСТНИКИ!$A$2:$L$1060,5,FALSE)</f>
        <v>#N/A</v>
      </c>
      <c r="F58" s="82" t="e">
        <f>VLOOKUP($Q58,УЧАСТНИКИ!$A$2:$L$1060,7,FALSE)</f>
        <v>#N/A</v>
      </c>
      <c r="G58" s="222" t="e">
        <f>VLOOKUP($Q58,УЧАСТНИКИ!$A$2:$L$1060,11,FALSE)</f>
        <v>#N/A</v>
      </c>
      <c r="H58" s="223"/>
      <c r="I58" s="229">
        <f t="shared" si="10"/>
        <v>0</v>
      </c>
      <c r="J58" s="223"/>
      <c r="K58" s="234">
        <f t="shared" si="11"/>
        <v>0</v>
      </c>
      <c r="L58" s="223"/>
      <c r="M58" s="234">
        <f t="shared" si="12"/>
        <v>0</v>
      </c>
      <c r="N58" s="65" t="str">
        <f t="shared" si="13"/>
        <v>МСМК</v>
      </c>
      <c r="O58" s="222" t="e">
        <f>VLOOKUP($Q58,УЧАСТНИКИ!$A$2:$L$1060,9,FALSE)</f>
        <v>#N/A</v>
      </c>
      <c r="P58" s="83" t="e">
        <f>VLOOKUP($Q58,УЧАСТНИКИ!$A$2:$L$1060,10,FALSE)</f>
        <v>#N/A</v>
      </c>
      <c r="Q58" s="369"/>
      <c r="R58" s="66"/>
      <c r="S58" s="233">
        <f t="shared" si="14"/>
        <v>0</v>
      </c>
    </row>
    <row r="59" spans="1:19" s="61" customFormat="1" ht="23.1" hidden="1" customHeight="1" x14ac:dyDescent="0.2">
      <c r="A59" s="221">
        <v>81</v>
      </c>
      <c r="B59" s="83" t="e">
        <f>VLOOKUP($Q59,УЧАСТНИКИ!$A$2:$L$1060,3,FALSE)</f>
        <v>#N/A</v>
      </c>
      <c r="C59" s="82" t="e">
        <f>VLOOKUP($Q59,УЧАСТНИКИ!$A$2:$L$1060,4,FALSE)</f>
        <v>#N/A</v>
      </c>
      <c r="D59" s="82" t="e">
        <f>VLOOKUP($Q59,УЧАСТНИКИ!$A$2:$L$1060,8,FALSE)</f>
        <v>#N/A</v>
      </c>
      <c r="E59" s="83" t="e">
        <f>VLOOKUP($Q59,УЧАСТНИКИ!$A$2:$L$1060,5,FALSE)</f>
        <v>#N/A</v>
      </c>
      <c r="F59" s="82" t="e">
        <f>VLOOKUP($Q59,УЧАСТНИКИ!$A$2:$L$1060,7,FALSE)</f>
        <v>#N/A</v>
      </c>
      <c r="G59" s="222" t="e">
        <f>VLOOKUP($Q59,УЧАСТНИКИ!$A$2:$L$1060,11,FALSE)</f>
        <v>#N/A</v>
      </c>
      <c r="H59" s="223"/>
      <c r="I59" s="229">
        <f t="shared" si="10"/>
        <v>0</v>
      </c>
      <c r="J59" s="223"/>
      <c r="K59" s="234">
        <f t="shared" si="11"/>
        <v>0</v>
      </c>
      <c r="L59" s="223"/>
      <c r="M59" s="234">
        <f t="shared" si="12"/>
        <v>0</v>
      </c>
      <c r="N59" s="65" t="str">
        <f t="shared" si="13"/>
        <v>МСМК</v>
      </c>
      <c r="O59" s="222" t="e">
        <f>VLOOKUP($Q59,УЧАСТНИКИ!$A$2:$L$1060,9,FALSE)</f>
        <v>#N/A</v>
      </c>
      <c r="P59" s="83" t="e">
        <f>VLOOKUP($Q59,УЧАСТНИКИ!$A$2:$L$1060,10,FALSE)</f>
        <v>#N/A</v>
      </c>
      <c r="Q59" s="369"/>
      <c r="R59" s="66"/>
      <c r="S59" s="233">
        <f t="shared" si="14"/>
        <v>0</v>
      </c>
    </row>
    <row r="60" spans="1:19" s="61" customFormat="1" ht="23.1" hidden="1" customHeight="1" x14ac:dyDescent="0.2">
      <c r="A60" s="221">
        <v>83</v>
      </c>
      <c r="B60" s="83" t="e">
        <f>VLOOKUP($Q60,УЧАСТНИКИ!$A$2:$L$1060,3,FALSE)</f>
        <v>#N/A</v>
      </c>
      <c r="C60" s="82" t="e">
        <f>VLOOKUP($Q60,УЧАСТНИКИ!$A$2:$L$1060,4,FALSE)</f>
        <v>#N/A</v>
      </c>
      <c r="D60" s="82" t="e">
        <f>VLOOKUP($Q60,УЧАСТНИКИ!$A$2:$L$1060,8,FALSE)</f>
        <v>#N/A</v>
      </c>
      <c r="E60" s="83" t="e">
        <f>VLOOKUP($Q60,УЧАСТНИКИ!$A$2:$L$1060,5,FALSE)</f>
        <v>#N/A</v>
      </c>
      <c r="F60" s="82" t="e">
        <f>VLOOKUP($Q60,УЧАСТНИКИ!$A$2:$L$1060,7,FALSE)</f>
        <v>#N/A</v>
      </c>
      <c r="G60" s="222" t="e">
        <f>VLOOKUP($Q60,УЧАСТНИКИ!$A$2:$L$1060,11,FALSE)</f>
        <v>#N/A</v>
      </c>
      <c r="H60" s="223"/>
      <c r="I60" s="229">
        <f t="shared" si="10"/>
        <v>0</v>
      </c>
      <c r="J60" s="223"/>
      <c r="K60" s="234">
        <f t="shared" si="11"/>
        <v>0</v>
      </c>
      <c r="L60" s="223"/>
      <c r="M60" s="234">
        <f t="shared" si="12"/>
        <v>0</v>
      </c>
      <c r="N60" s="65" t="str">
        <f t="shared" si="13"/>
        <v>МСМК</v>
      </c>
      <c r="O60" s="222" t="e">
        <f>VLOOKUP($Q60,УЧАСТНИКИ!$A$2:$L$1060,9,FALSE)</f>
        <v>#N/A</v>
      </c>
      <c r="P60" s="83" t="e">
        <f>VLOOKUP($Q60,УЧАСТНИКИ!$A$2:$L$1060,10,FALSE)</f>
        <v>#N/A</v>
      </c>
      <c r="Q60" s="369"/>
      <c r="R60" s="66"/>
      <c r="S60" s="233">
        <f t="shared" si="14"/>
        <v>0</v>
      </c>
    </row>
    <row r="61" spans="1:19" s="61" customFormat="1" ht="23.1" hidden="1" customHeight="1" x14ac:dyDescent="0.2">
      <c r="A61" s="221">
        <v>84</v>
      </c>
      <c r="B61" s="83" t="e">
        <f>VLOOKUP($Q61,УЧАСТНИКИ!$A$2:$L$1060,3,FALSE)</f>
        <v>#N/A</v>
      </c>
      <c r="C61" s="82" t="e">
        <f>VLOOKUP($Q61,УЧАСТНИКИ!$A$2:$L$1060,4,FALSE)</f>
        <v>#N/A</v>
      </c>
      <c r="D61" s="82" t="e">
        <f>VLOOKUP($Q61,УЧАСТНИКИ!$A$2:$L$1060,8,FALSE)</f>
        <v>#N/A</v>
      </c>
      <c r="E61" s="83" t="e">
        <f>VLOOKUP($Q61,УЧАСТНИКИ!$A$2:$L$1060,5,FALSE)</f>
        <v>#N/A</v>
      </c>
      <c r="F61" s="82" t="e">
        <f>VLOOKUP($Q61,УЧАСТНИКИ!$A$2:$L$1060,7,FALSE)</f>
        <v>#N/A</v>
      </c>
      <c r="G61" s="222" t="e">
        <f>VLOOKUP($Q61,УЧАСТНИКИ!$A$2:$L$1060,11,FALSE)</f>
        <v>#N/A</v>
      </c>
      <c r="H61" s="223"/>
      <c r="I61" s="229">
        <f t="shared" si="10"/>
        <v>0</v>
      </c>
      <c r="J61" s="223"/>
      <c r="K61" s="234">
        <f t="shared" si="11"/>
        <v>0</v>
      </c>
      <c r="L61" s="223"/>
      <c r="M61" s="234">
        <f t="shared" si="12"/>
        <v>0</v>
      </c>
      <c r="N61" s="65" t="str">
        <f t="shared" si="13"/>
        <v>МСМК</v>
      </c>
      <c r="O61" s="222" t="e">
        <f>VLOOKUP($Q61,УЧАСТНИКИ!$A$2:$L$1060,9,FALSE)</f>
        <v>#N/A</v>
      </c>
      <c r="P61" s="83" t="e">
        <f>VLOOKUP($Q61,УЧАСТНИКИ!$A$2:$L$1060,10,FALSE)</f>
        <v>#N/A</v>
      </c>
      <c r="Q61" s="369"/>
      <c r="R61" s="66"/>
      <c r="S61" s="233">
        <f t="shared" si="14"/>
        <v>0</v>
      </c>
    </row>
    <row r="62" spans="1:19" s="61" customFormat="1" ht="23.1" hidden="1" customHeight="1" x14ac:dyDescent="0.2">
      <c r="A62" s="221">
        <v>85</v>
      </c>
      <c r="B62" s="83" t="e">
        <f>VLOOKUP($Q62,УЧАСТНИКИ!$A$2:$L$1060,3,FALSE)</f>
        <v>#N/A</v>
      </c>
      <c r="C62" s="82" t="e">
        <f>VLOOKUP($Q62,УЧАСТНИКИ!$A$2:$L$1060,4,FALSE)</f>
        <v>#N/A</v>
      </c>
      <c r="D62" s="82" t="e">
        <f>VLOOKUP($Q62,УЧАСТНИКИ!$A$2:$L$1060,8,FALSE)</f>
        <v>#N/A</v>
      </c>
      <c r="E62" s="83" t="e">
        <f>VLOOKUP($Q62,УЧАСТНИКИ!$A$2:$L$1060,5,FALSE)</f>
        <v>#N/A</v>
      </c>
      <c r="F62" s="82" t="e">
        <f>VLOOKUP($Q62,УЧАСТНИКИ!$A$2:$L$1060,7,FALSE)</f>
        <v>#N/A</v>
      </c>
      <c r="G62" s="222" t="e">
        <f>VLOOKUP($Q62,УЧАСТНИКИ!$A$2:$L$1060,11,FALSE)</f>
        <v>#N/A</v>
      </c>
      <c r="H62" s="223"/>
      <c r="I62" s="229">
        <f t="shared" si="10"/>
        <v>0</v>
      </c>
      <c r="J62" s="223"/>
      <c r="K62" s="234">
        <f t="shared" si="11"/>
        <v>0</v>
      </c>
      <c r="L62" s="223"/>
      <c r="M62" s="234">
        <f t="shared" si="12"/>
        <v>0</v>
      </c>
      <c r="N62" s="65" t="str">
        <f t="shared" si="13"/>
        <v>МСМК</v>
      </c>
      <c r="O62" s="222" t="e">
        <f>VLOOKUP($Q62,УЧАСТНИКИ!$A$2:$L$1060,9,FALSE)</f>
        <v>#N/A</v>
      </c>
      <c r="P62" s="83" t="e">
        <f>VLOOKUP($Q62,УЧАСТНИКИ!$A$2:$L$1060,10,FALSE)</f>
        <v>#N/A</v>
      </c>
      <c r="Q62" s="369"/>
      <c r="R62" s="66"/>
      <c r="S62" s="233">
        <f t="shared" si="14"/>
        <v>0</v>
      </c>
    </row>
    <row r="63" spans="1:19" s="61" customFormat="1" ht="23.1" hidden="1" customHeight="1" x14ac:dyDescent="0.2">
      <c r="A63" s="221">
        <v>86</v>
      </c>
      <c r="B63" s="83" t="e">
        <f>VLOOKUP($Q63,УЧАСТНИКИ!$A$2:$L$1060,3,FALSE)</f>
        <v>#N/A</v>
      </c>
      <c r="C63" s="82" t="e">
        <f>VLOOKUP($Q63,УЧАСТНИКИ!$A$2:$L$1060,4,FALSE)</f>
        <v>#N/A</v>
      </c>
      <c r="D63" s="82" t="e">
        <f>VLOOKUP($Q63,УЧАСТНИКИ!$A$2:$L$1060,8,FALSE)</f>
        <v>#N/A</v>
      </c>
      <c r="E63" s="83" t="e">
        <f>VLOOKUP($Q63,УЧАСТНИКИ!$A$2:$L$1060,5,FALSE)</f>
        <v>#N/A</v>
      </c>
      <c r="F63" s="82" t="e">
        <f>VLOOKUP($Q63,УЧАСТНИКИ!$A$2:$L$1060,7,FALSE)</f>
        <v>#N/A</v>
      </c>
      <c r="G63" s="222" t="e">
        <f>VLOOKUP($Q63,УЧАСТНИКИ!$A$2:$L$1060,11,FALSE)</f>
        <v>#N/A</v>
      </c>
      <c r="H63" s="223"/>
      <c r="I63" s="229">
        <f t="shared" si="10"/>
        <v>0</v>
      </c>
      <c r="J63" s="223"/>
      <c r="K63" s="234">
        <f t="shared" si="11"/>
        <v>0</v>
      </c>
      <c r="L63" s="223"/>
      <c r="M63" s="234">
        <f t="shared" si="12"/>
        <v>0</v>
      </c>
      <c r="N63" s="65" t="str">
        <f t="shared" si="13"/>
        <v>МСМК</v>
      </c>
      <c r="O63" s="222" t="e">
        <f>VLOOKUP($Q63,УЧАСТНИКИ!$A$2:$L$1060,9,FALSE)</f>
        <v>#N/A</v>
      </c>
      <c r="P63" s="83" t="e">
        <f>VLOOKUP($Q63,УЧАСТНИКИ!$A$2:$L$1060,10,FALSE)</f>
        <v>#N/A</v>
      </c>
      <c r="Q63" s="369"/>
      <c r="R63" s="66"/>
      <c r="S63" s="233">
        <f t="shared" si="14"/>
        <v>0</v>
      </c>
    </row>
    <row r="64" spans="1:19" s="61" customFormat="1" ht="23.1" hidden="1" customHeight="1" x14ac:dyDescent="0.2">
      <c r="A64" s="221">
        <v>87</v>
      </c>
      <c r="B64" s="83" t="e">
        <f>VLOOKUP($Q64,УЧАСТНИКИ!$A$2:$L$1060,3,FALSE)</f>
        <v>#N/A</v>
      </c>
      <c r="C64" s="82" t="e">
        <f>VLOOKUP($Q64,УЧАСТНИКИ!$A$2:$L$1060,4,FALSE)</f>
        <v>#N/A</v>
      </c>
      <c r="D64" s="82" t="e">
        <f>VLOOKUP($Q64,УЧАСТНИКИ!$A$2:$L$1060,8,FALSE)</f>
        <v>#N/A</v>
      </c>
      <c r="E64" s="83" t="e">
        <f>VLOOKUP($Q64,УЧАСТНИКИ!$A$2:$L$1060,5,FALSE)</f>
        <v>#N/A</v>
      </c>
      <c r="F64" s="82" t="e">
        <f>VLOOKUP($Q64,УЧАСТНИКИ!$A$2:$L$1060,7,FALSE)</f>
        <v>#N/A</v>
      </c>
      <c r="G64" s="222" t="e">
        <f>VLOOKUP($Q64,УЧАСТНИКИ!$A$2:$L$1060,11,FALSE)</f>
        <v>#N/A</v>
      </c>
      <c r="H64" s="223"/>
      <c r="I64" s="229">
        <f t="shared" si="10"/>
        <v>0</v>
      </c>
      <c r="J64" s="223"/>
      <c r="K64" s="234">
        <f t="shared" si="11"/>
        <v>0</v>
      </c>
      <c r="L64" s="223"/>
      <c r="M64" s="234">
        <f t="shared" si="12"/>
        <v>0</v>
      </c>
      <c r="N64" s="65" t="str">
        <f t="shared" si="13"/>
        <v>МСМК</v>
      </c>
      <c r="O64" s="222" t="e">
        <f>VLOOKUP($Q64,УЧАСТНИКИ!$A$2:$L$1060,9,FALSE)</f>
        <v>#N/A</v>
      </c>
      <c r="P64" s="83" t="e">
        <f>VLOOKUP($Q64,УЧАСТНИКИ!$A$2:$L$1060,10,FALSE)</f>
        <v>#N/A</v>
      </c>
      <c r="Q64" s="369"/>
      <c r="R64" s="66"/>
      <c r="S64" s="233">
        <f t="shared" si="14"/>
        <v>0</v>
      </c>
    </row>
    <row r="65" spans="1:19" s="61" customFormat="1" ht="23.1" hidden="1" customHeight="1" x14ac:dyDescent="0.2">
      <c r="A65" s="221">
        <v>88</v>
      </c>
      <c r="B65" s="83" t="e">
        <f>VLOOKUP($Q65,УЧАСТНИКИ!$A$2:$L$1060,3,FALSE)</f>
        <v>#N/A</v>
      </c>
      <c r="C65" s="82" t="e">
        <f>VLOOKUP($Q65,УЧАСТНИКИ!$A$2:$L$1060,4,FALSE)</f>
        <v>#N/A</v>
      </c>
      <c r="D65" s="82" t="e">
        <f>VLOOKUP($Q65,УЧАСТНИКИ!$A$2:$L$1060,8,FALSE)</f>
        <v>#N/A</v>
      </c>
      <c r="E65" s="83" t="e">
        <f>VLOOKUP($Q65,УЧАСТНИКИ!$A$2:$L$1060,5,FALSE)</f>
        <v>#N/A</v>
      </c>
      <c r="F65" s="82" t="e">
        <f>VLOOKUP($Q65,УЧАСТНИКИ!$A$2:$L$1060,7,FALSE)</f>
        <v>#N/A</v>
      </c>
      <c r="G65" s="222" t="e">
        <f>VLOOKUP($Q65,УЧАСТНИКИ!$A$2:$L$1060,11,FALSE)</f>
        <v>#N/A</v>
      </c>
      <c r="H65" s="223"/>
      <c r="I65" s="229">
        <f t="shared" si="10"/>
        <v>0</v>
      </c>
      <c r="J65" s="223"/>
      <c r="K65" s="234">
        <f t="shared" si="11"/>
        <v>0</v>
      </c>
      <c r="L65" s="223"/>
      <c r="M65" s="234">
        <f t="shared" si="12"/>
        <v>0</v>
      </c>
      <c r="N65" s="65" t="str">
        <f t="shared" si="13"/>
        <v>МСМК</v>
      </c>
      <c r="O65" s="222" t="e">
        <f>VLOOKUP($Q65,УЧАСТНИКИ!$A$2:$L$1060,9,FALSE)</f>
        <v>#N/A</v>
      </c>
      <c r="P65" s="83" t="e">
        <f>VLOOKUP($Q65,УЧАСТНИКИ!$A$2:$L$1060,10,FALSE)</f>
        <v>#N/A</v>
      </c>
      <c r="Q65" s="369"/>
      <c r="R65" s="66"/>
      <c r="S65" s="233">
        <f t="shared" si="14"/>
        <v>0</v>
      </c>
    </row>
    <row r="66" spans="1:19" s="61" customFormat="1" ht="23.1" hidden="1" customHeight="1" x14ac:dyDescent="0.2">
      <c r="A66" s="221">
        <v>88</v>
      </c>
      <c r="B66" s="83" t="e">
        <f>VLOOKUP($Q66,УЧАСТНИКИ!$A$2:$L$1060,3,FALSE)</f>
        <v>#N/A</v>
      </c>
      <c r="C66" s="82" t="e">
        <f>VLOOKUP($Q66,УЧАСТНИКИ!$A$2:$L$1060,4,FALSE)</f>
        <v>#N/A</v>
      </c>
      <c r="D66" s="82" t="e">
        <f>VLOOKUP($Q66,УЧАСТНИКИ!$A$2:$L$1060,8,FALSE)</f>
        <v>#N/A</v>
      </c>
      <c r="E66" s="83" t="e">
        <f>VLOOKUP($Q66,УЧАСТНИКИ!$A$2:$L$1060,5,FALSE)</f>
        <v>#N/A</v>
      </c>
      <c r="F66" s="82" t="e">
        <f>VLOOKUP($Q66,УЧАСТНИКИ!$A$2:$L$1060,7,FALSE)</f>
        <v>#N/A</v>
      </c>
      <c r="G66" s="222" t="e">
        <f>VLOOKUP($Q66,УЧАСТНИКИ!$A$2:$L$1060,11,FALSE)</f>
        <v>#N/A</v>
      </c>
      <c r="H66" s="223"/>
      <c r="I66" s="229">
        <f t="shared" si="10"/>
        <v>0</v>
      </c>
      <c r="J66" s="223"/>
      <c r="K66" s="234">
        <f t="shared" si="11"/>
        <v>0</v>
      </c>
      <c r="L66" s="223"/>
      <c r="M66" s="234">
        <f t="shared" si="12"/>
        <v>0</v>
      </c>
      <c r="N66" s="65" t="str">
        <f t="shared" si="13"/>
        <v>МСМК</v>
      </c>
      <c r="O66" s="222" t="e">
        <f>VLOOKUP($Q66,УЧАСТНИКИ!$A$2:$L$1060,9,FALSE)</f>
        <v>#N/A</v>
      </c>
      <c r="P66" s="83" t="e">
        <f>VLOOKUP($Q66,УЧАСТНИКИ!$A$2:$L$1060,10,FALSE)</f>
        <v>#N/A</v>
      </c>
      <c r="Q66" s="369"/>
      <c r="R66" s="66"/>
      <c r="S66" s="233">
        <f t="shared" si="14"/>
        <v>0</v>
      </c>
    </row>
    <row r="67" spans="1:19" s="61" customFormat="1" ht="23.1" hidden="1" customHeight="1" x14ac:dyDescent="0.2">
      <c r="A67" s="221">
        <v>90</v>
      </c>
      <c r="B67" s="83" t="e">
        <f>VLOOKUP($Q67,УЧАСТНИКИ!$A$2:$L$1060,3,FALSE)</f>
        <v>#N/A</v>
      </c>
      <c r="C67" s="82" t="e">
        <f>VLOOKUP($Q67,УЧАСТНИКИ!$A$2:$L$1060,4,FALSE)</f>
        <v>#N/A</v>
      </c>
      <c r="D67" s="82" t="e">
        <f>VLOOKUP($Q67,УЧАСТНИКИ!$A$2:$L$1060,8,FALSE)</f>
        <v>#N/A</v>
      </c>
      <c r="E67" s="83" t="e">
        <f>VLOOKUP($Q67,УЧАСТНИКИ!$A$2:$L$1060,5,FALSE)</f>
        <v>#N/A</v>
      </c>
      <c r="F67" s="82" t="e">
        <f>VLOOKUP($Q67,УЧАСТНИКИ!$A$2:$L$1060,7,FALSE)</f>
        <v>#N/A</v>
      </c>
      <c r="G67" s="222" t="e">
        <f>VLOOKUP($Q67,УЧАСТНИКИ!$A$2:$L$1060,11,FALSE)</f>
        <v>#N/A</v>
      </c>
      <c r="H67" s="223"/>
      <c r="I67" s="229">
        <f t="shared" si="10"/>
        <v>0</v>
      </c>
      <c r="J67" s="223"/>
      <c r="K67" s="234">
        <f t="shared" si="11"/>
        <v>0</v>
      </c>
      <c r="L67" s="223"/>
      <c r="M67" s="234">
        <f t="shared" si="12"/>
        <v>0</v>
      </c>
      <c r="N67" s="65" t="str">
        <f t="shared" si="13"/>
        <v>МСМК</v>
      </c>
      <c r="O67" s="222" t="e">
        <f>VLOOKUP($Q67,УЧАСТНИКИ!$A$2:$L$1060,9,FALSE)</f>
        <v>#N/A</v>
      </c>
      <c r="P67" s="83" t="e">
        <f>VLOOKUP($Q67,УЧАСТНИКИ!$A$2:$L$1060,10,FALSE)</f>
        <v>#N/A</v>
      </c>
      <c r="Q67" s="369"/>
      <c r="R67" s="66"/>
      <c r="S67" s="233">
        <f t="shared" si="14"/>
        <v>0</v>
      </c>
    </row>
    <row r="68" spans="1:19" s="61" customFormat="1" ht="23.1" hidden="1" customHeight="1" x14ac:dyDescent="0.2">
      <c r="A68" s="221">
        <v>91</v>
      </c>
      <c r="B68" s="83" t="e">
        <f>VLOOKUP($Q68,УЧАСТНИКИ!$A$2:$L$1060,3,FALSE)</f>
        <v>#N/A</v>
      </c>
      <c r="C68" s="82" t="e">
        <f>VLOOKUP($Q68,УЧАСТНИКИ!$A$2:$L$1060,4,FALSE)</f>
        <v>#N/A</v>
      </c>
      <c r="D68" s="82" t="e">
        <f>VLOOKUP($Q68,УЧАСТНИКИ!$A$2:$L$1060,8,FALSE)</f>
        <v>#N/A</v>
      </c>
      <c r="E68" s="83" t="e">
        <f>VLOOKUP($Q68,УЧАСТНИКИ!$A$2:$L$1060,5,FALSE)</f>
        <v>#N/A</v>
      </c>
      <c r="F68" s="82" t="e">
        <f>VLOOKUP($Q68,УЧАСТНИКИ!$A$2:$L$1060,7,FALSE)</f>
        <v>#N/A</v>
      </c>
      <c r="G68" s="222" t="e">
        <f>VLOOKUP($Q68,УЧАСТНИКИ!$A$2:$L$1060,11,FALSE)</f>
        <v>#N/A</v>
      </c>
      <c r="H68" s="223"/>
      <c r="I68" s="229">
        <f t="shared" si="10"/>
        <v>0</v>
      </c>
      <c r="J68" s="223"/>
      <c r="K68" s="234">
        <f t="shared" si="11"/>
        <v>0</v>
      </c>
      <c r="L68" s="223"/>
      <c r="M68" s="234">
        <f t="shared" si="12"/>
        <v>0</v>
      </c>
      <c r="N68" s="65" t="str">
        <f t="shared" si="13"/>
        <v>МСМК</v>
      </c>
      <c r="O68" s="222" t="e">
        <f>VLOOKUP($Q68,УЧАСТНИКИ!$A$2:$L$1060,9,FALSE)</f>
        <v>#N/A</v>
      </c>
      <c r="P68" s="83" t="e">
        <f>VLOOKUP($Q68,УЧАСТНИКИ!$A$2:$L$1060,10,FALSE)</f>
        <v>#N/A</v>
      </c>
      <c r="Q68" s="369"/>
      <c r="R68" s="66"/>
      <c r="S68" s="233">
        <f t="shared" si="14"/>
        <v>0</v>
      </c>
    </row>
    <row r="69" spans="1:19" s="61" customFormat="1" ht="23.1" hidden="1" customHeight="1" x14ac:dyDescent="0.2">
      <c r="A69" s="221">
        <v>92</v>
      </c>
      <c r="B69" s="83" t="e">
        <f>VLOOKUP($Q69,УЧАСТНИКИ!$A$2:$L$1060,3,FALSE)</f>
        <v>#N/A</v>
      </c>
      <c r="C69" s="82" t="e">
        <f>VLOOKUP($Q69,УЧАСТНИКИ!$A$2:$L$1060,4,FALSE)</f>
        <v>#N/A</v>
      </c>
      <c r="D69" s="82" t="e">
        <f>VLOOKUP($Q69,УЧАСТНИКИ!$A$2:$L$1060,8,FALSE)</f>
        <v>#N/A</v>
      </c>
      <c r="E69" s="83" t="e">
        <f>VLOOKUP($Q69,УЧАСТНИКИ!$A$2:$L$1060,5,FALSE)</f>
        <v>#N/A</v>
      </c>
      <c r="F69" s="82" t="e">
        <f>VLOOKUP($Q69,УЧАСТНИКИ!$A$2:$L$1060,7,FALSE)</f>
        <v>#N/A</v>
      </c>
      <c r="G69" s="222" t="e">
        <f>VLOOKUP($Q69,УЧАСТНИКИ!$A$2:$L$1060,11,FALSE)</f>
        <v>#N/A</v>
      </c>
      <c r="H69" s="223"/>
      <c r="I69" s="229">
        <f t="shared" si="10"/>
        <v>0</v>
      </c>
      <c r="J69" s="223"/>
      <c r="K69" s="234">
        <f t="shared" si="11"/>
        <v>0</v>
      </c>
      <c r="L69" s="223"/>
      <c r="M69" s="234">
        <f t="shared" si="12"/>
        <v>0</v>
      </c>
      <c r="N69" s="65" t="str">
        <f t="shared" si="13"/>
        <v>МСМК</v>
      </c>
      <c r="O69" s="222" t="e">
        <f>VLOOKUP($Q69,УЧАСТНИКИ!$A$2:$L$1060,9,FALSE)</f>
        <v>#N/A</v>
      </c>
      <c r="P69" s="83" t="e">
        <f>VLOOKUP($Q69,УЧАСТНИКИ!$A$2:$L$1060,10,FALSE)</f>
        <v>#N/A</v>
      </c>
      <c r="Q69" s="369"/>
      <c r="R69" s="66"/>
      <c r="S69" s="233">
        <f t="shared" si="14"/>
        <v>0</v>
      </c>
    </row>
    <row r="70" spans="1:19" s="61" customFormat="1" ht="23.1" hidden="1" customHeight="1" x14ac:dyDescent="0.2">
      <c r="A70" s="221">
        <v>93</v>
      </c>
      <c r="B70" s="83" t="e">
        <f>VLOOKUP($Q70,УЧАСТНИКИ!$A$2:$L$1060,3,FALSE)</f>
        <v>#N/A</v>
      </c>
      <c r="C70" s="82" t="e">
        <f>VLOOKUP($Q70,УЧАСТНИКИ!$A$2:$L$1060,4,FALSE)</f>
        <v>#N/A</v>
      </c>
      <c r="D70" s="82" t="e">
        <f>VLOOKUP($Q70,УЧАСТНИКИ!$A$2:$L$1060,8,FALSE)</f>
        <v>#N/A</v>
      </c>
      <c r="E70" s="83" t="e">
        <f>VLOOKUP($Q70,УЧАСТНИКИ!$A$2:$L$1060,5,FALSE)</f>
        <v>#N/A</v>
      </c>
      <c r="F70" s="82" t="e">
        <f>VLOOKUP($Q70,УЧАСТНИКИ!$A$2:$L$1060,7,FALSE)</f>
        <v>#N/A</v>
      </c>
      <c r="G70" s="222" t="e">
        <f>VLOOKUP($Q70,УЧАСТНИКИ!$A$2:$L$1060,11,FALSE)</f>
        <v>#N/A</v>
      </c>
      <c r="H70" s="223"/>
      <c r="I70" s="229">
        <f t="shared" si="10"/>
        <v>0</v>
      </c>
      <c r="J70" s="223"/>
      <c r="K70" s="234">
        <f t="shared" si="11"/>
        <v>0</v>
      </c>
      <c r="L70" s="223"/>
      <c r="M70" s="234">
        <f t="shared" si="12"/>
        <v>0</v>
      </c>
      <c r="N70" s="65" t="str">
        <f t="shared" si="13"/>
        <v>МСМК</v>
      </c>
      <c r="O70" s="222" t="e">
        <f>VLOOKUP($Q70,УЧАСТНИКИ!$A$2:$L$1060,9,FALSE)</f>
        <v>#N/A</v>
      </c>
      <c r="P70" s="83" t="e">
        <f>VLOOKUP($Q70,УЧАСТНИКИ!$A$2:$L$1060,10,FALSE)</f>
        <v>#N/A</v>
      </c>
      <c r="Q70" s="369"/>
      <c r="R70" s="66"/>
      <c r="S70" s="233">
        <f t="shared" si="14"/>
        <v>0</v>
      </c>
    </row>
    <row r="71" spans="1:19" s="61" customFormat="1" ht="23.1" hidden="1" customHeight="1" x14ac:dyDescent="0.2">
      <c r="A71" s="221">
        <v>90</v>
      </c>
      <c r="B71" s="83" t="e">
        <f>VLOOKUP($Q71,УЧАСТНИКИ!$A$2:$L$1060,3,FALSE)</f>
        <v>#N/A</v>
      </c>
      <c r="C71" s="82" t="e">
        <f>VLOOKUP($Q71,УЧАСТНИКИ!$A$2:$L$1060,4,FALSE)</f>
        <v>#N/A</v>
      </c>
      <c r="D71" s="82" t="e">
        <f>VLOOKUP($Q71,УЧАСТНИКИ!$A$2:$L$1060,8,FALSE)</f>
        <v>#N/A</v>
      </c>
      <c r="E71" s="83" t="e">
        <f>VLOOKUP($Q71,УЧАСТНИКИ!$A$2:$L$1060,5,FALSE)</f>
        <v>#N/A</v>
      </c>
      <c r="F71" s="82" t="e">
        <f>VLOOKUP($Q71,УЧАСТНИКИ!$A$2:$L$1060,7,FALSE)</f>
        <v>#N/A</v>
      </c>
      <c r="G71" s="222" t="e">
        <f>VLOOKUP($Q71,УЧАСТНИКИ!$A$2:$L$1060,11,FALSE)</f>
        <v>#N/A</v>
      </c>
      <c r="H71" s="223"/>
      <c r="I71" s="229" t="s">
        <v>310</v>
      </c>
      <c r="J71" s="223"/>
      <c r="K71" s="234">
        <f t="shared" si="11"/>
        <v>0</v>
      </c>
      <c r="L71" s="223"/>
      <c r="M71" s="234">
        <f t="shared" si="12"/>
        <v>0</v>
      </c>
      <c r="N71" s="227" t="str">
        <f t="shared" si="13"/>
        <v>МСМК</v>
      </c>
      <c r="O71" s="222" t="e">
        <f>VLOOKUP($Q71,УЧАСТНИКИ!$A$2:$L$1060,9,FALSE)</f>
        <v>#N/A</v>
      </c>
      <c r="P71" s="83" t="e">
        <f>VLOOKUP($Q71,УЧАСТНИКИ!$A$2:$L$1060,10,FALSE)</f>
        <v>#N/A</v>
      </c>
      <c r="Q71" s="369"/>
      <c r="R71" s="66"/>
      <c r="S71" s="233">
        <f t="shared" si="14"/>
        <v>0</v>
      </c>
    </row>
    <row r="72" spans="1:19" s="61" customFormat="1" ht="23.1" hidden="1" customHeight="1" x14ac:dyDescent="0.2">
      <c r="A72" s="221">
        <v>91</v>
      </c>
      <c r="B72" s="83" t="e">
        <f>VLOOKUP($Q72,УЧАСТНИКИ!$A$2:$L$1060,3,FALSE)</f>
        <v>#N/A</v>
      </c>
      <c r="C72" s="82" t="e">
        <f>VLOOKUP($Q72,УЧАСТНИКИ!$A$2:$L$1060,4,FALSE)</f>
        <v>#N/A</v>
      </c>
      <c r="D72" s="82" t="e">
        <f>VLOOKUP($Q72,УЧАСТНИКИ!$A$2:$L$1060,8,FALSE)</f>
        <v>#N/A</v>
      </c>
      <c r="E72" s="83" t="e">
        <f>VLOOKUP($Q72,УЧАСТНИКИ!$A$2:$L$1060,5,FALSE)</f>
        <v>#N/A</v>
      </c>
      <c r="F72" s="82" t="e">
        <f>VLOOKUP($Q72,УЧАСТНИКИ!$A$2:$L$1060,7,FALSE)</f>
        <v>#N/A</v>
      </c>
      <c r="G72" s="222" t="e">
        <f>VLOOKUP($Q72,УЧАСТНИКИ!$A$2:$L$1060,11,FALSE)</f>
        <v>#N/A</v>
      </c>
      <c r="H72" s="223"/>
      <c r="I72" s="229">
        <f t="shared" ref="I72" si="15">IF(H72=0,0,CONCATENATE(MID(H72,1,1),".",MID(H72,2,1)))</f>
        <v>0</v>
      </c>
      <c r="J72" s="223"/>
      <c r="K72" s="234">
        <f t="shared" si="11"/>
        <v>0</v>
      </c>
      <c r="L72" s="223"/>
      <c r="M72" s="234">
        <f t="shared" si="12"/>
        <v>0</v>
      </c>
      <c r="N72" s="65" t="str">
        <f t="shared" si="13"/>
        <v>МСМК</v>
      </c>
      <c r="O72" s="222" t="e">
        <f>VLOOKUP($Q72,УЧАСТНИКИ!$A$2:$L$1060,9,FALSE)</f>
        <v>#N/A</v>
      </c>
      <c r="P72" s="83" t="e">
        <f>VLOOKUP($Q72,УЧАСТНИКИ!$A$2:$L$1060,10,FALSE)</f>
        <v>#N/A</v>
      </c>
      <c r="Q72" s="369"/>
      <c r="R72" s="66"/>
      <c r="S72" s="233">
        <f t="shared" si="14"/>
        <v>0</v>
      </c>
    </row>
    <row r="73" spans="1:19" x14ac:dyDescent="0.2">
      <c r="A73" s="374"/>
    </row>
    <row r="74" spans="1:19" x14ac:dyDescent="0.2">
      <c r="A74" s="374"/>
    </row>
    <row r="75" spans="1:19" x14ac:dyDescent="0.2">
      <c r="A75" s="26"/>
      <c r="C75" s="26"/>
      <c r="D75" s="26"/>
      <c r="I75" s="26"/>
      <c r="K75" s="26"/>
      <c r="L75" s="26"/>
      <c r="M75" s="26"/>
      <c r="O75" s="26"/>
    </row>
    <row r="76" spans="1:19" x14ac:dyDescent="0.2">
      <c r="A76" s="26"/>
      <c r="C76" s="26"/>
      <c r="D76" s="26"/>
      <c r="I76" s="26"/>
      <c r="K76" s="26"/>
      <c r="L76" s="26"/>
      <c r="M76" s="26"/>
      <c r="O76" s="26"/>
    </row>
    <row r="77" spans="1:19" ht="15" customHeight="1" x14ac:dyDescent="0.2">
      <c r="A77" s="26"/>
      <c r="C77" s="26"/>
      <c r="D77" s="26"/>
      <c r="I77" s="26"/>
      <c r="K77" s="26"/>
      <c r="L77" s="26"/>
      <c r="M77" s="26"/>
      <c r="O77" s="26"/>
    </row>
    <row r="78" spans="1:19" x14ac:dyDescent="0.2">
      <c r="A78" s="26"/>
      <c r="C78" s="26"/>
      <c r="D78" s="26"/>
      <c r="I78" s="26"/>
      <c r="K78" s="26"/>
      <c r="L78" s="26"/>
      <c r="M78" s="26"/>
      <c r="O78" s="26"/>
    </row>
    <row r="79" spans="1:19" x14ac:dyDescent="0.2">
      <c r="A79" s="26"/>
      <c r="C79" s="26"/>
      <c r="D79" s="26"/>
      <c r="I79" s="26"/>
      <c r="K79" s="26"/>
      <c r="L79" s="26"/>
      <c r="M79" s="26"/>
      <c r="O79" s="26"/>
    </row>
    <row r="80" spans="1:19" ht="15" customHeight="1" x14ac:dyDescent="0.2">
      <c r="A80" s="26"/>
      <c r="C80" s="26"/>
      <c r="D80" s="26"/>
      <c r="I80" s="26"/>
      <c r="K80" s="26"/>
      <c r="L80" s="26"/>
      <c r="M80" s="26"/>
      <c r="O80" s="26"/>
    </row>
    <row r="81" spans="1:15" x14ac:dyDescent="0.2">
      <c r="A81" s="26"/>
      <c r="C81" s="26"/>
      <c r="D81" s="26"/>
      <c r="I81" s="26"/>
      <c r="K81" s="26"/>
      <c r="L81" s="26"/>
      <c r="M81" s="26"/>
      <c r="O81" s="26"/>
    </row>
    <row r="82" spans="1:15" x14ac:dyDescent="0.2">
      <c r="A82" s="377"/>
      <c r="L82" s="26"/>
      <c r="M82" s="39"/>
      <c r="O82" s="26"/>
    </row>
    <row r="83" spans="1:15" x14ac:dyDescent="0.2">
      <c r="A83" s="374"/>
    </row>
  </sheetData>
  <mergeCells count="24">
    <mergeCell ref="A6:P6"/>
    <mergeCell ref="A1:P1"/>
    <mergeCell ref="A2:P2"/>
    <mergeCell ref="A3:P3"/>
    <mergeCell ref="A4:P4"/>
    <mergeCell ref="A5:P5"/>
    <mergeCell ref="A7:C7"/>
    <mergeCell ref="A8:B8"/>
    <mergeCell ref="I8:M8"/>
    <mergeCell ref="F9:G9"/>
    <mergeCell ref="A10:A11"/>
    <mergeCell ref="B10:B11"/>
    <mergeCell ref="C10:C11"/>
    <mergeCell ref="D10:D11"/>
    <mergeCell ref="E10:E11"/>
    <mergeCell ref="F10:F11"/>
    <mergeCell ref="F30:P30"/>
    <mergeCell ref="F33:P33"/>
    <mergeCell ref="G10:G11"/>
    <mergeCell ref="I10:I11"/>
    <mergeCell ref="K10:K11"/>
    <mergeCell ref="M10:M11"/>
    <mergeCell ref="N10:N11"/>
    <mergeCell ref="P10:P11"/>
  </mergeCells>
  <pageMargins left="0.39370078740157483" right="0.39370078740157483" top="0.70866141732283472" bottom="0.39370078740157483" header="0" footer="0"/>
  <pageSetup paperSize="9" scale="85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A76"/>
  <sheetViews>
    <sheetView zoomScale="110" zoomScaleNormal="110" workbookViewId="0">
      <selection activeCell="F23" sqref="F23:P23"/>
    </sheetView>
  </sheetViews>
  <sheetFormatPr defaultColWidth="9.140625" defaultRowHeight="12.75" outlineLevelCol="1" x14ac:dyDescent="0.2"/>
  <cols>
    <col min="1" max="1" width="7" style="42" customWidth="1"/>
    <col min="2" max="2" width="24" style="26" customWidth="1"/>
    <col min="3" max="3" width="11.7109375" style="374" customWidth="1"/>
    <col min="4" max="4" width="6.85546875" style="374" bestFit="1" customWidth="1"/>
    <col min="5" max="5" width="22.85546875" style="26" customWidth="1"/>
    <col min="6" max="6" width="6.85546875" style="26" hidden="1" customWidth="1"/>
    <col min="7" max="7" width="13.5703125" style="26" customWidth="1"/>
    <col min="8" max="8" width="11" style="26" hidden="1" customWidth="1" outlineLevel="1"/>
    <col min="9" max="9" width="10.28515625" style="374" customWidth="1" collapsed="1"/>
    <col min="10" max="10" width="11" style="26" hidden="1" customWidth="1" outlineLevel="1"/>
    <col min="11" max="11" width="10.28515625" style="374" hidden="1" customWidth="1" collapsed="1"/>
    <col min="12" max="12" width="12.140625" style="374" hidden="1" customWidth="1" outlineLevel="1"/>
    <col min="13" max="13" width="8.5703125" style="374" customWidth="1" collapsed="1"/>
    <col min="14" max="14" width="6.7109375" style="26" customWidth="1"/>
    <col min="15" max="15" width="6.140625" style="39" hidden="1" customWidth="1"/>
    <col min="16" max="16" width="35.42578125" style="26" customWidth="1"/>
    <col min="17" max="17" width="8" style="26" hidden="1" customWidth="1" outlineLevel="1"/>
    <col min="18" max="26" width="9.140625" style="26" hidden="1" customWidth="1" outlineLevel="1"/>
    <col min="27" max="27" width="9.140625" style="26" collapsed="1"/>
    <col min="28" max="16384" width="9.140625" style="26"/>
  </cols>
  <sheetData>
    <row r="1" spans="1:26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U1" s="163"/>
      <c r="V1" s="164"/>
    </row>
    <row r="2" spans="1:26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U2" s="163"/>
      <c r="V2" s="164"/>
    </row>
    <row r="3" spans="1:26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U3" s="163"/>
      <c r="V3" s="164"/>
    </row>
    <row r="4" spans="1:26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U4" s="163"/>
      <c r="V4" s="164"/>
    </row>
    <row r="5" spans="1:26" ht="33" customHeight="1" x14ac:dyDescent="0.2">
      <c r="A5" s="424" t="s">
        <v>2712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U5" s="163"/>
      <c r="V5" s="164"/>
    </row>
    <row r="6" spans="1:26" ht="12.75" customHeight="1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U6" s="163"/>
      <c r="V6" s="164"/>
    </row>
    <row r="7" spans="1:26" ht="12.75" customHeight="1" x14ac:dyDescent="0.2">
      <c r="A7" s="474" t="s">
        <v>2806</v>
      </c>
      <c r="B7" s="474"/>
      <c r="C7" s="474"/>
      <c r="D7" s="44"/>
      <c r="E7" s="368"/>
      <c r="P7" s="103"/>
      <c r="U7" s="163"/>
      <c r="V7" s="164"/>
    </row>
    <row r="8" spans="1:26" x14ac:dyDescent="0.2">
      <c r="A8" s="471"/>
      <c r="B8" s="471"/>
      <c r="D8" s="44"/>
      <c r="E8" s="368"/>
      <c r="F8" s="235" t="s">
        <v>59</v>
      </c>
      <c r="G8" s="375"/>
      <c r="H8" s="375"/>
      <c r="I8" s="473"/>
      <c r="J8" s="473"/>
      <c r="K8" s="473"/>
      <c r="L8" s="473"/>
      <c r="M8" s="473"/>
      <c r="N8" s="291" t="str">
        <f>'100м'!I6</f>
        <v>15:20</v>
      </c>
      <c r="P8" s="184" t="str">
        <f>d_6</f>
        <v>t° +20 вл. 58%</v>
      </c>
      <c r="Q8" s="373" t="s">
        <v>19</v>
      </c>
      <c r="R8" s="373"/>
      <c r="S8" s="373"/>
    </row>
    <row r="9" spans="1:26" ht="12.75" customHeight="1" x14ac:dyDescent="0.2">
      <c r="A9" s="10" t="str">
        <f>d_4</f>
        <v>ЖЕНЩИНЫ</v>
      </c>
      <c r="D9" s="44"/>
      <c r="E9" s="368"/>
      <c r="F9" s="465" t="s">
        <v>60</v>
      </c>
      <c r="G9" s="465"/>
      <c r="H9" s="376"/>
      <c r="I9" s="327" t="s">
        <v>2751</v>
      </c>
      <c r="J9" s="376"/>
      <c r="K9" s="171" t="str">
        <f>d_1</f>
        <v>17 сентября 2022 г.</v>
      </c>
      <c r="L9" s="171"/>
      <c r="M9" s="171"/>
      <c r="N9" s="291" t="s">
        <v>299</v>
      </c>
      <c r="P9" s="131" t="str">
        <f>d_5</f>
        <v>г.Ростов н/Д стадион Арсенал</v>
      </c>
      <c r="R9" s="373" t="s">
        <v>121</v>
      </c>
      <c r="S9" s="373" t="s">
        <v>122</v>
      </c>
      <c r="T9" s="373" t="s">
        <v>123</v>
      </c>
      <c r="U9" s="373">
        <v>1</v>
      </c>
      <c r="V9" s="373">
        <v>2</v>
      </c>
      <c r="W9" s="373" t="s">
        <v>47</v>
      </c>
      <c r="X9" s="373" t="s">
        <v>124</v>
      </c>
      <c r="Y9" s="373" t="s">
        <v>125</v>
      </c>
      <c r="Z9" s="373" t="s">
        <v>126</v>
      </c>
    </row>
    <row r="10" spans="1:26" ht="16.5" customHeight="1" thickBot="1" x14ac:dyDescent="0.25">
      <c r="A10" s="467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370"/>
      <c r="I10" s="468" t="s">
        <v>14</v>
      </c>
      <c r="J10" s="370"/>
      <c r="K10" s="468" t="s">
        <v>14</v>
      </c>
      <c r="L10" s="372"/>
      <c r="M10" s="468" t="s">
        <v>15</v>
      </c>
      <c r="N10" s="466" t="s">
        <v>16</v>
      </c>
      <c r="O10" s="371" t="s">
        <v>17</v>
      </c>
      <c r="P10" s="472" t="s">
        <v>18</v>
      </c>
      <c r="R10" s="176">
        <v>1130</v>
      </c>
      <c r="S10" s="176">
        <v>1184</v>
      </c>
      <c r="T10" s="176">
        <v>1240</v>
      </c>
      <c r="U10" s="176">
        <v>1320</v>
      </c>
      <c r="V10" s="176">
        <v>1410</v>
      </c>
      <c r="W10" s="176">
        <v>1510</v>
      </c>
      <c r="X10" s="176">
        <v>1610</v>
      </c>
      <c r="Y10" s="176">
        <v>1720</v>
      </c>
      <c r="Z10" s="177">
        <v>1840</v>
      </c>
    </row>
    <row r="11" spans="1:26" ht="15.75" x14ac:dyDescent="0.2">
      <c r="A11" s="466"/>
      <c r="B11" s="466"/>
      <c r="C11" s="466"/>
      <c r="D11" s="466"/>
      <c r="E11" s="466"/>
      <c r="F11" s="468"/>
      <c r="G11" s="455"/>
      <c r="H11" s="370"/>
      <c r="I11" s="468"/>
      <c r="J11" s="370"/>
      <c r="K11" s="468"/>
      <c r="L11" s="372"/>
      <c r="M11" s="468"/>
      <c r="N11" s="466"/>
      <c r="O11" s="371"/>
      <c r="P11" s="472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s="61" customFormat="1" ht="23.1" customHeight="1" x14ac:dyDescent="0.2">
      <c r="A12" s="221">
        <v>1</v>
      </c>
      <c r="B12" s="83" t="s">
        <v>2464</v>
      </c>
      <c r="C12" s="82" t="s">
        <v>178</v>
      </c>
      <c r="D12" s="82" t="s">
        <v>45</v>
      </c>
      <c r="E12" s="83" t="s">
        <v>2728</v>
      </c>
      <c r="F12" s="82">
        <f>VLOOKUP($Q12,УЧАСТНИКИ!$A$2:$L$1060,7,FALSE)</f>
        <v>0</v>
      </c>
      <c r="G12" s="222" t="s">
        <v>149</v>
      </c>
      <c r="H12" s="223">
        <v>1250</v>
      </c>
      <c r="I12" s="200" t="s">
        <v>2807</v>
      </c>
      <c r="J12" s="328"/>
      <c r="K12" s="200">
        <f t="shared" ref="K12" si="0">IF(J12=0,0,CONCATENATE(MID(J12,1,1),".",MID(J12,2,1)))</f>
        <v>0</v>
      </c>
      <c r="L12" s="328">
        <v>1200</v>
      </c>
      <c r="M12" s="200"/>
      <c r="N12" s="65">
        <v>2</v>
      </c>
      <c r="O12" s="222">
        <f>VLOOKUP($Q12,УЧАСТНИКИ!$A$2:$L$1060,9,FALSE)</f>
        <v>0</v>
      </c>
      <c r="P12" s="83" t="s">
        <v>2893</v>
      </c>
      <c r="Q12" s="369" t="s">
        <v>1563</v>
      </c>
      <c r="S12" s="233">
        <f t="shared" ref="S12" si="1">MIN(H12,L12)</f>
        <v>1200</v>
      </c>
    </row>
    <row r="13" spans="1:26" s="61" customFormat="1" ht="23.1" customHeight="1" x14ac:dyDescent="0.2">
      <c r="A13" s="221">
        <v>2</v>
      </c>
      <c r="B13" s="83" t="s">
        <v>2246</v>
      </c>
      <c r="C13" s="82" t="s">
        <v>2684</v>
      </c>
      <c r="D13" s="82" t="s">
        <v>45</v>
      </c>
      <c r="E13" s="83" t="s">
        <v>2728</v>
      </c>
      <c r="F13" s="82" t="e">
        <f>VLOOKUP(#REF!,УЧАСТНИКИ!$A$2:$L$1060,7,FALSE)</f>
        <v>#REF!</v>
      </c>
      <c r="G13" s="222" t="s">
        <v>149</v>
      </c>
      <c r="H13" s="223">
        <v>1310</v>
      </c>
      <c r="I13" s="200" t="s">
        <v>2808</v>
      </c>
      <c r="J13" s="328"/>
      <c r="K13" s="200">
        <f>IF(J13=0,0,CONCATENATE(MID(J13,1,1),".",MID(J13,2,1)))</f>
        <v>0</v>
      </c>
      <c r="L13" s="328"/>
      <c r="M13" s="330"/>
      <c r="N13" s="65">
        <v>2</v>
      </c>
      <c r="O13" s="222" t="e">
        <f>VLOOKUP(#REF!,УЧАСТНИКИ!$A$2:$L$1060,9,FALSE)</f>
        <v>#REF!</v>
      </c>
      <c r="P13" s="83" t="s">
        <v>2244</v>
      </c>
      <c r="Q13" s="369" t="s">
        <v>1509</v>
      </c>
      <c r="R13" s="66"/>
      <c r="S13" s="233" t="e">
        <f>MIN(#REF!,#REF!)</f>
        <v>#REF!</v>
      </c>
    </row>
    <row r="14" spans="1:26" s="61" customFormat="1" ht="23.1" customHeight="1" x14ac:dyDescent="0.2">
      <c r="A14" s="221">
        <v>3</v>
      </c>
      <c r="B14" s="83" t="s">
        <v>2689</v>
      </c>
      <c r="C14" s="82" t="s">
        <v>2710</v>
      </c>
      <c r="D14" s="82" t="s">
        <v>47</v>
      </c>
      <c r="E14" s="83" t="s">
        <v>2725</v>
      </c>
      <c r="F14" s="82">
        <f>VLOOKUP($Q14,УЧАСТНИКИ!$A$2:$L$1060,7,FALSE)</f>
        <v>0</v>
      </c>
      <c r="G14" s="222" t="s">
        <v>136</v>
      </c>
      <c r="H14" s="223">
        <v>1280</v>
      </c>
      <c r="I14" s="200" t="s">
        <v>2809</v>
      </c>
      <c r="J14" s="328"/>
      <c r="K14" s="200">
        <f t="shared" ref="K14:K15" si="2">IF(J14=0,0,CONCATENATE(MID(J14,1,1),".",MID(J14,2,1)))</f>
        <v>0</v>
      </c>
      <c r="L14" s="328">
        <v>1250</v>
      </c>
      <c r="M14" s="200"/>
      <c r="N14" s="65">
        <v>3</v>
      </c>
      <c r="O14" s="222" t="s">
        <v>1655</v>
      </c>
      <c r="P14" s="83" t="s">
        <v>371</v>
      </c>
      <c r="Q14" s="369" t="s">
        <v>2157</v>
      </c>
      <c r="R14" s="66"/>
      <c r="S14" s="233">
        <f t="shared" ref="S14:S15" si="3">MIN(H14,L14)</f>
        <v>1250</v>
      </c>
    </row>
    <row r="15" spans="1:26" s="61" customFormat="1" ht="23.1" customHeight="1" x14ac:dyDescent="0.2">
      <c r="A15" s="221">
        <v>4</v>
      </c>
      <c r="B15" s="83" t="s">
        <v>2229</v>
      </c>
      <c r="C15" s="82" t="s">
        <v>2716</v>
      </c>
      <c r="D15" s="82" t="s">
        <v>47</v>
      </c>
      <c r="E15" s="83" t="s">
        <v>2728</v>
      </c>
      <c r="F15" s="82">
        <f>VLOOKUP($Q15,УЧАСТНИКИ!$A$2:$L$1060,7,FALSE)</f>
        <v>0</v>
      </c>
      <c r="G15" s="222" t="s">
        <v>149</v>
      </c>
      <c r="H15" s="223">
        <v>1290</v>
      </c>
      <c r="I15" s="200" t="s">
        <v>2810</v>
      </c>
      <c r="J15" s="328"/>
      <c r="K15" s="200">
        <f t="shared" si="2"/>
        <v>0</v>
      </c>
      <c r="L15" s="328">
        <v>1270</v>
      </c>
      <c r="M15" s="200"/>
      <c r="N15" s="65">
        <v>3</v>
      </c>
      <c r="O15" s="222">
        <f>VLOOKUP($Q15,УЧАСТНИКИ!$A$2:$L$1060,9,FALSE)</f>
        <v>0</v>
      </c>
      <c r="P15" s="83" t="s">
        <v>2893</v>
      </c>
      <c r="Q15" s="369" t="s">
        <v>93</v>
      </c>
      <c r="S15" s="233">
        <f t="shared" si="3"/>
        <v>1270</v>
      </c>
    </row>
    <row r="16" spans="1:26" s="61" customFormat="1" ht="23.1" customHeight="1" x14ac:dyDescent="0.2">
      <c r="A16" s="221">
        <v>5</v>
      </c>
      <c r="B16" s="83" t="s">
        <v>2559</v>
      </c>
      <c r="C16" s="82" t="s">
        <v>2710</v>
      </c>
      <c r="D16" s="82" t="s">
        <v>47</v>
      </c>
      <c r="E16" s="83" t="s">
        <v>2725</v>
      </c>
      <c r="F16" s="82"/>
      <c r="G16" s="222" t="s">
        <v>136</v>
      </c>
      <c r="H16" s="223"/>
      <c r="I16" s="200" t="s">
        <v>2811</v>
      </c>
      <c r="J16" s="328"/>
      <c r="K16" s="200"/>
      <c r="L16" s="328"/>
      <c r="M16" s="200"/>
      <c r="N16" s="65">
        <v>3</v>
      </c>
      <c r="O16" s="222"/>
      <c r="P16" s="83" t="s">
        <v>371</v>
      </c>
      <c r="Q16" s="369"/>
      <c r="R16" s="66"/>
      <c r="S16" s="233"/>
    </row>
    <row r="17" spans="1:19" s="61" customFormat="1" ht="23.1" customHeight="1" x14ac:dyDescent="0.2">
      <c r="A17" s="221">
        <v>6</v>
      </c>
      <c r="B17" s="83" t="s">
        <v>2537</v>
      </c>
      <c r="C17" s="82" t="s">
        <v>2684</v>
      </c>
      <c r="D17" s="82" t="s">
        <v>47</v>
      </c>
      <c r="E17" s="83" t="s">
        <v>2728</v>
      </c>
      <c r="F17" s="82">
        <v>0</v>
      </c>
      <c r="G17" s="222" t="s">
        <v>149</v>
      </c>
      <c r="H17" s="223">
        <v>1480</v>
      </c>
      <c r="I17" s="200" t="s">
        <v>2812</v>
      </c>
      <c r="J17" s="328"/>
      <c r="K17" s="200"/>
      <c r="L17" s="328"/>
      <c r="M17" s="200"/>
      <c r="N17" s="65" t="s">
        <v>124</v>
      </c>
      <c r="O17" s="222"/>
      <c r="P17" s="83" t="s">
        <v>2244</v>
      </c>
      <c r="Q17" s="369"/>
      <c r="R17" s="66"/>
      <c r="S17" s="233"/>
    </row>
    <row r="18" spans="1:19" s="61" customFormat="1" ht="23.1" customHeight="1" x14ac:dyDescent="0.2">
      <c r="A18" s="221">
        <v>7</v>
      </c>
      <c r="B18" s="83" t="s">
        <v>2552</v>
      </c>
      <c r="C18" s="82" t="s">
        <v>2684</v>
      </c>
      <c r="D18" s="82" t="s">
        <v>47</v>
      </c>
      <c r="E18" s="83" t="s">
        <v>2728</v>
      </c>
      <c r="F18" s="82" t="e">
        <f>VLOOKUP(#REF!,УЧАСТНИКИ!$A$2:$L$1060,7,FALSE)</f>
        <v>#REF!</v>
      </c>
      <c r="G18" s="222" t="s">
        <v>149</v>
      </c>
      <c r="H18" s="223">
        <v>1440</v>
      </c>
      <c r="I18" s="229" t="s">
        <v>2813</v>
      </c>
      <c r="J18" s="223"/>
      <c r="K18" s="234">
        <f>IF(J18=0,0,CONCATENATE(MID(J18,1,1),".",MID(J18,2,1)))</f>
        <v>0</v>
      </c>
      <c r="L18" s="223"/>
      <c r="M18" s="234">
        <f>IF(L18=0,0,CONCATENATE(MID(L18,1,1),".",MID(L18,2,1)))</f>
        <v>0</v>
      </c>
      <c r="N18" s="65" t="s">
        <v>124</v>
      </c>
      <c r="O18" s="222">
        <v>7</v>
      </c>
      <c r="P18" s="83" t="s">
        <v>139</v>
      </c>
      <c r="Q18" s="369" t="s">
        <v>2643</v>
      </c>
      <c r="R18" s="66"/>
      <c r="S18" s="233" t="e">
        <f>MIN(#REF!,#REF!)</f>
        <v>#REF!</v>
      </c>
    </row>
    <row r="19" spans="1:19" s="61" customFormat="1" ht="23.1" customHeight="1" x14ac:dyDescent="0.2">
      <c r="A19" s="221">
        <v>8</v>
      </c>
      <c r="B19" s="83" t="s">
        <v>2517</v>
      </c>
      <c r="C19" s="82" t="s">
        <v>2692</v>
      </c>
      <c r="D19" s="82"/>
      <c r="E19" s="83" t="s">
        <v>2727</v>
      </c>
      <c r="F19" s="82">
        <f>VLOOKUP($Q28,УЧАСТНИКИ!$A$2:$L$1060,7,FALSE)</f>
        <v>0</v>
      </c>
      <c r="G19" s="222" t="s">
        <v>136</v>
      </c>
      <c r="H19" s="223">
        <v>1500</v>
      </c>
      <c r="I19" s="229" t="s">
        <v>2814</v>
      </c>
      <c r="J19" s="223"/>
      <c r="K19" s="234">
        <f>IF(J19=0,0,CONCATENATE(MID(J19,1,1),".",MID(J19,2,1)))</f>
        <v>0</v>
      </c>
      <c r="L19" s="223"/>
      <c r="M19" s="234">
        <f t="shared" ref="M19" si="4">IF(L19=0,0,CONCATENATE(MID(L19,1,1),".",MID(L19,2,1)))</f>
        <v>0</v>
      </c>
      <c r="N19" s="65" t="s">
        <v>125</v>
      </c>
      <c r="O19" s="222">
        <f>VLOOKUP($Q28,УЧАСТНИКИ!$A$2:$L$1060,9,FALSE)</f>
        <v>0</v>
      </c>
      <c r="P19" s="83" t="s">
        <v>2516</v>
      </c>
      <c r="Q19" s="369" t="s">
        <v>2237</v>
      </c>
      <c r="S19" s="233" t="e">
        <f>MIN(#REF!,#REF!)</f>
        <v>#REF!</v>
      </c>
    </row>
    <row r="20" spans="1:19" s="61" customFormat="1" ht="23.1" customHeight="1" x14ac:dyDescent="0.2">
      <c r="A20" s="221"/>
      <c r="B20" s="85"/>
      <c r="C20" s="82"/>
      <c r="D20" s="85"/>
      <c r="E20" s="85"/>
      <c r="F20" s="85"/>
      <c r="G20" s="85"/>
      <c r="H20" s="85"/>
      <c r="I20" s="343"/>
      <c r="J20" s="85"/>
      <c r="K20" s="85"/>
      <c r="L20" s="85"/>
      <c r="M20" s="85"/>
      <c r="N20" s="85"/>
      <c r="O20" s="85"/>
      <c r="P20" s="85"/>
      <c r="Q20" s="369"/>
      <c r="R20" s="66"/>
      <c r="S20" s="233"/>
    </row>
    <row r="21" spans="1:19" s="61" customFormat="1" ht="23.1" customHeight="1" x14ac:dyDescent="0.2">
      <c r="A21" s="374"/>
      <c r="B21" s="26"/>
      <c r="C21" s="374"/>
      <c r="D21" s="374"/>
      <c r="E21" s="26"/>
      <c r="F21" s="26"/>
      <c r="G21" s="26"/>
      <c r="H21" s="26"/>
      <c r="I21" s="374"/>
      <c r="J21" s="26"/>
      <c r="K21" s="374"/>
      <c r="L21" s="374"/>
      <c r="M21" s="374"/>
      <c r="N21" s="26"/>
      <c r="O21" s="39"/>
      <c r="P21" s="26"/>
      <c r="Q21" s="369"/>
      <c r="R21" s="66"/>
      <c r="S21" s="233"/>
    </row>
    <row r="22" spans="1:19" s="61" customFormat="1" ht="23.1" customHeight="1" x14ac:dyDescent="0.2">
      <c r="A22" s="377"/>
      <c r="B22" s="26"/>
      <c r="C22" s="374"/>
      <c r="D22" s="374"/>
      <c r="E22" s="26"/>
      <c r="F22" s="26"/>
      <c r="G22" s="26"/>
      <c r="H22" s="26"/>
      <c r="I22" s="374"/>
      <c r="J22" s="26"/>
      <c r="K22" s="374"/>
      <c r="L22" s="26"/>
      <c r="M22" s="39"/>
      <c r="N22" s="26"/>
      <c r="O22" s="26"/>
      <c r="P22" s="26"/>
      <c r="Q22" s="369"/>
      <c r="R22" s="66"/>
      <c r="S22" s="233"/>
    </row>
    <row r="23" spans="1:19" s="61" customFormat="1" ht="23.1" customHeight="1" x14ac:dyDescent="0.2">
      <c r="A23" s="377"/>
      <c r="B23" s="374" t="s">
        <v>1715</v>
      </c>
      <c r="C23" s="374"/>
      <c r="D23" s="374"/>
      <c r="E23" s="219"/>
      <c r="F23" s="469" t="s">
        <v>2898</v>
      </c>
      <c r="G23" s="469"/>
      <c r="H23" s="469"/>
      <c r="I23" s="469"/>
      <c r="J23" s="469"/>
      <c r="K23" s="469"/>
      <c r="L23" s="469"/>
      <c r="M23" s="469"/>
      <c r="N23" s="469"/>
      <c r="O23" s="469"/>
      <c r="P23" s="469"/>
      <c r="Q23" s="369"/>
      <c r="R23" s="66"/>
      <c r="S23" s="233"/>
    </row>
    <row r="24" spans="1:19" s="61" customFormat="1" ht="23.1" customHeight="1" x14ac:dyDescent="0.2">
      <c r="A24" s="377"/>
      <c r="B24" s="26"/>
      <c r="C24" s="374"/>
      <c r="D24" s="374"/>
      <c r="E24" s="71"/>
      <c r="F24" s="71"/>
      <c r="G24" s="377"/>
      <c r="H24" s="59"/>
      <c r="I24" s="59"/>
      <c r="J24" s="374"/>
      <c r="K24" s="374"/>
      <c r="L24" s="26"/>
      <c r="M24" s="26"/>
      <c r="N24" s="26"/>
      <c r="O24" s="26"/>
      <c r="P24" s="26"/>
      <c r="Q24" s="369"/>
      <c r="R24" s="66"/>
      <c r="S24" s="233"/>
    </row>
    <row r="25" spans="1:19" s="61" customFormat="1" ht="23.1" customHeight="1" x14ac:dyDescent="0.2">
      <c r="A25" s="377"/>
      <c r="B25" s="26"/>
      <c r="C25" s="374"/>
      <c r="D25" s="374"/>
      <c r="E25" s="71"/>
      <c r="F25" s="71"/>
      <c r="G25" s="377"/>
      <c r="H25" s="59"/>
      <c r="I25" s="59"/>
      <c r="J25" s="374"/>
      <c r="K25" s="374"/>
      <c r="L25" s="26"/>
      <c r="M25" s="26"/>
      <c r="N25" s="26"/>
      <c r="O25" s="26"/>
      <c r="P25" s="26"/>
      <c r="Q25" s="369"/>
      <c r="R25" s="66"/>
      <c r="S25" s="233"/>
    </row>
    <row r="26" spans="1:19" s="61" customFormat="1" ht="23.1" customHeight="1" x14ac:dyDescent="0.2">
      <c r="A26" s="377"/>
      <c r="B26" s="374" t="s">
        <v>1716</v>
      </c>
      <c r="C26" s="374"/>
      <c r="D26" s="374"/>
      <c r="E26" s="219"/>
      <c r="F26" s="469" t="s">
        <v>2697</v>
      </c>
      <c r="G26" s="469"/>
      <c r="H26" s="469"/>
      <c r="I26" s="469"/>
      <c r="J26" s="469"/>
      <c r="K26" s="469"/>
      <c r="L26" s="469"/>
      <c r="M26" s="469"/>
      <c r="N26" s="469"/>
      <c r="O26" s="469"/>
      <c r="P26" s="469"/>
      <c r="Q26" s="369" t="s">
        <v>1837</v>
      </c>
      <c r="R26" s="66"/>
      <c r="S26" s="233" t="e">
        <f>MIN(#REF!,#REF!)</f>
        <v>#REF!</v>
      </c>
    </row>
    <row r="27" spans="1:19" s="61" customFormat="1" ht="23.1" customHeight="1" x14ac:dyDescent="0.2">
      <c r="A27" s="377"/>
      <c r="B27" s="26"/>
      <c r="C27" s="374"/>
      <c r="D27" s="374"/>
      <c r="E27" s="26"/>
      <c r="F27" s="26"/>
      <c r="G27" s="26"/>
      <c r="H27" s="26"/>
      <c r="I27" s="374"/>
      <c r="J27" s="26"/>
      <c r="K27" s="374"/>
      <c r="L27" s="26"/>
      <c r="M27" s="39"/>
      <c r="N27" s="26"/>
      <c r="O27" s="26"/>
      <c r="P27" s="26"/>
      <c r="Q27" s="369" t="s">
        <v>88</v>
      </c>
      <c r="R27" s="66"/>
      <c r="S27" s="233" t="e">
        <f>MIN(#REF!,#REF!)</f>
        <v>#REF!</v>
      </c>
    </row>
    <row r="28" spans="1:19" s="61" customFormat="1" ht="23.1" customHeight="1" x14ac:dyDescent="0.2">
      <c r="A28" s="221"/>
      <c r="Q28" s="369" t="s">
        <v>2198</v>
      </c>
      <c r="R28" s="66"/>
      <c r="S28" s="233">
        <f>MIN(H19,L19)</f>
        <v>1500</v>
      </c>
    </row>
    <row r="29" spans="1:19" s="61" customFormat="1" ht="23.1" customHeight="1" x14ac:dyDescent="0.2">
      <c r="A29" s="221"/>
      <c r="Q29" s="369" t="s">
        <v>1687</v>
      </c>
      <c r="R29" s="66"/>
      <c r="S29" s="233" t="e">
        <f>MIN(#REF!,#REF!)</f>
        <v>#REF!</v>
      </c>
    </row>
    <row r="30" spans="1:19" s="61" customFormat="1" ht="23.1" customHeight="1" x14ac:dyDescent="0.2">
      <c r="A30" s="221"/>
      <c r="Q30" s="369" t="s">
        <v>2549</v>
      </c>
      <c r="S30" s="233" t="e">
        <f>MIN(#REF!,#REF!)</f>
        <v>#REF!</v>
      </c>
    </row>
    <row r="31" spans="1:19" s="61" customFormat="1" ht="23.1" customHeight="1" x14ac:dyDescent="0.2">
      <c r="A31" s="221"/>
      <c r="Q31" s="369" t="s">
        <v>2664</v>
      </c>
      <c r="R31" s="66"/>
      <c r="S31" s="233" t="e">
        <f>MIN(#REF!,#REF!)</f>
        <v>#REF!</v>
      </c>
    </row>
    <row r="32" spans="1:19" s="61" customFormat="1" ht="23.1" customHeight="1" x14ac:dyDescent="0.2">
      <c r="A32" s="221"/>
      <c r="Q32" s="369" t="s">
        <v>2630</v>
      </c>
      <c r="R32" s="66"/>
      <c r="S32" s="233" t="e">
        <f>MIN(#REF!,#REF!)</f>
        <v>#REF!</v>
      </c>
    </row>
    <row r="33" spans="1:19" s="61" customFormat="1" ht="23.1" hidden="1" customHeight="1" x14ac:dyDescent="0.2">
      <c r="A33" s="221">
        <v>62</v>
      </c>
      <c r="B33" s="83" t="e">
        <f>VLOOKUP($Q33,УЧАСТНИКИ!$A$2:$L$1060,3,FALSE)</f>
        <v>#N/A</v>
      </c>
      <c r="C33" s="82" t="e">
        <f>VLOOKUP($Q33,УЧАСТНИКИ!$A$2:$L$1060,4,FALSE)</f>
        <v>#N/A</v>
      </c>
      <c r="D33" s="82" t="e">
        <f>VLOOKUP($Q33,УЧАСТНИКИ!$A$2:$L$1060,8,FALSE)</f>
        <v>#N/A</v>
      </c>
      <c r="E33" s="83" t="e">
        <f>VLOOKUP($Q33,УЧАСТНИКИ!$A$2:$L$1060,5,FALSE)</f>
        <v>#N/A</v>
      </c>
      <c r="F33" s="82" t="e">
        <f>VLOOKUP($Q33,УЧАСТНИКИ!$A$2:$L$1060,7,FALSE)</f>
        <v>#N/A</v>
      </c>
      <c r="G33" s="222" t="e">
        <f>VLOOKUP($Q33,УЧАСТНИКИ!$A$2:$L$1060,11,FALSE)</f>
        <v>#N/A</v>
      </c>
      <c r="H33" s="223"/>
      <c r="I33" s="229">
        <f t="shared" ref="I33:I63" si="5">IF(H33=0,0,CONCATENATE(MID(H33,1,2),".",MID(H33,3,2)))</f>
        <v>0</v>
      </c>
      <c r="J33" s="223"/>
      <c r="K33" s="234">
        <f t="shared" ref="K33:K65" si="6">IF(J33=0,0,CONCATENATE(MID(J33,1,1),".",MID(J33,2,1)))</f>
        <v>0</v>
      </c>
      <c r="L33" s="223"/>
      <c r="M33" s="234">
        <f t="shared" ref="M33:M65" si="7">IF(L33=0,0,CONCATENATE(MID(L33,1,1),".",MID(L33,2,1)))</f>
        <v>0</v>
      </c>
      <c r="N33" s="65" t="str">
        <f t="shared" ref="N33:N65" si="8">IF(S33&lt;=$R$10,"МСМК",IF(S33&lt;=$S$10,"МС",IF(S33&lt;=$T$10,"КМС",IF(S33&lt;=$U$10,"1",IF(S33&lt;=$V$10,"2",IF(S33&lt;=$W$10,"3",IF(S33&lt;=$X$10,"1юн",IF(S33&lt;=$Y$10,"2юн",IF(S33&lt;=$Z$10,"3юн",IF(S33&gt;$Z$10,"б/р"))))))))))</f>
        <v>МСМК</v>
      </c>
      <c r="O33" s="222" t="s">
        <v>1543</v>
      </c>
      <c r="P33" s="83" t="e">
        <f>VLOOKUP($Q33,УЧАСТНИКИ!$A$2:$L$1060,10,FALSE)</f>
        <v>#N/A</v>
      </c>
      <c r="Q33" s="369"/>
      <c r="R33" s="66"/>
      <c r="S33" s="233">
        <f t="shared" ref="S33:S65" si="9">MIN(H33,L33)</f>
        <v>0</v>
      </c>
    </row>
    <row r="34" spans="1:19" s="61" customFormat="1" ht="23.1" hidden="1" customHeight="1" x14ac:dyDescent="0.2">
      <c r="A34" s="221">
        <v>64</v>
      </c>
      <c r="B34" s="83" t="e">
        <f>VLOOKUP($Q34,УЧАСТНИКИ!$A$2:$L$1060,3,FALSE)</f>
        <v>#N/A</v>
      </c>
      <c r="C34" s="82" t="e">
        <f>VLOOKUP($Q34,УЧАСТНИКИ!$A$2:$L$1060,4,FALSE)</f>
        <v>#N/A</v>
      </c>
      <c r="D34" s="82" t="e">
        <f>VLOOKUP($Q34,УЧАСТНИКИ!$A$2:$L$1060,8,FALSE)</f>
        <v>#N/A</v>
      </c>
      <c r="E34" s="83" t="e">
        <f>VLOOKUP($Q34,УЧАСТНИКИ!$A$2:$L$1060,5,FALSE)</f>
        <v>#N/A</v>
      </c>
      <c r="F34" s="82" t="e">
        <f>VLOOKUP($Q34,УЧАСТНИКИ!$A$2:$L$1060,7,FALSE)</f>
        <v>#N/A</v>
      </c>
      <c r="G34" s="222" t="e">
        <f>VLOOKUP($Q34,УЧАСТНИКИ!$A$2:$L$1060,11,FALSE)</f>
        <v>#N/A</v>
      </c>
      <c r="H34" s="223"/>
      <c r="I34" s="229">
        <f t="shared" si="5"/>
        <v>0</v>
      </c>
      <c r="J34" s="223"/>
      <c r="K34" s="234">
        <f t="shared" si="6"/>
        <v>0</v>
      </c>
      <c r="L34" s="223"/>
      <c r="M34" s="234">
        <f t="shared" si="7"/>
        <v>0</v>
      </c>
      <c r="N34" s="65" t="str">
        <f t="shared" si="8"/>
        <v>МСМК</v>
      </c>
      <c r="O34" s="222" t="e">
        <f>VLOOKUP($Q34,УЧАСТНИКИ!$A$2:$L$1060,9,FALSE)</f>
        <v>#N/A</v>
      </c>
      <c r="P34" s="83" t="e">
        <f>VLOOKUP($Q34,УЧАСТНИКИ!$A$2:$L$1060,10,FALSE)</f>
        <v>#N/A</v>
      </c>
      <c r="Q34" s="369"/>
      <c r="R34" s="66"/>
      <c r="S34" s="233">
        <f t="shared" si="9"/>
        <v>0</v>
      </c>
    </row>
    <row r="35" spans="1:19" s="61" customFormat="1" ht="23.1" hidden="1" customHeight="1" x14ac:dyDescent="0.2">
      <c r="A35" s="221">
        <v>65</v>
      </c>
      <c r="B35" s="83" t="e">
        <f>VLOOKUP($Q35,УЧАСТНИКИ!$A$2:$L$1060,3,FALSE)</f>
        <v>#N/A</v>
      </c>
      <c r="C35" s="82" t="e">
        <f>VLOOKUP($Q35,УЧАСТНИКИ!$A$2:$L$1060,4,FALSE)</f>
        <v>#N/A</v>
      </c>
      <c r="D35" s="82" t="e">
        <f>VLOOKUP($Q35,УЧАСТНИКИ!$A$2:$L$1060,8,FALSE)</f>
        <v>#N/A</v>
      </c>
      <c r="E35" s="83" t="e">
        <f>VLOOKUP($Q35,УЧАСТНИКИ!$A$2:$L$1060,5,FALSE)</f>
        <v>#N/A</v>
      </c>
      <c r="F35" s="82" t="e">
        <f>VLOOKUP($Q35,УЧАСТНИКИ!$A$2:$L$1060,7,FALSE)</f>
        <v>#N/A</v>
      </c>
      <c r="G35" s="222" t="e">
        <f>VLOOKUP($Q35,УЧАСТНИКИ!$A$2:$L$1060,11,FALSE)</f>
        <v>#N/A</v>
      </c>
      <c r="H35" s="223"/>
      <c r="I35" s="229">
        <f t="shared" si="5"/>
        <v>0</v>
      </c>
      <c r="J35" s="223"/>
      <c r="K35" s="234">
        <f t="shared" si="6"/>
        <v>0</v>
      </c>
      <c r="L35" s="223"/>
      <c r="M35" s="234">
        <f t="shared" si="7"/>
        <v>0</v>
      </c>
      <c r="N35" s="65" t="str">
        <f t="shared" si="8"/>
        <v>МСМК</v>
      </c>
      <c r="O35" s="222" t="e">
        <f>VLOOKUP($Q35,УЧАСТНИКИ!$A$2:$L$1060,9,FALSE)</f>
        <v>#N/A</v>
      </c>
      <c r="P35" s="83" t="e">
        <f>VLOOKUP($Q35,УЧАСТНИКИ!$A$2:$L$1060,10,FALSE)</f>
        <v>#N/A</v>
      </c>
      <c r="Q35" s="369"/>
      <c r="R35" s="66"/>
      <c r="S35" s="233">
        <f t="shared" si="9"/>
        <v>0</v>
      </c>
    </row>
    <row r="36" spans="1:19" s="61" customFormat="1" ht="23.1" hidden="1" customHeight="1" x14ac:dyDescent="0.2">
      <c r="A36" s="221">
        <v>65</v>
      </c>
      <c r="B36" s="83" t="e">
        <f>VLOOKUP($Q36,УЧАСТНИКИ!$A$2:$L$1060,3,FALSE)</f>
        <v>#N/A</v>
      </c>
      <c r="C36" s="82" t="e">
        <f>VLOOKUP($Q36,УЧАСТНИКИ!$A$2:$L$1060,4,FALSE)</f>
        <v>#N/A</v>
      </c>
      <c r="D36" s="82" t="e">
        <f>VLOOKUP($Q36,УЧАСТНИКИ!$A$2:$L$1060,8,FALSE)</f>
        <v>#N/A</v>
      </c>
      <c r="E36" s="83" t="e">
        <f>VLOOKUP($Q36,УЧАСТНИКИ!$A$2:$L$1060,5,FALSE)</f>
        <v>#N/A</v>
      </c>
      <c r="F36" s="82" t="e">
        <f>VLOOKUP($Q36,УЧАСТНИКИ!$A$2:$L$1060,7,FALSE)</f>
        <v>#N/A</v>
      </c>
      <c r="G36" s="222" t="e">
        <f>VLOOKUP($Q36,УЧАСТНИКИ!$A$2:$L$1060,11,FALSE)</f>
        <v>#N/A</v>
      </c>
      <c r="H36" s="223"/>
      <c r="I36" s="229">
        <f t="shared" si="5"/>
        <v>0</v>
      </c>
      <c r="J36" s="223"/>
      <c r="K36" s="234">
        <f t="shared" si="6"/>
        <v>0</v>
      </c>
      <c r="L36" s="223"/>
      <c r="M36" s="234">
        <f t="shared" si="7"/>
        <v>0</v>
      </c>
      <c r="N36" s="65" t="str">
        <f t="shared" si="8"/>
        <v>МСМК</v>
      </c>
      <c r="O36" s="222" t="e">
        <f>VLOOKUP($Q36,УЧАСТНИКИ!$A$2:$L$1060,9,FALSE)</f>
        <v>#N/A</v>
      </c>
      <c r="P36" s="83" t="e">
        <f>VLOOKUP($Q36,УЧАСТНИКИ!$A$2:$L$1060,10,FALSE)</f>
        <v>#N/A</v>
      </c>
      <c r="Q36" s="369"/>
      <c r="R36" s="66"/>
      <c r="S36" s="233">
        <f t="shared" si="9"/>
        <v>0</v>
      </c>
    </row>
    <row r="37" spans="1:19" s="61" customFormat="1" ht="23.1" hidden="1" customHeight="1" x14ac:dyDescent="0.2">
      <c r="A37" s="221">
        <v>67</v>
      </c>
      <c r="B37" s="83" t="e">
        <f>VLOOKUP($Q37,УЧАСТНИКИ!$A$2:$L$1060,3,FALSE)</f>
        <v>#N/A</v>
      </c>
      <c r="C37" s="82" t="e">
        <f>VLOOKUP($Q37,УЧАСТНИКИ!$A$2:$L$1060,4,FALSE)</f>
        <v>#N/A</v>
      </c>
      <c r="D37" s="82" t="e">
        <f>VLOOKUP($Q37,УЧАСТНИКИ!$A$2:$L$1060,8,FALSE)</f>
        <v>#N/A</v>
      </c>
      <c r="E37" s="83" t="e">
        <f>VLOOKUP($Q37,УЧАСТНИКИ!$A$2:$L$1060,5,FALSE)</f>
        <v>#N/A</v>
      </c>
      <c r="F37" s="82" t="e">
        <f>VLOOKUP($Q37,УЧАСТНИКИ!$A$2:$L$1060,7,FALSE)</f>
        <v>#N/A</v>
      </c>
      <c r="G37" s="222" t="e">
        <f>VLOOKUP($Q37,УЧАСТНИКИ!$A$2:$L$1060,11,FALSE)</f>
        <v>#N/A</v>
      </c>
      <c r="H37" s="223"/>
      <c r="I37" s="229">
        <f t="shared" si="5"/>
        <v>0</v>
      </c>
      <c r="J37" s="223"/>
      <c r="K37" s="234">
        <f t="shared" si="6"/>
        <v>0</v>
      </c>
      <c r="L37" s="223"/>
      <c r="M37" s="234">
        <f t="shared" si="7"/>
        <v>0</v>
      </c>
      <c r="N37" s="65" t="str">
        <f t="shared" si="8"/>
        <v>МСМК</v>
      </c>
      <c r="O37" s="222" t="e">
        <f>VLOOKUP($Q37,УЧАСТНИКИ!$A$2:$L$1060,9,FALSE)</f>
        <v>#N/A</v>
      </c>
      <c r="P37" s="83" t="e">
        <f>VLOOKUP($Q37,УЧАСТНИКИ!$A$2:$L$1060,10,FALSE)</f>
        <v>#N/A</v>
      </c>
      <c r="Q37" s="369"/>
      <c r="R37" s="66"/>
      <c r="S37" s="233">
        <f t="shared" si="9"/>
        <v>0</v>
      </c>
    </row>
    <row r="38" spans="1:19" s="61" customFormat="1" ht="23.1" hidden="1" customHeight="1" x14ac:dyDescent="0.2">
      <c r="A38" s="221">
        <v>68</v>
      </c>
      <c r="B38" s="83" t="e">
        <f>VLOOKUP($Q38,УЧАСТНИКИ!$A$2:$L$1060,3,FALSE)</f>
        <v>#N/A</v>
      </c>
      <c r="C38" s="82" t="e">
        <f>VLOOKUP($Q38,УЧАСТНИКИ!$A$2:$L$1060,4,FALSE)</f>
        <v>#N/A</v>
      </c>
      <c r="D38" s="82" t="e">
        <f>VLOOKUP($Q38,УЧАСТНИКИ!$A$2:$L$1060,8,FALSE)</f>
        <v>#N/A</v>
      </c>
      <c r="E38" s="83" t="e">
        <f>VLOOKUP($Q38,УЧАСТНИКИ!$A$2:$L$1060,5,FALSE)</f>
        <v>#N/A</v>
      </c>
      <c r="F38" s="82" t="e">
        <f>VLOOKUP($Q38,УЧАСТНИКИ!$A$2:$L$1060,7,FALSE)</f>
        <v>#N/A</v>
      </c>
      <c r="G38" s="222" t="e">
        <f>VLOOKUP($Q38,УЧАСТНИКИ!$A$2:$L$1060,11,FALSE)</f>
        <v>#N/A</v>
      </c>
      <c r="H38" s="223"/>
      <c r="I38" s="229">
        <f t="shared" si="5"/>
        <v>0</v>
      </c>
      <c r="J38" s="223"/>
      <c r="K38" s="234">
        <f t="shared" si="6"/>
        <v>0</v>
      </c>
      <c r="L38" s="223"/>
      <c r="M38" s="234">
        <f t="shared" si="7"/>
        <v>0</v>
      </c>
      <c r="N38" s="65" t="str">
        <f t="shared" si="8"/>
        <v>МСМК</v>
      </c>
      <c r="O38" s="222" t="s">
        <v>1543</v>
      </c>
      <c r="P38" s="83" t="e">
        <f>VLOOKUP($Q38,УЧАСТНИКИ!$A$2:$L$1060,10,FALSE)</f>
        <v>#N/A</v>
      </c>
      <c r="Q38" s="369"/>
      <c r="R38" s="66"/>
      <c r="S38" s="233">
        <f t="shared" si="9"/>
        <v>0</v>
      </c>
    </row>
    <row r="39" spans="1:19" s="61" customFormat="1" ht="23.1" hidden="1" customHeight="1" x14ac:dyDescent="0.2">
      <c r="A39" s="221">
        <v>69</v>
      </c>
      <c r="B39" s="83" t="e">
        <f>VLOOKUP($Q39,УЧАСТНИКИ!$A$2:$L$1060,3,FALSE)</f>
        <v>#N/A</v>
      </c>
      <c r="C39" s="82" t="e">
        <f>VLOOKUP($Q39,УЧАСТНИКИ!$A$2:$L$1060,4,FALSE)</f>
        <v>#N/A</v>
      </c>
      <c r="D39" s="82" t="e">
        <f>VLOOKUP($Q39,УЧАСТНИКИ!$A$2:$L$1060,8,FALSE)</f>
        <v>#N/A</v>
      </c>
      <c r="E39" s="83" t="e">
        <f>VLOOKUP($Q39,УЧАСТНИКИ!$A$2:$L$1060,5,FALSE)</f>
        <v>#N/A</v>
      </c>
      <c r="F39" s="82" t="e">
        <f>VLOOKUP($Q39,УЧАСТНИКИ!$A$2:$L$1060,7,FALSE)</f>
        <v>#N/A</v>
      </c>
      <c r="G39" s="222" t="e">
        <f>VLOOKUP($Q39,УЧАСТНИКИ!$A$2:$L$1060,11,FALSE)</f>
        <v>#N/A</v>
      </c>
      <c r="H39" s="223"/>
      <c r="I39" s="229">
        <f t="shared" si="5"/>
        <v>0</v>
      </c>
      <c r="J39" s="223"/>
      <c r="K39" s="234">
        <f t="shared" si="6"/>
        <v>0</v>
      </c>
      <c r="L39" s="223"/>
      <c r="M39" s="234">
        <f t="shared" si="7"/>
        <v>0</v>
      </c>
      <c r="N39" s="65" t="str">
        <f t="shared" si="8"/>
        <v>МСМК</v>
      </c>
      <c r="O39" s="222" t="e">
        <f>VLOOKUP($Q39,УЧАСТНИКИ!$A$2:$L$1060,9,FALSE)</f>
        <v>#N/A</v>
      </c>
      <c r="P39" s="83" t="e">
        <f>VLOOKUP($Q39,УЧАСТНИКИ!$A$2:$L$1060,10,FALSE)</f>
        <v>#N/A</v>
      </c>
      <c r="Q39" s="369"/>
      <c r="R39" s="66"/>
      <c r="S39" s="233">
        <f t="shared" si="9"/>
        <v>0</v>
      </c>
    </row>
    <row r="40" spans="1:19" s="61" customFormat="1" ht="23.1" hidden="1" customHeight="1" x14ac:dyDescent="0.2">
      <c r="A40" s="221">
        <v>70</v>
      </c>
      <c r="B40" s="83" t="e">
        <f>VLOOKUP($Q40,УЧАСТНИКИ!$A$2:$L$1060,3,FALSE)</f>
        <v>#N/A</v>
      </c>
      <c r="C40" s="82" t="e">
        <f>VLOOKUP($Q40,УЧАСТНИКИ!$A$2:$L$1060,4,FALSE)</f>
        <v>#N/A</v>
      </c>
      <c r="D40" s="82" t="e">
        <f>VLOOKUP($Q40,УЧАСТНИКИ!$A$2:$L$1060,8,FALSE)</f>
        <v>#N/A</v>
      </c>
      <c r="E40" s="83" t="e">
        <f>VLOOKUP($Q40,УЧАСТНИКИ!$A$2:$L$1060,5,FALSE)</f>
        <v>#N/A</v>
      </c>
      <c r="F40" s="82" t="e">
        <f>VLOOKUP($Q40,УЧАСТНИКИ!$A$2:$L$1060,7,FALSE)</f>
        <v>#N/A</v>
      </c>
      <c r="G40" s="222" t="e">
        <f>VLOOKUP($Q40,УЧАСТНИКИ!$A$2:$L$1060,11,FALSE)</f>
        <v>#N/A</v>
      </c>
      <c r="H40" s="223"/>
      <c r="I40" s="229">
        <f t="shared" si="5"/>
        <v>0</v>
      </c>
      <c r="J40" s="223"/>
      <c r="K40" s="234">
        <f t="shared" si="6"/>
        <v>0</v>
      </c>
      <c r="L40" s="223"/>
      <c r="M40" s="234">
        <f t="shared" si="7"/>
        <v>0</v>
      </c>
      <c r="N40" s="65" t="str">
        <f t="shared" si="8"/>
        <v>МСМК</v>
      </c>
      <c r="O40" s="222" t="e">
        <f>VLOOKUP($Q40,УЧАСТНИКИ!$A$2:$L$1060,9,FALSE)</f>
        <v>#N/A</v>
      </c>
      <c r="P40" s="83" t="e">
        <f>VLOOKUP($Q40,УЧАСТНИКИ!$A$2:$L$1060,10,FALSE)</f>
        <v>#N/A</v>
      </c>
      <c r="Q40" s="369"/>
      <c r="R40" s="66"/>
      <c r="S40" s="233">
        <f t="shared" si="9"/>
        <v>0</v>
      </c>
    </row>
    <row r="41" spans="1:19" s="61" customFormat="1" ht="23.1" hidden="1" customHeight="1" x14ac:dyDescent="0.2">
      <c r="A41" s="221">
        <v>71</v>
      </c>
      <c r="B41" s="83" t="e">
        <f>VLOOKUP($Q41,УЧАСТНИКИ!$A$2:$L$1060,3,FALSE)</f>
        <v>#N/A</v>
      </c>
      <c r="C41" s="82" t="e">
        <f>VLOOKUP($Q41,УЧАСТНИКИ!$A$2:$L$1060,4,FALSE)</f>
        <v>#N/A</v>
      </c>
      <c r="D41" s="82" t="e">
        <f>VLOOKUP($Q41,УЧАСТНИКИ!$A$2:$L$1060,8,FALSE)</f>
        <v>#N/A</v>
      </c>
      <c r="E41" s="83" t="e">
        <f>VLOOKUP($Q41,УЧАСТНИКИ!$A$2:$L$1060,5,FALSE)</f>
        <v>#N/A</v>
      </c>
      <c r="F41" s="82" t="e">
        <f>VLOOKUP($Q41,УЧАСТНИКИ!$A$2:$L$1060,7,FALSE)</f>
        <v>#N/A</v>
      </c>
      <c r="G41" s="222" t="e">
        <f>VLOOKUP($Q41,УЧАСТНИКИ!$A$2:$L$1060,11,FALSE)</f>
        <v>#N/A</v>
      </c>
      <c r="H41" s="223"/>
      <c r="I41" s="229">
        <f t="shared" si="5"/>
        <v>0</v>
      </c>
      <c r="J41" s="223"/>
      <c r="K41" s="234">
        <f t="shared" si="6"/>
        <v>0</v>
      </c>
      <c r="L41" s="223"/>
      <c r="M41" s="234">
        <f t="shared" si="7"/>
        <v>0</v>
      </c>
      <c r="N41" s="65" t="str">
        <f t="shared" si="8"/>
        <v>МСМК</v>
      </c>
      <c r="O41" s="222" t="e">
        <f>VLOOKUP($Q41,УЧАСТНИКИ!$A$2:$L$1060,9,FALSE)</f>
        <v>#N/A</v>
      </c>
      <c r="P41" s="83" t="e">
        <f>VLOOKUP($Q41,УЧАСТНИКИ!$A$2:$L$1060,10,FALSE)</f>
        <v>#N/A</v>
      </c>
      <c r="Q41" s="369"/>
      <c r="R41" s="66"/>
      <c r="S41" s="233">
        <f t="shared" si="9"/>
        <v>0</v>
      </c>
    </row>
    <row r="42" spans="1:19" s="61" customFormat="1" ht="23.1" hidden="1" customHeight="1" x14ac:dyDescent="0.2">
      <c r="A42" s="221">
        <v>71</v>
      </c>
      <c r="B42" s="83" t="e">
        <f>VLOOKUP($Q42,УЧАСТНИКИ!$A$2:$L$1060,3,FALSE)</f>
        <v>#N/A</v>
      </c>
      <c r="C42" s="82" t="e">
        <f>VLOOKUP($Q42,УЧАСТНИКИ!$A$2:$L$1060,4,FALSE)</f>
        <v>#N/A</v>
      </c>
      <c r="D42" s="82" t="e">
        <f>VLOOKUP($Q42,УЧАСТНИКИ!$A$2:$L$1060,8,FALSE)</f>
        <v>#N/A</v>
      </c>
      <c r="E42" s="83" t="e">
        <f>VLOOKUP($Q42,УЧАСТНИКИ!$A$2:$L$1060,5,FALSE)</f>
        <v>#N/A</v>
      </c>
      <c r="F42" s="82" t="e">
        <f>VLOOKUP($Q42,УЧАСТНИКИ!$A$2:$L$1060,7,FALSE)</f>
        <v>#N/A</v>
      </c>
      <c r="G42" s="222" t="e">
        <f>VLOOKUP($Q42,УЧАСТНИКИ!$A$2:$L$1060,11,FALSE)</f>
        <v>#N/A</v>
      </c>
      <c r="H42" s="223"/>
      <c r="I42" s="229">
        <f t="shared" si="5"/>
        <v>0</v>
      </c>
      <c r="J42" s="223"/>
      <c r="K42" s="234">
        <f t="shared" si="6"/>
        <v>0</v>
      </c>
      <c r="L42" s="223"/>
      <c r="M42" s="234">
        <f t="shared" si="7"/>
        <v>0</v>
      </c>
      <c r="N42" s="65" t="str">
        <f t="shared" si="8"/>
        <v>МСМК</v>
      </c>
      <c r="O42" s="222" t="e">
        <f>VLOOKUP($Q42,УЧАСТНИКИ!$A$2:$L$1060,9,FALSE)</f>
        <v>#N/A</v>
      </c>
      <c r="P42" s="83" t="e">
        <f>VLOOKUP($Q42,УЧАСТНИКИ!$A$2:$L$1060,10,FALSE)</f>
        <v>#N/A</v>
      </c>
      <c r="Q42" s="369"/>
      <c r="R42" s="66"/>
      <c r="S42" s="233">
        <f t="shared" si="9"/>
        <v>0</v>
      </c>
    </row>
    <row r="43" spans="1:19" s="61" customFormat="1" ht="23.1" hidden="1" customHeight="1" x14ac:dyDescent="0.2">
      <c r="A43" s="221">
        <v>73</v>
      </c>
      <c r="B43" s="83" t="e">
        <f>VLOOKUP($Q43,УЧАСТНИКИ!$A$2:$L$1060,3,FALSE)</f>
        <v>#N/A</v>
      </c>
      <c r="C43" s="82" t="e">
        <f>VLOOKUP($Q43,УЧАСТНИКИ!$A$2:$L$1060,4,FALSE)</f>
        <v>#N/A</v>
      </c>
      <c r="D43" s="82" t="e">
        <f>VLOOKUP($Q43,УЧАСТНИКИ!$A$2:$L$1060,8,FALSE)</f>
        <v>#N/A</v>
      </c>
      <c r="E43" s="83" t="e">
        <f>VLOOKUP($Q43,УЧАСТНИКИ!$A$2:$L$1060,5,FALSE)</f>
        <v>#N/A</v>
      </c>
      <c r="F43" s="82" t="e">
        <f>VLOOKUP($Q43,УЧАСТНИКИ!$A$2:$L$1060,7,FALSE)</f>
        <v>#N/A</v>
      </c>
      <c r="G43" s="222" t="e">
        <f>VLOOKUP($Q43,УЧАСТНИКИ!$A$2:$L$1060,11,FALSE)</f>
        <v>#N/A</v>
      </c>
      <c r="H43" s="223"/>
      <c r="I43" s="229">
        <f t="shared" si="5"/>
        <v>0</v>
      </c>
      <c r="J43" s="223"/>
      <c r="K43" s="234">
        <f t="shared" si="6"/>
        <v>0</v>
      </c>
      <c r="L43" s="223"/>
      <c r="M43" s="234">
        <f t="shared" si="7"/>
        <v>0</v>
      </c>
      <c r="N43" s="65" t="str">
        <f t="shared" si="8"/>
        <v>МСМК</v>
      </c>
      <c r="O43" s="222" t="e">
        <f>VLOOKUP($Q43,УЧАСТНИКИ!$A$2:$L$1060,9,FALSE)</f>
        <v>#N/A</v>
      </c>
      <c r="P43" s="83" t="e">
        <f>VLOOKUP($Q43,УЧАСТНИКИ!$A$2:$L$1060,10,FALSE)</f>
        <v>#N/A</v>
      </c>
      <c r="Q43" s="369"/>
      <c r="R43" s="66"/>
      <c r="S43" s="233">
        <f t="shared" si="9"/>
        <v>0</v>
      </c>
    </row>
    <row r="44" spans="1:19" s="61" customFormat="1" ht="23.1" hidden="1" customHeight="1" x14ac:dyDescent="0.2">
      <c r="A44" s="221">
        <v>74</v>
      </c>
      <c r="B44" s="83" t="e">
        <f>VLOOKUP($Q44,УЧАСТНИКИ!$A$2:$L$1060,3,FALSE)</f>
        <v>#N/A</v>
      </c>
      <c r="C44" s="82" t="e">
        <f>VLOOKUP($Q44,УЧАСТНИКИ!$A$2:$L$1060,4,FALSE)</f>
        <v>#N/A</v>
      </c>
      <c r="D44" s="82" t="e">
        <f>VLOOKUP($Q44,УЧАСТНИКИ!$A$2:$L$1060,8,FALSE)</f>
        <v>#N/A</v>
      </c>
      <c r="E44" s="83" t="e">
        <f>VLOOKUP($Q44,УЧАСТНИКИ!$A$2:$L$1060,5,FALSE)</f>
        <v>#N/A</v>
      </c>
      <c r="F44" s="82" t="e">
        <f>VLOOKUP($Q44,УЧАСТНИКИ!$A$2:$L$1060,7,FALSE)</f>
        <v>#N/A</v>
      </c>
      <c r="G44" s="222" t="e">
        <f>VLOOKUP($Q44,УЧАСТНИКИ!$A$2:$L$1060,11,FALSE)</f>
        <v>#N/A</v>
      </c>
      <c r="H44" s="223"/>
      <c r="I44" s="229">
        <f t="shared" si="5"/>
        <v>0</v>
      </c>
      <c r="J44" s="223"/>
      <c r="K44" s="234">
        <f t="shared" si="6"/>
        <v>0</v>
      </c>
      <c r="L44" s="223"/>
      <c r="M44" s="234">
        <f t="shared" si="7"/>
        <v>0</v>
      </c>
      <c r="N44" s="65" t="str">
        <f t="shared" si="8"/>
        <v>МСМК</v>
      </c>
      <c r="O44" s="222" t="e">
        <f>VLOOKUP($Q44,УЧАСТНИКИ!$A$2:$L$1060,9,FALSE)</f>
        <v>#N/A</v>
      </c>
      <c r="P44" s="83" t="e">
        <f>VLOOKUP($Q44,УЧАСТНИКИ!$A$2:$L$1060,10,FALSE)</f>
        <v>#N/A</v>
      </c>
      <c r="Q44" s="369"/>
      <c r="R44" s="66"/>
      <c r="S44" s="233">
        <f t="shared" si="9"/>
        <v>0</v>
      </c>
    </row>
    <row r="45" spans="1:19" s="61" customFormat="1" ht="23.1" hidden="1" customHeight="1" x14ac:dyDescent="0.2">
      <c r="A45" s="221">
        <v>75</v>
      </c>
      <c r="B45" s="83" t="e">
        <f>VLOOKUP($Q45,УЧАСТНИКИ!$A$2:$L$1060,3,FALSE)</f>
        <v>#N/A</v>
      </c>
      <c r="C45" s="82" t="e">
        <f>VLOOKUP($Q45,УЧАСТНИКИ!$A$2:$L$1060,4,FALSE)</f>
        <v>#N/A</v>
      </c>
      <c r="D45" s="82" t="e">
        <f>VLOOKUP($Q45,УЧАСТНИКИ!$A$2:$L$1060,8,FALSE)</f>
        <v>#N/A</v>
      </c>
      <c r="E45" s="83" t="e">
        <f>VLOOKUP($Q45,УЧАСТНИКИ!$A$2:$L$1060,5,FALSE)</f>
        <v>#N/A</v>
      </c>
      <c r="F45" s="82" t="e">
        <f>VLOOKUP($Q45,УЧАСТНИКИ!$A$2:$L$1060,7,FALSE)</f>
        <v>#N/A</v>
      </c>
      <c r="G45" s="222" t="e">
        <f>VLOOKUP($Q45,УЧАСТНИКИ!$A$2:$L$1060,11,FALSE)</f>
        <v>#N/A</v>
      </c>
      <c r="H45" s="223"/>
      <c r="I45" s="229">
        <f t="shared" si="5"/>
        <v>0</v>
      </c>
      <c r="J45" s="223"/>
      <c r="K45" s="234">
        <f t="shared" si="6"/>
        <v>0</v>
      </c>
      <c r="L45" s="223"/>
      <c r="M45" s="234">
        <f t="shared" si="7"/>
        <v>0</v>
      </c>
      <c r="N45" s="65" t="str">
        <f t="shared" si="8"/>
        <v>МСМК</v>
      </c>
      <c r="O45" s="222" t="e">
        <f>VLOOKUP($Q45,УЧАСТНИКИ!$A$2:$L$1060,9,FALSE)</f>
        <v>#N/A</v>
      </c>
      <c r="P45" s="83" t="e">
        <f>VLOOKUP($Q45,УЧАСТНИКИ!$A$2:$L$1060,10,FALSE)</f>
        <v>#N/A</v>
      </c>
      <c r="Q45" s="369"/>
      <c r="R45" s="66"/>
      <c r="S45" s="233">
        <f t="shared" si="9"/>
        <v>0</v>
      </c>
    </row>
    <row r="46" spans="1:19" s="61" customFormat="1" ht="23.1" hidden="1" customHeight="1" x14ac:dyDescent="0.2">
      <c r="A46" s="221">
        <v>76</v>
      </c>
      <c r="B46" s="83" t="e">
        <f>VLOOKUP($Q46,УЧАСТНИКИ!$A$2:$L$1060,3,FALSE)</f>
        <v>#N/A</v>
      </c>
      <c r="C46" s="82" t="e">
        <f>VLOOKUP($Q46,УЧАСТНИКИ!$A$2:$L$1060,4,FALSE)</f>
        <v>#N/A</v>
      </c>
      <c r="D46" s="82" t="e">
        <f>VLOOKUP($Q46,УЧАСТНИКИ!$A$2:$L$1060,8,FALSE)</f>
        <v>#N/A</v>
      </c>
      <c r="E46" s="83" t="e">
        <f>VLOOKUP($Q46,УЧАСТНИКИ!$A$2:$L$1060,5,FALSE)</f>
        <v>#N/A</v>
      </c>
      <c r="F46" s="82" t="e">
        <f>VLOOKUP($Q46,УЧАСТНИКИ!$A$2:$L$1060,7,FALSE)</f>
        <v>#N/A</v>
      </c>
      <c r="G46" s="222" t="e">
        <f>VLOOKUP($Q46,УЧАСТНИКИ!$A$2:$L$1060,11,FALSE)</f>
        <v>#N/A</v>
      </c>
      <c r="H46" s="223"/>
      <c r="I46" s="229">
        <f t="shared" si="5"/>
        <v>0</v>
      </c>
      <c r="J46" s="223"/>
      <c r="K46" s="234">
        <f t="shared" si="6"/>
        <v>0</v>
      </c>
      <c r="L46" s="223"/>
      <c r="M46" s="234">
        <f t="shared" si="7"/>
        <v>0</v>
      </c>
      <c r="N46" s="65" t="str">
        <f t="shared" si="8"/>
        <v>МСМК</v>
      </c>
      <c r="O46" s="222" t="e">
        <f>VLOOKUP($Q46,УЧАСТНИКИ!$A$2:$L$1060,9,FALSE)</f>
        <v>#N/A</v>
      </c>
      <c r="P46" s="83" t="e">
        <f>VLOOKUP($Q46,УЧАСТНИКИ!$A$2:$L$1060,10,FALSE)</f>
        <v>#N/A</v>
      </c>
      <c r="Q46" s="369"/>
      <c r="R46" s="66"/>
      <c r="S46" s="233">
        <f t="shared" si="9"/>
        <v>0</v>
      </c>
    </row>
    <row r="47" spans="1:19" s="61" customFormat="1" ht="23.1" hidden="1" customHeight="1" x14ac:dyDescent="0.2">
      <c r="A47" s="221">
        <v>77</v>
      </c>
      <c r="B47" s="83" t="e">
        <f>VLOOKUP($Q47,УЧАСТНИКИ!$A$2:$L$1060,3,FALSE)</f>
        <v>#N/A</v>
      </c>
      <c r="C47" s="82" t="e">
        <f>VLOOKUP($Q47,УЧАСТНИКИ!$A$2:$L$1060,4,FALSE)</f>
        <v>#N/A</v>
      </c>
      <c r="D47" s="82" t="e">
        <f>VLOOKUP($Q47,УЧАСТНИКИ!$A$2:$L$1060,8,FALSE)</f>
        <v>#N/A</v>
      </c>
      <c r="E47" s="83" t="e">
        <f>VLOOKUP($Q47,УЧАСТНИКИ!$A$2:$L$1060,5,FALSE)</f>
        <v>#N/A</v>
      </c>
      <c r="F47" s="82" t="e">
        <f>VLOOKUP($Q47,УЧАСТНИКИ!$A$2:$L$1060,7,FALSE)</f>
        <v>#N/A</v>
      </c>
      <c r="G47" s="222" t="e">
        <f>VLOOKUP($Q47,УЧАСТНИКИ!$A$2:$L$1060,11,FALSE)</f>
        <v>#N/A</v>
      </c>
      <c r="H47" s="223"/>
      <c r="I47" s="229">
        <f t="shared" si="5"/>
        <v>0</v>
      </c>
      <c r="J47" s="223"/>
      <c r="K47" s="234">
        <f t="shared" si="6"/>
        <v>0</v>
      </c>
      <c r="L47" s="223"/>
      <c r="M47" s="234">
        <f t="shared" si="7"/>
        <v>0</v>
      </c>
      <c r="N47" s="65" t="str">
        <f t="shared" si="8"/>
        <v>МСМК</v>
      </c>
      <c r="O47" s="222" t="e">
        <f>VLOOKUP($Q47,УЧАСТНИКИ!$A$2:$L$1060,9,FALSE)</f>
        <v>#N/A</v>
      </c>
      <c r="P47" s="83" t="e">
        <f>VLOOKUP($Q47,УЧАСТНИКИ!$A$2:$L$1060,10,FALSE)</f>
        <v>#N/A</v>
      </c>
      <c r="Q47" s="369"/>
      <c r="R47" s="66"/>
      <c r="S47" s="233">
        <f t="shared" si="9"/>
        <v>0</v>
      </c>
    </row>
    <row r="48" spans="1:19" s="61" customFormat="1" ht="23.1" hidden="1" customHeight="1" x14ac:dyDescent="0.2">
      <c r="A48" s="221">
        <v>78</v>
      </c>
      <c r="B48" s="83" t="e">
        <f>VLOOKUP($Q48,УЧАСТНИКИ!$A$2:$L$1060,3,FALSE)</f>
        <v>#N/A</v>
      </c>
      <c r="C48" s="82" t="e">
        <f>VLOOKUP($Q48,УЧАСТНИКИ!$A$2:$L$1060,4,FALSE)</f>
        <v>#N/A</v>
      </c>
      <c r="D48" s="82" t="e">
        <f>VLOOKUP($Q48,УЧАСТНИКИ!$A$2:$L$1060,8,FALSE)</f>
        <v>#N/A</v>
      </c>
      <c r="E48" s="83" t="e">
        <f>VLOOKUP($Q48,УЧАСТНИКИ!$A$2:$L$1060,5,FALSE)</f>
        <v>#N/A</v>
      </c>
      <c r="F48" s="82" t="e">
        <f>VLOOKUP($Q48,УЧАСТНИКИ!$A$2:$L$1060,7,FALSE)</f>
        <v>#N/A</v>
      </c>
      <c r="G48" s="222" t="e">
        <f>VLOOKUP($Q48,УЧАСТНИКИ!$A$2:$L$1060,11,FALSE)</f>
        <v>#N/A</v>
      </c>
      <c r="H48" s="223"/>
      <c r="I48" s="229">
        <f t="shared" si="5"/>
        <v>0</v>
      </c>
      <c r="J48" s="223"/>
      <c r="K48" s="234">
        <f t="shared" si="6"/>
        <v>0</v>
      </c>
      <c r="L48" s="223"/>
      <c r="M48" s="234">
        <f t="shared" si="7"/>
        <v>0</v>
      </c>
      <c r="N48" s="65" t="str">
        <f t="shared" si="8"/>
        <v>МСМК</v>
      </c>
      <c r="O48" s="222" t="e">
        <f>VLOOKUP($Q48,УЧАСТНИКИ!$A$2:$L$1060,9,FALSE)</f>
        <v>#N/A</v>
      </c>
      <c r="P48" s="83" t="e">
        <f>VLOOKUP($Q48,УЧАСТНИКИ!$A$2:$L$1060,10,FALSE)</f>
        <v>#N/A</v>
      </c>
      <c r="Q48" s="369"/>
      <c r="R48" s="66"/>
      <c r="S48" s="233">
        <f t="shared" si="9"/>
        <v>0</v>
      </c>
    </row>
    <row r="49" spans="1:19" s="61" customFormat="1" ht="23.1" hidden="1" customHeight="1" x14ac:dyDescent="0.2">
      <c r="A49" s="221">
        <v>79</v>
      </c>
      <c r="B49" s="83" t="e">
        <f>VLOOKUP($Q49,УЧАСТНИКИ!$A$2:$L$1060,3,FALSE)</f>
        <v>#N/A</v>
      </c>
      <c r="C49" s="82" t="e">
        <f>VLOOKUP($Q49,УЧАСТНИКИ!$A$2:$L$1060,4,FALSE)</f>
        <v>#N/A</v>
      </c>
      <c r="D49" s="82" t="e">
        <f>VLOOKUP($Q49,УЧАСТНИКИ!$A$2:$L$1060,8,FALSE)</f>
        <v>#N/A</v>
      </c>
      <c r="E49" s="83" t="e">
        <f>VLOOKUP($Q49,УЧАСТНИКИ!$A$2:$L$1060,5,FALSE)</f>
        <v>#N/A</v>
      </c>
      <c r="F49" s="82" t="e">
        <f>VLOOKUP($Q49,УЧАСТНИКИ!$A$2:$L$1060,7,FALSE)</f>
        <v>#N/A</v>
      </c>
      <c r="G49" s="222" t="e">
        <f>VLOOKUP($Q49,УЧАСТНИКИ!$A$2:$L$1060,11,FALSE)</f>
        <v>#N/A</v>
      </c>
      <c r="H49" s="223"/>
      <c r="I49" s="229">
        <f t="shared" si="5"/>
        <v>0</v>
      </c>
      <c r="J49" s="223"/>
      <c r="K49" s="234">
        <f t="shared" si="6"/>
        <v>0</v>
      </c>
      <c r="L49" s="223"/>
      <c r="M49" s="234">
        <f t="shared" si="7"/>
        <v>0</v>
      </c>
      <c r="N49" s="65" t="str">
        <f t="shared" si="8"/>
        <v>МСМК</v>
      </c>
      <c r="O49" s="222" t="e">
        <f>VLOOKUP($Q49,УЧАСТНИКИ!$A$2:$L$1060,9,FALSE)</f>
        <v>#N/A</v>
      </c>
      <c r="P49" s="83" t="e">
        <f>VLOOKUP($Q49,УЧАСТНИКИ!$A$2:$L$1060,10,FALSE)</f>
        <v>#N/A</v>
      </c>
      <c r="Q49" s="369"/>
      <c r="R49" s="66"/>
      <c r="S49" s="233">
        <f t="shared" si="9"/>
        <v>0</v>
      </c>
    </row>
    <row r="50" spans="1:19" s="61" customFormat="1" ht="23.1" hidden="1" customHeight="1" x14ac:dyDescent="0.2">
      <c r="A50" s="221">
        <v>80</v>
      </c>
      <c r="B50" s="83" t="e">
        <f>VLOOKUP($Q50,УЧАСТНИКИ!$A$2:$L$1060,3,FALSE)</f>
        <v>#N/A</v>
      </c>
      <c r="C50" s="82" t="e">
        <f>VLOOKUP($Q50,УЧАСТНИКИ!$A$2:$L$1060,4,FALSE)</f>
        <v>#N/A</v>
      </c>
      <c r="D50" s="82" t="e">
        <f>VLOOKUP($Q50,УЧАСТНИКИ!$A$2:$L$1060,8,FALSE)</f>
        <v>#N/A</v>
      </c>
      <c r="E50" s="83" t="e">
        <f>VLOOKUP($Q50,УЧАСТНИКИ!$A$2:$L$1060,5,FALSE)</f>
        <v>#N/A</v>
      </c>
      <c r="F50" s="82" t="e">
        <f>VLOOKUP($Q50,УЧАСТНИКИ!$A$2:$L$1060,7,FALSE)</f>
        <v>#N/A</v>
      </c>
      <c r="G50" s="222" t="e">
        <f>VLOOKUP($Q50,УЧАСТНИКИ!$A$2:$L$1060,11,FALSE)</f>
        <v>#N/A</v>
      </c>
      <c r="H50" s="223"/>
      <c r="I50" s="229">
        <f t="shared" si="5"/>
        <v>0</v>
      </c>
      <c r="J50" s="223"/>
      <c r="K50" s="234">
        <f t="shared" si="6"/>
        <v>0</v>
      </c>
      <c r="L50" s="223"/>
      <c r="M50" s="234">
        <f t="shared" si="7"/>
        <v>0</v>
      </c>
      <c r="N50" s="65" t="str">
        <f t="shared" si="8"/>
        <v>МСМК</v>
      </c>
      <c r="O50" s="222" t="e">
        <f>VLOOKUP($Q50,УЧАСТНИКИ!$A$2:$L$1060,9,FALSE)</f>
        <v>#N/A</v>
      </c>
      <c r="P50" s="83" t="e">
        <f>VLOOKUP($Q50,УЧАСТНИКИ!$A$2:$L$1060,10,FALSE)</f>
        <v>#N/A</v>
      </c>
      <c r="Q50" s="369"/>
      <c r="R50" s="66"/>
      <c r="S50" s="233">
        <f t="shared" si="9"/>
        <v>0</v>
      </c>
    </row>
    <row r="51" spans="1:19" s="61" customFormat="1" ht="23.1" hidden="1" customHeight="1" x14ac:dyDescent="0.2">
      <c r="A51" s="221">
        <v>81</v>
      </c>
      <c r="B51" s="83" t="e">
        <f>VLOOKUP($Q51,УЧАСТНИКИ!$A$2:$L$1060,3,FALSE)</f>
        <v>#N/A</v>
      </c>
      <c r="C51" s="82" t="e">
        <f>VLOOKUP($Q51,УЧАСТНИКИ!$A$2:$L$1060,4,FALSE)</f>
        <v>#N/A</v>
      </c>
      <c r="D51" s="82" t="e">
        <f>VLOOKUP($Q51,УЧАСТНИКИ!$A$2:$L$1060,8,FALSE)</f>
        <v>#N/A</v>
      </c>
      <c r="E51" s="83" t="e">
        <f>VLOOKUP($Q51,УЧАСТНИКИ!$A$2:$L$1060,5,FALSE)</f>
        <v>#N/A</v>
      </c>
      <c r="F51" s="82" t="e">
        <f>VLOOKUP($Q51,УЧАСТНИКИ!$A$2:$L$1060,7,FALSE)</f>
        <v>#N/A</v>
      </c>
      <c r="G51" s="222" t="e">
        <f>VLOOKUP($Q51,УЧАСТНИКИ!$A$2:$L$1060,11,FALSE)</f>
        <v>#N/A</v>
      </c>
      <c r="H51" s="223"/>
      <c r="I51" s="229">
        <f t="shared" si="5"/>
        <v>0</v>
      </c>
      <c r="J51" s="223"/>
      <c r="K51" s="234">
        <f t="shared" si="6"/>
        <v>0</v>
      </c>
      <c r="L51" s="223"/>
      <c r="M51" s="234">
        <f t="shared" si="7"/>
        <v>0</v>
      </c>
      <c r="N51" s="65" t="str">
        <f t="shared" si="8"/>
        <v>МСМК</v>
      </c>
      <c r="O51" s="222" t="e">
        <f>VLOOKUP($Q51,УЧАСТНИКИ!$A$2:$L$1060,9,FALSE)</f>
        <v>#N/A</v>
      </c>
      <c r="P51" s="83" t="e">
        <f>VLOOKUP($Q51,УЧАСТНИКИ!$A$2:$L$1060,10,FALSE)</f>
        <v>#N/A</v>
      </c>
      <c r="Q51" s="369"/>
      <c r="R51" s="66"/>
      <c r="S51" s="233">
        <f t="shared" si="9"/>
        <v>0</v>
      </c>
    </row>
    <row r="52" spans="1:19" s="61" customFormat="1" ht="23.1" hidden="1" customHeight="1" x14ac:dyDescent="0.2">
      <c r="A52" s="221">
        <v>81</v>
      </c>
      <c r="B52" s="83" t="e">
        <f>VLOOKUP($Q52,УЧАСТНИКИ!$A$2:$L$1060,3,FALSE)</f>
        <v>#N/A</v>
      </c>
      <c r="C52" s="82" t="e">
        <f>VLOOKUP($Q52,УЧАСТНИКИ!$A$2:$L$1060,4,FALSE)</f>
        <v>#N/A</v>
      </c>
      <c r="D52" s="82" t="e">
        <f>VLOOKUP($Q52,УЧАСТНИКИ!$A$2:$L$1060,8,FALSE)</f>
        <v>#N/A</v>
      </c>
      <c r="E52" s="83" t="e">
        <f>VLOOKUP($Q52,УЧАСТНИКИ!$A$2:$L$1060,5,FALSE)</f>
        <v>#N/A</v>
      </c>
      <c r="F52" s="82" t="e">
        <f>VLOOKUP($Q52,УЧАСТНИКИ!$A$2:$L$1060,7,FALSE)</f>
        <v>#N/A</v>
      </c>
      <c r="G52" s="222" t="e">
        <f>VLOOKUP($Q52,УЧАСТНИКИ!$A$2:$L$1060,11,FALSE)</f>
        <v>#N/A</v>
      </c>
      <c r="H52" s="223"/>
      <c r="I52" s="229">
        <f t="shared" si="5"/>
        <v>0</v>
      </c>
      <c r="J52" s="223"/>
      <c r="K52" s="234">
        <f t="shared" si="6"/>
        <v>0</v>
      </c>
      <c r="L52" s="223"/>
      <c r="M52" s="234">
        <f t="shared" si="7"/>
        <v>0</v>
      </c>
      <c r="N52" s="65" t="str">
        <f t="shared" si="8"/>
        <v>МСМК</v>
      </c>
      <c r="O52" s="222" t="e">
        <f>VLOOKUP($Q52,УЧАСТНИКИ!$A$2:$L$1060,9,FALSE)</f>
        <v>#N/A</v>
      </c>
      <c r="P52" s="83" t="e">
        <f>VLOOKUP($Q52,УЧАСТНИКИ!$A$2:$L$1060,10,FALSE)</f>
        <v>#N/A</v>
      </c>
      <c r="Q52" s="369"/>
      <c r="R52" s="66"/>
      <c r="S52" s="233">
        <f t="shared" si="9"/>
        <v>0</v>
      </c>
    </row>
    <row r="53" spans="1:19" s="61" customFormat="1" ht="23.1" hidden="1" customHeight="1" x14ac:dyDescent="0.2">
      <c r="A53" s="221">
        <v>83</v>
      </c>
      <c r="B53" s="83" t="e">
        <f>VLOOKUP($Q53,УЧАСТНИКИ!$A$2:$L$1060,3,FALSE)</f>
        <v>#N/A</v>
      </c>
      <c r="C53" s="82" t="e">
        <f>VLOOKUP($Q53,УЧАСТНИКИ!$A$2:$L$1060,4,FALSE)</f>
        <v>#N/A</v>
      </c>
      <c r="D53" s="82" t="e">
        <f>VLOOKUP($Q53,УЧАСТНИКИ!$A$2:$L$1060,8,FALSE)</f>
        <v>#N/A</v>
      </c>
      <c r="E53" s="83" t="e">
        <f>VLOOKUP($Q53,УЧАСТНИКИ!$A$2:$L$1060,5,FALSE)</f>
        <v>#N/A</v>
      </c>
      <c r="F53" s="82" t="e">
        <f>VLOOKUP($Q53,УЧАСТНИКИ!$A$2:$L$1060,7,FALSE)</f>
        <v>#N/A</v>
      </c>
      <c r="G53" s="222" t="e">
        <f>VLOOKUP($Q53,УЧАСТНИКИ!$A$2:$L$1060,11,FALSE)</f>
        <v>#N/A</v>
      </c>
      <c r="H53" s="223"/>
      <c r="I53" s="229">
        <f t="shared" si="5"/>
        <v>0</v>
      </c>
      <c r="J53" s="223"/>
      <c r="K53" s="234">
        <f t="shared" si="6"/>
        <v>0</v>
      </c>
      <c r="L53" s="223"/>
      <c r="M53" s="234">
        <f t="shared" si="7"/>
        <v>0</v>
      </c>
      <c r="N53" s="65" t="str">
        <f t="shared" si="8"/>
        <v>МСМК</v>
      </c>
      <c r="O53" s="222" t="e">
        <f>VLOOKUP($Q53,УЧАСТНИКИ!$A$2:$L$1060,9,FALSE)</f>
        <v>#N/A</v>
      </c>
      <c r="P53" s="83" t="e">
        <f>VLOOKUP($Q53,УЧАСТНИКИ!$A$2:$L$1060,10,FALSE)</f>
        <v>#N/A</v>
      </c>
      <c r="Q53" s="369"/>
      <c r="R53" s="66"/>
      <c r="S53" s="233">
        <f t="shared" si="9"/>
        <v>0</v>
      </c>
    </row>
    <row r="54" spans="1:19" s="61" customFormat="1" ht="23.1" hidden="1" customHeight="1" x14ac:dyDescent="0.2">
      <c r="A54" s="221">
        <v>84</v>
      </c>
      <c r="B54" s="83" t="e">
        <f>VLOOKUP($Q54,УЧАСТНИКИ!$A$2:$L$1060,3,FALSE)</f>
        <v>#N/A</v>
      </c>
      <c r="C54" s="82" t="e">
        <f>VLOOKUP($Q54,УЧАСТНИКИ!$A$2:$L$1060,4,FALSE)</f>
        <v>#N/A</v>
      </c>
      <c r="D54" s="82" t="e">
        <f>VLOOKUP($Q54,УЧАСТНИКИ!$A$2:$L$1060,8,FALSE)</f>
        <v>#N/A</v>
      </c>
      <c r="E54" s="83" t="e">
        <f>VLOOKUP($Q54,УЧАСТНИКИ!$A$2:$L$1060,5,FALSE)</f>
        <v>#N/A</v>
      </c>
      <c r="F54" s="82" t="e">
        <f>VLOOKUP($Q54,УЧАСТНИКИ!$A$2:$L$1060,7,FALSE)</f>
        <v>#N/A</v>
      </c>
      <c r="G54" s="222" t="e">
        <f>VLOOKUP($Q54,УЧАСТНИКИ!$A$2:$L$1060,11,FALSE)</f>
        <v>#N/A</v>
      </c>
      <c r="H54" s="223"/>
      <c r="I54" s="229">
        <f t="shared" si="5"/>
        <v>0</v>
      </c>
      <c r="J54" s="223"/>
      <c r="K54" s="234">
        <f t="shared" si="6"/>
        <v>0</v>
      </c>
      <c r="L54" s="223"/>
      <c r="M54" s="234">
        <f t="shared" si="7"/>
        <v>0</v>
      </c>
      <c r="N54" s="65" t="str">
        <f t="shared" si="8"/>
        <v>МСМК</v>
      </c>
      <c r="O54" s="222" t="e">
        <f>VLOOKUP($Q54,УЧАСТНИКИ!$A$2:$L$1060,9,FALSE)</f>
        <v>#N/A</v>
      </c>
      <c r="P54" s="83" t="e">
        <f>VLOOKUP($Q54,УЧАСТНИКИ!$A$2:$L$1060,10,FALSE)</f>
        <v>#N/A</v>
      </c>
      <c r="Q54" s="369"/>
      <c r="R54" s="66"/>
      <c r="S54" s="233">
        <f t="shared" si="9"/>
        <v>0</v>
      </c>
    </row>
    <row r="55" spans="1:19" s="61" customFormat="1" ht="23.1" hidden="1" customHeight="1" x14ac:dyDescent="0.2">
      <c r="A55" s="221">
        <v>85</v>
      </c>
      <c r="B55" s="83" t="e">
        <f>VLOOKUP($Q55,УЧАСТНИКИ!$A$2:$L$1060,3,FALSE)</f>
        <v>#N/A</v>
      </c>
      <c r="C55" s="82" t="e">
        <f>VLOOKUP($Q55,УЧАСТНИКИ!$A$2:$L$1060,4,FALSE)</f>
        <v>#N/A</v>
      </c>
      <c r="D55" s="82" t="e">
        <f>VLOOKUP($Q55,УЧАСТНИКИ!$A$2:$L$1060,8,FALSE)</f>
        <v>#N/A</v>
      </c>
      <c r="E55" s="83" t="e">
        <f>VLOOKUP($Q55,УЧАСТНИКИ!$A$2:$L$1060,5,FALSE)</f>
        <v>#N/A</v>
      </c>
      <c r="F55" s="82" t="e">
        <f>VLOOKUP($Q55,УЧАСТНИКИ!$A$2:$L$1060,7,FALSE)</f>
        <v>#N/A</v>
      </c>
      <c r="G55" s="222" t="e">
        <f>VLOOKUP($Q55,УЧАСТНИКИ!$A$2:$L$1060,11,FALSE)</f>
        <v>#N/A</v>
      </c>
      <c r="H55" s="223"/>
      <c r="I55" s="229">
        <f t="shared" si="5"/>
        <v>0</v>
      </c>
      <c r="J55" s="223"/>
      <c r="K55" s="234">
        <f t="shared" si="6"/>
        <v>0</v>
      </c>
      <c r="L55" s="223"/>
      <c r="M55" s="234">
        <f t="shared" si="7"/>
        <v>0</v>
      </c>
      <c r="N55" s="65" t="str">
        <f t="shared" si="8"/>
        <v>МСМК</v>
      </c>
      <c r="O55" s="222" t="e">
        <f>VLOOKUP($Q55,УЧАСТНИКИ!$A$2:$L$1060,9,FALSE)</f>
        <v>#N/A</v>
      </c>
      <c r="P55" s="83" t="e">
        <f>VLOOKUP($Q55,УЧАСТНИКИ!$A$2:$L$1060,10,FALSE)</f>
        <v>#N/A</v>
      </c>
      <c r="Q55" s="369"/>
      <c r="R55" s="66"/>
      <c r="S55" s="233">
        <f t="shared" si="9"/>
        <v>0</v>
      </c>
    </row>
    <row r="56" spans="1:19" s="61" customFormat="1" ht="23.1" hidden="1" customHeight="1" x14ac:dyDescent="0.2">
      <c r="A56" s="221">
        <v>86</v>
      </c>
      <c r="B56" s="83" t="e">
        <f>VLOOKUP($Q56,УЧАСТНИКИ!$A$2:$L$1060,3,FALSE)</f>
        <v>#N/A</v>
      </c>
      <c r="C56" s="82" t="e">
        <f>VLOOKUP($Q56,УЧАСТНИКИ!$A$2:$L$1060,4,FALSE)</f>
        <v>#N/A</v>
      </c>
      <c r="D56" s="82" t="e">
        <f>VLOOKUP($Q56,УЧАСТНИКИ!$A$2:$L$1060,8,FALSE)</f>
        <v>#N/A</v>
      </c>
      <c r="E56" s="83" t="e">
        <f>VLOOKUP($Q56,УЧАСТНИКИ!$A$2:$L$1060,5,FALSE)</f>
        <v>#N/A</v>
      </c>
      <c r="F56" s="82" t="e">
        <f>VLOOKUP($Q56,УЧАСТНИКИ!$A$2:$L$1060,7,FALSE)</f>
        <v>#N/A</v>
      </c>
      <c r="G56" s="222" t="e">
        <f>VLOOKUP($Q56,УЧАСТНИКИ!$A$2:$L$1060,11,FALSE)</f>
        <v>#N/A</v>
      </c>
      <c r="H56" s="223"/>
      <c r="I56" s="229">
        <f t="shared" si="5"/>
        <v>0</v>
      </c>
      <c r="J56" s="223"/>
      <c r="K56" s="234">
        <f t="shared" si="6"/>
        <v>0</v>
      </c>
      <c r="L56" s="223"/>
      <c r="M56" s="234">
        <f t="shared" si="7"/>
        <v>0</v>
      </c>
      <c r="N56" s="65" t="str">
        <f t="shared" si="8"/>
        <v>МСМК</v>
      </c>
      <c r="O56" s="222" t="e">
        <f>VLOOKUP($Q56,УЧАСТНИКИ!$A$2:$L$1060,9,FALSE)</f>
        <v>#N/A</v>
      </c>
      <c r="P56" s="83" t="e">
        <f>VLOOKUP($Q56,УЧАСТНИКИ!$A$2:$L$1060,10,FALSE)</f>
        <v>#N/A</v>
      </c>
      <c r="Q56" s="369"/>
      <c r="R56" s="66"/>
      <c r="S56" s="233">
        <f t="shared" si="9"/>
        <v>0</v>
      </c>
    </row>
    <row r="57" spans="1:19" s="61" customFormat="1" ht="23.1" hidden="1" customHeight="1" x14ac:dyDescent="0.2">
      <c r="A57" s="221">
        <v>87</v>
      </c>
      <c r="B57" s="83" t="e">
        <f>VLOOKUP($Q57,УЧАСТНИКИ!$A$2:$L$1060,3,FALSE)</f>
        <v>#N/A</v>
      </c>
      <c r="C57" s="82" t="e">
        <f>VLOOKUP($Q57,УЧАСТНИКИ!$A$2:$L$1060,4,FALSE)</f>
        <v>#N/A</v>
      </c>
      <c r="D57" s="82" t="e">
        <f>VLOOKUP($Q57,УЧАСТНИКИ!$A$2:$L$1060,8,FALSE)</f>
        <v>#N/A</v>
      </c>
      <c r="E57" s="83" t="e">
        <f>VLOOKUP($Q57,УЧАСТНИКИ!$A$2:$L$1060,5,FALSE)</f>
        <v>#N/A</v>
      </c>
      <c r="F57" s="82" t="e">
        <f>VLOOKUP($Q57,УЧАСТНИКИ!$A$2:$L$1060,7,FALSE)</f>
        <v>#N/A</v>
      </c>
      <c r="G57" s="222" t="e">
        <f>VLOOKUP($Q57,УЧАСТНИКИ!$A$2:$L$1060,11,FALSE)</f>
        <v>#N/A</v>
      </c>
      <c r="H57" s="223"/>
      <c r="I57" s="229">
        <f t="shared" si="5"/>
        <v>0</v>
      </c>
      <c r="J57" s="223"/>
      <c r="K57" s="234">
        <f t="shared" si="6"/>
        <v>0</v>
      </c>
      <c r="L57" s="223"/>
      <c r="M57" s="234">
        <f t="shared" si="7"/>
        <v>0</v>
      </c>
      <c r="N57" s="65" t="str">
        <f t="shared" si="8"/>
        <v>МСМК</v>
      </c>
      <c r="O57" s="222" t="e">
        <f>VLOOKUP($Q57,УЧАСТНИКИ!$A$2:$L$1060,9,FALSE)</f>
        <v>#N/A</v>
      </c>
      <c r="P57" s="83" t="e">
        <f>VLOOKUP($Q57,УЧАСТНИКИ!$A$2:$L$1060,10,FALSE)</f>
        <v>#N/A</v>
      </c>
      <c r="Q57" s="369"/>
      <c r="R57" s="66"/>
      <c r="S57" s="233">
        <f t="shared" si="9"/>
        <v>0</v>
      </c>
    </row>
    <row r="58" spans="1:19" s="61" customFormat="1" ht="23.1" hidden="1" customHeight="1" x14ac:dyDescent="0.2">
      <c r="A58" s="221">
        <v>88</v>
      </c>
      <c r="B58" s="83" t="e">
        <f>VLOOKUP($Q58,УЧАСТНИКИ!$A$2:$L$1060,3,FALSE)</f>
        <v>#N/A</v>
      </c>
      <c r="C58" s="82" t="e">
        <f>VLOOKUP($Q58,УЧАСТНИКИ!$A$2:$L$1060,4,FALSE)</f>
        <v>#N/A</v>
      </c>
      <c r="D58" s="82" t="e">
        <f>VLOOKUP($Q58,УЧАСТНИКИ!$A$2:$L$1060,8,FALSE)</f>
        <v>#N/A</v>
      </c>
      <c r="E58" s="83" t="e">
        <f>VLOOKUP($Q58,УЧАСТНИКИ!$A$2:$L$1060,5,FALSE)</f>
        <v>#N/A</v>
      </c>
      <c r="F58" s="82" t="e">
        <f>VLOOKUP($Q58,УЧАСТНИКИ!$A$2:$L$1060,7,FALSE)</f>
        <v>#N/A</v>
      </c>
      <c r="G58" s="222" t="e">
        <f>VLOOKUP($Q58,УЧАСТНИКИ!$A$2:$L$1060,11,FALSE)</f>
        <v>#N/A</v>
      </c>
      <c r="H58" s="223"/>
      <c r="I58" s="229">
        <f t="shared" si="5"/>
        <v>0</v>
      </c>
      <c r="J58" s="223"/>
      <c r="K58" s="234">
        <f t="shared" si="6"/>
        <v>0</v>
      </c>
      <c r="L58" s="223"/>
      <c r="M58" s="234">
        <f t="shared" si="7"/>
        <v>0</v>
      </c>
      <c r="N58" s="65" t="str">
        <f t="shared" si="8"/>
        <v>МСМК</v>
      </c>
      <c r="O58" s="222" t="e">
        <f>VLOOKUP($Q58,УЧАСТНИКИ!$A$2:$L$1060,9,FALSE)</f>
        <v>#N/A</v>
      </c>
      <c r="P58" s="83" t="e">
        <f>VLOOKUP($Q58,УЧАСТНИКИ!$A$2:$L$1060,10,FALSE)</f>
        <v>#N/A</v>
      </c>
      <c r="Q58" s="369"/>
      <c r="R58" s="66"/>
      <c r="S58" s="233">
        <f t="shared" si="9"/>
        <v>0</v>
      </c>
    </row>
    <row r="59" spans="1:19" s="61" customFormat="1" ht="23.1" hidden="1" customHeight="1" x14ac:dyDescent="0.2">
      <c r="A59" s="221">
        <v>88</v>
      </c>
      <c r="B59" s="83" t="e">
        <f>VLOOKUP($Q59,УЧАСТНИКИ!$A$2:$L$1060,3,FALSE)</f>
        <v>#N/A</v>
      </c>
      <c r="C59" s="82" t="e">
        <f>VLOOKUP($Q59,УЧАСТНИКИ!$A$2:$L$1060,4,FALSE)</f>
        <v>#N/A</v>
      </c>
      <c r="D59" s="82" t="e">
        <f>VLOOKUP($Q59,УЧАСТНИКИ!$A$2:$L$1060,8,FALSE)</f>
        <v>#N/A</v>
      </c>
      <c r="E59" s="83" t="e">
        <f>VLOOKUP($Q59,УЧАСТНИКИ!$A$2:$L$1060,5,FALSE)</f>
        <v>#N/A</v>
      </c>
      <c r="F59" s="82" t="e">
        <f>VLOOKUP($Q59,УЧАСТНИКИ!$A$2:$L$1060,7,FALSE)</f>
        <v>#N/A</v>
      </c>
      <c r="G59" s="222" t="e">
        <f>VLOOKUP($Q59,УЧАСТНИКИ!$A$2:$L$1060,11,FALSE)</f>
        <v>#N/A</v>
      </c>
      <c r="H59" s="223"/>
      <c r="I59" s="229">
        <f t="shared" si="5"/>
        <v>0</v>
      </c>
      <c r="J59" s="223"/>
      <c r="K59" s="234">
        <f t="shared" si="6"/>
        <v>0</v>
      </c>
      <c r="L59" s="223"/>
      <c r="M59" s="234">
        <f t="shared" si="7"/>
        <v>0</v>
      </c>
      <c r="N59" s="65" t="str">
        <f t="shared" si="8"/>
        <v>МСМК</v>
      </c>
      <c r="O59" s="222" t="e">
        <f>VLOOKUP($Q59,УЧАСТНИКИ!$A$2:$L$1060,9,FALSE)</f>
        <v>#N/A</v>
      </c>
      <c r="P59" s="83" t="e">
        <f>VLOOKUP($Q59,УЧАСТНИКИ!$A$2:$L$1060,10,FALSE)</f>
        <v>#N/A</v>
      </c>
      <c r="Q59" s="369"/>
      <c r="R59" s="66"/>
      <c r="S59" s="233">
        <f t="shared" si="9"/>
        <v>0</v>
      </c>
    </row>
    <row r="60" spans="1:19" s="61" customFormat="1" ht="23.1" hidden="1" customHeight="1" x14ac:dyDescent="0.2">
      <c r="A60" s="221">
        <v>90</v>
      </c>
      <c r="B60" s="83" t="e">
        <f>VLOOKUP($Q60,УЧАСТНИКИ!$A$2:$L$1060,3,FALSE)</f>
        <v>#N/A</v>
      </c>
      <c r="C60" s="82" t="e">
        <f>VLOOKUP($Q60,УЧАСТНИКИ!$A$2:$L$1060,4,FALSE)</f>
        <v>#N/A</v>
      </c>
      <c r="D60" s="82" t="e">
        <f>VLOOKUP($Q60,УЧАСТНИКИ!$A$2:$L$1060,8,FALSE)</f>
        <v>#N/A</v>
      </c>
      <c r="E60" s="83" t="e">
        <f>VLOOKUP($Q60,УЧАСТНИКИ!$A$2:$L$1060,5,FALSE)</f>
        <v>#N/A</v>
      </c>
      <c r="F60" s="82" t="e">
        <f>VLOOKUP($Q60,УЧАСТНИКИ!$A$2:$L$1060,7,FALSE)</f>
        <v>#N/A</v>
      </c>
      <c r="G60" s="222" t="e">
        <f>VLOOKUP($Q60,УЧАСТНИКИ!$A$2:$L$1060,11,FALSE)</f>
        <v>#N/A</v>
      </c>
      <c r="H60" s="223"/>
      <c r="I60" s="229">
        <f t="shared" si="5"/>
        <v>0</v>
      </c>
      <c r="J60" s="223"/>
      <c r="K60" s="234">
        <f t="shared" si="6"/>
        <v>0</v>
      </c>
      <c r="L60" s="223"/>
      <c r="M60" s="234">
        <f t="shared" si="7"/>
        <v>0</v>
      </c>
      <c r="N60" s="65" t="str">
        <f t="shared" si="8"/>
        <v>МСМК</v>
      </c>
      <c r="O60" s="222" t="e">
        <f>VLOOKUP($Q60,УЧАСТНИКИ!$A$2:$L$1060,9,FALSE)</f>
        <v>#N/A</v>
      </c>
      <c r="P60" s="83" t="e">
        <f>VLOOKUP($Q60,УЧАСТНИКИ!$A$2:$L$1060,10,FALSE)</f>
        <v>#N/A</v>
      </c>
      <c r="Q60" s="369"/>
      <c r="R60" s="66"/>
      <c r="S60" s="233">
        <f t="shared" si="9"/>
        <v>0</v>
      </c>
    </row>
    <row r="61" spans="1:19" s="61" customFormat="1" ht="23.1" hidden="1" customHeight="1" x14ac:dyDescent="0.2">
      <c r="A61" s="221">
        <v>91</v>
      </c>
      <c r="B61" s="83" t="e">
        <f>VLOOKUP($Q61,УЧАСТНИКИ!$A$2:$L$1060,3,FALSE)</f>
        <v>#N/A</v>
      </c>
      <c r="C61" s="82" t="e">
        <f>VLOOKUP($Q61,УЧАСТНИКИ!$A$2:$L$1060,4,FALSE)</f>
        <v>#N/A</v>
      </c>
      <c r="D61" s="82" t="e">
        <f>VLOOKUP($Q61,УЧАСТНИКИ!$A$2:$L$1060,8,FALSE)</f>
        <v>#N/A</v>
      </c>
      <c r="E61" s="83" t="e">
        <f>VLOOKUP($Q61,УЧАСТНИКИ!$A$2:$L$1060,5,FALSE)</f>
        <v>#N/A</v>
      </c>
      <c r="F61" s="82" t="e">
        <f>VLOOKUP($Q61,УЧАСТНИКИ!$A$2:$L$1060,7,FALSE)</f>
        <v>#N/A</v>
      </c>
      <c r="G61" s="222" t="e">
        <f>VLOOKUP($Q61,УЧАСТНИКИ!$A$2:$L$1060,11,FALSE)</f>
        <v>#N/A</v>
      </c>
      <c r="H61" s="223"/>
      <c r="I61" s="229">
        <f t="shared" si="5"/>
        <v>0</v>
      </c>
      <c r="J61" s="223"/>
      <c r="K61" s="234">
        <f t="shared" si="6"/>
        <v>0</v>
      </c>
      <c r="L61" s="223"/>
      <c r="M61" s="234">
        <f t="shared" si="7"/>
        <v>0</v>
      </c>
      <c r="N61" s="65" t="str">
        <f t="shared" si="8"/>
        <v>МСМК</v>
      </c>
      <c r="O61" s="222" t="e">
        <f>VLOOKUP($Q61,УЧАСТНИКИ!$A$2:$L$1060,9,FALSE)</f>
        <v>#N/A</v>
      </c>
      <c r="P61" s="83" t="e">
        <f>VLOOKUP($Q61,УЧАСТНИКИ!$A$2:$L$1060,10,FALSE)</f>
        <v>#N/A</v>
      </c>
      <c r="Q61" s="369"/>
      <c r="R61" s="66"/>
      <c r="S61" s="233">
        <f t="shared" si="9"/>
        <v>0</v>
      </c>
    </row>
    <row r="62" spans="1:19" s="61" customFormat="1" ht="23.1" hidden="1" customHeight="1" x14ac:dyDescent="0.2">
      <c r="A62" s="221">
        <v>92</v>
      </c>
      <c r="B62" s="83" t="e">
        <f>VLOOKUP($Q62,УЧАСТНИКИ!$A$2:$L$1060,3,FALSE)</f>
        <v>#N/A</v>
      </c>
      <c r="C62" s="82" t="e">
        <f>VLOOKUP($Q62,УЧАСТНИКИ!$A$2:$L$1060,4,FALSE)</f>
        <v>#N/A</v>
      </c>
      <c r="D62" s="82" t="e">
        <f>VLOOKUP($Q62,УЧАСТНИКИ!$A$2:$L$1060,8,FALSE)</f>
        <v>#N/A</v>
      </c>
      <c r="E62" s="83" t="e">
        <f>VLOOKUP($Q62,УЧАСТНИКИ!$A$2:$L$1060,5,FALSE)</f>
        <v>#N/A</v>
      </c>
      <c r="F62" s="82" t="e">
        <f>VLOOKUP($Q62,УЧАСТНИКИ!$A$2:$L$1060,7,FALSE)</f>
        <v>#N/A</v>
      </c>
      <c r="G62" s="222" t="e">
        <f>VLOOKUP($Q62,УЧАСТНИКИ!$A$2:$L$1060,11,FALSE)</f>
        <v>#N/A</v>
      </c>
      <c r="H62" s="223"/>
      <c r="I62" s="229">
        <f t="shared" si="5"/>
        <v>0</v>
      </c>
      <c r="J62" s="223"/>
      <c r="K62" s="234">
        <f t="shared" si="6"/>
        <v>0</v>
      </c>
      <c r="L62" s="223"/>
      <c r="M62" s="234">
        <f t="shared" si="7"/>
        <v>0</v>
      </c>
      <c r="N62" s="65" t="str">
        <f t="shared" si="8"/>
        <v>МСМК</v>
      </c>
      <c r="O62" s="222" t="e">
        <f>VLOOKUP($Q62,УЧАСТНИКИ!$A$2:$L$1060,9,FALSE)</f>
        <v>#N/A</v>
      </c>
      <c r="P62" s="83" t="e">
        <f>VLOOKUP($Q62,УЧАСТНИКИ!$A$2:$L$1060,10,FALSE)</f>
        <v>#N/A</v>
      </c>
      <c r="Q62" s="369"/>
      <c r="R62" s="66"/>
      <c r="S62" s="233">
        <f t="shared" si="9"/>
        <v>0</v>
      </c>
    </row>
    <row r="63" spans="1:19" s="61" customFormat="1" ht="23.1" hidden="1" customHeight="1" x14ac:dyDescent="0.2">
      <c r="A63" s="221">
        <v>93</v>
      </c>
      <c r="B63" s="83" t="e">
        <f>VLOOKUP($Q63,УЧАСТНИКИ!$A$2:$L$1060,3,FALSE)</f>
        <v>#N/A</v>
      </c>
      <c r="C63" s="82" t="e">
        <f>VLOOKUP($Q63,УЧАСТНИКИ!$A$2:$L$1060,4,FALSE)</f>
        <v>#N/A</v>
      </c>
      <c r="D63" s="82" t="e">
        <f>VLOOKUP($Q63,УЧАСТНИКИ!$A$2:$L$1060,8,FALSE)</f>
        <v>#N/A</v>
      </c>
      <c r="E63" s="83" t="e">
        <f>VLOOKUP($Q63,УЧАСТНИКИ!$A$2:$L$1060,5,FALSE)</f>
        <v>#N/A</v>
      </c>
      <c r="F63" s="82" t="e">
        <f>VLOOKUP($Q63,УЧАСТНИКИ!$A$2:$L$1060,7,FALSE)</f>
        <v>#N/A</v>
      </c>
      <c r="G63" s="222" t="e">
        <f>VLOOKUP($Q63,УЧАСТНИКИ!$A$2:$L$1060,11,FALSE)</f>
        <v>#N/A</v>
      </c>
      <c r="H63" s="223"/>
      <c r="I63" s="229">
        <f t="shared" si="5"/>
        <v>0</v>
      </c>
      <c r="J63" s="223"/>
      <c r="K63" s="234">
        <f t="shared" si="6"/>
        <v>0</v>
      </c>
      <c r="L63" s="223"/>
      <c r="M63" s="234">
        <f t="shared" si="7"/>
        <v>0</v>
      </c>
      <c r="N63" s="65" t="str">
        <f t="shared" si="8"/>
        <v>МСМК</v>
      </c>
      <c r="O63" s="222" t="e">
        <f>VLOOKUP($Q63,УЧАСТНИКИ!$A$2:$L$1060,9,FALSE)</f>
        <v>#N/A</v>
      </c>
      <c r="P63" s="83" t="e">
        <f>VLOOKUP($Q63,УЧАСТНИКИ!$A$2:$L$1060,10,FALSE)</f>
        <v>#N/A</v>
      </c>
      <c r="Q63" s="369"/>
      <c r="R63" s="66"/>
      <c r="S63" s="233">
        <f t="shared" si="9"/>
        <v>0</v>
      </c>
    </row>
    <row r="64" spans="1:19" s="61" customFormat="1" ht="23.1" hidden="1" customHeight="1" x14ac:dyDescent="0.2">
      <c r="A64" s="221">
        <v>90</v>
      </c>
      <c r="B64" s="83" t="e">
        <f>VLOOKUP($Q64,УЧАСТНИКИ!$A$2:$L$1060,3,FALSE)</f>
        <v>#N/A</v>
      </c>
      <c r="C64" s="82" t="e">
        <f>VLOOKUP($Q64,УЧАСТНИКИ!$A$2:$L$1060,4,FALSE)</f>
        <v>#N/A</v>
      </c>
      <c r="D64" s="82" t="e">
        <f>VLOOKUP($Q64,УЧАСТНИКИ!$A$2:$L$1060,8,FALSE)</f>
        <v>#N/A</v>
      </c>
      <c r="E64" s="83" t="e">
        <f>VLOOKUP($Q64,УЧАСТНИКИ!$A$2:$L$1060,5,FALSE)</f>
        <v>#N/A</v>
      </c>
      <c r="F64" s="82" t="e">
        <f>VLOOKUP($Q64,УЧАСТНИКИ!$A$2:$L$1060,7,FALSE)</f>
        <v>#N/A</v>
      </c>
      <c r="G64" s="222" t="e">
        <f>VLOOKUP($Q64,УЧАСТНИКИ!$A$2:$L$1060,11,FALSE)</f>
        <v>#N/A</v>
      </c>
      <c r="H64" s="223"/>
      <c r="I64" s="229" t="s">
        <v>310</v>
      </c>
      <c r="J64" s="223"/>
      <c r="K64" s="234">
        <f t="shared" si="6"/>
        <v>0</v>
      </c>
      <c r="L64" s="223"/>
      <c r="M64" s="234">
        <f t="shared" si="7"/>
        <v>0</v>
      </c>
      <c r="N64" s="227" t="str">
        <f t="shared" si="8"/>
        <v>МСМК</v>
      </c>
      <c r="O64" s="222" t="e">
        <f>VLOOKUP($Q64,УЧАСТНИКИ!$A$2:$L$1060,9,FALSE)</f>
        <v>#N/A</v>
      </c>
      <c r="P64" s="83" t="e">
        <f>VLOOKUP($Q64,УЧАСТНИКИ!$A$2:$L$1060,10,FALSE)</f>
        <v>#N/A</v>
      </c>
      <c r="Q64" s="369"/>
      <c r="R64" s="66"/>
      <c r="S64" s="233">
        <f t="shared" si="9"/>
        <v>0</v>
      </c>
    </row>
    <row r="65" spans="1:19" s="61" customFormat="1" ht="23.1" hidden="1" customHeight="1" x14ac:dyDescent="0.2">
      <c r="A65" s="221">
        <v>91</v>
      </c>
      <c r="B65" s="83" t="e">
        <f>VLOOKUP($Q65,УЧАСТНИКИ!$A$2:$L$1060,3,FALSE)</f>
        <v>#N/A</v>
      </c>
      <c r="C65" s="82" t="e">
        <f>VLOOKUP($Q65,УЧАСТНИКИ!$A$2:$L$1060,4,FALSE)</f>
        <v>#N/A</v>
      </c>
      <c r="D65" s="82" t="e">
        <f>VLOOKUP($Q65,УЧАСТНИКИ!$A$2:$L$1060,8,FALSE)</f>
        <v>#N/A</v>
      </c>
      <c r="E65" s="83" t="e">
        <f>VLOOKUP($Q65,УЧАСТНИКИ!$A$2:$L$1060,5,FALSE)</f>
        <v>#N/A</v>
      </c>
      <c r="F65" s="82" t="e">
        <f>VLOOKUP($Q65,УЧАСТНИКИ!$A$2:$L$1060,7,FALSE)</f>
        <v>#N/A</v>
      </c>
      <c r="G65" s="222" t="e">
        <f>VLOOKUP($Q65,УЧАСТНИКИ!$A$2:$L$1060,11,FALSE)</f>
        <v>#N/A</v>
      </c>
      <c r="H65" s="223"/>
      <c r="I65" s="229">
        <f t="shared" ref="I65" si="10">IF(H65=0,0,CONCATENATE(MID(H65,1,1),".",MID(H65,2,1)))</f>
        <v>0</v>
      </c>
      <c r="J65" s="223"/>
      <c r="K65" s="234">
        <f t="shared" si="6"/>
        <v>0</v>
      </c>
      <c r="L65" s="223"/>
      <c r="M65" s="234">
        <f t="shared" si="7"/>
        <v>0</v>
      </c>
      <c r="N65" s="65" t="str">
        <f t="shared" si="8"/>
        <v>МСМК</v>
      </c>
      <c r="O65" s="222" t="e">
        <f>VLOOKUP($Q65,УЧАСТНИКИ!$A$2:$L$1060,9,FALSE)</f>
        <v>#N/A</v>
      </c>
      <c r="P65" s="83" t="e">
        <f>VLOOKUP($Q65,УЧАСТНИКИ!$A$2:$L$1060,10,FALSE)</f>
        <v>#N/A</v>
      </c>
      <c r="Q65" s="369"/>
      <c r="R65" s="66"/>
      <c r="S65" s="233">
        <f t="shared" si="9"/>
        <v>0</v>
      </c>
    </row>
    <row r="66" spans="1:19" x14ac:dyDescent="0.2">
      <c r="A66" s="374"/>
    </row>
    <row r="67" spans="1:19" x14ac:dyDescent="0.2">
      <c r="A67" s="374"/>
    </row>
    <row r="68" spans="1:19" x14ac:dyDescent="0.2">
      <c r="A68" s="26"/>
      <c r="C68" s="26"/>
      <c r="D68" s="26"/>
      <c r="I68" s="26"/>
      <c r="K68" s="26"/>
      <c r="L68" s="26"/>
      <c r="M68" s="26"/>
      <c r="O68" s="26"/>
    </row>
    <row r="69" spans="1:19" x14ac:dyDescent="0.2">
      <c r="A69" s="26"/>
      <c r="C69" s="26"/>
      <c r="D69" s="26"/>
      <c r="I69" s="26"/>
      <c r="K69" s="26"/>
      <c r="L69" s="26"/>
      <c r="M69" s="26"/>
      <c r="O69" s="26"/>
    </row>
    <row r="70" spans="1:19" ht="15" customHeight="1" x14ac:dyDescent="0.2">
      <c r="A70" s="26"/>
      <c r="C70" s="26"/>
      <c r="D70" s="26"/>
      <c r="I70" s="26"/>
      <c r="K70" s="26"/>
      <c r="L70" s="26"/>
      <c r="M70" s="26"/>
      <c r="O70" s="26"/>
    </row>
    <row r="71" spans="1:19" x14ac:dyDescent="0.2">
      <c r="A71" s="26"/>
      <c r="C71" s="26"/>
      <c r="D71" s="26"/>
      <c r="I71" s="26"/>
      <c r="K71" s="26"/>
      <c r="L71" s="26"/>
      <c r="M71" s="26"/>
      <c r="O71" s="26"/>
    </row>
    <row r="72" spans="1:19" x14ac:dyDescent="0.2">
      <c r="A72" s="26"/>
      <c r="C72" s="26"/>
      <c r="D72" s="26"/>
      <c r="I72" s="26"/>
      <c r="K72" s="26"/>
      <c r="L72" s="26"/>
      <c r="M72" s="26"/>
      <c r="O72" s="26"/>
    </row>
    <row r="73" spans="1:19" ht="15" customHeight="1" x14ac:dyDescent="0.2">
      <c r="A73" s="26"/>
      <c r="C73" s="26"/>
      <c r="D73" s="26"/>
      <c r="I73" s="26"/>
      <c r="K73" s="26"/>
      <c r="L73" s="26"/>
      <c r="M73" s="26"/>
      <c r="O73" s="26"/>
    </row>
    <row r="74" spans="1:19" x14ac:dyDescent="0.2">
      <c r="A74" s="26"/>
      <c r="C74" s="26"/>
      <c r="D74" s="26"/>
      <c r="I74" s="26"/>
      <c r="K74" s="26"/>
      <c r="L74" s="26"/>
      <c r="M74" s="26"/>
      <c r="O74" s="26"/>
    </row>
    <row r="75" spans="1:19" x14ac:dyDescent="0.2">
      <c r="A75" s="377"/>
      <c r="L75" s="26"/>
      <c r="M75" s="39"/>
      <c r="O75" s="26"/>
    </row>
    <row r="76" spans="1:19" x14ac:dyDescent="0.2">
      <c r="A76" s="374"/>
    </row>
  </sheetData>
  <mergeCells count="24">
    <mergeCell ref="A6:P6"/>
    <mergeCell ref="A1:P1"/>
    <mergeCell ref="A2:P2"/>
    <mergeCell ref="A3:P3"/>
    <mergeCell ref="A4:P4"/>
    <mergeCell ref="A5:P5"/>
    <mergeCell ref="A7:C7"/>
    <mergeCell ref="A8:B8"/>
    <mergeCell ref="I8:M8"/>
    <mergeCell ref="F9:G9"/>
    <mergeCell ref="A10:A11"/>
    <mergeCell ref="B10:B11"/>
    <mergeCell ref="C10:C11"/>
    <mergeCell ref="D10:D11"/>
    <mergeCell ref="E10:E11"/>
    <mergeCell ref="F10:F11"/>
    <mergeCell ref="F23:P23"/>
    <mergeCell ref="F26:P26"/>
    <mergeCell ref="G10:G11"/>
    <mergeCell ref="I10:I11"/>
    <mergeCell ref="K10:K11"/>
    <mergeCell ref="M10:M11"/>
    <mergeCell ref="N10:N11"/>
    <mergeCell ref="P10:P11"/>
  </mergeCells>
  <pageMargins left="0.39370078740157483" right="0.39370078740157483" top="0.70866141732283472" bottom="0.39370078740157483" header="0" footer="0"/>
  <pageSetup paperSize="9" scale="85" orientation="landscape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A75"/>
  <sheetViews>
    <sheetView zoomScale="110" zoomScaleNormal="110" workbookViewId="0">
      <selection activeCell="F22" sqref="F22:P22"/>
    </sheetView>
  </sheetViews>
  <sheetFormatPr defaultColWidth="9.140625" defaultRowHeight="12.75" outlineLevelCol="1" x14ac:dyDescent="0.2"/>
  <cols>
    <col min="1" max="1" width="7" style="42" customWidth="1"/>
    <col min="2" max="2" width="24" style="26" customWidth="1"/>
    <col min="3" max="3" width="11.7109375" style="374" customWidth="1"/>
    <col min="4" max="4" width="6.85546875" style="374" bestFit="1" customWidth="1"/>
    <col min="5" max="5" width="22.85546875" style="26" customWidth="1"/>
    <col min="6" max="6" width="6.85546875" style="26" hidden="1" customWidth="1"/>
    <col min="7" max="7" width="13.5703125" style="26" customWidth="1"/>
    <col min="8" max="8" width="11" style="26" hidden="1" customWidth="1" outlineLevel="1"/>
    <col min="9" max="9" width="10.28515625" style="374" customWidth="1" collapsed="1"/>
    <col min="10" max="10" width="11" style="26" hidden="1" customWidth="1" outlineLevel="1"/>
    <col min="11" max="11" width="10.28515625" style="374" hidden="1" customWidth="1" collapsed="1"/>
    <col min="12" max="12" width="12.140625" style="374" hidden="1" customWidth="1" outlineLevel="1"/>
    <col min="13" max="13" width="8.5703125" style="374" customWidth="1" collapsed="1"/>
    <col min="14" max="14" width="6.7109375" style="26" customWidth="1"/>
    <col min="15" max="15" width="6.140625" style="39" hidden="1" customWidth="1"/>
    <col min="16" max="16" width="35.42578125" style="26" customWidth="1"/>
    <col min="17" max="17" width="8" style="26" hidden="1" customWidth="1" outlineLevel="1"/>
    <col min="18" max="26" width="9.140625" style="26" hidden="1" customWidth="1" outlineLevel="1"/>
    <col min="27" max="27" width="9.140625" style="26" collapsed="1"/>
    <col min="28" max="16384" width="9.140625" style="26"/>
  </cols>
  <sheetData>
    <row r="1" spans="1:26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U1" s="163"/>
      <c r="V1" s="164"/>
    </row>
    <row r="2" spans="1:26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U2" s="163"/>
      <c r="V2" s="164"/>
    </row>
    <row r="3" spans="1:26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U3" s="163"/>
      <c r="V3" s="164"/>
    </row>
    <row r="4" spans="1:26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U4" s="163"/>
      <c r="V4" s="164"/>
    </row>
    <row r="5" spans="1:26" ht="33" customHeight="1" x14ac:dyDescent="0.2">
      <c r="A5" s="424" t="s">
        <v>2712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U5" s="163"/>
      <c r="V5" s="164"/>
    </row>
    <row r="6" spans="1:26" ht="12.75" customHeight="1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U6" s="163"/>
      <c r="V6" s="164"/>
    </row>
    <row r="7" spans="1:26" ht="12.75" customHeight="1" x14ac:dyDescent="0.2">
      <c r="A7" s="474" t="s">
        <v>2815</v>
      </c>
      <c r="B7" s="474"/>
      <c r="C7" s="474"/>
      <c r="D7" s="44"/>
      <c r="E7" s="368"/>
      <c r="P7" s="103"/>
      <c r="U7" s="163"/>
      <c r="V7" s="164"/>
    </row>
    <row r="8" spans="1:26" x14ac:dyDescent="0.2">
      <c r="A8" s="471"/>
      <c r="B8" s="471"/>
      <c r="D8" s="44"/>
      <c r="E8" s="368"/>
      <c r="F8" s="235" t="s">
        <v>59</v>
      </c>
      <c r="G8" s="375"/>
      <c r="H8" s="375"/>
      <c r="I8" s="473"/>
      <c r="J8" s="473"/>
      <c r="K8" s="473"/>
      <c r="L8" s="473"/>
      <c r="M8" s="473"/>
      <c r="N8" s="291" t="str">
        <f>'100м'!I6</f>
        <v>15:20</v>
      </c>
      <c r="P8" s="184" t="str">
        <f>d_6</f>
        <v>t° +20 вл. 58%</v>
      </c>
      <c r="Q8" s="373" t="s">
        <v>19</v>
      </c>
      <c r="R8" s="373"/>
      <c r="S8" s="373"/>
    </row>
    <row r="9" spans="1:26" ht="12.75" customHeight="1" x14ac:dyDescent="0.2">
      <c r="A9" s="10" t="str">
        <f>d_4</f>
        <v>ЖЕНЩИНЫ</v>
      </c>
      <c r="D9" s="44"/>
      <c r="E9" s="368"/>
      <c r="F9" s="465" t="s">
        <v>60</v>
      </c>
      <c r="G9" s="465"/>
      <c r="H9" s="376"/>
      <c r="I9" s="327" t="s">
        <v>2713</v>
      </c>
      <c r="J9" s="376"/>
      <c r="K9" s="171" t="str">
        <f>d_1</f>
        <v>17 сентября 2022 г.</v>
      </c>
      <c r="L9" s="171"/>
      <c r="M9" s="171"/>
      <c r="N9" s="291" t="s">
        <v>299</v>
      </c>
      <c r="P9" s="131" t="str">
        <f>d_5</f>
        <v>г.Ростов н/Д стадион Арсенал</v>
      </c>
      <c r="R9" s="373" t="s">
        <v>121</v>
      </c>
      <c r="S9" s="373" t="s">
        <v>122</v>
      </c>
      <c r="T9" s="373" t="s">
        <v>123</v>
      </c>
      <c r="U9" s="373">
        <v>1</v>
      </c>
      <c r="V9" s="373">
        <v>2</v>
      </c>
      <c r="W9" s="373" t="s">
        <v>47</v>
      </c>
      <c r="X9" s="373" t="s">
        <v>124</v>
      </c>
      <c r="Y9" s="373" t="s">
        <v>125</v>
      </c>
      <c r="Z9" s="373" t="s">
        <v>126</v>
      </c>
    </row>
    <row r="10" spans="1:26" ht="16.5" customHeight="1" thickBot="1" x14ac:dyDescent="0.25">
      <c r="A10" s="467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370"/>
      <c r="I10" s="468" t="s">
        <v>14</v>
      </c>
      <c r="J10" s="370"/>
      <c r="K10" s="468" t="s">
        <v>14</v>
      </c>
      <c r="L10" s="372"/>
      <c r="M10" s="468" t="s">
        <v>15</v>
      </c>
      <c r="N10" s="466" t="s">
        <v>16</v>
      </c>
      <c r="O10" s="371" t="s">
        <v>17</v>
      </c>
      <c r="P10" s="472" t="s">
        <v>18</v>
      </c>
      <c r="R10" s="176">
        <v>1130</v>
      </c>
      <c r="S10" s="176">
        <v>1184</v>
      </c>
      <c r="T10" s="176">
        <v>1240</v>
      </c>
      <c r="U10" s="176">
        <v>1320</v>
      </c>
      <c r="V10" s="176">
        <v>1410</v>
      </c>
      <c r="W10" s="176">
        <v>1510</v>
      </c>
      <c r="X10" s="176">
        <v>1610</v>
      </c>
      <c r="Y10" s="176">
        <v>1720</v>
      </c>
      <c r="Z10" s="177">
        <v>1840</v>
      </c>
    </row>
    <row r="11" spans="1:26" ht="15.75" x14ac:dyDescent="0.2">
      <c r="A11" s="466"/>
      <c r="B11" s="466"/>
      <c r="C11" s="466"/>
      <c r="D11" s="466"/>
      <c r="E11" s="466"/>
      <c r="F11" s="468"/>
      <c r="G11" s="455"/>
      <c r="H11" s="370"/>
      <c r="I11" s="468"/>
      <c r="J11" s="370"/>
      <c r="K11" s="468"/>
      <c r="L11" s="372"/>
      <c r="M11" s="468"/>
      <c r="N11" s="466"/>
      <c r="O11" s="371"/>
      <c r="P11" s="472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ht="15.75" x14ac:dyDescent="0.2">
      <c r="A12" s="346">
        <v>1</v>
      </c>
      <c r="B12" s="349" t="s">
        <v>2370</v>
      </c>
      <c r="C12" s="380">
        <v>2007</v>
      </c>
      <c r="D12" s="346">
        <v>2</v>
      </c>
      <c r="E12" s="381" t="s">
        <v>2752</v>
      </c>
      <c r="F12" s="347"/>
      <c r="G12" s="348" t="s">
        <v>136</v>
      </c>
      <c r="H12" s="370"/>
      <c r="I12" s="382" t="s">
        <v>2816</v>
      </c>
      <c r="J12" s="370"/>
      <c r="K12" s="347"/>
      <c r="L12" s="372"/>
      <c r="M12" s="347"/>
      <c r="N12" s="346">
        <v>2</v>
      </c>
      <c r="O12" s="346"/>
      <c r="P12" s="418" t="s">
        <v>1249</v>
      </c>
      <c r="R12" s="187"/>
      <c r="S12" s="187"/>
      <c r="T12" s="187"/>
      <c r="U12" s="187"/>
      <c r="V12" s="187"/>
      <c r="W12" s="187"/>
      <c r="X12" s="187"/>
      <c r="Y12" s="187"/>
      <c r="Z12" s="187"/>
    </row>
    <row r="13" spans="1:26" s="61" customFormat="1" ht="23.1" customHeight="1" x14ac:dyDescent="0.2">
      <c r="A13" s="221">
        <v>2</v>
      </c>
      <c r="B13" s="83" t="s">
        <v>2464</v>
      </c>
      <c r="C13" s="82" t="s">
        <v>178</v>
      </c>
      <c r="D13" s="82" t="s">
        <v>45</v>
      </c>
      <c r="E13" s="83" t="s">
        <v>2728</v>
      </c>
      <c r="F13" s="82">
        <f>VLOOKUP($Q13,УЧАСТНИКИ!$A$2:$L$1060,7,FALSE)</f>
        <v>0</v>
      </c>
      <c r="G13" s="222" t="s">
        <v>149</v>
      </c>
      <c r="H13" s="223">
        <v>1250</v>
      </c>
      <c r="I13" s="200" t="s">
        <v>2817</v>
      </c>
      <c r="J13" s="328"/>
      <c r="K13" s="200">
        <f t="shared" ref="K13" si="0">IF(J13=0,0,CONCATENATE(MID(J13,1,1),".",MID(J13,2,1)))</f>
        <v>0</v>
      </c>
      <c r="L13" s="328">
        <v>1200</v>
      </c>
      <c r="M13" s="200"/>
      <c r="N13" s="65">
        <v>2</v>
      </c>
      <c r="O13" s="222">
        <f>VLOOKUP($Q13,УЧАСТНИКИ!$A$2:$L$1060,9,FALSE)</f>
        <v>0</v>
      </c>
      <c r="P13" s="83" t="s">
        <v>2715</v>
      </c>
      <c r="Q13" s="369" t="s">
        <v>1563</v>
      </c>
      <c r="S13" s="233">
        <f t="shared" ref="S13" si="1">MIN(H13,L13)</f>
        <v>1200</v>
      </c>
    </row>
    <row r="14" spans="1:26" s="61" customFormat="1" ht="23.1" customHeight="1" x14ac:dyDescent="0.2">
      <c r="A14" s="221">
        <v>3</v>
      </c>
      <c r="B14" s="83" t="s">
        <v>2818</v>
      </c>
      <c r="C14" s="82" t="s">
        <v>2722</v>
      </c>
      <c r="D14" s="82"/>
      <c r="E14" s="83" t="s">
        <v>2772</v>
      </c>
      <c r="F14" s="82" t="e">
        <f>VLOOKUP(#REF!,УЧАСТНИКИ!$A$2:$L$1060,7,FALSE)</f>
        <v>#REF!</v>
      </c>
      <c r="G14" s="222" t="s">
        <v>2819</v>
      </c>
      <c r="H14" s="223">
        <v>1310</v>
      </c>
      <c r="I14" s="200" t="s">
        <v>2820</v>
      </c>
      <c r="J14" s="328"/>
      <c r="K14" s="200">
        <f>IF(J14=0,0,CONCATENATE(MID(J14,1,1),".",MID(J14,2,1)))</f>
        <v>0</v>
      </c>
      <c r="L14" s="328"/>
      <c r="M14" s="330"/>
      <c r="N14" s="65">
        <v>2</v>
      </c>
      <c r="O14" s="222" t="e">
        <f>VLOOKUP(#REF!,УЧАСТНИКИ!$A$2:$L$1060,9,FALSE)</f>
        <v>#REF!</v>
      </c>
      <c r="P14" s="83"/>
      <c r="Q14" s="369" t="s">
        <v>1509</v>
      </c>
      <c r="R14" s="66"/>
      <c r="S14" s="233" t="e">
        <f>MIN(#REF!,#REF!)</f>
        <v>#REF!</v>
      </c>
    </row>
    <row r="15" spans="1:26" s="61" customFormat="1" ht="23.1" customHeight="1" x14ac:dyDescent="0.2">
      <c r="A15" s="221">
        <v>4</v>
      </c>
      <c r="B15" s="83" t="s">
        <v>2246</v>
      </c>
      <c r="C15" s="82" t="s">
        <v>2684</v>
      </c>
      <c r="D15" s="82" t="s">
        <v>45</v>
      </c>
      <c r="E15" s="83" t="s">
        <v>2728</v>
      </c>
      <c r="F15" s="82" t="e">
        <f>VLOOKUP(#REF!,УЧАСТНИКИ!$A$2:$L$1060,7,FALSE)</f>
        <v>#REF!</v>
      </c>
      <c r="G15" s="222" t="s">
        <v>149</v>
      </c>
      <c r="H15" s="223">
        <v>1310</v>
      </c>
      <c r="I15" s="200" t="s">
        <v>2821</v>
      </c>
      <c r="J15" s="328"/>
      <c r="K15" s="200">
        <f t="shared" ref="K15:K16" si="2">IF(J15=0,0,CONCATENATE(MID(J15,1,1),".",MID(J15,2,1)))</f>
        <v>0</v>
      </c>
      <c r="L15" s="328">
        <v>1250</v>
      </c>
      <c r="M15" s="200"/>
      <c r="N15" s="65">
        <v>2</v>
      </c>
      <c r="O15" s="222" t="s">
        <v>1655</v>
      </c>
      <c r="P15" s="83" t="s">
        <v>2244</v>
      </c>
      <c r="Q15" s="369" t="s">
        <v>2157</v>
      </c>
      <c r="R15" s="66"/>
      <c r="S15" s="233">
        <f t="shared" ref="S15:S16" si="3">MIN(H15,L15)</f>
        <v>1250</v>
      </c>
    </row>
    <row r="16" spans="1:26" s="61" customFormat="1" ht="23.1" customHeight="1" x14ac:dyDescent="0.2">
      <c r="A16" s="221">
        <v>5</v>
      </c>
      <c r="B16" s="83" t="s">
        <v>2457</v>
      </c>
      <c r="C16" s="82" t="s">
        <v>1618</v>
      </c>
      <c r="D16" s="82" t="s">
        <v>47</v>
      </c>
      <c r="E16" s="83" t="s">
        <v>2822</v>
      </c>
      <c r="F16" s="82">
        <f>VLOOKUP($Q16,УЧАСТНИКИ!$A$2:$L$1060,7,FALSE)</f>
        <v>0</v>
      </c>
      <c r="G16" s="222" t="s">
        <v>136</v>
      </c>
      <c r="H16" s="223">
        <v>1290</v>
      </c>
      <c r="I16" s="200" t="s">
        <v>2823</v>
      </c>
      <c r="J16" s="328"/>
      <c r="K16" s="200">
        <f t="shared" si="2"/>
        <v>0</v>
      </c>
      <c r="L16" s="328">
        <v>1270</v>
      </c>
      <c r="M16" s="200"/>
      <c r="N16" s="65">
        <v>3</v>
      </c>
      <c r="O16" s="222">
        <f>VLOOKUP($Q16,УЧАСТНИКИ!$A$2:$L$1060,9,FALSE)</f>
        <v>0</v>
      </c>
      <c r="P16" s="83" t="s">
        <v>391</v>
      </c>
      <c r="Q16" s="369" t="s">
        <v>93</v>
      </c>
      <c r="S16" s="233">
        <f t="shared" si="3"/>
        <v>1270</v>
      </c>
    </row>
    <row r="17" spans="1:19" s="61" customFormat="1" ht="23.1" customHeight="1" x14ac:dyDescent="0.2">
      <c r="A17" s="221">
        <v>6</v>
      </c>
      <c r="B17" s="83" t="s">
        <v>2824</v>
      </c>
      <c r="C17" s="82" t="s">
        <v>2684</v>
      </c>
      <c r="D17" s="82" t="s">
        <v>47</v>
      </c>
      <c r="E17" s="83" t="s">
        <v>2825</v>
      </c>
      <c r="F17" s="82"/>
      <c r="G17" s="222" t="s">
        <v>136</v>
      </c>
      <c r="H17" s="223"/>
      <c r="I17" s="200" t="s">
        <v>2826</v>
      </c>
      <c r="J17" s="328"/>
      <c r="K17" s="200"/>
      <c r="L17" s="328"/>
      <c r="M17" s="200"/>
      <c r="N17" s="65">
        <v>3</v>
      </c>
      <c r="O17" s="222"/>
      <c r="P17" s="83" t="s">
        <v>1249</v>
      </c>
      <c r="Q17" s="369"/>
      <c r="R17" s="66"/>
      <c r="S17" s="233"/>
    </row>
    <row r="18" spans="1:19" s="61" customFormat="1" ht="23.1" customHeight="1" x14ac:dyDescent="0.2">
      <c r="A18" s="221">
        <v>7</v>
      </c>
      <c r="B18" s="83" t="s">
        <v>2537</v>
      </c>
      <c r="C18" s="82" t="s">
        <v>2684</v>
      </c>
      <c r="D18" s="82" t="s">
        <v>47</v>
      </c>
      <c r="E18" s="83" t="s">
        <v>2728</v>
      </c>
      <c r="F18" s="82">
        <v>0</v>
      </c>
      <c r="G18" s="222" t="s">
        <v>149</v>
      </c>
      <c r="H18" s="223">
        <v>1480</v>
      </c>
      <c r="I18" s="200" t="s">
        <v>2827</v>
      </c>
      <c r="J18" s="328"/>
      <c r="K18" s="200"/>
      <c r="L18" s="328"/>
      <c r="M18" s="200"/>
      <c r="N18" s="65" t="s">
        <v>124</v>
      </c>
      <c r="O18" s="222"/>
      <c r="P18" s="83" t="s">
        <v>2244</v>
      </c>
      <c r="Q18" s="369"/>
      <c r="R18" s="66"/>
      <c r="S18" s="233"/>
    </row>
    <row r="19" spans="1:19" s="61" customFormat="1" ht="23.1" customHeight="1" x14ac:dyDescent="0.2">
      <c r="A19" s="221"/>
      <c r="B19" s="85"/>
      <c r="C19" s="82"/>
      <c r="D19" s="85"/>
      <c r="E19" s="85"/>
      <c r="F19" s="85"/>
      <c r="G19" s="85"/>
      <c r="H19" s="85"/>
      <c r="I19" s="343"/>
      <c r="J19" s="85"/>
      <c r="K19" s="85"/>
      <c r="L19" s="85"/>
      <c r="M19" s="85"/>
      <c r="N19" s="85"/>
      <c r="O19" s="85"/>
      <c r="P19" s="85"/>
      <c r="Q19" s="369"/>
      <c r="R19" s="66"/>
      <c r="S19" s="233"/>
    </row>
    <row r="20" spans="1:19" s="61" customFormat="1" ht="23.1" customHeight="1" x14ac:dyDescent="0.2">
      <c r="A20" s="374"/>
      <c r="B20" s="26"/>
      <c r="C20" s="374"/>
      <c r="D20" s="374"/>
      <c r="E20" s="26"/>
      <c r="F20" s="26"/>
      <c r="G20" s="26"/>
      <c r="H20" s="26"/>
      <c r="I20" s="374"/>
      <c r="J20" s="26"/>
      <c r="K20" s="374"/>
      <c r="L20" s="374"/>
      <c r="M20" s="374"/>
      <c r="N20" s="26"/>
      <c r="O20" s="39"/>
      <c r="P20" s="26"/>
      <c r="Q20" s="369"/>
      <c r="R20" s="66"/>
      <c r="S20" s="233"/>
    </row>
    <row r="21" spans="1:19" s="61" customFormat="1" ht="23.1" customHeight="1" x14ac:dyDescent="0.2">
      <c r="A21" s="377"/>
      <c r="B21" s="26"/>
      <c r="C21" s="374"/>
      <c r="D21" s="374"/>
      <c r="E21" s="26"/>
      <c r="F21" s="26"/>
      <c r="G21" s="26"/>
      <c r="H21" s="26"/>
      <c r="I21" s="374"/>
      <c r="J21" s="26"/>
      <c r="K21" s="374"/>
      <c r="L21" s="26"/>
      <c r="M21" s="39"/>
      <c r="N21" s="26"/>
      <c r="O21" s="26"/>
      <c r="P21" s="26"/>
      <c r="Q21" s="369"/>
      <c r="R21" s="66"/>
      <c r="S21" s="233"/>
    </row>
    <row r="22" spans="1:19" s="61" customFormat="1" ht="23.1" customHeight="1" x14ac:dyDescent="0.2">
      <c r="A22" s="377"/>
      <c r="B22" s="374" t="s">
        <v>1715</v>
      </c>
      <c r="C22" s="374"/>
      <c r="D22" s="374"/>
      <c r="E22" s="219"/>
      <c r="F22" s="469" t="s">
        <v>2898</v>
      </c>
      <c r="G22" s="469"/>
      <c r="H22" s="469"/>
      <c r="I22" s="469"/>
      <c r="J22" s="469"/>
      <c r="K22" s="469"/>
      <c r="L22" s="469"/>
      <c r="M22" s="469"/>
      <c r="N22" s="469"/>
      <c r="O22" s="469"/>
      <c r="P22" s="469"/>
      <c r="Q22" s="369"/>
      <c r="R22" s="66"/>
      <c r="S22" s="233"/>
    </row>
    <row r="23" spans="1:19" s="61" customFormat="1" ht="23.1" customHeight="1" x14ac:dyDescent="0.2">
      <c r="A23" s="377"/>
      <c r="B23" s="26"/>
      <c r="C23" s="374"/>
      <c r="D23" s="374"/>
      <c r="E23" s="71"/>
      <c r="F23" s="71"/>
      <c r="G23" s="377"/>
      <c r="H23" s="59"/>
      <c r="I23" s="59"/>
      <c r="J23" s="374"/>
      <c r="K23" s="374"/>
      <c r="L23" s="26"/>
      <c r="M23" s="26"/>
      <c r="N23" s="26"/>
      <c r="O23" s="26"/>
      <c r="P23" s="26"/>
      <c r="Q23" s="369"/>
      <c r="R23" s="66"/>
      <c r="S23" s="233"/>
    </row>
    <row r="24" spans="1:19" s="61" customFormat="1" ht="23.1" customHeight="1" x14ac:dyDescent="0.2">
      <c r="A24" s="377"/>
      <c r="B24" s="26"/>
      <c r="C24" s="374"/>
      <c r="D24" s="374"/>
      <c r="E24" s="71"/>
      <c r="F24" s="71"/>
      <c r="G24" s="377"/>
      <c r="H24" s="59"/>
      <c r="I24" s="59"/>
      <c r="J24" s="374"/>
      <c r="K24" s="374"/>
      <c r="L24" s="26"/>
      <c r="M24" s="26"/>
      <c r="N24" s="26"/>
      <c r="O24" s="26"/>
      <c r="P24" s="26"/>
      <c r="Q24" s="369"/>
      <c r="R24" s="66"/>
      <c r="S24" s="233"/>
    </row>
    <row r="25" spans="1:19" s="61" customFormat="1" ht="23.1" customHeight="1" x14ac:dyDescent="0.2">
      <c r="A25" s="377"/>
      <c r="B25" s="374" t="s">
        <v>1716</v>
      </c>
      <c r="C25" s="374"/>
      <c r="D25" s="374"/>
      <c r="E25" s="219"/>
      <c r="F25" s="469" t="s">
        <v>2697</v>
      </c>
      <c r="G25" s="469"/>
      <c r="H25" s="469"/>
      <c r="I25" s="469"/>
      <c r="J25" s="469"/>
      <c r="K25" s="469"/>
      <c r="L25" s="469"/>
      <c r="M25" s="469"/>
      <c r="N25" s="469"/>
      <c r="O25" s="469"/>
      <c r="P25" s="469"/>
      <c r="Q25" s="369" t="s">
        <v>1837</v>
      </c>
      <c r="R25" s="66"/>
      <c r="S25" s="233" t="e">
        <f>MIN(#REF!,#REF!)</f>
        <v>#REF!</v>
      </c>
    </row>
    <row r="26" spans="1:19" s="61" customFormat="1" ht="23.1" customHeight="1" x14ac:dyDescent="0.2">
      <c r="A26" s="377"/>
      <c r="B26" s="26"/>
      <c r="C26" s="374"/>
      <c r="D26" s="374"/>
      <c r="E26" s="26"/>
      <c r="F26" s="26"/>
      <c r="G26" s="26"/>
      <c r="H26" s="26"/>
      <c r="I26" s="374"/>
      <c r="J26" s="26"/>
      <c r="K26" s="374"/>
      <c r="L26" s="26"/>
      <c r="M26" s="39"/>
      <c r="N26" s="26"/>
      <c r="O26" s="26"/>
      <c r="P26" s="26"/>
      <c r="Q26" s="369" t="s">
        <v>88</v>
      </c>
      <c r="R26" s="66"/>
      <c r="S26" s="233" t="e">
        <f>MIN(#REF!,#REF!)</f>
        <v>#REF!</v>
      </c>
    </row>
    <row r="27" spans="1:19" s="61" customFormat="1" ht="23.1" customHeight="1" x14ac:dyDescent="0.2">
      <c r="A27" s="221"/>
      <c r="Q27" s="369" t="s">
        <v>2198</v>
      </c>
      <c r="R27" s="66"/>
      <c r="S27" s="233" t="e">
        <f>MIN(#REF!,#REF!)</f>
        <v>#REF!</v>
      </c>
    </row>
    <row r="28" spans="1:19" s="61" customFormat="1" ht="23.1" customHeight="1" x14ac:dyDescent="0.2">
      <c r="A28" s="221"/>
      <c r="Q28" s="369" t="s">
        <v>1687</v>
      </c>
      <c r="R28" s="66"/>
      <c r="S28" s="233" t="e">
        <f>MIN(#REF!,#REF!)</f>
        <v>#REF!</v>
      </c>
    </row>
    <row r="29" spans="1:19" s="61" customFormat="1" ht="23.1" customHeight="1" x14ac:dyDescent="0.2">
      <c r="A29" s="221"/>
      <c r="Q29" s="369" t="s">
        <v>2549</v>
      </c>
      <c r="S29" s="233" t="e">
        <f>MIN(#REF!,#REF!)</f>
        <v>#REF!</v>
      </c>
    </row>
    <row r="30" spans="1:19" s="61" customFormat="1" ht="23.1" customHeight="1" x14ac:dyDescent="0.2">
      <c r="A30" s="221"/>
      <c r="Q30" s="369" t="s">
        <v>2664</v>
      </c>
      <c r="R30" s="66"/>
      <c r="S30" s="233" t="e">
        <f>MIN(#REF!,#REF!)</f>
        <v>#REF!</v>
      </c>
    </row>
    <row r="31" spans="1:19" s="61" customFormat="1" ht="23.1" customHeight="1" x14ac:dyDescent="0.2">
      <c r="A31" s="221"/>
      <c r="Q31" s="369" t="s">
        <v>2630</v>
      </c>
      <c r="R31" s="66"/>
      <c r="S31" s="233" t="e">
        <f>MIN(#REF!,#REF!)</f>
        <v>#REF!</v>
      </c>
    </row>
    <row r="32" spans="1:19" s="61" customFormat="1" ht="23.1" hidden="1" customHeight="1" x14ac:dyDescent="0.2">
      <c r="A32" s="221">
        <v>62</v>
      </c>
      <c r="B32" s="83" t="e">
        <f>VLOOKUP($Q32,УЧАСТНИКИ!$A$2:$L$1060,3,FALSE)</f>
        <v>#N/A</v>
      </c>
      <c r="C32" s="82" t="e">
        <f>VLOOKUP($Q32,УЧАСТНИКИ!$A$2:$L$1060,4,FALSE)</f>
        <v>#N/A</v>
      </c>
      <c r="D32" s="82" t="e">
        <f>VLOOKUP($Q32,УЧАСТНИКИ!$A$2:$L$1060,8,FALSE)</f>
        <v>#N/A</v>
      </c>
      <c r="E32" s="83" t="e">
        <f>VLOOKUP($Q32,УЧАСТНИКИ!$A$2:$L$1060,5,FALSE)</f>
        <v>#N/A</v>
      </c>
      <c r="F32" s="82" t="e">
        <f>VLOOKUP($Q32,УЧАСТНИКИ!$A$2:$L$1060,7,FALSE)</f>
        <v>#N/A</v>
      </c>
      <c r="G32" s="222" t="e">
        <f>VLOOKUP($Q32,УЧАСТНИКИ!$A$2:$L$1060,11,FALSE)</f>
        <v>#N/A</v>
      </c>
      <c r="H32" s="223"/>
      <c r="I32" s="229">
        <f t="shared" ref="I32:I62" si="4">IF(H32=0,0,CONCATENATE(MID(H32,1,2),".",MID(H32,3,2)))</f>
        <v>0</v>
      </c>
      <c r="J32" s="223"/>
      <c r="K32" s="234">
        <f t="shared" ref="K32:K64" si="5">IF(J32=0,0,CONCATENATE(MID(J32,1,1),".",MID(J32,2,1)))</f>
        <v>0</v>
      </c>
      <c r="L32" s="223"/>
      <c r="M32" s="234">
        <f t="shared" ref="M32:M64" si="6">IF(L32=0,0,CONCATENATE(MID(L32,1,1),".",MID(L32,2,1)))</f>
        <v>0</v>
      </c>
      <c r="N32" s="65" t="str">
        <f t="shared" ref="N32:N64" si="7">IF(S32&lt;=$R$10,"МСМК",IF(S32&lt;=$S$10,"МС",IF(S32&lt;=$T$10,"КМС",IF(S32&lt;=$U$10,"1",IF(S32&lt;=$V$10,"2",IF(S32&lt;=$W$10,"3",IF(S32&lt;=$X$10,"1юн",IF(S32&lt;=$Y$10,"2юн",IF(S32&lt;=$Z$10,"3юн",IF(S32&gt;$Z$10,"б/р"))))))))))</f>
        <v>МСМК</v>
      </c>
      <c r="O32" s="222" t="s">
        <v>1543</v>
      </c>
      <c r="P32" s="83" t="e">
        <f>VLOOKUP($Q32,УЧАСТНИКИ!$A$2:$L$1060,10,FALSE)</f>
        <v>#N/A</v>
      </c>
      <c r="Q32" s="369"/>
      <c r="R32" s="66"/>
      <c r="S32" s="233">
        <f t="shared" ref="S32:S64" si="8">MIN(H32,L32)</f>
        <v>0</v>
      </c>
    </row>
    <row r="33" spans="1:19" s="61" customFormat="1" ht="23.1" hidden="1" customHeight="1" x14ac:dyDescent="0.2">
      <c r="A33" s="221">
        <v>64</v>
      </c>
      <c r="B33" s="83" t="e">
        <f>VLOOKUP($Q33,УЧАСТНИКИ!$A$2:$L$1060,3,FALSE)</f>
        <v>#N/A</v>
      </c>
      <c r="C33" s="82" t="e">
        <f>VLOOKUP($Q33,УЧАСТНИКИ!$A$2:$L$1060,4,FALSE)</f>
        <v>#N/A</v>
      </c>
      <c r="D33" s="82" t="e">
        <f>VLOOKUP($Q33,УЧАСТНИКИ!$A$2:$L$1060,8,FALSE)</f>
        <v>#N/A</v>
      </c>
      <c r="E33" s="83" t="e">
        <f>VLOOKUP($Q33,УЧАСТНИКИ!$A$2:$L$1060,5,FALSE)</f>
        <v>#N/A</v>
      </c>
      <c r="F33" s="82" t="e">
        <f>VLOOKUP($Q33,УЧАСТНИКИ!$A$2:$L$1060,7,FALSE)</f>
        <v>#N/A</v>
      </c>
      <c r="G33" s="222" t="e">
        <f>VLOOKUP($Q33,УЧАСТНИКИ!$A$2:$L$1060,11,FALSE)</f>
        <v>#N/A</v>
      </c>
      <c r="H33" s="223"/>
      <c r="I33" s="229">
        <f t="shared" si="4"/>
        <v>0</v>
      </c>
      <c r="J33" s="223"/>
      <c r="K33" s="234">
        <f t="shared" si="5"/>
        <v>0</v>
      </c>
      <c r="L33" s="223"/>
      <c r="M33" s="234">
        <f t="shared" si="6"/>
        <v>0</v>
      </c>
      <c r="N33" s="65" t="str">
        <f t="shared" si="7"/>
        <v>МСМК</v>
      </c>
      <c r="O33" s="222" t="e">
        <f>VLOOKUP($Q33,УЧАСТНИКИ!$A$2:$L$1060,9,FALSE)</f>
        <v>#N/A</v>
      </c>
      <c r="P33" s="83" t="e">
        <f>VLOOKUP($Q33,УЧАСТНИКИ!$A$2:$L$1060,10,FALSE)</f>
        <v>#N/A</v>
      </c>
      <c r="Q33" s="369"/>
      <c r="R33" s="66"/>
      <c r="S33" s="233">
        <f t="shared" si="8"/>
        <v>0</v>
      </c>
    </row>
    <row r="34" spans="1:19" s="61" customFormat="1" ht="23.1" hidden="1" customHeight="1" x14ac:dyDescent="0.2">
      <c r="A34" s="221">
        <v>65</v>
      </c>
      <c r="B34" s="83" t="e">
        <f>VLOOKUP($Q34,УЧАСТНИКИ!$A$2:$L$1060,3,FALSE)</f>
        <v>#N/A</v>
      </c>
      <c r="C34" s="82" t="e">
        <f>VLOOKUP($Q34,УЧАСТНИКИ!$A$2:$L$1060,4,FALSE)</f>
        <v>#N/A</v>
      </c>
      <c r="D34" s="82" t="e">
        <f>VLOOKUP($Q34,УЧАСТНИКИ!$A$2:$L$1060,8,FALSE)</f>
        <v>#N/A</v>
      </c>
      <c r="E34" s="83" t="e">
        <f>VLOOKUP($Q34,УЧАСТНИКИ!$A$2:$L$1060,5,FALSE)</f>
        <v>#N/A</v>
      </c>
      <c r="F34" s="82" t="e">
        <f>VLOOKUP($Q34,УЧАСТНИКИ!$A$2:$L$1060,7,FALSE)</f>
        <v>#N/A</v>
      </c>
      <c r="G34" s="222" t="e">
        <f>VLOOKUP($Q34,УЧАСТНИКИ!$A$2:$L$1060,11,FALSE)</f>
        <v>#N/A</v>
      </c>
      <c r="H34" s="223"/>
      <c r="I34" s="229">
        <f t="shared" si="4"/>
        <v>0</v>
      </c>
      <c r="J34" s="223"/>
      <c r="K34" s="234">
        <f t="shared" si="5"/>
        <v>0</v>
      </c>
      <c r="L34" s="223"/>
      <c r="M34" s="234">
        <f t="shared" si="6"/>
        <v>0</v>
      </c>
      <c r="N34" s="65" t="str">
        <f t="shared" si="7"/>
        <v>МСМК</v>
      </c>
      <c r="O34" s="222" t="e">
        <f>VLOOKUP($Q34,УЧАСТНИКИ!$A$2:$L$1060,9,FALSE)</f>
        <v>#N/A</v>
      </c>
      <c r="P34" s="83" t="e">
        <f>VLOOKUP($Q34,УЧАСТНИКИ!$A$2:$L$1060,10,FALSE)</f>
        <v>#N/A</v>
      </c>
      <c r="Q34" s="369"/>
      <c r="R34" s="66"/>
      <c r="S34" s="233">
        <f t="shared" si="8"/>
        <v>0</v>
      </c>
    </row>
    <row r="35" spans="1:19" s="61" customFormat="1" ht="23.1" hidden="1" customHeight="1" x14ac:dyDescent="0.2">
      <c r="A35" s="221">
        <v>65</v>
      </c>
      <c r="B35" s="83" t="e">
        <f>VLOOKUP($Q35,УЧАСТНИКИ!$A$2:$L$1060,3,FALSE)</f>
        <v>#N/A</v>
      </c>
      <c r="C35" s="82" t="e">
        <f>VLOOKUP($Q35,УЧАСТНИКИ!$A$2:$L$1060,4,FALSE)</f>
        <v>#N/A</v>
      </c>
      <c r="D35" s="82" t="e">
        <f>VLOOKUP($Q35,УЧАСТНИКИ!$A$2:$L$1060,8,FALSE)</f>
        <v>#N/A</v>
      </c>
      <c r="E35" s="83" t="e">
        <f>VLOOKUP($Q35,УЧАСТНИКИ!$A$2:$L$1060,5,FALSE)</f>
        <v>#N/A</v>
      </c>
      <c r="F35" s="82" t="e">
        <f>VLOOKUP($Q35,УЧАСТНИКИ!$A$2:$L$1060,7,FALSE)</f>
        <v>#N/A</v>
      </c>
      <c r="G35" s="222" t="e">
        <f>VLOOKUP($Q35,УЧАСТНИКИ!$A$2:$L$1060,11,FALSE)</f>
        <v>#N/A</v>
      </c>
      <c r="H35" s="223"/>
      <c r="I35" s="229">
        <f t="shared" si="4"/>
        <v>0</v>
      </c>
      <c r="J35" s="223"/>
      <c r="K35" s="234">
        <f t="shared" si="5"/>
        <v>0</v>
      </c>
      <c r="L35" s="223"/>
      <c r="M35" s="234">
        <f t="shared" si="6"/>
        <v>0</v>
      </c>
      <c r="N35" s="65" t="str">
        <f t="shared" si="7"/>
        <v>МСМК</v>
      </c>
      <c r="O35" s="222" t="e">
        <f>VLOOKUP($Q35,УЧАСТНИКИ!$A$2:$L$1060,9,FALSE)</f>
        <v>#N/A</v>
      </c>
      <c r="P35" s="83" t="e">
        <f>VLOOKUP($Q35,УЧАСТНИКИ!$A$2:$L$1060,10,FALSE)</f>
        <v>#N/A</v>
      </c>
      <c r="Q35" s="369"/>
      <c r="R35" s="66"/>
      <c r="S35" s="233">
        <f t="shared" si="8"/>
        <v>0</v>
      </c>
    </row>
    <row r="36" spans="1:19" s="61" customFormat="1" ht="23.1" hidden="1" customHeight="1" x14ac:dyDescent="0.2">
      <c r="A36" s="221">
        <v>67</v>
      </c>
      <c r="B36" s="83" t="e">
        <f>VLOOKUP($Q36,УЧАСТНИКИ!$A$2:$L$1060,3,FALSE)</f>
        <v>#N/A</v>
      </c>
      <c r="C36" s="82" t="e">
        <f>VLOOKUP($Q36,УЧАСТНИКИ!$A$2:$L$1060,4,FALSE)</f>
        <v>#N/A</v>
      </c>
      <c r="D36" s="82" t="e">
        <f>VLOOKUP($Q36,УЧАСТНИКИ!$A$2:$L$1060,8,FALSE)</f>
        <v>#N/A</v>
      </c>
      <c r="E36" s="83" t="e">
        <f>VLOOKUP($Q36,УЧАСТНИКИ!$A$2:$L$1060,5,FALSE)</f>
        <v>#N/A</v>
      </c>
      <c r="F36" s="82" t="e">
        <f>VLOOKUP($Q36,УЧАСТНИКИ!$A$2:$L$1060,7,FALSE)</f>
        <v>#N/A</v>
      </c>
      <c r="G36" s="222" t="e">
        <f>VLOOKUP($Q36,УЧАСТНИКИ!$A$2:$L$1060,11,FALSE)</f>
        <v>#N/A</v>
      </c>
      <c r="H36" s="223"/>
      <c r="I36" s="229">
        <f t="shared" si="4"/>
        <v>0</v>
      </c>
      <c r="J36" s="223"/>
      <c r="K36" s="234">
        <f t="shared" si="5"/>
        <v>0</v>
      </c>
      <c r="L36" s="223"/>
      <c r="M36" s="234">
        <f t="shared" si="6"/>
        <v>0</v>
      </c>
      <c r="N36" s="65" t="str">
        <f t="shared" si="7"/>
        <v>МСМК</v>
      </c>
      <c r="O36" s="222" t="e">
        <f>VLOOKUP($Q36,УЧАСТНИКИ!$A$2:$L$1060,9,FALSE)</f>
        <v>#N/A</v>
      </c>
      <c r="P36" s="83" t="e">
        <f>VLOOKUP($Q36,УЧАСТНИКИ!$A$2:$L$1060,10,FALSE)</f>
        <v>#N/A</v>
      </c>
      <c r="Q36" s="369"/>
      <c r="R36" s="66"/>
      <c r="S36" s="233">
        <f t="shared" si="8"/>
        <v>0</v>
      </c>
    </row>
    <row r="37" spans="1:19" s="61" customFormat="1" ht="23.1" hidden="1" customHeight="1" x14ac:dyDescent="0.2">
      <c r="A37" s="221">
        <v>68</v>
      </c>
      <c r="B37" s="83" t="e">
        <f>VLOOKUP($Q37,УЧАСТНИКИ!$A$2:$L$1060,3,FALSE)</f>
        <v>#N/A</v>
      </c>
      <c r="C37" s="82" t="e">
        <f>VLOOKUP($Q37,УЧАСТНИКИ!$A$2:$L$1060,4,FALSE)</f>
        <v>#N/A</v>
      </c>
      <c r="D37" s="82" t="e">
        <f>VLOOKUP($Q37,УЧАСТНИКИ!$A$2:$L$1060,8,FALSE)</f>
        <v>#N/A</v>
      </c>
      <c r="E37" s="83" t="e">
        <f>VLOOKUP($Q37,УЧАСТНИКИ!$A$2:$L$1060,5,FALSE)</f>
        <v>#N/A</v>
      </c>
      <c r="F37" s="82" t="e">
        <f>VLOOKUP($Q37,УЧАСТНИКИ!$A$2:$L$1060,7,FALSE)</f>
        <v>#N/A</v>
      </c>
      <c r="G37" s="222" t="e">
        <f>VLOOKUP($Q37,УЧАСТНИКИ!$A$2:$L$1060,11,FALSE)</f>
        <v>#N/A</v>
      </c>
      <c r="H37" s="223"/>
      <c r="I37" s="229">
        <f t="shared" si="4"/>
        <v>0</v>
      </c>
      <c r="J37" s="223"/>
      <c r="K37" s="234">
        <f t="shared" si="5"/>
        <v>0</v>
      </c>
      <c r="L37" s="223"/>
      <c r="M37" s="234">
        <f t="shared" si="6"/>
        <v>0</v>
      </c>
      <c r="N37" s="65" t="str">
        <f t="shared" si="7"/>
        <v>МСМК</v>
      </c>
      <c r="O37" s="222" t="s">
        <v>1543</v>
      </c>
      <c r="P37" s="83" t="e">
        <f>VLOOKUP($Q37,УЧАСТНИКИ!$A$2:$L$1060,10,FALSE)</f>
        <v>#N/A</v>
      </c>
      <c r="Q37" s="369"/>
      <c r="R37" s="66"/>
      <c r="S37" s="233">
        <f t="shared" si="8"/>
        <v>0</v>
      </c>
    </row>
    <row r="38" spans="1:19" s="61" customFormat="1" ht="23.1" hidden="1" customHeight="1" x14ac:dyDescent="0.2">
      <c r="A38" s="221">
        <v>69</v>
      </c>
      <c r="B38" s="83" t="e">
        <f>VLOOKUP($Q38,УЧАСТНИКИ!$A$2:$L$1060,3,FALSE)</f>
        <v>#N/A</v>
      </c>
      <c r="C38" s="82" t="e">
        <f>VLOOKUP($Q38,УЧАСТНИКИ!$A$2:$L$1060,4,FALSE)</f>
        <v>#N/A</v>
      </c>
      <c r="D38" s="82" t="e">
        <f>VLOOKUP($Q38,УЧАСТНИКИ!$A$2:$L$1060,8,FALSE)</f>
        <v>#N/A</v>
      </c>
      <c r="E38" s="83" t="e">
        <f>VLOOKUP($Q38,УЧАСТНИКИ!$A$2:$L$1060,5,FALSE)</f>
        <v>#N/A</v>
      </c>
      <c r="F38" s="82" t="e">
        <f>VLOOKUP($Q38,УЧАСТНИКИ!$A$2:$L$1060,7,FALSE)</f>
        <v>#N/A</v>
      </c>
      <c r="G38" s="222" t="e">
        <f>VLOOKUP($Q38,УЧАСТНИКИ!$A$2:$L$1060,11,FALSE)</f>
        <v>#N/A</v>
      </c>
      <c r="H38" s="223"/>
      <c r="I38" s="229">
        <f t="shared" si="4"/>
        <v>0</v>
      </c>
      <c r="J38" s="223"/>
      <c r="K38" s="234">
        <f t="shared" si="5"/>
        <v>0</v>
      </c>
      <c r="L38" s="223"/>
      <c r="M38" s="234">
        <f t="shared" si="6"/>
        <v>0</v>
      </c>
      <c r="N38" s="65" t="str">
        <f t="shared" si="7"/>
        <v>МСМК</v>
      </c>
      <c r="O38" s="222" t="e">
        <f>VLOOKUP($Q38,УЧАСТНИКИ!$A$2:$L$1060,9,FALSE)</f>
        <v>#N/A</v>
      </c>
      <c r="P38" s="83" t="e">
        <f>VLOOKUP($Q38,УЧАСТНИКИ!$A$2:$L$1060,10,FALSE)</f>
        <v>#N/A</v>
      </c>
      <c r="Q38" s="369"/>
      <c r="R38" s="66"/>
      <c r="S38" s="233">
        <f t="shared" si="8"/>
        <v>0</v>
      </c>
    </row>
    <row r="39" spans="1:19" s="61" customFormat="1" ht="23.1" hidden="1" customHeight="1" x14ac:dyDescent="0.2">
      <c r="A39" s="221">
        <v>70</v>
      </c>
      <c r="B39" s="83" t="e">
        <f>VLOOKUP($Q39,УЧАСТНИКИ!$A$2:$L$1060,3,FALSE)</f>
        <v>#N/A</v>
      </c>
      <c r="C39" s="82" t="e">
        <f>VLOOKUP($Q39,УЧАСТНИКИ!$A$2:$L$1060,4,FALSE)</f>
        <v>#N/A</v>
      </c>
      <c r="D39" s="82" t="e">
        <f>VLOOKUP($Q39,УЧАСТНИКИ!$A$2:$L$1060,8,FALSE)</f>
        <v>#N/A</v>
      </c>
      <c r="E39" s="83" t="e">
        <f>VLOOKUP($Q39,УЧАСТНИКИ!$A$2:$L$1060,5,FALSE)</f>
        <v>#N/A</v>
      </c>
      <c r="F39" s="82" t="e">
        <f>VLOOKUP($Q39,УЧАСТНИКИ!$A$2:$L$1060,7,FALSE)</f>
        <v>#N/A</v>
      </c>
      <c r="G39" s="222" t="e">
        <f>VLOOKUP($Q39,УЧАСТНИКИ!$A$2:$L$1060,11,FALSE)</f>
        <v>#N/A</v>
      </c>
      <c r="H39" s="223"/>
      <c r="I39" s="229">
        <f t="shared" si="4"/>
        <v>0</v>
      </c>
      <c r="J39" s="223"/>
      <c r="K39" s="234">
        <f t="shared" si="5"/>
        <v>0</v>
      </c>
      <c r="L39" s="223"/>
      <c r="M39" s="234">
        <f t="shared" si="6"/>
        <v>0</v>
      </c>
      <c r="N39" s="65" t="str">
        <f t="shared" si="7"/>
        <v>МСМК</v>
      </c>
      <c r="O39" s="222" t="e">
        <f>VLOOKUP($Q39,УЧАСТНИКИ!$A$2:$L$1060,9,FALSE)</f>
        <v>#N/A</v>
      </c>
      <c r="P39" s="83" t="e">
        <f>VLOOKUP($Q39,УЧАСТНИКИ!$A$2:$L$1060,10,FALSE)</f>
        <v>#N/A</v>
      </c>
      <c r="Q39" s="369"/>
      <c r="R39" s="66"/>
      <c r="S39" s="233">
        <f t="shared" si="8"/>
        <v>0</v>
      </c>
    </row>
    <row r="40" spans="1:19" s="61" customFormat="1" ht="23.1" hidden="1" customHeight="1" x14ac:dyDescent="0.2">
      <c r="A40" s="221">
        <v>71</v>
      </c>
      <c r="B40" s="83" t="e">
        <f>VLOOKUP($Q40,УЧАСТНИКИ!$A$2:$L$1060,3,FALSE)</f>
        <v>#N/A</v>
      </c>
      <c r="C40" s="82" t="e">
        <f>VLOOKUP($Q40,УЧАСТНИКИ!$A$2:$L$1060,4,FALSE)</f>
        <v>#N/A</v>
      </c>
      <c r="D40" s="82" t="e">
        <f>VLOOKUP($Q40,УЧАСТНИКИ!$A$2:$L$1060,8,FALSE)</f>
        <v>#N/A</v>
      </c>
      <c r="E40" s="83" t="e">
        <f>VLOOKUP($Q40,УЧАСТНИКИ!$A$2:$L$1060,5,FALSE)</f>
        <v>#N/A</v>
      </c>
      <c r="F40" s="82" t="e">
        <f>VLOOKUP($Q40,УЧАСТНИКИ!$A$2:$L$1060,7,FALSE)</f>
        <v>#N/A</v>
      </c>
      <c r="G40" s="222" t="e">
        <f>VLOOKUP($Q40,УЧАСТНИКИ!$A$2:$L$1060,11,FALSE)</f>
        <v>#N/A</v>
      </c>
      <c r="H40" s="223"/>
      <c r="I40" s="229">
        <f t="shared" si="4"/>
        <v>0</v>
      </c>
      <c r="J40" s="223"/>
      <c r="K40" s="234">
        <f t="shared" si="5"/>
        <v>0</v>
      </c>
      <c r="L40" s="223"/>
      <c r="M40" s="234">
        <f t="shared" si="6"/>
        <v>0</v>
      </c>
      <c r="N40" s="65" t="str">
        <f t="shared" si="7"/>
        <v>МСМК</v>
      </c>
      <c r="O40" s="222" t="e">
        <f>VLOOKUP($Q40,УЧАСТНИКИ!$A$2:$L$1060,9,FALSE)</f>
        <v>#N/A</v>
      </c>
      <c r="P40" s="83" t="e">
        <f>VLOOKUP($Q40,УЧАСТНИКИ!$A$2:$L$1060,10,FALSE)</f>
        <v>#N/A</v>
      </c>
      <c r="Q40" s="369"/>
      <c r="R40" s="66"/>
      <c r="S40" s="233">
        <f t="shared" si="8"/>
        <v>0</v>
      </c>
    </row>
    <row r="41" spans="1:19" s="61" customFormat="1" ht="23.1" hidden="1" customHeight="1" x14ac:dyDescent="0.2">
      <c r="A41" s="221">
        <v>71</v>
      </c>
      <c r="B41" s="83" t="e">
        <f>VLOOKUP($Q41,УЧАСТНИКИ!$A$2:$L$1060,3,FALSE)</f>
        <v>#N/A</v>
      </c>
      <c r="C41" s="82" t="e">
        <f>VLOOKUP($Q41,УЧАСТНИКИ!$A$2:$L$1060,4,FALSE)</f>
        <v>#N/A</v>
      </c>
      <c r="D41" s="82" t="e">
        <f>VLOOKUP($Q41,УЧАСТНИКИ!$A$2:$L$1060,8,FALSE)</f>
        <v>#N/A</v>
      </c>
      <c r="E41" s="83" t="e">
        <f>VLOOKUP($Q41,УЧАСТНИКИ!$A$2:$L$1060,5,FALSE)</f>
        <v>#N/A</v>
      </c>
      <c r="F41" s="82" t="e">
        <f>VLOOKUP($Q41,УЧАСТНИКИ!$A$2:$L$1060,7,FALSE)</f>
        <v>#N/A</v>
      </c>
      <c r="G41" s="222" t="e">
        <f>VLOOKUP($Q41,УЧАСТНИКИ!$A$2:$L$1060,11,FALSE)</f>
        <v>#N/A</v>
      </c>
      <c r="H41" s="223"/>
      <c r="I41" s="229">
        <f t="shared" si="4"/>
        <v>0</v>
      </c>
      <c r="J41" s="223"/>
      <c r="K41" s="234">
        <f t="shared" si="5"/>
        <v>0</v>
      </c>
      <c r="L41" s="223"/>
      <c r="M41" s="234">
        <f t="shared" si="6"/>
        <v>0</v>
      </c>
      <c r="N41" s="65" t="str">
        <f t="shared" si="7"/>
        <v>МСМК</v>
      </c>
      <c r="O41" s="222" t="e">
        <f>VLOOKUP($Q41,УЧАСТНИКИ!$A$2:$L$1060,9,FALSE)</f>
        <v>#N/A</v>
      </c>
      <c r="P41" s="83" t="e">
        <f>VLOOKUP($Q41,УЧАСТНИКИ!$A$2:$L$1060,10,FALSE)</f>
        <v>#N/A</v>
      </c>
      <c r="Q41" s="369"/>
      <c r="R41" s="66"/>
      <c r="S41" s="233">
        <f t="shared" si="8"/>
        <v>0</v>
      </c>
    </row>
    <row r="42" spans="1:19" s="61" customFormat="1" ht="23.1" hidden="1" customHeight="1" x14ac:dyDescent="0.2">
      <c r="A42" s="221">
        <v>73</v>
      </c>
      <c r="B42" s="83" t="e">
        <f>VLOOKUP($Q42,УЧАСТНИКИ!$A$2:$L$1060,3,FALSE)</f>
        <v>#N/A</v>
      </c>
      <c r="C42" s="82" t="e">
        <f>VLOOKUP($Q42,УЧАСТНИКИ!$A$2:$L$1060,4,FALSE)</f>
        <v>#N/A</v>
      </c>
      <c r="D42" s="82" t="e">
        <f>VLOOKUP($Q42,УЧАСТНИКИ!$A$2:$L$1060,8,FALSE)</f>
        <v>#N/A</v>
      </c>
      <c r="E42" s="83" t="e">
        <f>VLOOKUP($Q42,УЧАСТНИКИ!$A$2:$L$1060,5,FALSE)</f>
        <v>#N/A</v>
      </c>
      <c r="F42" s="82" t="e">
        <f>VLOOKUP($Q42,УЧАСТНИКИ!$A$2:$L$1060,7,FALSE)</f>
        <v>#N/A</v>
      </c>
      <c r="G42" s="222" t="e">
        <f>VLOOKUP($Q42,УЧАСТНИКИ!$A$2:$L$1060,11,FALSE)</f>
        <v>#N/A</v>
      </c>
      <c r="H42" s="223"/>
      <c r="I42" s="229">
        <f t="shared" si="4"/>
        <v>0</v>
      </c>
      <c r="J42" s="223"/>
      <c r="K42" s="234">
        <f t="shared" si="5"/>
        <v>0</v>
      </c>
      <c r="L42" s="223"/>
      <c r="M42" s="234">
        <f t="shared" si="6"/>
        <v>0</v>
      </c>
      <c r="N42" s="65" t="str">
        <f t="shared" si="7"/>
        <v>МСМК</v>
      </c>
      <c r="O42" s="222" t="e">
        <f>VLOOKUP($Q42,УЧАСТНИКИ!$A$2:$L$1060,9,FALSE)</f>
        <v>#N/A</v>
      </c>
      <c r="P42" s="83" t="e">
        <f>VLOOKUP($Q42,УЧАСТНИКИ!$A$2:$L$1060,10,FALSE)</f>
        <v>#N/A</v>
      </c>
      <c r="Q42" s="369"/>
      <c r="R42" s="66"/>
      <c r="S42" s="233">
        <f t="shared" si="8"/>
        <v>0</v>
      </c>
    </row>
    <row r="43" spans="1:19" s="61" customFormat="1" ht="23.1" hidden="1" customHeight="1" x14ac:dyDescent="0.2">
      <c r="A43" s="221">
        <v>74</v>
      </c>
      <c r="B43" s="83" t="e">
        <f>VLOOKUP($Q43,УЧАСТНИКИ!$A$2:$L$1060,3,FALSE)</f>
        <v>#N/A</v>
      </c>
      <c r="C43" s="82" t="e">
        <f>VLOOKUP($Q43,УЧАСТНИКИ!$A$2:$L$1060,4,FALSE)</f>
        <v>#N/A</v>
      </c>
      <c r="D43" s="82" t="e">
        <f>VLOOKUP($Q43,УЧАСТНИКИ!$A$2:$L$1060,8,FALSE)</f>
        <v>#N/A</v>
      </c>
      <c r="E43" s="83" t="e">
        <f>VLOOKUP($Q43,УЧАСТНИКИ!$A$2:$L$1060,5,FALSE)</f>
        <v>#N/A</v>
      </c>
      <c r="F43" s="82" t="e">
        <f>VLOOKUP($Q43,УЧАСТНИКИ!$A$2:$L$1060,7,FALSE)</f>
        <v>#N/A</v>
      </c>
      <c r="G43" s="222" t="e">
        <f>VLOOKUP($Q43,УЧАСТНИКИ!$A$2:$L$1060,11,FALSE)</f>
        <v>#N/A</v>
      </c>
      <c r="H43" s="223"/>
      <c r="I43" s="229">
        <f t="shared" si="4"/>
        <v>0</v>
      </c>
      <c r="J43" s="223"/>
      <c r="K43" s="234">
        <f t="shared" si="5"/>
        <v>0</v>
      </c>
      <c r="L43" s="223"/>
      <c r="M43" s="234">
        <f t="shared" si="6"/>
        <v>0</v>
      </c>
      <c r="N43" s="65" t="str">
        <f t="shared" si="7"/>
        <v>МСМК</v>
      </c>
      <c r="O43" s="222" t="e">
        <f>VLOOKUP($Q43,УЧАСТНИКИ!$A$2:$L$1060,9,FALSE)</f>
        <v>#N/A</v>
      </c>
      <c r="P43" s="83" t="e">
        <f>VLOOKUP($Q43,УЧАСТНИКИ!$A$2:$L$1060,10,FALSE)</f>
        <v>#N/A</v>
      </c>
      <c r="Q43" s="369"/>
      <c r="R43" s="66"/>
      <c r="S43" s="233">
        <f t="shared" si="8"/>
        <v>0</v>
      </c>
    </row>
    <row r="44" spans="1:19" s="61" customFormat="1" ht="23.1" hidden="1" customHeight="1" x14ac:dyDescent="0.2">
      <c r="A44" s="221">
        <v>75</v>
      </c>
      <c r="B44" s="83" t="e">
        <f>VLOOKUP($Q44,УЧАСТНИКИ!$A$2:$L$1060,3,FALSE)</f>
        <v>#N/A</v>
      </c>
      <c r="C44" s="82" t="e">
        <f>VLOOKUP($Q44,УЧАСТНИКИ!$A$2:$L$1060,4,FALSE)</f>
        <v>#N/A</v>
      </c>
      <c r="D44" s="82" t="e">
        <f>VLOOKUP($Q44,УЧАСТНИКИ!$A$2:$L$1060,8,FALSE)</f>
        <v>#N/A</v>
      </c>
      <c r="E44" s="83" t="e">
        <f>VLOOKUP($Q44,УЧАСТНИКИ!$A$2:$L$1060,5,FALSE)</f>
        <v>#N/A</v>
      </c>
      <c r="F44" s="82" t="e">
        <f>VLOOKUP($Q44,УЧАСТНИКИ!$A$2:$L$1060,7,FALSE)</f>
        <v>#N/A</v>
      </c>
      <c r="G44" s="222" t="e">
        <f>VLOOKUP($Q44,УЧАСТНИКИ!$A$2:$L$1060,11,FALSE)</f>
        <v>#N/A</v>
      </c>
      <c r="H44" s="223"/>
      <c r="I44" s="229">
        <f t="shared" si="4"/>
        <v>0</v>
      </c>
      <c r="J44" s="223"/>
      <c r="K44" s="234">
        <f t="shared" si="5"/>
        <v>0</v>
      </c>
      <c r="L44" s="223"/>
      <c r="M44" s="234">
        <f t="shared" si="6"/>
        <v>0</v>
      </c>
      <c r="N44" s="65" t="str">
        <f t="shared" si="7"/>
        <v>МСМК</v>
      </c>
      <c r="O44" s="222" t="e">
        <f>VLOOKUP($Q44,УЧАСТНИКИ!$A$2:$L$1060,9,FALSE)</f>
        <v>#N/A</v>
      </c>
      <c r="P44" s="83" t="e">
        <f>VLOOKUP($Q44,УЧАСТНИКИ!$A$2:$L$1060,10,FALSE)</f>
        <v>#N/A</v>
      </c>
      <c r="Q44" s="369"/>
      <c r="R44" s="66"/>
      <c r="S44" s="233">
        <f t="shared" si="8"/>
        <v>0</v>
      </c>
    </row>
    <row r="45" spans="1:19" s="61" customFormat="1" ht="23.1" hidden="1" customHeight="1" x14ac:dyDescent="0.2">
      <c r="A45" s="221">
        <v>76</v>
      </c>
      <c r="B45" s="83" t="e">
        <f>VLOOKUP($Q45,УЧАСТНИКИ!$A$2:$L$1060,3,FALSE)</f>
        <v>#N/A</v>
      </c>
      <c r="C45" s="82" t="e">
        <f>VLOOKUP($Q45,УЧАСТНИКИ!$A$2:$L$1060,4,FALSE)</f>
        <v>#N/A</v>
      </c>
      <c r="D45" s="82" t="e">
        <f>VLOOKUP($Q45,УЧАСТНИКИ!$A$2:$L$1060,8,FALSE)</f>
        <v>#N/A</v>
      </c>
      <c r="E45" s="83" t="e">
        <f>VLOOKUP($Q45,УЧАСТНИКИ!$A$2:$L$1060,5,FALSE)</f>
        <v>#N/A</v>
      </c>
      <c r="F45" s="82" t="e">
        <f>VLOOKUP($Q45,УЧАСТНИКИ!$A$2:$L$1060,7,FALSE)</f>
        <v>#N/A</v>
      </c>
      <c r="G45" s="222" t="e">
        <f>VLOOKUP($Q45,УЧАСТНИКИ!$A$2:$L$1060,11,FALSE)</f>
        <v>#N/A</v>
      </c>
      <c r="H45" s="223"/>
      <c r="I45" s="229">
        <f t="shared" si="4"/>
        <v>0</v>
      </c>
      <c r="J45" s="223"/>
      <c r="K45" s="234">
        <f t="shared" si="5"/>
        <v>0</v>
      </c>
      <c r="L45" s="223"/>
      <c r="M45" s="234">
        <f t="shared" si="6"/>
        <v>0</v>
      </c>
      <c r="N45" s="65" t="str">
        <f t="shared" si="7"/>
        <v>МСМК</v>
      </c>
      <c r="O45" s="222" t="e">
        <f>VLOOKUP($Q45,УЧАСТНИКИ!$A$2:$L$1060,9,FALSE)</f>
        <v>#N/A</v>
      </c>
      <c r="P45" s="83" t="e">
        <f>VLOOKUP($Q45,УЧАСТНИКИ!$A$2:$L$1060,10,FALSE)</f>
        <v>#N/A</v>
      </c>
      <c r="Q45" s="369"/>
      <c r="R45" s="66"/>
      <c r="S45" s="233">
        <f t="shared" si="8"/>
        <v>0</v>
      </c>
    </row>
    <row r="46" spans="1:19" s="61" customFormat="1" ht="23.1" hidden="1" customHeight="1" x14ac:dyDescent="0.2">
      <c r="A46" s="221">
        <v>77</v>
      </c>
      <c r="B46" s="83" t="e">
        <f>VLOOKUP($Q46,УЧАСТНИКИ!$A$2:$L$1060,3,FALSE)</f>
        <v>#N/A</v>
      </c>
      <c r="C46" s="82" t="e">
        <f>VLOOKUP($Q46,УЧАСТНИКИ!$A$2:$L$1060,4,FALSE)</f>
        <v>#N/A</v>
      </c>
      <c r="D46" s="82" t="e">
        <f>VLOOKUP($Q46,УЧАСТНИКИ!$A$2:$L$1060,8,FALSE)</f>
        <v>#N/A</v>
      </c>
      <c r="E46" s="83" t="e">
        <f>VLOOKUP($Q46,УЧАСТНИКИ!$A$2:$L$1060,5,FALSE)</f>
        <v>#N/A</v>
      </c>
      <c r="F46" s="82" t="e">
        <f>VLOOKUP($Q46,УЧАСТНИКИ!$A$2:$L$1060,7,FALSE)</f>
        <v>#N/A</v>
      </c>
      <c r="G46" s="222" t="e">
        <f>VLOOKUP($Q46,УЧАСТНИКИ!$A$2:$L$1060,11,FALSE)</f>
        <v>#N/A</v>
      </c>
      <c r="H46" s="223"/>
      <c r="I46" s="229">
        <f t="shared" si="4"/>
        <v>0</v>
      </c>
      <c r="J46" s="223"/>
      <c r="K46" s="234">
        <f t="shared" si="5"/>
        <v>0</v>
      </c>
      <c r="L46" s="223"/>
      <c r="M46" s="234">
        <f t="shared" si="6"/>
        <v>0</v>
      </c>
      <c r="N46" s="65" t="str">
        <f t="shared" si="7"/>
        <v>МСМК</v>
      </c>
      <c r="O46" s="222" t="e">
        <f>VLOOKUP($Q46,УЧАСТНИКИ!$A$2:$L$1060,9,FALSE)</f>
        <v>#N/A</v>
      </c>
      <c r="P46" s="83" t="e">
        <f>VLOOKUP($Q46,УЧАСТНИКИ!$A$2:$L$1060,10,FALSE)</f>
        <v>#N/A</v>
      </c>
      <c r="Q46" s="369"/>
      <c r="R46" s="66"/>
      <c r="S46" s="233">
        <f t="shared" si="8"/>
        <v>0</v>
      </c>
    </row>
    <row r="47" spans="1:19" s="61" customFormat="1" ht="23.1" hidden="1" customHeight="1" x14ac:dyDescent="0.2">
      <c r="A47" s="221">
        <v>78</v>
      </c>
      <c r="B47" s="83" t="e">
        <f>VLOOKUP($Q47,УЧАСТНИКИ!$A$2:$L$1060,3,FALSE)</f>
        <v>#N/A</v>
      </c>
      <c r="C47" s="82" t="e">
        <f>VLOOKUP($Q47,УЧАСТНИКИ!$A$2:$L$1060,4,FALSE)</f>
        <v>#N/A</v>
      </c>
      <c r="D47" s="82" t="e">
        <f>VLOOKUP($Q47,УЧАСТНИКИ!$A$2:$L$1060,8,FALSE)</f>
        <v>#N/A</v>
      </c>
      <c r="E47" s="83" t="e">
        <f>VLOOKUP($Q47,УЧАСТНИКИ!$A$2:$L$1060,5,FALSE)</f>
        <v>#N/A</v>
      </c>
      <c r="F47" s="82" t="e">
        <f>VLOOKUP($Q47,УЧАСТНИКИ!$A$2:$L$1060,7,FALSE)</f>
        <v>#N/A</v>
      </c>
      <c r="G47" s="222" t="e">
        <f>VLOOKUP($Q47,УЧАСТНИКИ!$A$2:$L$1060,11,FALSE)</f>
        <v>#N/A</v>
      </c>
      <c r="H47" s="223"/>
      <c r="I47" s="229">
        <f t="shared" si="4"/>
        <v>0</v>
      </c>
      <c r="J47" s="223"/>
      <c r="K47" s="234">
        <f t="shared" si="5"/>
        <v>0</v>
      </c>
      <c r="L47" s="223"/>
      <c r="M47" s="234">
        <f t="shared" si="6"/>
        <v>0</v>
      </c>
      <c r="N47" s="65" t="str">
        <f t="shared" si="7"/>
        <v>МСМК</v>
      </c>
      <c r="O47" s="222" t="e">
        <f>VLOOKUP($Q47,УЧАСТНИКИ!$A$2:$L$1060,9,FALSE)</f>
        <v>#N/A</v>
      </c>
      <c r="P47" s="83" t="e">
        <f>VLOOKUP($Q47,УЧАСТНИКИ!$A$2:$L$1060,10,FALSE)</f>
        <v>#N/A</v>
      </c>
      <c r="Q47" s="369"/>
      <c r="R47" s="66"/>
      <c r="S47" s="233">
        <f t="shared" si="8"/>
        <v>0</v>
      </c>
    </row>
    <row r="48" spans="1:19" s="61" customFormat="1" ht="23.1" hidden="1" customHeight="1" x14ac:dyDescent="0.2">
      <c r="A48" s="221">
        <v>79</v>
      </c>
      <c r="B48" s="83" t="e">
        <f>VLOOKUP($Q48,УЧАСТНИКИ!$A$2:$L$1060,3,FALSE)</f>
        <v>#N/A</v>
      </c>
      <c r="C48" s="82" t="e">
        <f>VLOOKUP($Q48,УЧАСТНИКИ!$A$2:$L$1060,4,FALSE)</f>
        <v>#N/A</v>
      </c>
      <c r="D48" s="82" t="e">
        <f>VLOOKUP($Q48,УЧАСТНИКИ!$A$2:$L$1060,8,FALSE)</f>
        <v>#N/A</v>
      </c>
      <c r="E48" s="83" t="e">
        <f>VLOOKUP($Q48,УЧАСТНИКИ!$A$2:$L$1060,5,FALSE)</f>
        <v>#N/A</v>
      </c>
      <c r="F48" s="82" t="e">
        <f>VLOOKUP($Q48,УЧАСТНИКИ!$A$2:$L$1060,7,FALSE)</f>
        <v>#N/A</v>
      </c>
      <c r="G48" s="222" t="e">
        <f>VLOOKUP($Q48,УЧАСТНИКИ!$A$2:$L$1060,11,FALSE)</f>
        <v>#N/A</v>
      </c>
      <c r="H48" s="223"/>
      <c r="I48" s="229">
        <f t="shared" si="4"/>
        <v>0</v>
      </c>
      <c r="J48" s="223"/>
      <c r="K48" s="234">
        <f t="shared" si="5"/>
        <v>0</v>
      </c>
      <c r="L48" s="223"/>
      <c r="M48" s="234">
        <f t="shared" si="6"/>
        <v>0</v>
      </c>
      <c r="N48" s="65" t="str">
        <f t="shared" si="7"/>
        <v>МСМК</v>
      </c>
      <c r="O48" s="222" t="e">
        <f>VLOOKUP($Q48,УЧАСТНИКИ!$A$2:$L$1060,9,FALSE)</f>
        <v>#N/A</v>
      </c>
      <c r="P48" s="83" t="e">
        <f>VLOOKUP($Q48,УЧАСТНИКИ!$A$2:$L$1060,10,FALSE)</f>
        <v>#N/A</v>
      </c>
      <c r="Q48" s="369"/>
      <c r="R48" s="66"/>
      <c r="S48" s="233">
        <f t="shared" si="8"/>
        <v>0</v>
      </c>
    </row>
    <row r="49" spans="1:19" s="61" customFormat="1" ht="23.1" hidden="1" customHeight="1" x14ac:dyDescent="0.2">
      <c r="A49" s="221">
        <v>80</v>
      </c>
      <c r="B49" s="83" t="e">
        <f>VLOOKUP($Q49,УЧАСТНИКИ!$A$2:$L$1060,3,FALSE)</f>
        <v>#N/A</v>
      </c>
      <c r="C49" s="82" t="e">
        <f>VLOOKUP($Q49,УЧАСТНИКИ!$A$2:$L$1060,4,FALSE)</f>
        <v>#N/A</v>
      </c>
      <c r="D49" s="82" t="e">
        <f>VLOOKUP($Q49,УЧАСТНИКИ!$A$2:$L$1060,8,FALSE)</f>
        <v>#N/A</v>
      </c>
      <c r="E49" s="83" t="e">
        <f>VLOOKUP($Q49,УЧАСТНИКИ!$A$2:$L$1060,5,FALSE)</f>
        <v>#N/A</v>
      </c>
      <c r="F49" s="82" t="e">
        <f>VLOOKUP($Q49,УЧАСТНИКИ!$A$2:$L$1060,7,FALSE)</f>
        <v>#N/A</v>
      </c>
      <c r="G49" s="222" t="e">
        <f>VLOOKUP($Q49,УЧАСТНИКИ!$A$2:$L$1060,11,FALSE)</f>
        <v>#N/A</v>
      </c>
      <c r="H49" s="223"/>
      <c r="I49" s="229">
        <f t="shared" si="4"/>
        <v>0</v>
      </c>
      <c r="J49" s="223"/>
      <c r="K49" s="234">
        <f t="shared" si="5"/>
        <v>0</v>
      </c>
      <c r="L49" s="223"/>
      <c r="M49" s="234">
        <f t="shared" si="6"/>
        <v>0</v>
      </c>
      <c r="N49" s="65" t="str">
        <f t="shared" si="7"/>
        <v>МСМК</v>
      </c>
      <c r="O49" s="222" t="e">
        <f>VLOOKUP($Q49,УЧАСТНИКИ!$A$2:$L$1060,9,FALSE)</f>
        <v>#N/A</v>
      </c>
      <c r="P49" s="83" t="e">
        <f>VLOOKUP($Q49,УЧАСТНИКИ!$A$2:$L$1060,10,FALSE)</f>
        <v>#N/A</v>
      </c>
      <c r="Q49" s="369"/>
      <c r="R49" s="66"/>
      <c r="S49" s="233">
        <f t="shared" si="8"/>
        <v>0</v>
      </c>
    </row>
    <row r="50" spans="1:19" s="61" customFormat="1" ht="23.1" hidden="1" customHeight="1" x14ac:dyDescent="0.2">
      <c r="A50" s="221">
        <v>81</v>
      </c>
      <c r="B50" s="83" t="e">
        <f>VLOOKUP($Q50,УЧАСТНИКИ!$A$2:$L$1060,3,FALSE)</f>
        <v>#N/A</v>
      </c>
      <c r="C50" s="82" t="e">
        <f>VLOOKUP($Q50,УЧАСТНИКИ!$A$2:$L$1060,4,FALSE)</f>
        <v>#N/A</v>
      </c>
      <c r="D50" s="82" t="e">
        <f>VLOOKUP($Q50,УЧАСТНИКИ!$A$2:$L$1060,8,FALSE)</f>
        <v>#N/A</v>
      </c>
      <c r="E50" s="83" t="e">
        <f>VLOOKUP($Q50,УЧАСТНИКИ!$A$2:$L$1060,5,FALSE)</f>
        <v>#N/A</v>
      </c>
      <c r="F50" s="82" t="e">
        <f>VLOOKUP($Q50,УЧАСТНИКИ!$A$2:$L$1060,7,FALSE)</f>
        <v>#N/A</v>
      </c>
      <c r="G50" s="222" t="e">
        <f>VLOOKUP($Q50,УЧАСТНИКИ!$A$2:$L$1060,11,FALSE)</f>
        <v>#N/A</v>
      </c>
      <c r="H50" s="223"/>
      <c r="I50" s="229">
        <f t="shared" si="4"/>
        <v>0</v>
      </c>
      <c r="J50" s="223"/>
      <c r="K50" s="234">
        <f t="shared" si="5"/>
        <v>0</v>
      </c>
      <c r="L50" s="223"/>
      <c r="M50" s="234">
        <f t="shared" si="6"/>
        <v>0</v>
      </c>
      <c r="N50" s="65" t="str">
        <f t="shared" si="7"/>
        <v>МСМК</v>
      </c>
      <c r="O50" s="222" t="e">
        <f>VLOOKUP($Q50,УЧАСТНИКИ!$A$2:$L$1060,9,FALSE)</f>
        <v>#N/A</v>
      </c>
      <c r="P50" s="83" t="e">
        <f>VLOOKUP($Q50,УЧАСТНИКИ!$A$2:$L$1060,10,FALSE)</f>
        <v>#N/A</v>
      </c>
      <c r="Q50" s="369"/>
      <c r="R50" s="66"/>
      <c r="S50" s="233">
        <f t="shared" si="8"/>
        <v>0</v>
      </c>
    </row>
    <row r="51" spans="1:19" s="61" customFormat="1" ht="23.1" hidden="1" customHeight="1" x14ac:dyDescent="0.2">
      <c r="A51" s="221">
        <v>81</v>
      </c>
      <c r="B51" s="83" t="e">
        <f>VLOOKUP($Q51,УЧАСТНИКИ!$A$2:$L$1060,3,FALSE)</f>
        <v>#N/A</v>
      </c>
      <c r="C51" s="82" t="e">
        <f>VLOOKUP($Q51,УЧАСТНИКИ!$A$2:$L$1060,4,FALSE)</f>
        <v>#N/A</v>
      </c>
      <c r="D51" s="82" t="e">
        <f>VLOOKUP($Q51,УЧАСТНИКИ!$A$2:$L$1060,8,FALSE)</f>
        <v>#N/A</v>
      </c>
      <c r="E51" s="83" t="e">
        <f>VLOOKUP($Q51,УЧАСТНИКИ!$A$2:$L$1060,5,FALSE)</f>
        <v>#N/A</v>
      </c>
      <c r="F51" s="82" t="e">
        <f>VLOOKUP($Q51,УЧАСТНИКИ!$A$2:$L$1060,7,FALSE)</f>
        <v>#N/A</v>
      </c>
      <c r="G51" s="222" t="e">
        <f>VLOOKUP($Q51,УЧАСТНИКИ!$A$2:$L$1060,11,FALSE)</f>
        <v>#N/A</v>
      </c>
      <c r="H51" s="223"/>
      <c r="I51" s="229">
        <f t="shared" si="4"/>
        <v>0</v>
      </c>
      <c r="J51" s="223"/>
      <c r="K51" s="234">
        <f t="shared" si="5"/>
        <v>0</v>
      </c>
      <c r="L51" s="223"/>
      <c r="M51" s="234">
        <f t="shared" si="6"/>
        <v>0</v>
      </c>
      <c r="N51" s="65" t="str">
        <f t="shared" si="7"/>
        <v>МСМК</v>
      </c>
      <c r="O51" s="222" t="e">
        <f>VLOOKUP($Q51,УЧАСТНИКИ!$A$2:$L$1060,9,FALSE)</f>
        <v>#N/A</v>
      </c>
      <c r="P51" s="83" t="e">
        <f>VLOOKUP($Q51,УЧАСТНИКИ!$A$2:$L$1060,10,FALSE)</f>
        <v>#N/A</v>
      </c>
      <c r="Q51" s="369"/>
      <c r="R51" s="66"/>
      <c r="S51" s="233">
        <f t="shared" si="8"/>
        <v>0</v>
      </c>
    </row>
    <row r="52" spans="1:19" s="61" customFormat="1" ht="23.1" hidden="1" customHeight="1" x14ac:dyDescent="0.2">
      <c r="A52" s="221">
        <v>83</v>
      </c>
      <c r="B52" s="83" t="e">
        <f>VLOOKUP($Q52,УЧАСТНИКИ!$A$2:$L$1060,3,FALSE)</f>
        <v>#N/A</v>
      </c>
      <c r="C52" s="82" t="e">
        <f>VLOOKUP($Q52,УЧАСТНИКИ!$A$2:$L$1060,4,FALSE)</f>
        <v>#N/A</v>
      </c>
      <c r="D52" s="82" t="e">
        <f>VLOOKUP($Q52,УЧАСТНИКИ!$A$2:$L$1060,8,FALSE)</f>
        <v>#N/A</v>
      </c>
      <c r="E52" s="83" t="e">
        <f>VLOOKUP($Q52,УЧАСТНИКИ!$A$2:$L$1060,5,FALSE)</f>
        <v>#N/A</v>
      </c>
      <c r="F52" s="82" t="e">
        <f>VLOOKUP($Q52,УЧАСТНИКИ!$A$2:$L$1060,7,FALSE)</f>
        <v>#N/A</v>
      </c>
      <c r="G52" s="222" t="e">
        <f>VLOOKUP($Q52,УЧАСТНИКИ!$A$2:$L$1060,11,FALSE)</f>
        <v>#N/A</v>
      </c>
      <c r="H52" s="223"/>
      <c r="I52" s="229">
        <f t="shared" si="4"/>
        <v>0</v>
      </c>
      <c r="J52" s="223"/>
      <c r="K52" s="234">
        <f t="shared" si="5"/>
        <v>0</v>
      </c>
      <c r="L52" s="223"/>
      <c r="M52" s="234">
        <f t="shared" si="6"/>
        <v>0</v>
      </c>
      <c r="N52" s="65" t="str">
        <f t="shared" si="7"/>
        <v>МСМК</v>
      </c>
      <c r="O52" s="222" t="e">
        <f>VLOOKUP($Q52,УЧАСТНИКИ!$A$2:$L$1060,9,FALSE)</f>
        <v>#N/A</v>
      </c>
      <c r="P52" s="83" t="e">
        <f>VLOOKUP($Q52,УЧАСТНИКИ!$A$2:$L$1060,10,FALSE)</f>
        <v>#N/A</v>
      </c>
      <c r="Q52" s="369"/>
      <c r="R52" s="66"/>
      <c r="S52" s="233">
        <f t="shared" si="8"/>
        <v>0</v>
      </c>
    </row>
    <row r="53" spans="1:19" s="61" customFormat="1" ht="23.1" hidden="1" customHeight="1" x14ac:dyDescent="0.2">
      <c r="A53" s="221">
        <v>84</v>
      </c>
      <c r="B53" s="83" t="e">
        <f>VLOOKUP($Q53,УЧАСТНИКИ!$A$2:$L$1060,3,FALSE)</f>
        <v>#N/A</v>
      </c>
      <c r="C53" s="82" t="e">
        <f>VLOOKUP($Q53,УЧАСТНИКИ!$A$2:$L$1060,4,FALSE)</f>
        <v>#N/A</v>
      </c>
      <c r="D53" s="82" t="e">
        <f>VLOOKUP($Q53,УЧАСТНИКИ!$A$2:$L$1060,8,FALSE)</f>
        <v>#N/A</v>
      </c>
      <c r="E53" s="83" t="e">
        <f>VLOOKUP($Q53,УЧАСТНИКИ!$A$2:$L$1060,5,FALSE)</f>
        <v>#N/A</v>
      </c>
      <c r="F53" s="82" t="e">
        <f>VLOOKUP($Q53,УЧАСТНИКИ!$A$2:$L$1060,7,FALSE)</f>
        <v>#N/A</v>
      </c>
      <c r="G53" s="222" t="e">
        <f>VLOOKUP($Q53,УЧАСТНИКИ!$A$2:$L$1060,11,FALSE)</f>
        <v>#N/A</v>
      </c>
      <c r="H53" s="223"/>
      <c r="I53" s="229">
        <f t="shared" si="4"/>
        <v>0</v>
      </c>
      <c r="J53" s="223"/>
      <c r="K53" s="234">
        <f t="shared" si="5"/>
        <v>0</v>
      </c>
      <c r="L53" s="223"/>
      <c r="M53" s="234">
        <f t="shared" si="6"/>
        <v>0</v>
      </c>
      <c r="N53" s="65" t="str">
        <f t="shared" si="7"/>
        <v>МСМК</v>
      </c>
      <c r="O53" s="222" t="e">
        <f>VLOOKUP($Q53,УЧАСТНИКИ!$A$2:$L$1060,9,FALSE)</f>
        <v>#N/A</v>
      </c>
      <c r="P53" s="83" t="e">
        <f>VLOOKUP($Q53,УЧАСТНИКИ!$A$2:$L$1060,10,FALSE)</f>
        <v>#N/A</v>
      </c>
      <c r="Q53" s="369"/>
      <c r="R53" s="66"/>
      <c r="S53" s="233">
        <f t="shared" si="8"/>
        <v>0</v>
      </c>
    </row>
    <row r="54" spans="1:19" s="61" customFormat="1" ht="23.1" hidden="1" customHeight="1" x14ac:dyDescent="0.2">
      <c r="A54" s="221">
        <v>85</v>
      </c>
      <c r="B54" s="83" t="e">
        <f>VLOOKUP($Q54,УЧАСТНИКИ!$A$2:$L$1060,3,FALSE)</f>
        <v>#N/A</v>
      </c>
      <c r="C54" s="82" t="e">
        <f>VLOOKUP($Q54,УЧАСТНИКИ!$A$2:$L$1060,4,FALSE)</f>
        <v>#N/A</v>
      </c>
      <c r="D54" s="82" t="e">
        <f>VLOOKUP($Q54,УЧАСТНИКИ!$A$2:$L$1060,8,FALSE)</f>
        <v>#N/A</v>
      </c>
      <c r="E54" s="83" t="e">
        <f>VLOOKUP($Q54,УЧАСТНИКИ!$A$2:$L$1060,5,FALSE)</f>
        <v>#N/A</v>
      </c>
      <c r="F54" s="82" t="e">
        <f>VLOOKUP($Q54,УЧАСТНИКИ!$A$2:$L$1060,7,FALSE)</f>
        <v>#N/A</v>
      </c>
      <c r="G54" s="222" t="e">
        <f>VLOOKUP($Q54,УЧАСТНИКИ!$A$2:$L$1060,11,FALSE)</f>
        <v>#N/A</v>
      </c>
      <c r="H54" s="223"/>
      <c r="I54" s="229">
        <f t="shared" si="4"/>
        <v>0</v>
      </c>
      <c r="J54" s="223"/>
      <c r="K54" s="234">
        <f t="shared" si="5"/>
        <v>0</v>
      </c>
      <c r="L54" s="223"/>
      <c r="M54" s="234">
        <f t="shared" si="6"/>
        <v>0</v>
      </c>
      <c r="N54" s="65" t="str">
        <f t="shared" si="7"/>
        <v>МСМК</v>
      </c>
      <c r="O54" s="222" t="e">
        <f>VLOOKUP($Q54,УЧАСТНИКИ!$A$2:$L$1060,9,FALSE)</f>
        <v>#N/A</v>
      </c>
      <c r="P54" s="83" t="e">
        <f>VLOOKUP($Q54,УЧАСТНИКИ!$A$2:$L$1060,10,FALSE)</f>
        <v>#N/A</v>
      </c>
      <c r="Q54" s="369"/>
      <c r="R54" s="66"/>
      <c r="S54" s="233">
        <f t="shared" si="8"/>
        <v>0</v>
      </c>
    </row>
    <row r="55" spans="1:19" s="61" customFormat="1" ht="23.1" hidden="1" customHeight="1" x14ac:dyDescent="0.2">
      <c r="A55" s="221">
        <v>86</v>
      </c>
      <c r="B55" s="83" t="e">
        <f>VLOOKUP($Q55,УЧАСТНИКИ!$A$2:$L$1060,3,FALSE)</f>
        <v>#N/A</v>
      </c>
      <c r="C55" s="82" t="e">
        <f>VLOOKUP($Q55,УЧАСТНИКИ!$A$2:$L$1060,4,FALSE)</f>
        <v>#N/A</v>
      </c>
      <c r="D55" s="82" t="e">
        <f>VLOOKUP($Q55,УЧАСТНИКИ!$A$2:$L$1060,8,FALSE)</f>
        <v>#N/A</v>
      </c>
      <c r="E55" s="83" t="e">
        <f>VLOOKUP($Q55,УЧАСТНИКИ!$A$2:$L$1060,5,FALSE)</f>
        <v>#N/A</v>
      </c>
      <c r="F55" s="82" t="e">
        <f>VLOOKUP($Q55,УЧАСТНИКИ!$A$2:$L$1060,7,FALSE)</f>
        <v>#N/A</v>
      </c>
      <c r="G55" s="222" t="e">
        <f>VLOOKUP($Q55,УЧАСТНИКИ!$A$2:$L$1060,11,FALSE)</f>
        <v>#N/A</v>
      </c>
      <c r="H55" s="223"/>
      <c r="I55" s="229">
        <f t="shared" si="4"/>
        <v>0</v>
      </c>
      <c r="J55" s="223"/>
      <c r="K55" s="234">
        <f t="shared" si="5"/>
        <v>0</v>
      </c>
      <c r="L55" s="223"/>
      <c r="M55" s="234">
        <f t="shared" si="6"/>
        <v>0</v>
      </c>
      <c r="N55" s="65" t="str">
        <f t="shared" si="7"/>
        <v>МСМК</v>
      </c>
      <c r="O55" s="222" t="e">
        <f>VLOOKUP($Q55,УЧАСТНИКИ!$A$2:$L$1060,9,FALSE)</f>
        <v>#N/A</v>
      </c>
      <c r="P55" s="83" t="e">
        <f>VLOOKUP($Q55,УЧАСТНИКИ!$A$2:$L$1060,10,FALSE)</f>
        <v>#N/A</v>
      </c>
      <c r="Q55" s="369"/>
      <c r="R55" s="66"/>
      <c r="S55" s="233">
        <f t="shared" si="8"/>
        <v>0</v>
      </c>
    </row>
    <row r="56" spans="1:19" s="61" customFormat="1" ht="23.1" hidden="1" customHeight="1" x14ac:dyDescent="0.2">
      <c r="A56" s="221">
        <v>87</v>
      </c>
      <c r="B56" s="83" t="e">
        <f>VLOOKUP($Q56,УЧАСТНИКИ!$A$2:$L$1060,3,FALSE)</f>
        <v>#N/A</v>
      </c>
      <c r="C56" s="82" t="e">
        <f>VLOOKUP($Q56,УЧАСТНИКИ!$A$2:$L$1060,4,FALSE)</f>
        <v>#N/A</v>
      </c>
      <c r="D56" s="82" t="e">
        <f>VLOOKUP($Q56,УЧАСТНИКИ!$A$2:$L$1060,8,FALSE)</f>
        <v>#N/A</v>
      </c>
      <c r="E56" s="83" t="e">
        <f>VLOOKUP($Q56,УЧАСТНИКИ!$A$2:$L$1060,5,FALSE)</f>
        <v>#N/A</v>
      </c>
      <c r="F56" s="82" t="e">
        <f>VLOOKUP($Q56,УЧАСТНИКИ!$A$2:$L$1060,7,FALSE)</f>
        <v>#N/A</v>
      </c>
      <c r="G56" s="222" t="e">
        <f>VLOOKUP($Q56,УЧАСТНИКИ!$A$2:$L$1060,11,FALSE)</f>
        <v>#N/A</v>
      </c>
      <c r="H56" s="223"/>
      <c r="I56" s="229">
        <f t="shared" si="4"/>
        <v>0</v>
      </c>
      <c r="J56" s="223"/>
      <c r="K56" s="234">
        <f t="shared" si="5"/>
        <v>0</v>
      </c>
      <c r="L56" s="223"/>
      <c r="M56" s="234">
        <f t="shared" si="6"/>
        <v>0</v>
      </c>
      <c r="N56" s="65" t="str">
        <f t="shared" si="7"/>
        <v>МСМК</v>
      </c>
      <c r="O56" s="222" t="e">
        <f>VLOOKUP($Q56,УЧАСТНИКИ!$A$2:$L$1060,9,FALSE)</f>
        <v>#N/A</v>
      </c>
      <c r="P56" s="83" t="e">
        <f>VLOOKUP($Q56,УЧАСТНИКИ!$A$2:$L$1060,10,FALSE)</f>
        <v>#N/A</v>
      </c>
      <c r="Q56" s="369"/>
      <c r="R56" s="66"/>
      <c r="S56" s="233">
        <f t="shared" si="8"/>
        <v>0</v>
      </c>
    </row>
    <row r="57" spans="1:19" s="61" customFormat="1" ht="23.1" hidden="1" customHeight="1" x14ac:dyDescent="0.2">
      <c r="A57" s="221">
        <v>88</v>
      </c>
      <c r="B57" s="83" t="e">
        <f>VLOOKUP($Q57,УЧАСТНИКИ!$A$2:$L$1060,3,FALSE)</f>
        <v>#N/A</v>
      </c>
      <c r="C57" s="82" t="e">
        <f>VLOOKUP($Q57,УЧАСТНИКИ!$A$2:$L$1060,4,FALSE)</f>
        <v>#N/A</v>
      </c>
      <c r="D57" s="82" t="e">
        <f>VLOOKUP($Q57,УЧАСТНИКИ!$A$2:$L$1060,8,FALSE)</f>
        <v>#N/A</v>
      </c>
      <c r="E57" s="83" t="e">
        <f>VLOOKUP($Q57,УЧАСТНИКИ!$A$2:$L$1060,5,FALSE)</f>
        <v>#N/A</v>
      </c>
      <c r="F57" s="82" t="e">
        <f>VLOOKUP($Q57,УЧАСТНИКИ!$A$2:$L$1060,7,FALSE)</f>
        <v>#N/A</v>
      </c>
      <c r="G57" s="222" t="e">
        <f>VLOOKUP($Q57,УЧАСТНИКИ!$A$2:$L$1060,11,FALSE)</f>
        <v>#N/A</v>
      </c>
      <c r="H57" s="223"/>
      <c r="I57" s="229">
        <f t="shared" si="4"/>
        <v>0</v>
      </c>
      <c r="J57" s="223"/>
      <c r="K57" s="234">
        <f t="shared" si="5"/>
        <v>0</v>
      </c>
      <c r="L57" s="223"/>
      <c r="M57" s="234">
        <f t="shared" si="6"/>
        <v>0</v>
      </c>
      <c r="N57" s="65" t="str">
        <f t="shared" si="7"/>
        <v>МСМК</v>
      </c>
      <c r="O57" s="222" t="e">
        <f>VLOOKUP($Q57,УЧАСТНИКИ!$A$2:$L$1060,9,FALSE)</f>
        <v>#N/A</v>
      </c>
      <c r="P57" s="83" t="e">
        <f>VLOOKUP($Q57,УЧАСТНИКИ!$A$2:$L$1060,10,FALSE)</f>
        <v>#N/A</v>
      </c>
      <c r="Q57" s="369"/>
      <c r="R57" s="66"/>
      <c r="S57" s="233">
        <f t="shared" si="8"/>
        <v>0</v>
      </c>
    </row>
    <row r="58" spans="1:19" s="61" customFormat="1" ht="23.1" hidden="1" customHeight="1" x14ac:dyDescent="0.2">
      <c r="A58" s="221">
        <v>88</v>
      </c>
      <c r="B58" s="83" t="e">
        <f>VLOOKUP($Q58,УЧАСТНИКИ!$A$2:$L$1060,3,FALSE)</f>
        <v>#N/A</v>
      </c>
      <c r="C58" s="82" t="e">
        <f>VLOOKUP($Q58,УЧАСТНИКИ!$A$2:$L$1060,4,FALSE)</f>
        <v>#N/A</v>
      </c>
      <c r="D58" s="82" t="e">
        <f>VLOOKUP($Q58,УЧАСТНИКИ!$A$2:$L$1060,8,FALSE)</f>
        <v>#N/A</v>
      </c>
      <c r="E58" s="83" t="e">
        <f>VLOOKUP($Q58,УЧАСТНИКИ!$A$2:$L$1060,5,FALSE)</f>
        <v>#N/A</v>
      </c>
      <c r="F58" s="82" t="e">
        <f>VLOOKUP($Q58,УЧАСТНИКИ!$A$2:$L$1060,7,FALSE)</f>
        <v>#N/A</v>
      </c>
      <c r="G58" s="222" t="e">
        <f>VLOOKUP($Q58,УЧАСТНИКИ!$A$2:$L$1060,11,FALSE)</f>
        <v>#N/A</v>
      </c>
      <c r="H58" s="223"/>
      <c r="I58" s="229">
        <f t="shared" si="4"/>
        <v>0</v>
      </c>
      <c r="J58" s="223"/>
      <c r="K58" s="234">
        <f t="shared" si="5"/>
        <v>0</v>
      </c>
      <c r="L58" s="223"/>
      <c r="M58" s="234">
        <f t="shared" si="6"/>
        <v>0</v>
      </c>
      <c r="N58" s="65" t="str">
        <f t="shared" si="7"/>
        <v>МСМК</v>
      </c>
      <c r="O58" s="222" t="e">
        <f>VLOOKUP($Q58,УЧАСТНИКИ!$A$2:$L$1060,9,FALSE)</f>
        <v>#N/A</v>
      </c>
      <c r="P58" s="83" t="e">
        <f>VLOOKUP($Q58,УЧАСТНИКИ!$A$2:$L$1060,10,FALSE)</f>
        <v>#N/A</v>
      </c>
      <c r="Q58" s="369"/>
      <c r="R58" s="66"/>
      <c r="S58" s="233">
        <f t="shared" si="8"/>
        <v>0</v>
      </c>
    </row>
    <row r="59" spans="1:19" s="61" customFormat="1" ht="23.1" hidden="1" customHeight="1" x14ac:dyDescent="0.2">
      <c r="A59" s="221">
        <v>90</v>
      </c>
      <c r="B59" s="83" t="e">
        <f>VLOOKUP($Q59,УЧАСТНИКИ!$A$2:$L$1060,3,FALSE)</f>
        <v>#N/A</v>
      </c>
      <c r="C59" s="82" t="e">
        <f>VLOOKUP($Q59,УЧАСТНИКИ!$A$2:$L$1060,4,FALSE)</f>
        <v>#N/A</v>
      </c>
      <c r="D59" s="82" t="e">
        <f>VLOOKUP($Q59,УЧАСТНИКИ!$A$2:$L$1060,8,FALSE)</f>
        <v>#N/A</v>
      </c>
      <c r="E59" s="83" t="e">
        <f>VLOOKUP($Q59,УЧАСТНИКИ!$A$2:$L$1060,5,FALSE)</f>
        <v>#N/A</v>
      </c>
      <c r="F59" s="82" t="e">
        <f>VLOOKUP($Q59,УЧАСТНИКИ!$A$2:$L$1060,7,FALSE)</f>
        <v>#N/A</v>
      </c>
      <c r="G59" s="222" t="e">
        <f>VLOOKUP($Q59,УЧАСТНИКИ!$A$2:$L$1060,11,FALSE)</f>
        <v>#N/A</v>
      </c>
      <c r="H59" s="223"/>
      <c r="I59" s="229">
        <f t="shared" si="4"/>
        <v>0</v>
      </c>
      <c r="J59" s="223"/>
      <c r="K59" s="234">
        <f t="shared" si="5"/>
        <v>0</v>
      </c>
      <c r="L59" s="223"/>
      <c r="M59" s="234">
        <f t="shared" si="6"/>
        <v>0</v>
      </c>
      <c r="N59" s="65" t="str">
        <f t="shared" si="7"/>
        <v>МСМК</v>
      </c>
      <c r="O59" s="222" t="e">
        <f>VLOOKUP($Q59,УЧАСТНИКИ!$A$2:$L$1060,9,FALSE)</f>
        <v>#N/A</v>
      </c>
      <c r="P59" s="83" t="e">
        <f>VLOOKUP($Q59,УЧАСТНИКИ!$A$2:$L$1060,10,FALSE)</f>
        <v>#N/A</v>
      </c>
      <c r="Q59" s="369"/>
      <c r="R59" s="66"/>
      <c r="S59" s="233">
        <f t="shared" si="8"/>
        <v>0</v>
      </c>
    </row>
    <row r="60" spans="1:19" s="61" customFormat="1" ht="23.1" hidden="1" customHeight="1" x14ac:dyDescent="0.2">
      <c r="A60" s="221">
        <v>91</v>
      </c>
      <c r="B60" s="83" t="e">
        <f>VLOOKUP($Q60,УЧАСТНИКИ!$A$2:$L$1060,3,FALSE)</f>
        <v>#N/A</v>
      </c>
      <c r="C60" s="82" t="e">
        <f>VLOOKUP($Q60,УЧАСТНИКИ!$A$2:$L$1060,4,FALSE)</f>
        <v>#N/A</v>
      </c>
      <c r="D60" s="82" t="e">
        <f>VLOOKUP($Q60,УЧАСТНИКИ!$A$2:$L$1060,8,FALSE)</f>
        <v>#N/A</v>
      </c>
      <c r="E60" s="83" t="e">
        <f>VLOOKUP($Q60,УЧАСТНИКИ!$A$2:$L$1060,5,FALSE)</f>
        <v>#N/A</v>
      </c>
      <c r="F60" s="82" t="e">
        <f>VLOOKUP($Q60,УЧАСТНИКИ!$A$2:$L$1060,7,FALSE)</f>
        <v>#N/A</v>
      </c>
      <c r="G60" s="222" t="e">
        <f>VLOOKUP($Q60,УЧАСТНИКИ!$A$2:$L$1060,11,FALSE)</f>
        <v>#N/A</v>
      </c>
      <c r="H60" s="223"/>
      <c r="I60" s="229">
        <f t="shared" si="4"/>
        <v>0</v>
      </c>
      <c r="J60" s="223"/>
      <c r="K60" s="234">
        <f t="shared" si="5"/>
        <v>0</v>
      </c>
      <c r="L60" s="223"/>
      <c r="M60" s="234">
        <f t="shared" si="6"/>
        <v>0</v>
      </c>
      <c r="N60" s="65" t="str">
        <f t="shared" si="7"/>
        <v>МСМК</v>
      </c>
      <c r="O60" s="222" t="e">
        <f>VLOOKUP($Q60,УЧАСТНИКИ!$A$2:$L$1060,9,FALSE)</f>
        <v>#N/A</v>
      </c>
      <c r="P60" s="83" t="e">
        <f>VLOOKUP($Q60,УЧАСТНИКИ!$A$2:$L$1060,10,FALSE)</f>
        <v>#N/A</v>
      </c>
      <c r="Q60" s="369"/>
      <c r="R60" s="66"/>
      <c r="S60" s="233">
        <f t="shared" si="8"/>
        <v>0</v>
      </c>
    </row>
    <row r="61" spans="1:19" s="61" customFormat="1" ht="23.1" hidden="1" customHeight="1" x14ac:dyDescent="0.2">
      <c r="A61" s="221">
        <v>92</v>
      </c>
      <c r="B61" s="83" t="e">
        <f>VLOOKUP($Q61,УЧАСТНИКИ!$A$2:$L$1060,3,FALSE)</f>
        <v>#N/A</v>
      </c>
      <c r="C61" s="82" t="e">
        <f>VLOOKUP($Q61,УЧАСТНИКИ!$A$2:$L$1060,4,FALSE)</f>
        <v>#N/A</v>
      </c>
      <c r="D61" s="82" t="e">
        <f>VLOOKUP($Q61,УЧАСТНИКИ!$A$2:$L$1060,8,FALSE)</f>
        <v>#N/A</v>
      </c>
      <c r="E61" s="83" t="e">
        <f>VLOOKUP($Q61,УЧАСТНИКИ!$A$2:$L$1060,5,FALSE)</f>
        <v>#N/A</v>
      </c>
      <c r="F61" s="82" t="e">
        <f>VLOOKUP($Q61,УЧАСТНИКИ!$A$2:$L$1060,7,FALSE)</f>
        <v>#N/A</v>
      </c>
      <c r="G61" s="222" t="e">
        <f>VLOOKUP($Q61,УЧАСТНИКИ!$A$2:$L$1060,11,FALSE)</f>
        <v>#N/A</v>
      </c>
      <c r="H61" s="223"/>
      <c r="I61" s="229">
        <f t="shared" si="4"/>
        <v>0</v>
      </c>
      <c r="J61" s="223"/>
      <c r="K61" s="234">
        <f t="shared" si="5"/>
        <v>0</v>
      </c>
      <c r="L61" s="223"/>
      <c r="M61" s="234">
        <f t="shared" si="6"/>
        <v>0</v>
      </c>
      <c r="N61" s="65" t="str">
        <f t="shared" si="7"/>
        <v>МСМК</v>
      </c>
      <c r="O61" s="222" t="e">
        <f>VLOOKUP($Q61,УЧАСТНИКИ!$A$2:$L$1060,9,FALSE)</f>
        <v>#N/A</v>
      </c>
      <c r="P61" s="83" t="e">
        <f>VLOOKUP($Q61,УЧАСТНИКИ!$A$2:$L$1060,10,FALSE)</f>
        <v>#N/A</v>
      </c>
      <c r="Q61" s="369"/>
      <c r="R61" s="66"/>
      <c r="S61" s="233">
        <f t="shared" si="8"/>
        <v>0</v>
      </c>
    </row>
    <row r="62" spans="1:19" s="61" customFormat="1" ht="23.1" hidden="1" customHeight="1" x14ac:dyDescent="0.2">
      <c r="A62" s="221">
        <v>93</v>
      </c>
      <c r="B62" s="83" t="e">
        <f>VLOOKUP($Q62,УЧАСТНИКИ!$A$2:$L$1060,3,FALSE)</f>
        <v>#N/A</v>
      </c>
      <c r="C62" s="82" t="e">
        <f>VLOOKUP($Q62,УЧАСТНИКИ!$A$2:$L$1060,4,FALSE)</f>
        <v>#N/A</v>
      </c>
      <c r="D62" s="82" t="e">
        <f>VLOOKUP($Q62,УЧАСТНИКИ!$A$2:$L$1060,8,FALSE)</f>
        <v>#N/A</v>
      </c>
      <c r="E62" s="83" t="e">
        <f>VLOOKUP($Q62,УЧАСТНИКИ!$A$2:$L$1060,5,FALSE)</f>
        <v>#N/A</v>
      </c>
      <c r="F62" s="82" t="e">
        <f>VLOOKUP($Q62,УЧАСТНИКИ!$A$2:$L$1060,7,FALSE)</f>
        <v>#N/A</v>
      </c>
      <c r="G62" s="222" t="e">
        <f>VLOOKUP($Q62,УЧАСТНИКИ!$A$2:$L$1060,11,FALSE)</f>
        <v>#N/A</v>
      </c>
      <c r="H62" s="223"/>
      <c r="I62" s="229">
        <f t="shared" si="4"/>
        <v>0</v>
      </c>
      <c r="J62" s="223"/>
      <c r="K62" s="234">
        <f t="shared" si="5"/>
        <v>0</v>
      </c>
      <c r="L62" s="223"/>
      <c r="M62" s="234">
        <f t="shared" si="6"/>
        <v>0</v>
      </c>
      <c r="N62" s="65" t="str">
        <f t="shared" si="7"/>
        <v>МСМК</v>
      </c>
      <c r="O62" s="222" t="e">
        <f>VLOOKUP($Q62,УЧАСТНИКИ!$A$2:$L$1060,9,FALSE)</f>
        <v>#N/A</v>
      </c>
      <c r="P62" s="83" t="e">
        <f>VLOOKUP($Q62,УЧАСТНИКИ!$A$2:$L$1060,10,FALSE)</f>
        <v>#N/A</v>
      </c>
      <c r="Q62" s="369"/>
      <c r="R62" s="66"/>
      <c r="S62" s="233">
        <f t="shared" si="8"/>
        <v>0</v>
      </c>
    </row>
    <row r="63" spans="1:19" s="61" customFormat="1" ht="23.1" hidden="1" customHeight="1" x14ac:dyDescent="0.2">
      <c r="A63" s="221">
        <v>90</v>
      </c>
      <c r="B63" s="83" t="e">
        <f>VLOOKUP($Q63,УЧАСТНИКИ!$A$2:$L$1060,3,FALSE)</f>
        <v>#N/A</v>
      </c>
      <c r="C63" s="82" t="e">
        <f>VLOOKUP($Q63,УЧАСТНИКИ!$A$2:$L$1060,4,FALSE)</f>
        <v>#N/A</v>
      </c>
      <c r="D63" s="82" t="e">
        <f>VLOOKUP($Q63,УЧАСТНИКИ!$A$2:$L$1060,8,FALSE)</f>
        <v>#N/A</v>
      </c>
      <c r="E63" s="83" t="e">
        <f>VLOOKUP($Q63,УЧАСТНИКИ!$A$2:$L$1060,5,FALSE)</f>
        <v>#N/A</v>
      </c>
      <c r="F63" s="82" t="e">
        <f>VLOOKUP($Q63,УЧАСТНИКИ!$A$2:$L$1060,7,FALSE)</f>
        <v>#N/A</v>
      </c>
      <c r="G63" s="222" t="e">
        <f>VLOOKUP($Q63,УЧАСТНИКИ!$A$2:$L$1060,11,FALSE)</f>
        <v>#N/A</v>
      </c>
      <c r="H63" s="223"/>
      <c r="I63" s="229" t="s">
        <v>310</v>
      </c>
      <c r="J63" s="223"/>
      <c r="K63" s="234">
        <f t="shared" si="5"/>
        <v>0</v>
      </c>
      <c r="L63" s="223"/>
      <c r="M63" s="234">
        <f t="shared" si="6"/>
        <v>0</v>
      </c>
      <c r="N63" s="227" t="str">
        <f t="shared" si="7"/>
        <v>МСМК</v>
      </c>
      <c r="O63" s="222" t="e">
        <f>VLOOKUP($Q63,УЧАСТНИКИ!$A$2:$L$1060,9,FALSE)</f>
        <v>#N/A</v>
      </c>
      <c r="P63" s="83" t="e">
        <f>VLOOKUP($Q63,УЧАСТНИКИ!$A$2:$L$1060,10,FALSE)</f>
        <v>#N/A</v>
      </c>
      <c r="Q63" s="369"/>
      <c r="R63" s="66"/>
      <c r="S63" s="233">
        <f t="shared" si="8"/>
        <v>0</v>
      </c>
    </row>
    <row r="64" spans="1:19" s="61" customFormat="1" ht="23.1" hidden="1" customHeight="1" x14ac:dyDescent="0.2">
      <c r="A64" s="221">
        <v>91</v>
      </c>
      <c r="B64" s="83" t="e">
        <f>VLOOKUP($Q64,УЧАСТНИКИ!$A$2:$L$1060,3,FALSE)</f>
        <v>#N/A</v>
      </c>
      <c r="C64" s="82" t="e">
        <f>VLOOKUP($Q64,УЧАСТНИКИ!$A$2:$L$1060,4,FALSE)</f>
        <v>#N/A</v>
      </c>
      <c r="D64" s="82" t="e">
        <f>VLOOKUP($Q64,УЧАСТНИКИ!$A$2:$L$1060,8,FALSE)</f>
        <v>#N/A</v>
      </c>
      <c r="E64" s="83" t="e">
        <f>VLOOKUP($Q64,УЧАСТНИКИ!$A$2:$L$1060,5,FALSE)</f>
        <v>#N/A</v>
      </c>
      <c r="F64" s="82" t="e">
        <f>VLOOKUP($Q64,УЧАСТНИКИ!$A$2:$L$1060,7,FALSE)</f>
        <v>#N/A</v>
      </c>
      <c r="G64" s="222" t="e">
        <f>VLOOKUP($Q64,УЧАСТНИКИ!$A$2:$L$1060,11,FALSE)</f>
        <v>#N/A</v>
      </c>
      <c r="H64" s="223"/>
      <c r="I64" s="229">
        <f t="shared" ref="I64" si="9">IF(H64=0,0,CONCATENATE(MID(H64,1,1),".",MID(H64,2,1)))</f>
        <v>0</v>
      </c>
      <c r="J64" s="223"/>
      <c r="K64" s="234">
        <f t="shared" si="5"/>
        <v>0</v>
      </c>
      <c r="L64" s="223"/>
      <c r="M64" s="234">
        <f t="shared" si="6"/>
        <v>0</v>
      </c>
      <c r="N64" s="65" t="str">
        <f t="shared" si="7"/>
        <v>МСМК</v>
      </c>
      <c r="O64" s="222" t="e">
        <f>VLOOKUP($Q64,УЧАСТНИКИ!$A$2:$L$1060,9,FALSE)</f>
        <v>#N/A</v>
      </c>
      <c r="P64" s="83" t="e">
        <f>VLOOKUP($Q64,УЧАСТНИКИ!$A$2:$L$1060,10,FALSE)</f>
        <v>#N/A</v>
      </c>
      <c r="Q64" s="369"/>
      <c r="R64" s="66"/>
      <c r="S64" s="233">
        <f t="shared" si="8"/>
        <v>0</v>
      </c>
    </row>
    <row r="65" spans="1:15" x14ac:dyDescent="0.2">
      <c r="A65" s="374"/>
    </row>
    <row r="66" spans="1:15" x14ac:dyDescent="0.2">
      <c r="A66" s="374"/>
    </row>
    <row r="67" spans="1:15" x14ac:dyDescent="0.2">
      <c r="A67" s="26"/>
      <c r="C67" s="26"/>
      <c r="D67" s="26"/>
      <c r="I67" s="26"/>
      <c r="K67" s="26"/>
      <c r="L67" s="26"/>
      <c r="M67" s="26"/>
      <c r="O67" s="26"/>
    </row>
    <row r="68" spans="1:15" x14ac:dyDescent="0.2">
      <c r="A68" s="26"/>
      <c r="C68" s="26"/>
      <c r="D68" s="26"/>
      <c r="I68" s="26"/>
      <c r="K68" s="26"/>
      <c r="L68" s="26"/>
      <c r="M68" s="26"/>
      <c r="O68" s="26"/>
    </row>
    <row r="69" spans="1:15" ht="15" customHeight="1" x14ac:dyDescent="0.2">
      <c r="A69" s="26"/>
      <c r="C69" s="26"/>
      <c r="D69" s="26"/>
      <c r="I69" s="26"/>
      <c r="K69" s="26"/>
      <c r="L69" s="26"/>
      <c r="M69" s="26"/>
      <c r="O69" s="26"/>
    </row>
    <row r="70" spans="1:15" x14ac:dyDescent="0.2">
      <c r="A70" s="26"/>
      <c r="C70" s="26"/>
      <c r="D70" s="26"/>
      <c r="I70" s="26"/>
      <c r="K70" s="26"/>
      <c r="L70" s="26"/>
      <c r="M70" s="26"/>
      <c r="O70" s="26"/>
    </row>
    <row r="71" spans="1:15" x14ac:dyDescent="0.2">
      <c r="A71" s="26"/>
      <c r="C71" s="26"/>
      <c r="D71" s="26"/>
      <c r="I71" s="26"/>
      <c r="K71" s="26"/>
      <c r="L71" s="26"/>
      <c r="M71" s="26"/>
      <c r="O71" s="26"/>
    </row>
    <row r="72" spans="1:15" ht="15" customHeight="1" x14ac:dyDescent="0.2">
      <c r="A72" s="26"/>
      <c r="C72" s="26"/>
      <c r="D72" s="26"/>
      <c r="I72" s="26"/>
      <c r="K72" s="26"/>
      <c r="L72" s="26"/>
      <c r="M72" s="26"/>
      <c r="O72" s="26"/>
    </row>
    <row r="73" spans="1:15" x14ac:dyDescent="0.2">
      <c r="A73" s="26"/>
      <c r="C73" s="26"/>
      <c r="D73" s="26"/>
      <c r="I73" s="26"/>
      <c r="K73" s="26"/>
      <c r="L73" s="26"/>
      <c r="M73" s="26"/>
      <c r="O73" s="26"/>
    </row>
    <row r="74" spans="1:15" x14ac:dyDescent="0.2">
      <c r="A74" s="377"/>
      <c r="L74" s="26"/>
      <c r="M74" s="39"/>
      <c r="O74" s="26"/>
    </row>
    <row r="75" spans="1:15" x14ac:dyDescent="0.2">
      <c r="A75" s="374"/>
    </row>
  </sheetData>
  <mergeCells count="24">
    <mergeCell ref="A6:P6"/>
    <mergeCell ref="A1:P1"/>
    <mergeCell ref="A2:P2"/>
    <mergeCell ref="A3:P3"/>
    <mergeCell ref="A4:P4"/>
    <mergeCell ref="A5:P5"/>
    <mergeCell ref="A7:C7"/>
    <mergeCell ref="A8:B8"/>
    <mergeCell ref="I8:M8"/>
    <mergeCell ref="F9:G9"/>
    <mergeCell ref="A10:A11"/>
    <mergeCell ref="B10:B11"/>
    <mergeCell ref="C10:C11"/>
    <mergeCell ref="D10:D11"/>
    <mergeCell ref="E10:E11"/>
    <mergeCell ref="F10:F11"/>
    <mergeCell ref="F22:P22"/>
    <mergeCell ref="F25:P25"/>
    <mergeCell ref="G10:G11"/>
    <mergeCell ref="I10:I11"/>
    <mergeCell ref="K10:K11"/>
    <mergeCell ref="M10:M11"/>
    <mergeCell ref="N10:N11"/>
    <mergeCell ref="P10:P11"/>
  </mergeCells>
  <pageMargins left="0.39370078740157483" right="0.39370078740157483" top="0.70866141732283472" bottom="0.39370078740157483" header="0" footer="0"/>
  <pageSetup paperSize="9" scale="85" orientation="landscape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A73"/>
  <sheetViews>
    <sheetView zoomScale="110" zoomScaleNormal="110" workbookViewId="0">
      <selection activeCell="A16" sqref="A16"/>
    </sheetView>
  </sheetViews>
  <sheetFormatPr defaultColWidth="9.140625" defaultRowHeight="12.75" outlineLevelCol="1" x14ac:dyDescent="0.2"/>
  <cols>
    <col min="1" max="1" width="7" style="42" customWidth="1"/>
    <col min="2" max="2" width="24" style="26" customWidth="1"/>
    <col min="3" max="3" width="11.7109375" style="374" customWidth="1"/>
    <col min="4" max="4" width="6.85546875" style="374" bestFit="1" customWidth="1"/>
    <col min="5" max="5" width="22.85546875" style="26" customWidth="1"/>
    <col min="6" max="6" width="6.85546875" style="26" hidden="1" customWidth="1"/>
    <col min="7" max="7" width="13.5703125" style="26" customWidth="1"/>
    <col min="8" max="8" width="11" style="26" hidden="1" customWidth="1" outlineLevel="1"/>
    <col min="9" max="9" width="10.28515625" style="374" customWidth="1" collapsed="1"/>
    <col min="10" max="10" width="11" style="26" hidden="1" customWidth="1" outlineLevel="1"/>
    <col min="11" max="11" width="10.28515625" style="374" hidden="1" customWidth="1" collapsed="1"/>
    <col min="12" max="12" width="12.140625" style="374" hidden="1" customWidth="1" outlineLevel="1"/>
    <col min="13" max="13" width="8.5703125" style="374" customWidth="1" collapsed="1"/>
    <col min="14" max="14" width="6.7109375" style="26" customWidth="1"/>
    <col min="15" max="15" width="6.140625" style="39" hidden="1" customWidth="1"/>
    <col min="16" max="16" width="35.42578125" style="26" customWidth="1"/>
    <col min="17" max="17" width="8" style="26" hidden="1" customWidth="1" outlineLevel="1"/>
    <col min="18" max="26" width="9.140625" style="26" hidden="1" customWidth="1" outlineLevel="1"/>
    <col min="27" max="27" width="9.140625" style="26" collapsed="1"/>
    <col min="28" max="16384" width="9.140625" style="26"/>
  </cols>
  <sheetData>
    <row r="1" spans="1:26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U1" s="163"/>
      <c r="V1" s="164"/>
    </row>
    <row r="2" spans="1:26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U2" s="163"/>
      <c r="V2" s="164"/>
    </row>
    <row r="3" spans="1:26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U3" s="163"/>
      <c r="V3" s="164"/>
    </row>
    <row r="4" spans="1:26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U4" s="163"/>
      <c r="V4" s="164"/>
    </row>
    <row r="5" spans="1:26" ht="33" customHeight="1" x14ac:dyDescent="0.2">
      <c r="A5" s="424" t="s">
        <v>2712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U5" s="163"/>
      <c r="V5" s="164"/>
    </row>
    <row r="6" spans="1:26" ht="12.75" customHeight="1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U6" s="163"/>
      <c r="V6" s="164"/>
    </row>
    <row r="7" spans="1:26" ht="12.75" customHeight="1" x14ac:dyDescent="0.2">
      <c r="A7" s="474" t="s">
        <v>2828</v>
      </c>
      <c r="B7" s="474"/>
      <c r="C7" s="474"/>
      <c r="D7" s="44"/>
      <c r="E7" s="368"/>
      <c r="P7" s="103"/>
      <c r="U7" s="163"/>
      <c r="V7" s="164"/>
    </row>
    <row r="8" spans="1:26" x14ac:dyDescent="0.2">
      <c r="A8" s="471"/>
      <c r="B8" s="471"/>
      <c r="D8" s="44"/>
      <c r="E8" s="368"/>
      <c r="F8" s="235" t="s">
        <v>59</v>
      </c>
      <c r="G8" s="375"/>
      <c r="H8" s="375"/>
      <c r="I8" s="473"/>
      <c r="J8" s="473"/>
      <c r="K8" s="473"/>
      <c r="L8" s="473"/>
      <c r="M8" s="473"/>
      <c r="N8" s="291" t="str">
        <f>'100м'!I6</f>
        <v>15:20</v>
      </c>
      <c r="P8" s="184" t="str">
        <f>d_6</f>
        <v>t° +20 вл. 58%</v>
      </c>
      <c r="Q8" s="373" t="s">
        <v>19</v>
      </c>
      <c r="R8" s="373"/>
      <c r="S8" s="373"/>
    </row>
    <row r="9" spans="1:26" ht="12.75" customHeight="1" x14ac:dyDescent="0.2">
      <c r="A9" s="10" t="str">
        <f>d_4</f>
        <v>ЖЕНЩИНЫ</v>
      </c>
      <c r="D9" s="44"/>
      <c r="E9" s="368"/>
      <c r="F9" s="465" t="s">
        <v>60</v>
      </c>
      <c r="G9" s="465"/>
      <c r="H9" s="376"/>
      <c r="I9" s="327" t="s">
        <v>2751</v>
      </c>
      <c r="J9" s="376"/>
      <c r="K9" s="171" t="str">
        <f>d_1</f>
        <v>17 сентября 2022 г.</v>
      </c>
      <c r="L9" s="171"/>
      <c r="M9" s="171"/>
      <c r="N9" s="291" t="s">
        <v>299</v>
      </c>
      <c r="P9" s="131" t="str">
        <f>d_5</f>
        <v>г.Ростов н/Д стадион Арсенал</v>
      </c>
      <c r="R9" s="373" t="s">
        <v>121</v>
      </c>
      <c r="S9" s="373" t="s">
        <v>122</v>
      </c>
      <c r="T9" s="373" t="s">
        <v>123</v>
      </c>
      <c r="U9" s="373">
        <v>1</v>
      </c>
      <c r="V9" s="373">
        <v>2</v>
      </c>
      <c r="W9" s="373" t="s">
        <v>47</v>
      </c>
      <c r="X9" s="373" t="s">
        <v>124</v>
      </c>
      <c r="Y9" s="373" t="s">
        <v>125</v>
      </c>
      <c r="Z9" s="373" t="s">
        <v>126</v>
      </c>
    </row>
    <row r="10" spans="1:26" ht="16.5" customHeight="1" thickBot="1" x14ac:dyDescent="0.25">
      <c r="A10" s="467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370"/>
      <c r="I10" s="468" t="s">
        <v>14</v>
      </c>
      <c r="J10" s="370"/>
      <c r="K10" s="468" t="s">
        <v>14</v>
      </c>
      <c r="L10" s="372"/>
      <c r="M10" s="468" t="s">
        <v>15</v>
      </c>
      <c r="N10" s="466" t="s">
        <v>16</v>
      </c>
      <c r="O10" s="371" t="s">
        <v>17</v>
      </c>
      <c r="P10" s="472" t="s">
        <v>18</v>
      </c>
      <c r="R10" s="176">
        <v>1130</v>
      </c>
      <c r="S10" s="176">
        <v>1184</v>
      </c>
      <c r="T10" s="176">
        <v>1240</v>
      </c>
      <c r="U10" s="176">
        <v>1320</v>
      </c>
      <c r="V10" s="176">
        <v>1410</v>
      </c>
      <c r="W10" s="176">
        <v>1510</v>
      </c>
      <c r="X10" s="176">
        <v>1610</v>
      </c>
      <c r="Y10" s="176">
        <v>1720</v>
      </c>
      <c r="Z10" s="177">
        <v>1840</v>
      </c>
    </row>
    <row r="11" spans="1:26" ht="15.75" x14ac:dyDescent="0.2">
      <c r="A11" s="466"/>
      <c r="B11" s="466"/>
      <c r="C11" s="466"/>
      <c r="D11" s="466"/>
      <c r="E11" s="466"/>
      <c r="F11" s="468"/>
      <c r="G11" s="455"/>
      <c r="H11" s="370"/>
      <c r="I11" s="468"/>
      <c r="J11" s="370"/>
      <c r="K11" s="468"/>
      <c r="L11" s="372"/>
      <c r="M11" s="468"/>
      <c r="N11" s="466"/>
      <c r="O11" s="371"/>
      <c r="P11" s="472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ht="15.75" x14ac:dyDescent="0.2">
      <c r="A12" s="346">
        <v>1</v>
      </c>
      <c r="B12" s="349" t="s">
        <v>2370</v>
      </c>
      <c r="C12" s="380">
        <v>2007</v>
      </c>
      <c r="D12" s="346">
        <v>2</v>
      </c>
      <c r="E12" s="381" t="s">
        <v>2752</v>
      </c>
      <c r="F12" s="347"/>
      <c r="G12" s="348" t="s">
        <v>136</v>
      </c>
      <c r="H12" s="370"/>
      <c r="I12" s="382" t="s">
        <v>2829</v>
      </c>
      <c r="J12" s="370"/>
      <c r="K12" s="347"/>
      <c r="L12" s="372"/>
      <c r="M12" s="347"/>
      <c r="N12" s="346">
        <v>2</v>
      </c>
      <c r="O12" s="346"/>
      <c r="P12" s="418" t="s">
        <v>1249</v>
      </c>
      <c r="R12" s="187"/>
      <c r="S12" s="187"/>
      <c r="T12" s="187"/>
      <c r="U12" s="187"/>
      <c r="V12" s="187"/>
      <c r="W12" s="187"/>
      <c r="X12" s="187"/>
      <c r="Y12" s="187"/>
      <c r="Z12" s="187"/>
    </row>
    <row r="13" spans="1:26" s="61" customFormat="1" ht="23.1" customHeight="1" x14ac:dyDescent="0.2">
      <c r="A13" s="221">
        <v>2</v>
      </c>
      <c r="B13" s="83" t="s">
        <v>2830</v>
      </c>
      <c r="C13" s="82" t="s">
        <v>2710</v>
      </c>
      <c r="D13" s="82" t="s">
        <v>46</v>
      </c>
      <c r="E13" s="83" t="s">
        <v>2831</v>
      </c>
      <c r="F13" s="82">
        <f>VLOOKUP($Q13,УЧАСТНИКИ!$A$2:$L$1060,7,FALSE)</f>
        <v>0</v>
      </c>
      <c r="G13" s="222" t="s">
        <v>136</v>
      </c>
      <c r="H13" s="223">
        <v>1250</v>
      </c>
      <c r="I13" s="200" t="s">
        <v>2832</v>
      </c>
      <c r="J13" s="328"/>
      <c r="K13" s="200">
        <f t="shared" ref="K13" si="0">IF(J13=0,0,CONCATENATE(MID(J13,1,1),".",MID(J13,2,1)))</f>
        <v>0</v>
      </c>
      <c r="L13" s="328">
        <v>1200</v>
      </c>
      <c r="M13" s="200"/>
      <c r="N13" s="65">
        <v>2</v>
      </c>
      <c r="O13" s="222">
        <f>VLOOKUP($Q13,УЧАСТНИКИ!$A$2:$L$1060,9,FALSE)</f>
        <v>0</v>
      </c>
      <c r="P13" s="83" t="s">
        <v>839</v>
      </c>
      <c r="Q13" s="369" t="s">
        <v>1563</v>
      </c>
      <c r="S13" s="233">
        <f t="shared" ref="S13" si="1">MIN(H13,L13)</f>
        <v>1200</v>
      </c>
    </row>
    <row r="14" spans="1:26" s="61" customFormat="1" ht="23.1" customHeight="1" x14ac:dyDescent="0.2">
      <c r="A14" s="221">
        <v>3</v>
      </c>
      <c r="B14" s="83" t="s">
        <v>2611</v>
      </c>
      <c r="C14" s="82" t="s">
        <v>2833</v>
      </c>
      <c r="D14" s="82"/>
      <c r="E14" s="83" t="s">
        <v>2772</v>
      </c>
      <c r="F14" s="82" t="e">
        <f>VLOOKUP(#REF!,УЧАСТНИКИ!$A$2:$L$1060,7,FALSE)</f>
        <v>#REF!</v>
      </c>
      <c r="G14" s="222" t="s">
        <v>136</v>
      </c>
      <c r="H14" s="223">
        <v>1310</v>
      </c>
      <c r="I14" s="200" t="s">
        <v>2834</v>
      </c>
      <c r="J14" s="328"/>
      <c r="K14" s="200">
        <f>IF(J14=0,0,CONCATENATE(MID(J14,1,1),".",MID(J14,2,1)))</f>
        <v>0</v>
      </c>
      <c r="L14" s="328"/>
      <c r="M14" s="330"/>
      <c r="N14" s="65">
        <v>2</v>
      </c>
      <c r="O14" s="222" t="e">
        <f>VLOOKUP(#REF!,УЧАСТНИКИ!$A$2:$L$1060,9,FALSE)</f>
        <v>#REF!</v>
      </c>
      <c r="P14" s="83"/>
      <c r="Q14" s="369" t="s">
        <v>1509</v>
      </c>
      <c r="R14" s="66"/>
      <c r="S14" s="233" t="e">
        <f>MIN(#REF!,#REF!)</f>
        <v>#REF!</v>
      </c>
    </row>
    <row r="15" spans="1:26" s="61" customFormat="1" ht="23.1" customHeight="1" x14ac:dyDescent="0.2">
      <c r="A15" s="221">
        <v>4</v>
      </c>
      <c r="B15" s="83" t="s">
        <v>2835</v>
      </c>
      <c r="C15" s="82" t="s">
        <v>2722</v>
      </c>
      <c r="D15" s="82"/>
      <c r="E15" s="83" t="s">
        <v>2772</v>
      </c>
      <c r="F15" s="82" t="e">
        <f>VLOOKUP(#REF!,УЧАСТНИКИ!$A$2:$L$1060,7,FALSE)</f>
        <v>#REF!</v>
      </c>
      <c r="G15" s="222" t="s">
        <v>136</v>
      </c>
      <c r="H15" s="223">
        <v>1310</v>
      </c>
      <c r="I15" s="200" t="s">
        <v>2836</v>
      </c>
      <c r="J15" s="328"/>
      <c r="K15" s="200">
        <f t="shared" ref="K15:K16" si="2">IF(J15=0,0,CONCATENATE(MID(J15,1,1),".",MID(J15,2,1)))</f>
        <v>0</v>
      </c>
      <c r="L15" s="328">
        <v>1250</v>
      </c>
      <c r="M15" s="200"/>
      <c r="N15" s="65">
        <v>3</v>
      </c>
      <c r="O15" s="222" t="s">
        <v>1655</v>
      </c>
      <c r="P15" s="83"/>
      <c r="Q15" s="369" t="s">
        <v>2157</v>
      </c>
      <c r="R15" s="66"/>
      <c r="S15" s="233">
        <f t="shared" ref="S15:S16" si="3">MIN(H15,L15)</f>
        <v>1250</v>
      </c>
    </row>
    <row r="16" spans="1:26" s="61" customFormat="1" ht="23.1" customHeight="1" x14ac:dyDescent="0.2">
      <c r="A16" s="221">
        <v>5</v>
      </c>
      <c r="B16" s="83" t="s">
        <v>2457</v>
      </c>
      <c r="C16" s="82" t="s">
        <v>1618</v>
      </c>
      <c r="D16" s="82" t="s">
        <v>47</v>
      </c>
      <c r="E16" s="83" t="s">
        <v>2822</v>
      </c>
      <c r="F16" s="82">
        <f>VLOOKUP($Q16,УЧАСТНИКИ!$A$2:$L$1060,7,FALSE)</f>
        <v>0</v>
      </c>
      <c r="G16" s="222" t="s">
        <v>136</v>
      </c>
      <c r="H16" s="223">
        <v>1290</v>
      </c>
      <c r="I16" s="200" t="s">
        <v>2837</v>
      </c>
      <c r="J16" s="328"/>
      <c r="K16" s="200">
        <f t="shared" si="2"/>
        <v>0</v>
      </c>
      <c r="L16" s="328">
        <v>1270</v>
      </c>
      <c r="M16" s="200"/>
      <c r="N16" s="65">
        <v>3</v>
      </c>
      <c r="O16" s="222">
        <f>VLOOKUP($Q16,УЧАСТНИКИ!$A$2:$L$1060,9,FALSE)</f>
        <v>0</v>
      </c>
      <c r="P16" s="83" t="s">
        <v>391</v>
      </c>
      <c r="Q16" s="369" t="s">
        <v>93</v>
      </c>
      <c r="S16" s="233">
        <f t="shared" si="3"/>
        <v>1270</v>
      </c>
    </row>
    <row r="17" spans="1:19" s="61" customFormat="1" ht="23.1" customHeight="1" x14ac:dyDescent="0.2">
      <c r="A17" s="221"/>
      <c r="B17" s="85"/>
      <c r="C17" s="82"/>
      <c r="D17" s="85"/>
      <c r="E17" s="85"/>
      <c r="F17" s="85"/>
      <c r="G17" s="85"/>
      <c r="H17" s="85"/>
      <c r="I17" s="343"/>
      <c r="J17" s="85"/>
      <c r="K17" s="85"/>
      <c r="L17" s="85"/>
      <c r="M17" s="85"/>
      <c r="N17" s="85"/>
      <c r="O17" s="85"/>
      <c r="P17" s="85"/>
      <c r="Q17" s="369"/>
      <c r="R17" s="66"/>
      <c r="S17" s="233"/>
    </row>
    <row r="18" spans="1:19" s="61" customFormat="1" ht="23.1" customHeight="1" x14ac:dyDescent="0.2">
      <c r="A18" s="374"/>
      <c r="B18" s="26"/>
      <c r="C18" s="374"/>
      <c r="D18" s="374"/>
      <c r="E18" s="26"/>
      <c r="F18" s="26"/>
      <c r="G18" s="26"/>
      <c r="H18" s="26"/>
      <c r="I18" s="374"/>
      <c r="J18" s="26"/>
      <c r="K18" s="374"/>
      <c r="L18" s="374"/>
      <c r="M18" s="374"/>
      <c r="N18" s="26"/>
      <c r="O18" s="39"/>
      <c r="P18" s="26"/>
      <c r="Q18" s="369"/>
      <c r="R18" s="66"/>
      <c r="S18" s="233"/>
    </row>
    <row r="19" spans="1:19" s="61" customFormat="1" ht="23.1" customHeight="1" x14ac:dyDescent="0.2">
      <c r="A19" s="377"/>
      <c r="B19" s="26"/>
      <c r="C19" s="374"/>
      <c r="D19" s="374"/>
      <c r="E19" s="26"/>
      <c r="F19" s="26"/>
      <c r="G19" s="26"/>
      <c r="H19" s="26"/>
      <c r="I19" s="374"/>
      <c r="J19" s="26"/>
      <c r="K19" s="374"/>
      <c r="L19" s="26"/>
      <c r="M19" s="39"/>
      <c r="N19" s="26"/>
      <c r="O19" s="26"/>
      <c r="P19" s="26"/>
      <c r="Q19" s="369"/>
      <c r="R19" s="66"/>
      <c r="S19" s="233"/>
    </row>
    <row r="20" spans="1:19" s="61" customFormat="1" ht="23.1" customHeight="1" x14ac:dyDescent="0.2">
      <c r="A20" s="377"/>
      <c r="B20" s="374" t="s">
        <v>1715</v>
      </c>
      <c r="C20" s="374"/>
      <c r="D20" s="374"/>
      <c r="E20" s="219"/>
      <c r="F20" s="469" t="s">
        <v>2898</v>
      </c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369"/>
      <c r="R20" s="66"/>
      <c r="S20" s="233"/>
    </row>
    <row r="21" spans="1:19" s="61" customFormat="1" ht="23.1" customHeight="1" x14ac:dyDescent="0.2">
      <c r="A21" s="377"/>
      <c r="B21" s="26"/>
      <c r="C21" s="374"/>
      <c r="D21" s="374"/>
      <c r="E21" s="71"/>
      <c r="F21" s="71"/>
      <c r="G21" s="377"/>
      <c r="H21" s="59"/>
      <c r="I21" s="59"/>
      <c r="J21" s="374"/>
      <c r="K21" s="374"/>
      <c r="L21" s="26"/>
      <c r="M21" s="26"/>
      <c r="N21" s="26"/>
      <c r="O21" s="26"/>
      <c r="P21" s="26"/>
      <c r="Q21" s="369"/>
      <c r="R21" s="66"/>
      <c r="S21" s="233"/>
    </row>
    <row r="22" spans="1:19" s="61" customFormat="1" ht="23.1" customHeight="1" x14ac:dyDescent="0.2">
      <c r="A22" s="377"/>
      <c r="B22" s="26"/>
      <c r="C22" s="374"/>
      <c r="D22" s="374"/>
      <c r="E22" s="71"/>
      <c r="F22" s="71"/>
      <c r="G22" s="377"/>
      <c r="H22" s="59"/>
      <c r="I22" s="59"/>
      <c r="J22" s="374"/>
      <c r="K22" s="374"/>
      <c r="L22" s="26"/>
      <c r="M22" s="26"/>
      <c r="N22" s="26"/>
      <c r="O22" s="26"/>
      <c r="P22" s="26"/>
      <c r="Q22" s="369"/>
      <c r="R22" s="66"/>
      <c r="S22" s="233"/>
    </row>
    <row r="23" spans="1:19" s="61" customFormat="1" ht="23.1" customHeight="1" x14ac:dyDescent="0.2">
      <c r="A23" s="377"/>
      <c r="B23" s="374" t="s">
        <v>1716</v>
      </c>
      <c r="C23" s="374"/>
      <c r="D23" s="374"/>
      <c r="E23" s="219"/>
      <c r="F23" s="469" t="s">
        <v>2697</v>
      </c>
      <c r="G23" s="469"/>
      <c r="H23" s="469"/>
      <c r="I23" s="469"/>
      <c r="J23" s="469"/>
      <c r="K23" s="469"/>
      <c r="L23" s="469"/>
      <c r="M23" s="469"/>
      <c r="N23" s="469"/>
      <c r="O23" s="469"/>
      <c r="P23" s="469"/>
      <c r="Q23" s="369" t="s">
        <v>1837</v>
      </c>
      <c r="R23" s="66"/>
      <c r="S23" s="233" t="e">
        <f>MIN(#REF!,#REF!)</f>
        <v>#REF!</v>
      </c>
    </row>
    <row r="24" spans="1:19" s="61" customFormat="1" ht="23.1" customHeight="1" x14ac:dyDescent="0.2">
      <c r="A24" s="377"/>
      <c r="B24" s="26"/>
      <c r="C24" s="374"/>
      <c r="D24" s="374"/>
      <c r="E24" s="26"/>
      <c r="F24" s="26"/>
      <c r="G24" s="26"/>
      <c r="H24" s="26"/>
      <c r="I24" s="374"/>
      <c r="J24" s="26"/>
      <c r="K24" s="374"/>
      <c r="L24" s="26"/>
      <c r="M24" s="39"/>
      <c r="N24" s="26"/>
      <c r="O24" s="26"/>
      <c r="P24" s="26"/>
      <c r="Q24" s="369" t="s">
        <v>88</v>
      </c>
      <c r="R24" s="66"/>
      <c r="S24" s="233" t="e">
        <f>MIN(#REF!,#REF!)</f>
        <v>#REF!</v>
      </c>
    </row>
    <row r="25" spans="1:19" s="61" customFormat="1" ht="23.1" customHeight="1" x14ac:dyDescent="0.2">
      <c r="A25" s="221"/>
      <c r="Q25" s="369" t="s">
        <v>2198</v>
      </c>
      <c r="R25" s="66"/>
      <c r="S25" s="233" t="e">
        <f>MIN(#REF!,#REF!)</f>
        <v>#REF!</v>
      </c>
    </row>
    <row r="26" spans="1:19" s="61" customFormat="1" ht="23.1" customHeight="1" x14ac:dyDescent="0.2">
      <c r="A26" s="221"/>
      <c r="Q26" s="369" t="s">
        <v>1687</v>
      </c>
      <c r="R26" s="66"/>
      <c r="S26" s="233" t="e">
        <f>MIN(#REF!,#REF!)</f>
        <v>#REF!</v>
      </c>
    </row>
    <row r="27" spans="1:19" s="61" customFormat="1" ht="23.1" customHeight="1" x14ac:dyDescent="0.2">
      <c r="A27" s="221"/>
      <c r="Q27" s="369" t="s">
        <v>2549</v>
      </c>
      <c r="S27" s="233" t="e">
        <f>MIN(#REF!,#REF!)</f>
        <v>#REF!</v>
      </c>
    </row>
    <row r="28" spans="1:19" s="61" customFormat="1" ht="23.1" customHeight="1" x14ac:dyDescent="0.2">
      <c r="A28" s="221"/>
      <c r="Q28" s="369" t="s">
        <v>2664</v>
      </c>
      <c r="R28" s="66"/>
      <c r="S28" s="233" t="e">
        <f>MIN(#REF!,#REF!)</f>
        <v>#REF!</v>
      </c>
    </row>
    <row r="29" spans="1:19" s="61" customFormat="1" ht="23.1" customHeight="1" x14ac:dyDescent="0.2">
      <c r="A29" s="221"/>
      <c r="Q29" s="369" t="s">
        <v>2630</v>
      </c>
      <c r="R29" s="66"/>
      <c r="S29" s="233" t="e">
        <f>MIN(#REF!,#REF!)</f>
        <v>#REF!</v>
      </c>
    </row>
    <row r="30" spans="1:19" s="61" customFormat="1" ht="23.1" hidden="1" customHeight="1" x14ac:dyDescent="0.2">
      <c r="A30" s="221">
        <v>62</v>
      </c>
      <c r="B30" s="83" t="e">
        <f>VLOOKUP($Q30,УЧАСТНИКИ!$A$2:$L$1060,3,FALSE)</f>
        <v>#N/A</v>
      </c>
      <c r="C30" s="82" t="e">
        <f>VLOOKUP($Q30,УЧАСТНИКИ!$A$2:$L$1060,4,FALSE)</f>
        <v>#N/A</v>
      </c>
      <c r="D30" s="82" t="e">
        <f>VLOOKUP($Q30,УЧАСТНИКИ!$A$2:$L$1060,8,FALSE)</f>
        <v>#N/A</v>
      </c>
      <c r="E30" s="83" t="e">
        <f>VLOOKUP($Q30,УЧАСТНИКИ!$A$2:$L$1060,5,FALSE)</f>
        <v>#N/A</v>
      </c>
      <c r="F30" s="82" t="e">
        <f>VLOOKUP($Q30,УЧАСТНИКИ!$A$2:$L$1060,7,FALSE)</f>
        <v>#N/A</v>
      </c>
      <c r="G30" s="222" t="e">
        <f>VLOOKUP($Q30,УЧАСТНИКИ!$A$2:$L$1060,11,FALSE)</f>
        <v>#N/A</v>
      </c>
      <c r="H30" s="223"/>
      <c r="I30" s="229">
        <f t="shared" ref="I30:I60" si="4">IF(H30=0,0,CONCATENATE(MID(H30,1,2),".",MID(H30,3,2)))</f>
        <v>0</v>
      </c>
      <c r="J30" s="223"/>
      <c r="K30" s="234">
        <f t="shared" ref="K30:K62" si="5">IF(J30=0,0,CONCATENATE(MID(J30,1,1),".",MID(J30,2,1)))</f>
        <v>0</v>
      </c>
      <c r="L30" s="223"/>
      <c r="M30" s="234">
        <f t="shared" ref="M30:M62" si="6">IF(L30=0,0,CONCATENATE(MID(L30,1,1),".",MID(L30,2,1)))</f>
        <v>0</v>
      </c>
      <c r="N30" s="65" t="str">
        <f t="shared" ref="N30:N62" si="7">IF(S30&lt;=$R$10,"МСМК",IF(S30&lt;=$S$10,"МС",IF(S30&lt;=$T$10,"КМС",IF(S30&lt;=$U$10,"1",IF(S30&lt;=$V$10,"2",IF(S30&lt;=$W$10,"3",IF(S30&lt;=$X$10,"1юн",IF(S30&lt;=$Y$10,"2юн",IF(S30&lt;=$Z$10,"3юн",IF(S30&gt;$Z$10,"б/р"))))))))))</f>
        <v>МСМК</v>
      </c>
      <c r="O30" s="222" t="s">
        <v>1543</v>
      </c>
      <c r="P30" s="83" t="e">
        <f>VLOOKUP($Q30,УЧАСТНИКИ!$A$2:$L$1060,10,FALSE)</f>
        <v>#N/A</v>
      </c>
      <c r="Q30" s="369"/>
      <c r="R30" s="66"/>
      <c r="S30" s="233">
        <f t="shared" ref="S30:S62" si="8">MIN(H30,L30)</f>
        <v>0</v>
      </c>
    </row>
    <row r="31" spans="1:19" s="61" customFormat="1" ht="23.1" hidden="1" customHeight="1" x14ac:dyDescent="0.2">
      <c r="A31" s="221">
        <v>64</v>
      </c>
      <c r="B31" s="83" t="e">
        <f>VLOOKUP($Q31,УЧАСТНИКИ!$A$2:$L$1060,3,FALSE)</f>
        <v>#N/A</v>
      </c>
      <c r="C31" s="82" t="e">
        <f>VLOOKUP($Q31,УЧАСТНИКИ!$A$2:$L$1060,4,FALSE)</f>
        <v>#N/A</v>
      </c>
      <c r="D31" s="82" t="e">
        <f>VLOOKUP($Q31,УЧАСТНИКИ!$A$2:$L$1060,8,FALSE)</f>
        <v>#N/A</v>
      </c>
      <c r="E31" s="83" t="e">
        <f>VLOOKUP($Q31,УЧАСТНИКИ!$A$2:$L$1060,5,FALSE)</f>
        <v>#N/A</v>
      </c>
      <c r="F31" s="82" t="e">
        <f>VLOOKUP($Q31,УЧАСТНИКИ!$A$2:$L$1060,7,FALSE)</f>
        <v>#N/A</v>
      </c>
      <c r="G31" s="222" t="e">
        <f>VLOOKUP($Q31,УЧАСТНИКИ!$A$2:$L$1060,11,FALSE)</f>
        <v>#N/A</v>
      </c>
      <c r="H31" s="223"/>
      <c r="I31" s="229">
        <f t="shared" si="4"/>
        <v>0</v>
      </c>
      <c r="J31" s="223"/>
      <c r="K31" s="234">
        <f t="shared" si="5"/>
        <v>0</v>
      </c>
      <c r="L31" s="223"/>
      <c r="M31" s="234">
        <f t="shared" si="6"/>
        <v>0</v>
      </c>
      <c r="N31" s="65" t="str">
        <f t="shared" si="7"/>
        <v>МСМК</v>
      </c>
      <c r="O31" s="222" t="e">
        <f>VLOOKUP($Q31,УЧАСТНИКИ!$A$2:$L$1060,9,FALSE)</f>
        <v>#N/A</v>
      </c>
      <c r="P31" s="83" t="e">
        <f>VLOOKUP($Q31,УЧАСТНИКИ!$A$2:$L$1060,10,FALSE)</f>
        <v>#N/A</v>
      </c>
      <c r="Q31" s="369"/>
      <c r="R31" s="66"/>
      <c r="S31" s="233">
        <f t="shared" si="8"/>
        <v>0</v>
      </c>
    </row>
    <row r="32" spans="1:19" s="61" customFormat="1" ht="23.1" hidden="1" customHeight="1" x14ac:dyDescent="0.2">
      <c r="A32" s="221">
        <v>65</v>
      </c>
      <c r="B32" s="83" t="e">
        <f>VLOOKUP($Q32,УЧАСТНИКИ!$A$2:$L$1060,3,FALSE)</f>
        <v>#N/A</v>
      </c>
      <c r="C32" s="82" t="e">
        <f>VLOOKUP($Q32,УЧАСТНИКИ!$A$2:$L$1060,4,FALSE)</f>
        <v>#N/A</v>
      </c>
      <c r="D32" s="82" t="e">
        <f>VLOOKUP($Q32,УЧАСТНИКИ!$A$2:$L$1060,8,FALSE)</f>
        <v>#N/A</v>
      </c>
      <c r="E32" s="83" t="e">
        <f>VLOOKUP($Q32,УЧАСТНИКИ!$A$2:$L$1060,5,FALSE)</f>
        <v>#N/A</v>
      </c>
      <c r="F32" s="82" t="e">
        <f>VLOOKUP($Q32,УЧАСТНИКИ!$A$2:$L$1060,7,FALSE)</f>
        <v>#N/A</v>
      </c>
      <c r="G32" s="222" t="e">
        <f>VLOOKUP($Q32,УЧАСТНИКИ!$A$2:$L$1060,11,FALSE)</f>
        <v>#N/A</v>
      </c>
      <c r="H32" s="223"/>
      <c r="I32" s="229">
        <f t="shared" si="4"/>
        <v>0</v>
      </c>
      <c r="J32" s="223"/>
      <c r="K32" s="234">
        <f t="shared" si="5"/>
        <v>0</v>
      </c>
      <c r="L32" s="223"/>
      <c r="M32" s="234">
        <f t="shared" si="6"/>
        <v>0</v>
      </c>
      <c r="N32" s="65" t="str">
        <f t="shared" si="7"/>
        <v>МСМК</v>
      </c>
      <c r="O32" s="222" t="e">
        <f>VLOOKUP($Q32,УЧАСТНИКИ!$A$2:$L$1060,9,FALSE)</f>
        <v>#N/A</v>
      </c>
      <c r="P32" s="83" t="e">
        <f>VLOOKUP($Q32,УЧАСТНИКИ!$A$2:$L$1060,10,FALSE)</f>
        <v>#N/A</v>
      </c>
      <c r="Q32" s="369"/>
      <c r="R32" s="66"/>
      <c r="S32" s="233">
        <f t="shared" si="8"/>
        <v>0</v>
      </c>
    </row>
    <row r="33" spans="1:19" s="61" customFormat="1" ht="23.1" hidden="1" customHeight="1" x14ac:dyDescent="0.2">
      <c r="A33" s="221">
        <v>65</v>
      </c>
      <c r="B33" s="83" t="e">
        <f>VLOOKUP($Q33,УЧАСТНИКИ!$A$2:$L$1060,3,FALSE)</f>
        <v>#N/A</v>
      </c>
      <c r="C33" s="82" t="e">
        <f>VLOOKUP($Q33,УЧАСТНИКИ!$A$2:$L$1060,4,FALSE)</f>
        <v>#N/A</v>
      </c>
      <c r="D33" s="82" t="e">
        <f>VLOOKUP($Q33,УЧАСТНИКИ!$A$2:$L$1060,8,FALSE)</f>
        <v>#N/A</v>
      </c>
      <c r="E33" s="83" t="e">
        <f>VLOOKUP($Q33,УЧАСТНИКИ!$A$2:$L$1060,5,FALSE)</f>
        <v>#N/A</v>
      </c>
      <c r="F33" s="82" t="e">
        <f>VLOOKUP($Q33,УЧАСТНИКИ!$A$2:$L$1060,7,FALSE)</f>
        <v>#N/A</v>
      </c>
      <c r="G33" s="222" t="e">
        <f>VLOOKUP($Q33,УЧАСТНИКИ!$A$2:$L$1060,11,FALSE)</f>
        <v>#N/A</v>
      </c>
      <c r="H33" s="223"/>
      <c r="I33" s="229">
        <f t="shared" si="4"/>
        <v>0</v>
      </c>
      <c r="J33" s="223"/>
      <c r="K33" s="234">
        <f t="shared" si="5"/>
        <v>0</v>
      </c>
      <c r="L33" s="223"/>
      <c r="M33" s="234">
        <f t="shared" si="6"/>
        <v>0</v>
      </c>
      <c r="N33" s="65" t="str">
        <f t="shared" si="7"/>
        <v>МСМК</v>
      </c>
      <c r="O33" s="222" t="e">
        <f>VLOOKUP($Q33,УЧАСТНИКИ!$A$2:$L$1060,9,FALSE)</f>
        <v>#N/A</v>
      </c>
      <c r="P33" s="83" t="e">
        <f>VLOOKUP($Q33,УЧАСТНИКИ!$A$2:$L$1060,10,FALSE)</f>
        <v>#N/A</v>
      </c>
      <c r="Q33" s="369"/>
      <c r="R33" s="66"/>
      <c r="S33" s="233">
        <f t="shared" si="8"/>
        <v>0</v>
      </c>
    </row>
    <row r="34" spans="1:19" s="61" customFormat="1" ht="23.1" hidden="1" customHeight="1" x14ac:dyDescent="0.2">
      <c r="A34" s="221">
        <v>67</v>
      </c>
      <c r="B34" s="83" t="e">
        <f>VLOOKUP($Q34,УЧАСТНИКИ!$A$2:$L$1060,3,FALSE)</f>
        <v>#N/A</v>
      </c>
      <c r="C34" s="82" t="e">
        <f>VLOOKUP($Q34,УЧАСТНИКИ!$A$2:$L$1060,4,FALSE)</f>
        <v>#N/A</v>
      </c>
      <c r="D34" s="82" t="e">
        <f>VLOOKUP($Q34,УЧАСТНИКИ!$A$2:$L$1060,8,FALSE)</f>
        <v>#N/A</v>
      </c>
      <c r="E34" s="83" t="e">
        <f>VLOOKUP($Q34,УЧАСТНИКИ!$A$2:$L$1060,5,FALSE)</f>
        <v>#N/A</v>
      </c>
      <c r="F34" s="82" t="e">
        <f>VLOOKUP($Q34,УЧАСТНИКИ!$A$2:$L$1060,7,FALSE)</f>
        <v>#N/A</v>
      </c>
      <c r="G34" s="222" t="e">
        <f>VLOOKUP($Q34,УЧАСТНИКИ!$A$2:$L$1060,11,FALSE)</f>
        <v>#N/A</v>
      </c>
      <c r="H34" s="223"/>
      <c r="I34" s="229">
        <f t="shared" si="4"/>
        <v>0</v>
      </c>
      <c r="J34" s="223"/>
      <c r="K34" s="234">
        <f t="shared" si="5"/>
        <v>0</v>
      </c>
      <c r="L34" s="223"/>
      <c r="M34" s="234">
        <f t="shared" si="6"/>
        <v>0</v>
      </c>
      <c r="N34" s="65" t="str">
        <f t="shared" si="7"/>
        <v>МСМК</v>
      </c>
      <c r="O34" s="222" t="e">
        <f>VLOOKUP($Q34,УЧАСТНИКИ!$A$2:$L$1060,9,FALSE)</f>
        <v>#N/A</v>
      </c>
      <c r="P34" s="83" t="e">
        <f>VLOOKUP($Q34,УЧАСТНИКИ!$A$2:$L$1060,10,FALSE)</f>
        <v>#N/A</v>
      </c>
      <c r="Q34" s="369"/>
      <c r="R34" s="66"/>
      <c r="S34" s="233">
        <f t="shared" si="8"/>
        <v>0</v>
      </c>
    </row>
    <row r="35" spans="1:19" s="61" customFormat="1" ht="23.1" hidden="1" customHeight="1" x14ac:dyDescent="0.2">
      <c r="A35" s="221">
        <v>68</v>
      </c>
      <c r="B35" s="83" t="e">
        <f>VLOOKUP($Q35,УЧАСТНИКИ!$A$2:$L$1060,3,FALSE)</f>
        <v>#N/A</v>
      </c>
      <c r="C35" s="82" t="e">
        <f>VLOOKUP($Q35,УЧАСТНИКИ!$A$2:$L$1060,4,FALSE)</f>
        <v>#N/A</v>
      </c>
      <c r="D35" s="82" t="e">
        <f>VLOOKUP($Q35,УЧАСТНИКИ!$A$2:$L$1060,8,FALSE)</f>
        <v>#N/A</v>
      </c>
      <c r="E35" s="83" t="e">
        <f>VLOOKUP($Q35,УЧАСТНИКИ!$A$2:$L$1060,5,FALSE)</f>
        <v>#N/A</v>
      </c>
      <c r="F35" s="82" t="e">
        <f>VLOOKUP($Q35,УЧАСТНИКИ!$A$2:$L$1060,7,FALSE)</f>
        <v>#N/A</v>
      </c>
      <c r="G35" s="222" t="e">
        <f>VLOOKUP($Q35,УЧАСТНИКИ!$A$2:$L$1060,11,FALSE)</f>
        <v>#N/A</v>
      </c>
      <c r="H35" s="223"/>
      <c r="I35" s="229">
        <f t="shared" si="4"/>
        <v>0</v>
      </c>
      <c r="J35" s="223"/>
      <c r="K35" s="234">
        <f t="shared" si="5"/>
        <v>0</v>
      </c>
      <c r="L35" s="223"/>
      <c r="M35" s="234">
        <f t="shared" si="6"/>
        <v>0</v>
      </c>
      <c r="N35" s="65" t="str">
        <f t="shared" si="7"/>
        <v>МСМК</v>
      </c>
      <c r="O35" s="222" t="s">
        <v>1543</v>
      </c>
      <c r="P35" s="83" t="e">
        <f>VLOOKUP($Q35,УЧАСТНИКИ!$A$2:$L$1060,10,FALSE)</f>
        <v>#N/A</v>
      </c>
      <c r="Q35" s="369"/>
      <c r="R35" s="66"/>
      <c r="S35" s="233">
        <f t="shared" si="8"/>
        <v>0</v>
      </c>
    </row>
    <row r="36" spans="1:19" s="61" customFormat="1" ht="23.1" hidden="1" customHeight="1" x14ac:dyDescent="0.2">
      <c r="A36" s="221">
        <v>69</v>
      </c>
      <c r="B36" s="83" t="e">
        <f>VLOOKUP($Q36,УЧАСТНИКИ!$A$2:$L$1060,3,FALSE)</f>
        <v>#N/A</v>
      </c>
      <c r="C36" s="82" t="e">
        <f>VLOOKUP($Q36,УЧАСТНИКИ!$A$2:$L$1060,4,FALSE)</f>
        <v>#N/A</v>
      </c>
      <c r="D36" s="82" t="e">
        <f>VLOOKUP($Q36,УЧАСТНИКИ!$A$2:$L$1060,8,FALSE)</f>
        <v>#N/A</v>
      </c>
      <c r="E36" s="83" t="e">
        <f>VLOOKUP($Q36,УЧАСТНИКИ!$A$2:$L$1060,5,FALSE)</f>
        <v>#N/A</v>
      </c>
      <c r="F36" s="82" t="e">
        <f>VLOOKUP($Q36,УЧАСТНИКИ!$A$2:$L$1060,7,FALSE)</f>
        <v>#N/A</v>
      </c>
      <c r="G36" s="222" t="e">
        <f>VLOOKUP($Q36,УЧАСТНИКИ!$A$2:$L$1060,11,FALSE)</f>
        <v>#N/A</v>
      </c>
      <c r="H36" s="223"/>
      <c r="I36" s="229">
        <f t="shared" si="4"/>
        <v>0</v>
      </c>
      <c r="J36" s="223"/>
      <c r="K36" s="234">
        <f t="shared" si="5"/>
        <v>0</v>
      </c>
      <c r="L36" s="223"/>
      <c r="M36" s="234">
        <f t="shared" si="6"/>
        <v>0</v>
      </c>
      <c r="N36" s="65" t="str">
        <f t="shared" si="7"/>
        <v>МСМК</v>
      </c>
      <c r="O36" s="222" t="e">
        <f>VLOOKUP($Q36,УЧАСТНИКИ!$A$2:$L$1060,9,FALSE)</f>
        <v>#N/A</v>
      </c>
      <c r="P36" s="83" t="e">
        <f>VLOOKUP($Q36,УЧАСТНИКИ!$A$2:$L$1060,10,FALSE)</f>
        <v>#N/A</v>
      </c>
      <c r="Q36" s="369"/>
      <c r="R36" s="66"/>
      <c r="S36" s="233">
        <f t="shared" si="8"/>
        <v>0</v>
      </c>
    </row>
    <row r="37" spans="1:19" s="61" customFormat="1" ht="23.1" hidden="1" customHeight="1" x14ac:dyDescent="0.2">
      <c r="A37" s="221">
        <v>70</v>
      </c>
      <c r="B37" s="83" t="e">
        <f>VLOOKUP($Q37,УЧАСТНИКИ!$A$2:$L$1060,3,FALSE)</f>
        <v>#N/A</v>
      </c>
      <c r="C37" s="82" t="e">
        <f>VLOOKUP($Q37,УЧАСТНИКИ!$A$2:$L$1060,4,FALSE)</f>
        <v>#N/A</v>
      </c>
      <c r="D37" s="82" t="e">
        <f>VLOOKUP($Q37,УЧАСТНИКИ!$A$2:$L$1060,8,FALSE)</f>
        <v>#N/A</v>
      </c>
      <c r="E37" s="83" t="e">
        <f>VLOOKUP($Q37,УЧАСТНИКИ!$A$2:$L$1060,5,FALSE)</f>
        <v>#N/A</v>
      </c>
      <c r="F37" s="82" t="e">
        <f>VLOOKUP($Q37,УЧАСТНИКИ!$A$2:$L$1060,7,FALSE)</f>
        <v>#N/A</v>
      </c>
      <c r="G37" s="222" t="e">
        <f>VLOOKUP($Q37,УЧАСТНИКИ!$A$2:$L$1060,11,FALSE)</f>
        <v>#N/A</v>
      </c>
      <c r="H37" s="223"/>
      <c r="I37" s="229">
        <f t="shared" si="4"/>
        <v>0</v>
      </c>
      <c r="J37" s="223"/>
      <c r="K37" s="234">
        <f t="shared" si="5"/>
        <v>0</v>
      </c>
      <c r="L37" s="223"/>
      <c r="M37" s="234">
        <f t="shared" si="6"/>
        <v>0</v>
      </c>
      <c r="N37" s="65" t="str">
        <f t="shared" si="7"/>
        <v>МСМК</v>
      </c>
      <c r="O37" s="222" t="e">
        <f>VLOOKUP($Q37,УЧАСТНИКИ!$A$2:$L$1060,9,FALSE)</f>
        <v>#N/A</v>
      </c>
      <c r="P37" s="83" t="e">
        <f>VLOOKUP($Q37,УЧАСТНИКИ!$A$2:$L$1060,10,FALSE)</f>
        <v>#N/A</v>
      </c>
      <c r="Q37" s="369"/>
      <c r="R37" s="66"/>
      <c r="S37" s="233">
        <f t="shared" si="8"/>
        <v>0</v>
      </c>
    </row>
    <row r="38" spans="1:19" s="61" customFormat="1" ht="23.1" hidden="1" customHeight="1" x14ac:dyDescent="0.2">
      <c r="A38" s="221">
        <v>71</v>
      </c>
      <c r="B38" s="83" t="e">
        <f>VLOOKUP($Q38,УЧАСТНИКИ!$A$2:$L$1060,3,FALSE)</f>
        <v>#N/A</v>
      </c>
      <c r="C38" s="82" t="e">
        <f>VLOOKUP($Q38,УЧАСТНИКИ!$A$2:$L$1060,4,FALSE)</f>
        <v>#N/A</v>
      </c>
      <c r="D38" s="82" t="e">
        <f>VLOOKUP($Q38,УЧАСТНИКИ!$A$2:$L$1060,8,FALSE)</f>
        <v>#N/A</v>
      </c>
      <c r="E38" s="83" t="e">
        <f>VLOOKUP($Q38,УЧАСТНИКИ!$A$2:$L$1060,5,FALSE)</f>
        <v>#N/A</v>
      </c>
      <c r="F38" s="82" t="e">
        <f>VLOOKUP($Q38,УЧАСТНИКИ!$A$2:$L$1060,7,FALSE)</f>
        <v>#N/A</v>
      </c>
      <c r="G38" s="222" t="e">
        <f>VLOOKUP($Q38,УЧАСТНИКИ!$A$2:$L$1060,11,FALSE)</f>
        <v>#N/A</v>
      </c>
      <c r="H38" s="223"/>
      <c r="I38" s="229">
        <f t="shared" si="4"/>
        <v>0</v>
      </c>
      <c r="J38" s="223"/>
      <c r="K38" s="234">
        <f t="shared" si="5"/>
        <v>0</v>
      </c>
      <c r="L38" s="223"/>
      <c r="M38" s="234">
        <f t="shared" si="6"/>
        <v>0</v>
      </c>
      <c r="N38" s="65" t="str">
        <f t="shared" si="7"/>
        <v>МСМК</v>
      </c>
      <c r="O38" s="222" t="e">
        <f>VLOOKUP($Q38,УЧАСТНИКИ!$A$2:$L$1060,9,FALSE)</f>
        <v>#N/A</v>
      </c>
      <c r="P38" s="83" t="e">
        <f>VLOOKUP($Q38,УЧАСТНИКИ!$A$2:$L$1060,10,FALSE)</f>
        <v>#N/A</v>
      </c>
      <c r="Q38" s="369"/>
      <c r="R38" s="66"/>
      <c r="S38" s="233">
        <f t="shared" si="8"/>
        <v>0</v>
      </c>
    </row>
    <row r="39" spans="1:19" s="61" customFormat="1" ht="23.1" hidden="1" customHeight="1" x14ac:dyDescent="0.2">
      <c r="A39" s="221">
        <v>71</v>
      </c>
      <c r="B39" s="83" t="e">
        <f>VLOOKUP($Q39,УЧАСТНИКИ!$A$2:$L$1060,3,FALSE)</f>
        <v>#N/A</v>
      </c>
      <c r="C39" s="82" t="e">
        <f>VLOOKUP($Q39,УЧАСТНИКИ!$A$2:$L$1060,4,FALSE)</f>
        <v>#N/A</v>
      </c>
      <c r="D39" s="82" t="e">
        <f>VLOOKUP($Q39,УЧАСТНИКИ!$A$2:$L$1060,8,FALSE)</f>
        <v>#N/A</v>
      </c>
      <c r="E39" s="83" t="e">
        <f>VLOOKUP($Q39,УЧАСТНИКИ!$A$2:$L$1060,5,FALSE)</f>
        <v>#N/A</v>
      </c>
      <c r="F39" s="82" t="e">
        <f>VLOOKUP($Q39,УЧАСТНИКИ!$A$2:$L$1060,7,FALSE)</f>
        <v>#N/A</v>
      </c>
      <c r="G39" s="222" t="e">
        <f>VLOOKUP($Q39,УЧАСТНИКИ!$A$2:$L$1060,11,FALSE)</f>
        <v>#N/A</v>
      </c>
      <c r="H39" s="223"/>
      <c r="I39" s="229">
        <f t="shared" si="4"/>
        <v>0</v>
      </c>
      <c r="J39" s="223"/>
      <c r="K39" s="234">
        <f t="shared" si="5"/>
        <v>0</v>
      </c>
      <c r="L39" s="223"/>
      <c r="M39" s="234">
        <f t="shared" si="6"/>
        <v>0</v>
      </c>
      <c r="N39" s="65" t="str">
        <f t="shared" si="7"/>
        <v>МСМК</v>
      </c>
      <c r="O39" s="222" t="e">
        <f>VLOOKUP($Q39,УЧАСТНИКИ!$A$2:$L$1060,9,FALSE)</f>
        <v>#N/A</v>
      </c>
      <c r="P39" s="83" t="e">
        <f>VLOOKUP($Q39,УЧАСТНИКИ!$A$2:$L$1060,10,FALSE)</f>
        <v>#N/A</v>
      </c>
      <c r="Q39" s="369"/>
      <c r="R39" s="66"/>
      <c r="S39" s="233">
        <f t="shared" si="8"/>
        <v>0</v>
      </c>
    </row>
    <row r="40" spans="1:19" s="61" customFormat="1" ht="23.1" hidden="1" customHeight="1" x14ac:dyDescent="0.2">
      <c r="A40" s="221">
        <v>73</v>
      </c>
      <c r="B40" s="83" t="e">
        <f>VLOOKUP($Q40,УЧАСТНИКИ!$A$2:$L$1060,3,FALSE)</f>
        <v>#N/A</v>
      </c>
      <c r="C40" s="82" t="e">
        <f>VLOOKUP($Q40,УЧАСТНИКИ!$A$2:$L$1060,4,FALSE)</f>
        <v>#N/A</v>
      </c>
      <c r="D40" s="82" t="e">
        <f>VLOOKUP($Q40,УЧАСТНИКИ!$A$2:$L$1060,8,FALSE)</f>
        <v>#N/A</v>
      </c>
      <c r="E40" s="83" t="e">
        <f>VLOOKUP($Q40,УЧАСТНИКИ!$A$2:$L$1060,5,FALSE)</f>
        <v>#N/A</v>
      </c>
      <c r="F40" s="82" t="e">
        <f>VLOOKUP($Q40,УЧАСТНИКИ!$A$2:$L$1060,7,FALSE)</f>
        <v>#N/A</v>
      </c>
      <c r="G40" s="222" t="e">
        <f>VLOOKUP($Q40,УЧАСТНИКИ!$A$2:$L$1060,11,FALSE)</f>
        <v>#N/A</v>
      </c>
      <c r="H40" s="223"/>
      <c r="I40" s="229">
        <f t="shared" si="4"/>
        <v>0</v>
      </c>
      <c r="J40" s="223"/>
      <c r="K40" s="234">
        <f t="shared" si="5"/>
        <v>0</v>
      </c>
      <c r="L40" s="223"/>
      <c r="M40" s="234">
        <f t="shared" si="6"/>
        <v>0</v>
      </c>
      <c r="N40" s="65" t="str">
        <f t="shared" si="7"/>
        <v>МСМК</v>
      </c>
      <c r="O40" s="222" t="e">
        <f>VLOOKUP($Q40,УЧАСТНИКИ!$A$2:$L$1060,9,FALSE)</f>
        <v>#N/A</v>
      </c>
      <c r="P40" s="83" t="e">
        <f>VLOOKUP($Q40,УЧАСТНИКИ!$A$2:$L$1060,10,FALSE)</f>
        <v>#N/A</v>
      </c>
      <c r="Q40" s="369"/>
      <c r="R40" s="66"/>
      <c r="S40" s="233">
        <f t="shared" si="8"/>
        <v>0</v>
      </c>
    </row>
    <row r="41" spans="1:19" s="61" customFormat="1" ht="23.1" hidden="1" customHeight="1" x14ac:dyDescent="0.2">
      <c r="A41" s="221">
        <v>74</v>
      </c>
      <c r="B41" s="83" t="e">
        <f>VLOOKUP($Q41,УЧАСТНИКИ!$A$2:$L$1060,3,FALSE)</f>
        <v>#N/A</v>
      </c>
      <c r="C41" s="82" t="e">
        <f>VLOOKUP($Q41,УЧАСТНИКИ!$A$2:$L$1060,4,FALSE)</f>
        <v>#N/A</v>
      </c>
      <c r="D41" s="82" t="e">
        <f>VLOOKUP($Q41,УЧАСТНИКИ!$A$2:$L$1060,8,FALSE)</f>
        <v>#N/A</v>
      </c>
      <c r="E41" s="83" t="e">
        <f>VLOOKUP($Q41,УЧАСТНИКИ!$A$2:$L$1060,5,FALSE)</f>
        <v>#N/A</v>
      </c>
      <c r="F41" s="82" t="e">
        <f>VLOOKUP($Q41,УЧАСТНИКИ!$A$2:$L$1060,7,FALSE)</f>
        <v>#N/A</v>
      </c>
      <c r="G41" s="222" t="e">
        <f>VLOOKUP($Q41,УЧАСТНИКИ!$A$2:$L$1060,11,FALSE)</f>
        <v>#N/A</v>
      </c>
      <c r="H41" s="223"/>
      <c r="I41" s="229">
        <f t="shared" si="4"/>
        <v>0</v>
      </c>
      <c r="J41" s="223"/>
      <c r="K41" s="234">
        <f t="shared" si="5"/>
        <v>0</v>
      </c>
      <c r="L41" s="223"/>
      <c r="M41" s="234">
        <f t="shared" si="6"/>
        <v>0</v>
      </c>
      <c r="N41" s="65" t="str">
        <f t="shared" si="7"/>
        <v>МСМК</v>
      </c>
      <c r="O41" s="222" t="e">
        <f>VLOOKUP($Q41,УЧАСТНИКИ!$A$2:$L$1060,9,FALSE)</f>
        <v>#N/A</v>
      </c>
      <c r="P41" s="83" t="e">
        <f>VLOOKUP($Q41,УЧАСТНИКИ!$A$2:$L$1060,10,FALSE)</f>
        <v>#N/A</v>
      </c>
      <c r="Q41" s="369"/>
      <c r="R41" s="66"/>
      <c r="S41" s="233">
        <f t="shared" si="8"/>
        <v>0</v>
      </c>
    </row>
    <row r="42" spans="1:19" s="61" customFormat="1" ht="23.1" hidden="1" customHeight="1" x14ac:dyDescent="0.2">
      <c r="A42" s="221">
        <v>75</v>
      </c>
      <c r="B42" s="83" t="e">
        <f>VLOOKUP($Q42,УЧАСТНИКИ!$A$2:$L$1060,3,FALSE)</f>
        <v>#N/A</v>
      </c>
      <c r="C42" s="82" t="e">
        <f>VLOOKUP($Q42,УЧАСТНИКИ!$A$2:$L$1060,4,FALSE)</f>
        <v>#N/A</v>
      </c>
      <c r="D42" s="82" t="e">
        <f>VLOOKUP($Q42,УЧАСТНИКИ!$A$2:$L$1060,8,FALSE)</f>
        <v>#N/A</v>
      </c>
      <c r="E42" s="83" t="e">
        <f>VLOOKUP($Q42,УЧАСТНИКИ!$A$2:$L$1060,5,FALSE)</f>
        <v>#N/A</v>
      </c>
      <c r="F42" s="82" t="e">
        <f>VLOOKUP($Q42,УЧАСТНИКИ!$A$2:$L$1060,7,FALSE)</f>
        <v>#N/A</v>
      </c>
      <c r="G42" s="222" t="e">
        <f>VLOOKUP($Q42,УЧАСТНИКИ!$A$2:$L$1060,11,FALSE)</f>
        <v>#N/A</v>
      </c>
      <c r="H42" s="223"/>
      <c r="I42" s="229">
        <f t="shared" si="4"/>
        <v>0</v>
      </c>
      <c r="J42" s="223"/>
      <c r="K42" s="234">
        <f t="shared" si="5"/>
        <v>0</v>
      </c>
      <c r="L42" s="223"/>
      <c r="M42" s="234">
        <f t="shared" si="6"/>
        <v>0</v>
      </c>
      <c r="N42" s="65" t="str">
        <f t="shared" si="7"/>
        <v>МСМК</v>
      </c>
      <c r="O42" s="222" t="e">
        <f>VLOOKUP($Q42,УЧАСТНИКИ!$A$2:$L$1060,9,FALSE)</f>
        <v>#N/A</v>
      </c>
      <c r="P42" s="83" t="e">
        <f>VLOOKUP($Q42,УЧАСТНИКИ!$A$2:$L$1060,10,FALSE)</f>
        <v>#N/A</v>
      </c>
      <c r="Q42" s="369"/>
      <c r="R42" s="66"/>
      <c r="S42" s="233">
        <f t="shared" si="8"/>
        <v>0</v>
      </c>
    </row>
    <row r="43" spans="1:19" s="61" customFormat="1" ht="23.1" hidden="1" customHeight="1" x14ac:dyDescent="0.2">
      <c r="A43" s="221">
        <v>76</v>
      </c>
      <c r="B43" s="83" t="e">
        <f>VLOOKUP($Q43,УЧАСТНИКИ!$A$2:$L$1060,3,FALSE)</f>
        <v>#N/A</v>
      </c>
      <c r="C43" s="82" t="e">
        <f>VLOOKUP($Q43,УЧАСТНИКИ!$A$2:$L$1060,4,FALSE)</f>
        <v>#N/A</v>
      </c>
      <c r="D43" s="82" t="e">
        <f>VLOOKUP($Q43,УЧАСТНИКИ!$A$2:$L$1060,8,FALSE)</f>
        <v>#N/A</v>
      </c>
      <c r="E43" s="83" t="e">
        <f>VLOOKUP($Q43,УЧАСТНИКИ!$A$2:$L$1060,5,FALSE)</f>
        <v>#N/A</v>
      </c>
      <c r="F43" s="82" t="e">
        <f>VLOOKUP($Q43,УЧАСТНИКИ!$A$2:$L$1060,7,FALSE)</f>
        <v>#N/A</v>
      </c>
      <c r="G43" s="222" t="e">
        <f>VLOOKUP($Q43,УЧАСТНИКИ!$A$2:$L$1060,11,FALSE)</f>
        <v>#N/A</v>
      </c>
      <c r="H43" s="223"/>
      <c r="I43" s="229">
        <f t="shared" si="4"/>
        <v>0</v>
      </c>
      <c r="J43" s="223"/>
      <c r="K43" s="234">
        <f t="shared" si="5"/>
        <v>0</v>
      </c>
      <c r="L43" s="223"/>
      <c r="M43" s="234">
        <f t="shared" si="6"/>
        <v>0</v>
      </c>
      <c r="N43" s="65" t="str">
        <f t="shared" si="7"/>
        <v>МСМК</v>
      </c>
      <c r="O43" s="222" t="e">
        <f>VLOOKUP($Q43,УЧАСТНИКИ!$A$2:$L$1060,9,FALSE)</f>
        <v>#N/A</v>
      </c>
      <c r="P43" s="83" t="e">
        <f>VLOOKUP($Q43,УЧАСТНИКИ!$A$2:$L$1060,10,FALSE)</f>
        <v>#N/A</v>
      </c>
      <c r="Q43" s="369"/>
      <c r="R43" s="66"/>
      <c r="S43" s="233">
        <f t="shared" si="8"/>
        <v>0</v>
      </c>
    </row>
    <row r="44" spans="1:19" s="61" customFormat="1" ht="23.1" hidden="1" customHeight="1" x14ac:dyDescent="0.2">
      <c r="A44" s="221">
        <v>77</v>
      </c>
      <c r="B44" s="83" t="e">
        <f>VLOOKUP($Q44,УЧАСТНИКИ!$A$2:$L$1060,3,FALSE)</f>
        <v>#N/A</v>
      </c>
      <c r="C44" s="82" t="e">
        <f>VLOOKUP($Q44,УЧАСТНИКИ!$A$2:$L$1060,4,FALSE)</f>
        <v>#N/A</v>
      </c>
      <c r="D44" s="82" t="e">
        <f>VLOOKUP($Q44,УЧАСТНИКИ!$A$2:$L$1060,8,FALSE)</f>
        <v>#N/A</v>
      </c>
      <c r="E44" s="83" t="e">
        <f>VLOOKUP($Q44,УЧАСТНИКИ!$A$2:$L$1060,5,FALSE)</f>
        <v>#N/A</v>
      </c>
      <c r="F44" s="82" t="e">
        <f>VLOOKUP($Q44,УЧАСТНИКИ!$A$2:$L$1060,7,FALSE)</f>
        <v>#N/A</v>
      </c>
      <c r="G44" s="222" t="e">
        <f>VLOOKUP($Q44,УЧАСТНИКИ!$A$2:$L$1060,11,FALSE)</f>
        <v>#N/A</v>
      </c>
      <c r="H44" s="223"/>
      <c r="I44" s="229">
        <f t="shared" si="4"/>
        <v>0</v>
      </c>
      <c r="J44" s="223"/>
      <c r="K44" s="234">
        <f t="shared" si="5"/>
        <v>0</v>
      </c>
      <c r="L44" s="223"/>
      <c r="M44" s="234">
        <f t="shared" si="6"/>
        <v>0</v>
      </c>
      <c r="N44" s="65" t="str">
        <f t="shared" si="7"/>
        <v>МСМК</v>
      </c>
      <c r="O44" s="222" t="e">
        <f>VLOOKUP($Q44,УЧАСТНИКИ!$A$2:$L$1060,9,FALSE)</f>
        <v>#N/A</v>
      </c>
      <c r="P44" s="83" t="e">
        <f>VLOOKUP($Q44,УЧАСТНИКИ!$A$2:$L$1060,10,FALSE)</f>
        <v>#N/A</v>
      </c>
      <c r="Q44" s="369"/>
      <c r="R44" s="66"/>
      <c r="S44" s="233">
        <f t="shared" si="8"/>
        <v>0</v>
      </c>
    </row>
    <row r="45" spans="1:19" s="61" customFormat="1" ht="23.1" hidden="1" customHeight="1" x14ac:dyDescent="0.2">
      <c r="A45" s="221">
        <v>78</v>
      </c>
      <c r="B45" s="83" t="e">
        <f>VLOOKUP($Q45,УЧАСТНИКИ!$A$2:$L$1060,3,FALSE)</f>
        <v>#N/A</v>
      </c>
      <c r="C45" s="82" t="e">
        <f>VLOOKUP($Q45,УЧАСТНИКИ!$A$2:$L$1060,4,FALSE)</f>
        <v>#N/A</v>
      </c>
      <c r="D45" s="82" t="e">
        <f>VLOOKUP($Q45,УЧАСТНИКИ!$A$2:$L$1060,8,FALSE)</f>
        <v>#N/A</v>
      </c>
      <c r="E45" s="83" t="e">
        <f>VLOOKUP($Q45,УЧАСТНИКИ!$A$2:$L$1060,5,FALSE)</f>
        <v>#N/A</v>
      </c>
      <c r="F45" s="82" t="e">
        <f>VLOOKUP($Q45,УЧАСТНИКИ!$A$2:$L$1060,7,FALSE)</f>
        <v>#N/A</v>
      </c>
      <c r="G45" s="222" t="e">
        <f>VLOOKUP($Q45,УЧАСТНИКИ!$A$2:$L$1060,11,FALSE)</f>
        <v>#N/A</v>
      </c>
      <c r="H45" s="223"/>
      <c r="I45" s="229">
        <f t="shared" si="4"/>
        <v>0</v>
      </c>
      <c r="J45" s="223"/>
      <c r="K45" s="234">
        <f t="shared" si="5"/>
        <v>0</v>
      </c>
      <c r="L45" s="223"/>
      <c r="M45" s="234">
        <f t="shared" si="6"/>
        <v>0</v>
      </c>
      <c r="N45" s="65" t="str">
        <f t="shared" si="7"/>
        <v>МСМК</v>
      </c>
      <c r="O45" s="222" t="e">
        <f>VLOOKUP($Q45,УЧАСТНИКИ!$A$2:$L$1060,9,FALSE)</f>
        <v>#N/A</v>
      </c>
      <c r="P45" s="83" t="e">
        <f>VLOOKUP($Q45,УЧАСТНИКИ!$A$2:$L$1060,10,FALSE)</f>
        <v>#N/A</v>
      </c>
      <c r="Q45" s="369"/>
      <c r="R45" s="66"/>
      <c r="S45" s="233">
        <f t="shared" si="8"/>
        <v>0</v>
      </c>
    </row>
    <row r="46" spans="1:19" s="61" customFormat="1" ht="23.1" hidden="1" customHeight="1" x14ac:dyDescent="0.2">
      <c r="A46" s="221">
        <v>79</v>
      </c>
      <c r="B46" s="83" t="e">
        <f>VLOOKUP($Q46,УЧАСТНИКИ!$A$2:$L$1060,3,FALSE)</f>
        <v>#N/A</v>
      </c>
      <c r="C46" s="82" t="e">
        <f>VLOOKUP($Q46,УЧАСТНИКИ!$A$2:$L$1060,4,FALSE)</f>
        <v>#N/A</v>
      </c>
      <c r="D46" s="82" t="e">
        <f>VLOOKUP($Q46,УЧАСТНИКИ!$A$2:$L$1060,8,FALSE)</f>
        <v>#N/A</v>
      </c>
      <c r="E46" s="83" t="e">
        <f>VLOOKUP($Q46,УЧАСТНИКИ!$A$2:$L$1060,5,FALSE)</f>
        <v>#N/A</v>
      </c>
      <c r="F46" s="82" t="e">
        <f>VLOOKUP($Q46,УЧАСТНИКИ!$A$2:$L$1060,7,FALSE)</f>
        <v>#N/A</v>
      </c>
      <c r="G46" s="222" t="e">
        <f>VLOOKUP($Q46,УЧАСТНИКИ!$A$2:$L$1060,11,FALSE)</f>
        <v>#N/A</v>
      </c>
      <c r="H46" s="223"/>
      <c r="I46" s="229">
        <f t="shared" si="4"/>
        <v>0</v>
      </c>
      <c r="J46" s="223"/>
      <c r="K46" s="234">
        <f t="shared" si="5"/>
        <v>0</v>
      </c>
      <c r="L46" s="223"/>
      <c r="M46" s="234">
        <f t="shared" si="6"/>
        <v>0</v>
      </c>
      <c r="N46" s="65" t="str">
        <f t="shared" si="7"/>
        <v>МСМК</v>
      </c>
      <c r="O46" s="222" t="e">
        <f>VLOOKUP($Q46,УЧАСТНИКИ!$A$2:$L$1060,9,FALSE)</f>
        <v>#N/A</v>
      </c>
      <c r="P46" s="83" t="e">
        <f>VLOOKUP($Q46,УЧАСТНИКИ!$A$2:$L$1060,10,FALSE)</f>
        <v>#N/A</v>
      </c>
      <c r="Q46" s="369"/>
      <c r="R46" s="66"/>
      <c r="S46" s="233">
        <f t="shared" si="8"/>
        <v>0</v>
      </c>
    </row>
    <row r="47" spans="1:19" s="61" customFormat="1" ht="23.1" hidden="1" customHeight="1" x14ac:dyDescent="0.2">
      <c r="A47" s="221">
        <v>80</v>
      </c>
      <c r="B47" s="83" t="e">
        <f>VLOOKUP($Q47,УЧАСТНИКИ!$A$2:$L$1060,3,FALSE)</f>
        <v>#N/A</v>
      </c>
      <c r="C47" s="82" t="e">
        <f>VLOOKUP($Q47,УЧАСТНИКИ!$A$2:$L$1060,4,FALSE)</f>
        <v>#N/A</v>
      </c>
      <c r="D47" s="82" t="e">
        <f>VLOOKUP($Q47,УЧАСТНИКИ!$A$2:$L$1060,8,FALSE)</f>
        <v>#N/A</v>
      </c>
      <c r="E47" s="83" t="e">
        <f>VLOOKUP($Q47,УЧАСТНИКИ!$A$2:$L$1060,5,FALSE)</f>
        <v>#N/A</v>
      </c>
      <c r="F47" s="82" t="e">
        <f>VLOOKUP($Q47,УЧАСТНИКИ!$A$2:$L$1060,7,FALSE)</f>
        <v>#N/A</v>
      </c>
      <c r="G47" s="222" t="e">
        <f>VLOOKUP($Q47,УЧАСТНИКИ!$A$2:$L$1060,11,FALSE)</f>
        <v>#N/A</v>
      </c>
      <c r="H47" s="223"/>
      <c r="I47" s="229">
        <f t="shared" si="4"/>
        <v>0</v>
      </c>
      <c r="J47" s="223"/>
      <c r="K47" s="234">
        <f t="shared" si="5"/>
        <v>0</v>
      </c>
      <c r="L47" s="223"/>
      <c r="M47" s="234">
        <f t="shared" si="6"/>
        <v>0</v>
      </c>
      <c r="N47" s="65" t="str">
        <f t="shared" si="7"/>
        <v>МСМК</v>
      </c>
      <c r="O47" s="222" t="e">
        <f>VLOOKUP($Q47,УЧАСТНИКИ!$A$2:$L$1060,9,FALSE)</f>
        <v>#N/A</v>
      </c>
      <c r="P47" s="83" t="e">
        <f>VLOOKUP($Q47,УЧАСТНИКИ!$A$2:$L$1060,10,FALSE)</f>
        <v>#N/A</v>
      </c>
      <c r="Q47" s="369"/>
      <c r="R47" s="66"/>
      <c r="S47" s="233">
        <f t="shared" si="8"/>
        <v>0</v>
      </c>
    </row>
    <row r="48" spans="1:19" s="61" customFormat="1" ht="23.1" hidden="1" customHeight="1" x14ac:dyDescent="0.2">
      <c r="A48" s="221">
        <v>81</v>
      </c>
      <c r="B48" s="83" t="e">
        <f>VLOOKUP($Q48,УЧАСТНИКИ!$A$2:$L$1060,3,FALSE)</f>
        <v>#N/A</v>
      </c>
      <c r="C48" s="82" t="e">
        <f>VLOOKUP($Q48,УЧАСТНИКИ!$A$2:$L$1060,4,FALSE)</f>
        <v>#N/A</v>
      </c>
      <c r="D48" s="82" t="e">
        <f>VLOOKUP($Q48,УЧАСТНИКИ!$A$2:$L$1060,8,FALSE)</f>
        <v>#N/A</v>
      </c>
      <c r="E48" s="83" t="e">
        <f>VLOOKUP($Q48,УЧАСТНИКИ!$A$2:$L$1060,5,FALSE)</f>
        <v>#N/A</v>
      </c>
      <c r="F48" s="82" t="e">
        <f>VLOOKUP($Q48,УЧАСТНИКИ!$A$2:$L$1060,7,FALSE)</f>
        <v>#N/A</v>
      </c>
      <c r="G48" s="222" t="e">
        <f>VLOOKUP($Q48,УЧАСТНИКИ!$A$2:$L$1060,11,FALSE)</f>
        <v>#N/A</v>
      </c>
      <c r="H48" s="223"/>
      <c r="I48" s="229">
        <f t="shared" si="4"/>
        <v>0</v>
      </c>
      <c r="J48" s="223"/>
      <c r="K48" s="234">
        <f t="shared" si="5"/>
        <v>0</v>
      </c>
      <c r="L48" s="223"/>
      <c r="M48" s="234">
        <f t="shared" si="6"/>
        <v>0</v>
      </c>
      <c r="N48" s="65" t="str">
        <f t="shared" si="7"/>
        <v>МСМК</v>
      </c>
      <c r="O48" s="222" t="e">
        <f>VLOOKUP($Q48,УЧАСТНИКИ!$A$2:$L$1060,9,FALSE)</f>
        <v>#N/A</v>
      </c>
      <c r="P48" s="83" t="e">
        <f>VLOOKUP($Q48,УЧАСТНИКИ!$A$2:$L$1060,10,FALSE)</f>
        <v>#N/A</v>
      </c>
      <c r="Q48" s="369"/>
      <c r="R48" s="66"/>
      <c r="S48" s="233">
        <f t="shared" si="8"/>
        <v>0</v>
      </c>
    </row>
    <row r="49" spans="1:19" s="61" customFormat="1" ht="23.1" hidden="1" customHeight="1" x14ac:dyDescent="0.2">
      <c r="A49" s="221">
        <v>81</v>
      </c>
      <c r="B49" s="83" t="e">
        <f>VLOOKUP($Q49,УЧАСТНИКИ!$A$2:$L$1060,3,FALSE)</f>
        <v>#N/A</v>
      </c>
      <c r="C49" s="82" t="e">
        <f>VLOOKUP($Q49,УЧАСТНИКИ!$A$2:$L$1060,4,FALSE)</f>
        <v>#N/A</v>
      </c>
      <c r="D49" s="82" t="e">
        <f>VLOOKUP($Q49,УЧАСТНИКИ!$A$2:$L$1060,8,FALSE)</f>
        <v>#N/A</v>
      </c>
      <c r="E49" s="83" t="e">
        <f>VLOOKUP($Q49,УЧАСТНИКИ!$A$2:$L$1060,5,FALSE)</f>
        <v>#N/A</v>
      </c>
      <c r="F49" s="82" t="e">
        <f>VLOOKUP($Q49,УЧАСТНИКИ!$A$2:$L$1060,7,FALSE)</f>
        <v>#N/A</v>
      </c>
      <c r="G49" s="222" t="e">
        <f>VLOOKUP($Q49,УЧАСТНИКИ!$A$2:$L$1060,11,FALSE)</f>
        <v>#N/A</v>
      </c>
      <c r="H49" s="223"/>
      <c r="I49" s="229">
        <f t="shared" si="4"/>
        <v>0</v>
      </c>
      <c r="J49" s="223"/>
      <c r="K49" s="234">
        <f t="shared" si="5"/>
        <v>0</v>
      </c>
      <c r="L49" s="223"/>
      <c r="M49" s="234">
        <f t="shared" si="6"/>
        <v>0</v>
      </c>
      <c r="N49" s="65" t="str">
        <f t="shared" si="7"/>
        <v>МСМК</v>
      </c>
      <c r="O49" s="222" t="e">
        <f>VLOOKUP($Q49,УЧАСТНИКИ!$A$2:$L$1060,9,FALSE)</f>
        <v>#N/A</v>
      </c>
      <c r="P49" s="83" t="e">
        <f>VLOOKUP($Q49,УЧАСТНИКИ!$A$2:$L$1060,10,FALSE)</f>
        <v>#N/A</v>
      </c>
      <c r="Q49" s="369"/>
      <c r="R49" s="66"/>
      <c r="S49" s="233">
        <f t="shared" si="8"/>
        <v>0</v>
      </c>
    </row>
    <row r="50" spans="1:19" s="61" customFormat="1" ht="23.1" hidden="1" customHeight="1" x14ac:dyDescent="0.2">
      <c r="A50" s="221">
        <v>83</v>
      </c>
      <c r="B50" s="83" t="e">
        <f>VLOOKUP($Q50,УЧАСТНИКИ!$A$2:$L$1060,3,FALSE)</f>
        <v>#N/A</v>
      </c>
      <c r="C50" s="82" t="e">
        <f>VLOOKUP($Q50,УЧАСТНИКИ!$A$2:$L$1060,4,FALSE)</f>
        <v>#N/A</v>
      </c>
      <c r="D50" s="82" t="e">
        <f>VLOOKUP($Q50,УЧАСТНИКИ!$A$2:$L$1060,8,FALSE)</f>
        <v>#N/A</v>
      </c>
      <c r="E50" s="83" t="e">
        <f>VLOOKUP($Q50,УЧАСТНИКИ!$A$2:$L$1060,5,FALSE)</f>
        <v>#N/A</v>
      </c>
      <c r="F50" s="82" t="e">
        <f>VLOOKUP($Q50,УЧАСТНИКИ!$A$2:$L$1060,7,FALSE)</f>
        <v>#N/A</v>
      </c>
      <c r="G50" s="222" t="e">
        <f>VLOOKUP($Q50,УЧАСТНИКИ!$A$2:$L$1060,11,FALSE)</f>
        <v>#N/A</v>
      </c>
      <c r="H50" s="223"/>
      <c r="I50" s="229">
        <f t="shared" si="4"/>
        <v>0</v>
      </c>
      <c r="J50" s="223"/>
      <c r="K50" s="234">
        <f t="shared" si="5"/>
        <v>0</v>
      </c>
      <c r="L50" s="223"/>
      <c r="M50" s="234">
        <f t="shared" si="6"/>
        <v>0</v>
      </c>
      <c r="N50" s="65" t="str">
        <f t="shared" si="7"/>
        <v>МСМК</v>
      </c>
      <c r="O50" s="222" t="e">
        <f>VLOOKUP($Q50,УЧАСТНИКИ!$A$2:$L$1060,9,FALSE)</f>
        <v>#N/A</v>
      </c>
      <c r="P50" s="83" t="e">
        <f>VLOOKUP($Q50,УЧАСТНИКИ!$A$2:$L$1060,10,FALSE)</f>
        <v>#N/A</v>
      </c>
      <c r="Q50" s="369"/>
      <c r="R50" s="66"/>
      <c r="S50" s="233">
        <f t="shared" si="8"/>
        <v>0</v>
      </c>
    </row>
    <row r="51" spans="1:19" s="61" customFormat="1" ht="23.1" hidden="1" customHeight="1" x14ac:dyDescent="0.2">
      <c r="A51" s="221">
        <v>84</v>
      </c>
      <c r="B51" s="83" t="e">
        <f>VLOOKUP($Q51,УЧАСТНИКИ!$A$2:$L$1060,3,FALSE)</f>
        <v>#N/A</v>
      </c>
      <c r="C51" s="82" t="e">
        <f>VLOOKUP($Q51,УЧАСТНИКИ!$A$2:$L$1060,4,FALSE)</f>
        <v>#N/A</v>
      </c>
      <c r="D51" s="82" t="e">
        <f>VLOOKUP($Q51,УЧАСТНИКИ!$A$2:$L$1060,8,FALSE)</f>
        <v>#N/A</v>
      </c>
      <c r="E51" s="83" t="e">
        <f>VLOOKUP($Q51,УЧАСТНИКИ!$A$2:$L$1060,5,FALSE)</f>
        <v>#N/A</v>
      </c>
      <c r="F51" s="82" t="e">
        <f>VLOOKUP($Q51,УЧАСТНИКИ!$A$2:$L$1060,7,FALSE)</f>
        <v>#N/A</v>
      </c>
      <c r="G51" s="222" t="e">
        <f>VLOOKUP($Q51,УЧАСТНИКИ!$A$2:$L$1060,11,FALSE)</f>
        <v>#N/A</v>
      </c>
      <c r="H51" s="223"/>
      <c r="I51" s="229">
        <f t="shared" si="4"/>
        <v>0</v>
      </c>
      <c r="J51" s="223"/>
      <c r="K51" s="234">
        <f t="shared" si="5"/>
        <v>0</v>
      </c>
      <c r="L51" s="223"/>
      <c r="M51" s="234">
        <f t="shared" si="6"/>
        <v>0</v>
      </c>
      <c r="N51" s="65" t="str">
        <f t="shared" si="7"/>
        <v>МСМК</v>
      </c>
      <c r="O51" s="222" t="e">
        <f>VLOOKUP($Q51,УЧАСТНИКИ!$A$2:$L$1060,9,FALSE)</f>
        <v>#N/A</v>
      </c>
      <c r="P51" s="83" t="e">
        <f>VLOOKUP($Q51,УЧАСТНИКИ!$A$2:$L$1060,10,FALSE)</f>
        <v>#N/A</v>
      </c>
      <c r="Q51" s="369"/>
      <c r="R51" s="66"/>
      <c r="S51" s="233">
        <f t="shared" si="8"/>
        <v>0</v>
      </c>
    </row>
    <row r="52" spans="1:19" s="61" customFormat="1" ht="23.1" hidden="1" customHeight="1" x14ac:dyDescent="0.2">
      <c r="A52" s="221">
        <v>85</v>
      </c>
      <c r="B52" s="83" t="e">
        <f>VLOOKUP($Q52,УЧАСТНИКИ!$A$2:$L$1060,3,FALSE)</f>
        <v>#N/A</v>
      </c>
      <c r="C52" s="82" t="e">
        <f>VLOOKUP($Q52,УЧАСТНИКИ!$A$2:$L$1060,4,FALSE)</f>
        <v>#N/A</v>
      </c>
      <c r="D52" s="82" t="e">
        <f>VLOOKUP($Q52,УЧАСТНИКИ!$A$2:$L$1060,8,FALSE)</f>
        <v>#N/A</v>
      </c>
      <c r="E52" s="83" t="e">
        <f>VLOOKUP($Q52,УЧАСТНИКИ!$A$2:$L$1060,5,FALSE)</f>
        <v>#N/A</v>
      </c>
      <c r="F52" s="82" t="e">
        <f>VLOOKUP($Q52,УЧАСТНИКИ!$A$2:$L$1060,7,FALSE)</f>
        <v>#N/A</v>
      </c>
      <c r="G52" s="222" t="e">
        <f>VLOOKUP($Q52,УЧАСТНИКИ!$A$2:$L$1060,11,FALSE)</f>
        <v>#N/A</v>
      </c>
      <c r="H52" s="223"/>
      <c r="I52" s="229">
        <f t="shared" si="4"/>
        <v>0</v>
      </c>
      <c r="J52" s="223"/>
      <c r="K52" s="234">
        <f t="shared" si="5"/>
        <v>0</v>
      </c>
      <c r="L52" s="223"/>
      <c r="M52" s="234">
        <f t="shared" si="6"/>
        <v>0</v>
      </c>
      <c r="N52" s="65" t="str">
        <f t="shared" si="7"/>
        <v>МСМК</v>
      </c>
      <c r="O52" s="222" t="e">
        <f>VLOOKUP($Q52,УЧАСТНИКИ!$A$2:$L$1060,9,FALSE)</f>
        <v>#N/A</v>
      </c>
      <c r="P52" s="83" t="e">
        <f>VLOOKUP($Q52,УЧАСТНИКИ!$A$2:$L$1060,10,FALSE)</f>
        <v>#N/A</v>
      </c>
      <c r="Q52" s="369"/>
      <c r="R52" s="66"/>
      <c r="S52" s="233">
        <f t="shared" si="8"/>
        <v>0</v>
      </c>
    </row>
    <row r="53" spans="1:19" s="61" customFormat="1" ht="23.1" hidden="1" customHeight="1" x14ac:dyDescent="0.2">
      <c r="A53" s="221">
        <v>86</v>
      </c>
      <c r="B53" s="83" t="e">
        <f>VLOOKUP($Q53,УЧАСТНИКИ!$A$2:$L$1060,3,FALSE)</f>
        <v>#N/A</v>
      </c>
      <c r="C53" s="82" t="e">
        <f>VLOOKUP($Q53,УЧАСТНИКИ!$A$2:$L$1060,4,FALSE)</f>
        <v>#N/A</v>
      </c>
      <c r="D53" s="82" t="e">
        <f>VLOOKUP($Q53,УЧАСТНИКИ!$A$2:$L$1060,8,FALSE)</f>
        <v>#N/A</v>
      </c>
      <c r="E53" s="83" t="e">
        <f>VLOOKUP($Q53,УЧАСТНИКИ!$A$2:$L$1060,5,FALSE)</f>
        <v>#N/A</v>
      </c>
      <c r="F53" s="82" t="e">
        <f>VLOOKUP($Q53,УЧАСТНИКИ!$A$2:$L$1060,7,FALSE)</f>
        <v>#N/A</v>
      </c>
      <c r="G53" s="222" t="e">
        <f>VLOOKUP($Q53,УЧАСТНИКИ!$A$2:$L$1060,11,FALSE)</f>
        <v>#N/A</v>
      </c>
      <c r="H53" s="223"/>
      <c r="I53" s="229">
        <f t="shared" si="4"/>
        <v>0</v>
      </c>
      <c r="J53" s="223"/>
      <c r="K53" s="234">
        <f t="shared" si="5"/>
        <v>0</v>
      </c>
      <c r="L53" s="223"/>
      <c r="M53" s="234">
        <f t="shared" si="6"/>
        <v>0</v>
      </c>
      <c r="N53" s="65" t="str">
        <f t="shared" si="7"/>
        <v>МСМК</v>
      </c>
      <c r="O53" s="222" t="e">
        <f>VLOOKUP($Q53,УЧАСТНИКИ!$A$2:$L$1060,9,FALSE)</f>
        <v>#N/A</v>
      </c>
      <c r="P53" s="83" t="e">
        <f>VLOOKUP($Q53,УЧАСТНИКИ!$A$2:$L$1060,10,FALSE)</f>
        <v>#N/A</v>
      </c>
      <c r="Q53" s="369"/>
      <c r="R53" s="66"/>
      <c r="S53" s="233">
        <f t="shared" si="8"/>
        <v>0</v>
      </c>
    </row>
    <row r="54" spans="1:19" s="61" customFormat="1" ht="23.1" hidden="1" customHeight="1" x14ac:dyDescent="0.2">
      <c r="A54" s="221">
        <v>87</v>
      </c>
      <c r="B54" s="83" t="e">
        <f>VLOOKUP($Q54,УЧАСТНИКИ!$A$2:$L$1060,3,FALSE)</f>
        <v>#N/A</v>
      </c>
      <c r="C54" s="82" t="e">
        <f>VLOOKUP($Q54,УЧАСТНИКИ!$A$2:$L$1060,4,FALSE)</f>
        <v>#N/A</v>
      </c>
      <c r="D54" s="82" t="e">
        <f>VLOOKUP($Q54,УЧАСТНИКИ!$A$2:$L$1060,8,FALSE)</f>
        <v>#N/A</v>
      </c>
      <c r="E54" s="83" t="e">
        <f>VLOOKUP($Q54,УЧАСТНИКИ!$A$2:$L$1060,5,FALSE)</f>
        <v>#N/A</v>
      </c>
      <c r="F54" s="82" t="e">
        <f>VLOOKUP($Q54,УЧАСТНИКИ!$A$2:$L$1060,7,FALSE)</f>
        <v>#N/A</v>
      </c>
      <c r="G54" s="222" t="e">
        <f>VLOOKUP($Q54,УЧАСТНИКИ!$A$2:$L$1060,11,FALSE)</f>
        <v>#N/A</v>
      </c>
      <c r="H54" s="223"/>
      <c r="I54" s="229">
        <f t="shared" si="4"/>
        <v>0</v>
      </c>
      <c r="J54" s="223"/>
      <c r="K54" s="234">
        <f t="shared" si="5"/>
        <v>0</v>
      </c>
      <c r="L54" s="223"/>
      <c r="M54" s="234">
        <f t="shared" si="6"/>
        <v>0</v>
      </c>
      <c r="N54" s="65" t="str">
        <f t="shared" si="7"/>
        <v>МСМК</v>
      </c>
      <c r="O54" s="222" t="e">
        <f>VLOOKUP($Q54,УЧАСТНИКИ!$A$2:$L$1060,9,FALSE)</f>
        <v>#N/A</v>
      </c>
      <c r="P54" s="83" t="e">
        <f>VLOOKUP($Q54,УЧАСТНИКИ!$A$2:$L$1060,10,FALSE)</f>
        <v>#N/A</v>
      </c>
      <c r="Q54" s="369"/>
      <c r="R54" s="66"/>
      <c r="S54" s="233">
        <f t="shared" si="8"/>
        <v>0</v>
      </c>
    </row>
    <row r="55" spans="1:19" s="61" customFormat="1" ht="23.1" hidden="1" customHeight="1" x14ac:dyDescent="0.2">
      <c r="A55" s="221">
        <v>88</v>
      </c>
      <c r="B55" s="83" t="e">
        <f>VLOOKUP($Q55,УЧАСТНИКИ!$A$2:$L$1060,3,FALSE)</f>
        <v>#N/A</v>
      </c>
      <c r="C55" s="82" t="e">
        <f>VLOOKUP($Q55,УЧАСТНИКИ!$A$2:$L$1060,4,FALSE)</f>
        <v>#N/A</v>
      </c>
      <c r="D55" s="82" t="e">
        <f>VLOOKUP($Q55,УЧАСТНИКИ!$A$2:$L$1060,8,FALSE)</f>
        <v>#N/A</v>
      </c>
      <c r="E55" s="83" t="e">
        <f>VLOOKUP($Q55,УЧАСТНИКИ!$A$2:$L$1060,5,FALSE)</f>
        <v>#N/A</v>
      </c>
      <c r="F55" s="82" t="e">
        <f>VLOOKUP($Q55,УЧАСТНИКИ!$A$2:$L$1060,7,FALSE)</f>
        <v>#N/A</v>
      </c>
      <c r="G55" s="222" t="e">
        <f>VLOOKUP($Q55,УЧАСТНИКИ!$A$2:$L$1060,11,FALSE)</f>
        <v>#N/A</v>
      </c>
      <c r="H55" s="223"/>
      <c r="I55" s="229">
        <f t="shared" si="4"/>
        <v>0</v>
      </c>
      <c r="J55" s="223"/>
      <c r="K55" s="234">
        <f t="shared" si="5"/>
        <v>0</v>
      </c>
      <c r="L55" s="223"/>
      <c r="M55" s="234">
        <f t="shared" si="6"/>
        <v>0</v>
      </c>
      <c r="N55" s="65" t="str">
        <f t="shared" si="7"/>
        <v>МСМК</v>
      </c>
      <c r="O55" s="222" t="e">
        <f>VLOOKUP($Q55,УЧАСТНИКИ!$A$2:$L$1060,9,FALSE)</f>
        <v>#N/A</v>
      </c>
      <c r="P55" s="83" t="e">
        <f>VLOOKUP($Q55,УЧАСТНИКИ!$A$2:$L$1060,10,FALSE)</f>
        <v>#N/A</v>
      </c>
      <c r="Q55" s="369"/>
      <c r="R55" s="66"/>
      <c r="S55" s="233">
        <f t="shared" si="8"/>
        <v>0</v>
      </c>
    </row>
    <row r="56" spans="1:19" s="61" customFormat="1" ht="23.1" hidden="1" customHeight="1" x14ac:dyDescent="0.2">
      <c r="A56" s="221">
        <v>88</v>
      </c>
      <c r="B56" s="83" t="e">
        <f>VLOOKUP($Q56,УЧАСТНИКИ!$A$2:$L$1060,3,FALSE)</f>
        <v>#N/A</v>
      </c>
      <c r="C56" s="82" t="e">
        <f>VLOOKUP($Q56,УЧАСТНИКИ!$A$2:$L$1060,4,FALSE)</f>
        <v>#N/A</v>
      </c>
      <c r="D56" s="82" t="e">
        <f>VLOOKUP($Q56,УЧАСТНИКИ!$A$2:$L$1060,8,FALSE)</f>
        <v>#N/A</v>
      </c>
      <c r="E56" s="83" t="e">
        <f>VLOOKUP($Q56,УЧАСТНИКИ!$A$2:$L$1060,5,FALSE)</f>
        <v>#N/A</v>
      </c>
      <c r="F56" s="82" t="e">
        <f>VLOOKUP($Q56,УЧАСТНИКИ!$A$2:$L$1060,7,FALSE)</f>
        <v>#N/A</v>
      </c>
      <c r="G56" s="222" t="e">
        <f>VLOOKUP($Q56,УЧАСТНИКИ!$A$2:$L$1060,11,FALSE)</f>
        <v>#N/A</v>
      </c>
      <c r="H56" s="223"/>
      <c r="I56" s="229">
        <f t="shared" si="4"/>
        <v>0</v>
      </c>
      <c r="J56" s="223"/>
      <c r="K56" s="234">
        <f t="shared" si="5"/>
        <v>0</v>
      </c>
      <c r="L56" s="223"/>
      <c r="M56" s="234">
        <f t="shared" si="6"/>
        <v>0</v>
      </c>
      <c r="N56" s="65" t="str">
        <f t="shared" si="7"/>
        <v>МСМК</v>
      </c>
      <c r="O56" s="222" t="e">
        <f>VLOOKUP($Q56,УЧАСТНИКИ!$A$2:$L$1060,9,FALSE)</f>
        <v>#N/A</v>
      </c>
      <c r="P56" s="83" t="e">
        <f>VLOOKUP($Q56,УЧАСТНИКИ!$A$2:$L$1060,10,FALSE)</f>
        <v>#N/A</v>
      </c>
      <c r="Q56" s="369"/>
      <c r="R56" s="66"/>
      <c r="S56" s="233">
        <f t="shared" si="8"/>
        <v>0</v>
      </c>
    </row>
    <row r="57" spans="1:19" s="61" customFormat="1" ht="23.1" hidden="1" customHeight="1" x14ac:dyDescent="0.2">
      <c r="A57" s="221">
        <v>90</v>
      </c>
      <c r="B57" s="83" t="e">
        <f>VLOOKUP($Q57,УЧАСТНИКИ!$A$2:$L$1060,3,FALSE)</f>
        <v>#N/A</v>
      </c>
      <c r="C57" s="82" t="e">
        <f>VLOOKUP($Q57,УЧАСТНИКИ!$A$2:$L$1060,4,FALSE)</f>
        <v>#N/A</v>
      </c>
      <c r="D57" s="82" t="e">
        <f>VLOOKUP($Q57,УЧАСТНИКИ!$A$2:$L$1060,8,FALSE)</f>
        <v>#N/A</v>
      </c>
      <c r="E57" s="83" t="e">
        <f>VLOOKUP($Q57,УЧАСТНИКИ!$A$2:$L$1060,5,FALSE)</f>
        <v>#N/A</v>
      </c>
      <c r="F57" s="82" t="e">
        <f>VLOOKUP($Q57,УЧАСТНИКИ!$A$2:$L$1060,7,FALSE)</f>
        <v>#N/A</v>
      </c>
      <c r="G57" s="222" t="e">
        <f>VLOOKUP($Q57,УЧАСТНИКИ!$A$2:$L$1060,11,FALSE)</f>
        <v>#N/A</v>
      </c>
      <c r="H57" s="223"/>
      <c r="I57" s="229">
        <f t="shared" si="4"/>
        <v>0</v>
      </c>
      <c r="J57" s="223"/>
      <c r="K57" s="234">
        <f t="shared" si="5"/>
        <v>0</v>
      </c>
      <c r="L57" s="223"/>
      <c r="M57" s="234">
        <f t="shared" si="6"/>
        <v>0</v>
      </c>
      <c r="N57" s="65" t="str">
        <f t="shared" si="7"/>
        <v>МСМК</v>
      </c>
      <c r="O57" s="222" t="e">
        <f>VLOOKUP($Q57,УЧАСТНИКИ!$A$2:$L$1060,9,FALSE)</f>
        <v>#N/A</v>
      </c>
      <c r="P57" s="83" t="e">
        <f>VLOOKUP($Q57,УЧАСТНИКИ!$A$2:$L$1060,10,FALSE)</f>
        <v>#N/A</v>
      </c>
      <c r="Q57" s="369"/>
      <c r="R57" s="66"/>
      <c r="S57" s="233">
        <f t="shared" si="8"/>
        <v>0</v>
      </c>
    </row>
    <row r="58" spans="1:19" s="61" customFormat="1" ht="23.1" hidden="1" customHeight="1" x14ac:dyDescent="0.2">
      <c r="A58" s="221">
        <v>91</v>
      </c>
      <c r="B58" s="83" t="e">
        <f>VLOOKUP($Q58,УЧАСТНИКИ!$A$2:$L$1060,3,FALSE)</f>
        <v>#N/A</v>
      </c>
      <c r="C58" s="82" t="e">
        <f>VLOOKUP($Q58,УЧАСТНИКИ!$A$2:$L$1060,4,FALSE)</f>
        <v>#N/A</v>
      </c>
      <c r="D58" s="82" t="e">
        <f>VLOOKUP($Q58,УЧАСТНИКИ!$A$2:$L$1060,8,FALSE)</f>
        <v>#N/A</v>
      </c>
      <c r="E58" s="83" t="e">
        <f>VLOOKUP($Q58,УЧАСТНИКИ!$A$2:$L$1060,5,FALSE)</f>
        <v>#N/A</v>
      </c>
      <c r="F58" s="82" t="e">
        <f>VLOOKUP($Q58,УЧАСТНИКИ!$A$2:$L$1060,7,FALSE)</f>
        <v>#N/A</v>
      </c>
      <c r="G58" s="222" t="e">
        <f>VLOOKUP($Q58,УЧАСТНИКИ!$A$2:$L$1060,11,FALSE)</f>
        <v>#N/A</v>
      </c>
      <c r="H58" s="223"/>
      <c r="I58" s="229">
        <f t="shared" si="4"/>
        <v>0</v>
      </c>
      <c r="J58" s="223"/>
      <c r="K58" s="234">
        <f t="shared" si="5"/>
        <v>0</v>
      </c>
      <c r="L58" s="223"/>
      <c r="M58" s="234">
        <f t="shared" si="6"/>
        <v>0</v>
      </c>
      <c r="N58" s="65" t="str">
        <f t="shared" si="7"/>
        <v>МСМК</v>
      </c>
      <c r="O58" s="222" t="e">
        <f>VLOOKUP($Q58,УЧАСТНИКИ!$A$2:$L$1060,9,FALSE)</f>
        <v>#N/A</v>
      </c>
      <c r="P58" s="83" t="e">
        <f>VLOOKUP($Q58,УЧАСТНИКИ!$A$2:$L$1060,10,FALSE)</f>
        <v>#N/A</v>
      </c>
      <c r="Q58" s="369"/>
      <c r="R58" s="66"/>
      <c r="S58" s="233">
        <f t="shared" si="8"/>
        <v>0</v>
      </c>
    </row>
    <row r="59" spans="1:19" s="61" customFormat="1" ht="23.1" hidden="1" customHeight="1" x14ac:dyDescent="0.2">
      <c r="A59" s="221">
        <v>92</v>
      </c>
      <c r="B59" s="83" t="e">
        <f>VLOOKUP($Q59,УЧАСТНИКИ!$A$2:$L$1060,3,FALSE)</f>
        <v>#N/A</v>
      </c>
      <c r="C59" s="82" t="e">
        <f>VLOOKUP($Q59,УЧАСТНИКИ!$A$2:$L$1060,4,FALSE)</f>
        <v>#N/A</v>
      </c>
      <c r="D59" s="82" t="e">
        <f>VLOOKUP($Q59,УЧАСТНИКИ!$A$2:$L$1060,8,FALSE)</f>
        <v>#N/A</v>
      </c>
      <c r="E59" s="83" t="e">
        <f>VLOOKUP($Q59,УЧАСТНИКИ!$A$2:$L$1060,5,FALSE)</f>
        <v>#N/A</v>
      </c>
      <c r="F59" s="82" t="e">
        <f>VLOOKUP($Q59,УЧАСТНИКИ!$A$2:$L$1060,7,FALSE)</f>
        <v>#N/A</v>
      </c>
      <c r="G59" s="222" t="e">
        <f>VLOOKUP($Q59,УЧАСТНИКИ!$A$2:$L$1060,11,FALSE)</f>
        <v>#N/A</v>
      </c>
      <c r="H59" s="223"/>
      <c r="I59" s="229">
        <f t="shared" si="4"/>
        <v>0</v>
      </c>
      <c r="J59" s="223"/>
      <c r="K59" s="234">
        <f t="shared" si="5"/>
        <v>0</v>
      </c>
      <c r="L59" s="223"/>
      <c r="M59" s="234">
        <f t="shared" si="6"/>
        <v>0</v>
      </c>
      <c r="N59" s="65" t="str">
        <f t="shared" si="7"/>
        <v>МСМК</v>
      </c>
      <c r="O59" s="222" t="e">
        <f>VLOOKUP($Q59,УЧАСТНИКИ!$A$2:$L$1060,9,FALSE)</f>
        <v>#N/A</v>
      </c>
      <c r="P59" s="83" t="e">
        <f>VLOOKUP($Q59,УЧАСТНИКИ!$A$2:$L$1060,10,FALSE)</f>
        <v>#N/A</v>
      </c>
      <c r="Q59" s="369"/>
      <c r="R59" s="66"/>
      <c r="S59" s="233">
        <f t="shared" si="8"/>
        <v>0</v>
      </c>
    </row>
    <row r="60" spans="1:19" s="61" customFormat="1" ht="23.1" hidden="1" customHeight="1" x14ac:dyDescent="0.2">
      <c r="A60" s="221">
        <v>93</v>
      </c>
      <c r="B60" s="83" t="e">
        <f>VLOOKUP($Q60,УЧАСТНИКИ!$A$2:$L$1060,3,FALSE)</f>
        <v>#N/A</v>
      </c>
      <c r="C60" s="82" t="e">
        <f>VLOOKUP($Q60,УЧАСТНИКИ!$A$2:$L$1060,4,FALSE)</f>
        <v>#N/A</v>
      </c>
      <c r="D60" s="82" t="e">
        <f>VLOOKUP($Q60,УЧАСТНИКИ!$A$2:$L$1060,8,FALSE)</f>
        <v>#N/A</v>
      </c>
      <c r="E60" s="83" t="e">
        <f>VLOOKUP($Q60,УЧАСТНИКИ!$A$2:$L$1060,5,FALSE)</f>
        <v>#N/A</v>
      </c>
      <c r="F60" s="82" t="e">
        <f>VLOOKUP($Q60,УЧАСТНИКИ!$A$2:$L$1060,7,FALSE)</f>
        <v>#N/A</v>
      </c>
      <c r="G60" s="222" t="e">
        <f>VLOOKUP($Q60,УЧАСТНИКИ!$A$2:$L$1060,11,FALSE)</f>
        <v>#N/A</v>
      </c>
      <c r="H60" s="223"/>
      <c r="I60" s="229">
        <f t="shared" si="4"/>
        <v>0</v>
      </c>
      <c r="J60" s="223"/>
      <c r="K60" s="234">
        <f t="shared" si="5"/>
        <v>0</v>
      </c>
      <c r="L60" s="223"/>
      <c r="M60" s="234">
        <f t="shared" si="6"/>
        <v>0</v>
      </c>
      <c r="N60" s="65" t="str">
        <f t="shared" si="7"/>
        <v>МСМК</v>
      </c>
      <c r="O60" s="222" t="e">
        <f>VLOOKUP($Q60,УЧАСТНИКИ!$A$2:$L$1060,9,FALSE)</f>
        <v>#N/A</v>
      </c>
      <c r="P60" s="83" t="e">
        <f>VLOOKUP($Q60,УЧАСТНИКИ!$A$2:$L$1060,10,FALSE)</f>
        <v>#N/A</v>
      </c>
      <c r="Q60" s="369"/>
      <c r="R60" s="66"/>
      <c r="S60" s="233">
        <f t="shared" si="8"/>
        <v>0</v>
      </c>
    </row>
    <row r="61" spans="1:19" s="61" customFormat="1" ht="23.1" hidden="1" customHeight="1" x14ac:dyDescent="0.2">
      <c r="A61" s="221">
        <v>90</v>
      </c>
      <c r="B61" s="83" t="e">
        <f>VLOOKUP($Q61,УЧАСТНИКИ!$A$2:$L$1060,3,FALSE)</f>
        <v>#N/A</v>
      </c>
      <c r="C61" s="82" t="e">
        <f>VLOOKUP($Q61,УЧАСТНИКИ!$A$2:$L$1060,4,FALSE)</f>
        <v>#N/A</v>
      </c>
      <c r="D61" s="82" t="e">
        <f>VLOOKUP($Q61,УЧАСТНИКИ!$A$2:$L$1060,8,FALSE)</f>
        <v>#N/A</v>
      </c>
      <c r="E61" s="83" t="e">
        <f>VLOOKUP($Q61,УЧАСТНИКИ!$A$2:$L$1060,5,FALSE)</f>
        <v>#N/A</v>
      </c>
      <c r="F61" s="82" t="e">
        <f>VLOOKUP($Q61,УЧАСТНИКИ!$A$2:$L$1060,7,FALSE)</f>
        <v>#N/A</v>
      </c>
      <c r="G61" s="222" t="e">
        <f>VLOOKUP($Q61,УЧАСТНИКИ!$A$2:$L$1060,11,FALSE)</f>
        <v>#N/A</v>
      </c>
      <c r="H61" s="223"/>
      <c r="I61" s="229" t="s">
        <v>310</v>
      </c>
      <c r="J61" s="223"/>
      <c r="K61" s="234">
        <f t="shared" si="5"/>
        <v>0</v>
      </c>
      <c r="L61" s="223"/>
      <c r="M61" s="234">
        <f t="shared" si="6"/>
        <v>0</v>
      </c>
      <c r="N61" s="227" t="str">
        <f t="shared" si="7"/>
        <v>МСМК</v>
      </c>
      <c r="O61" s="222" t="e">
        <f>VLOOKUP($Q61,УЧАСТНИКИ!$A$2:$L$1060,9,FALSE)</f>
        <v>#N/A</v>
      </c>
      <c r="P61" s="83" t="e">
        <f>VLOOKUP($Q61,УЧАСТНИКИ!$A$2:$L$1060,10,FALSE)</f>
        <v>#N/A</v>
      </c>
      <c r="Q61" s="369"/>
      <c r="R61" s="66"/>
      <c r="S61" s="233">
        <f t="shared" si="8"/>
        <v>0</v>
      </c>
    </row>
    <row r="62" spans="1:19" s="61" customFormat="1" ht="23.1" hidden="1" customHeight="1" x14ac:dyDescent="0.2">
      <c r="A62" s="221">
        <v>91</v>
      </c>
      <c r="B62" s="83" t="e">
        <f>VLOOKUP($Q62,УЧАСТНИКИ!$A$2:$L$1060,3,FALSE)</f>
        <v>#N/A</v>
      </c>
      <c r="C62" s="82" t="e">
        <f>VLOOKUP($Q62,УЧАСТНИКИ!$A$2:$L$1060,4,FALSE)</f>
        <v>#N/A</v>
      </c>
      <c r="D62" s="82" t="e">
        <f>VLOOKUP($Q62,УЧАСТНИКИ!$A$2:$L$1060,8,FALSE)</f>
        <v>#N/A</v>
      </c>
      <c r="E62" s="83" t="e">
        <f>VLOOKUP($Q62,УЧАСТНИКИ!$A$2:$L$1060,5,FALSE)</f>
        <v>#N/A</v>
      </c>
      <c r="F62" s="82" t="e">
        <f>VLOOKUP($Q62,УЧАСТНИКИ!$A$2:$L$1060,7,FALSE)</f>
        <v>#N/A</v>
      </c>
      <c r="G62" s="222" t="e">
        <f>VLOOKUP($Q62,УЧАСТНИКИ!$A$2:$L$1060,11,FALSE)</f>
        <v>#N/A</v>
      </c>
      <c r="H62" s="223"/>
      <c r="I62" s="229">
        <f t="shared" ref="I62" si="9">IF(H62=0,0,CONCATENATE(MID(H62,1,1),".",MID(H62,2,1)))</f>
        <v>0</v>
      </c>
      <c r="J62" s="223"/>
      <c r="K62" s="234">
        <f t="shared" si="5"/>
        <v>0</v>
      </c>
      <c r="L62" s="223"/>
      <c r="M62" s="234">
        <f t="shared" si="6"/>
        <v>0</v>
      </c>
      <c r="N62" s="65" t="str">
        <f t="shared" si="7"/>
        <v>МСМК</v>
      </c>
      <c r="O62" s="222" t="e">
        <f>VLOOKUP($Q62,УЧАСТНИКИ!$A$2:$L$1060,9,FALSE)</f>
        <v>#N/A</v>
      </c>
      <c r="P62" s="83" t="e">
        <f>VLOOKUP($Q62,УЧАСТНИКИ!$A$2:$L$1060,10,FALSE)</f>
        <v>#N/A</v>
      </c>
      <c r="Q62" s="369"/>
      <c r="R62" s="66"/>
      <c r="S62" s="233">
        <f t="shared" si="8"/>
        <v>0</v>
      </c>
    </row>
    <row r="63" spans="1:19" x14ac:dyDescent="0.2">
      <c r="A63" s="374"/>
    </row>
    <row r="64" spans="1:19" x14ac:dyDescent="0.2">
      <c r="A64" s="374"/>
    </row>
    <row r="65" spans="1:15" x14ac:dyDescent="0.2">
      <c r="A65" s="26"/>
      <c r="C65" s="26"/>
      <c r="D65" s="26"/>
      <c r="I65" s="26"/>
      <c r="K65" s="26"/>
      <c r="L65" s="26"/>
      <c r="M65" s="26"/>
      <c r="O65" s="26"/>
    </row>
    <row r="66" spans="1:15" x14ac:dyDescent="0.2">
      <c r="A66" s="26"/>
      <c r="C66" s="26"/>
      <c r="D66" s="26"/>
      <c r="I66" s="26"/>
      <c r="K66" s="26"/>
      <c r="L66" s="26"/>
      <c r="M66" s="26"/>
      <c r="O66" s="26"/>
    </row>
    <row r="67" spans="1:15" ht="15" customHeight="1" x14ac:dyDescent="0.2">
      <c r="A67" s="26"/>
      <c r="C67" s="26"/>
      <c r="D67" s="26"/>
      <c r="I67" s="26"/>
      <c r="K67" s="26"/>
      <c r="L67" s="26"/>
      <c r="M67" s="26"/>
      <c r="O67" s="26"/>
    </row>
    <row r="68" spans="1:15" x14ac:dyDescent="0.2">
      <c r="A68" s="26"/>
      <c r="C68" s="26"/>
      <c r="D68" s="26"/>
      <c r="I68" s="26"/>
      <c r="K68" s="26"/>
      <c r="L68" s="26"/>
      <c r="M68" s="26"/>
      <c r="O68" s="26"/>
    </row>
    <row r="69" spans="1:15" x14ac:dyDescent="0.2">
      <c r="A69" s="26"/>
      <c r="C69" s="26"/>
      <c r="D69" s="26"/>
      <c r="I69" s="26"/>
      <c r="K69" s="26"/>
      <c r="L69" s="26"/>
      <c r="M69" s="26"/>
      <c r="O69" s="26"/>
    </row>
    <row r="70" spans="1:15" ht="15" customHeight="1" x14ac:dyDescent="0.2">
      <c r="A70" s="26"/>
      <c r="C70" s="26"/>
      <c r="D70" s="26"/>
      <c r="I70" s="26"/>
      <c r="K70" s="26"/>
      <c r="L70" s="26"/>
      <c r="M70" s="26"/>
      <c r="O70" s="26"/>
    </row>
    <row r="71" spans="1:15" x14ac:dyDescent="0.2">
      <c r="A71" s="26"/>
      <c r="C71" s="26"/>
      <c r="D71" s="26"/>
      <c r="I71" s="26"/>
      <c r="K71" s="26"/>
      <c r="L71" s="26"/>
      <c r="M71" s="26"/>
      <c r="O71" s="26"/>
    </row>
    <row r="72" spans="1:15" x14ac:dyDescent="0.2">
      <c r="A72" s="377"/>
      <c r="L72" s="26"/>
      <c r="M72" s="39"/>
      <c r="O72" s="26"/>
    </row>
    <row r="73" spans="1:15" x14ac:dyDescent="0.2">
      <c r="A73" s="374"/>
    </row>
  </sheetData>
  <mergeCells count="24">
    <mergeCell ref="A6:P6"/>
    <mergeCell ref="A1:P1"/>
    <mergeCell ref="A2:P2"/>
    <mergeCell ref="A3:P3"/>
    <mergeCell ref="A4:P4"/>
    <mergeCell ref="A5:P5"/>
    <mergeCell ref="A7:C7"/>
    <mergeCell ref="A8:B8"/>
    <mergeCell ref="I8:M8"/>
    <mergeCell ref="F9:G9"/>
    <mergeCell ref="A10:A11"/>
    <mergeCell ref="B10:B11"/>
    <mergeCell ref="C10:C11"/>
    <mergeCell ref="D10:D11"/>
    <mergeCell ref="E10:E11"/>
    <mergeCell ref="F10:F11"/>
    <mergeCell ref="F20:P20"/>
    <mergeCell ref="F23:P23"/>
    <mergeCell ref="G10:G11"/>
    <mergeCell ref="I10:I11"/>
    <mergeCell ref="K10:K11"/>
    <mergeCell ref="M10:M11"/>
    <mergeCell ref="N10:N11"/>
    <mergeCell ref="P10:P11"/>
  </mergeCells>
  <pageMargins left="0.39370078740157483" right="0.39370078740157483" top="0.70866141732283472" bottom="0.39370078740157483" header="0" footer="0"/>
  <pageSetup paperSize="9" scale="85" orientation="landscape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B73"/>
  <sheetViews>
    <sheetView zoomScale="110" zoomScaleNormal="110" workbookViewId="0">
      <selection activeCell="O17" sqref="O17:O18"/>
    </sheetView>
  </sheetViews>
  <sheetFormatPr defaultColWidth="9.140625" defaultRowHeight="12.75" outlineLevelCol="1" x14ac:dyDescent="0.2"/>
  <cols>
    <col min="1" max="1" width="7.85546875" style="42" customWidth="1"/>
    <col min="2" max="3" width="7" style="42" customWidth="1"/>
    <col min="4" max="4" width="24" style="26" customWidth="1"/>
    <col min="5" max="5" width="11.7109375" style="389" customWidth="1"/>
    <col min="6" max="6" width="6.85546875" style="389" bestFit="1" customWidth="1"/>
    <col min="7" max="7" width="22.85546875" style="26" customWidth="1"/>
    <col min="8" max="8" width="6.85546875" style="26" hidden="1" customWidth="1"/>
    <col min="9" max="9" width="13.5703125" style="26" customWidth="1"/>
    <col min="10" max="10" width="11" style="26" hidden="1" customWidth="1" outlineLevel="1"/>
    <col min="11" max="11" width="10.28515625" style="389" customWidth="1" collapsed="1"/>
    <col min="12" max="12" width="11" style="26" hidden="1" customWidth="1" outlineLevel="1"/>
    <col min="13" max="13" width="10.28515625" style="389" hidden="1" customWidth="1" collapsed="1"/>
    <col min="14" max="14" width="12.140625" style="389" hidden="1" customWidth="1" outlineLevel="1"/>
    <col min="15" max="15" width="6.7109375" style="26" customWidth="1" collapsed="1"/>
    <col min="16" max="16" width="6.140625" style="39" hidden="1" customWidth="1"/>
    <col min="17" max="17" width="35.42578125" style="26" customWidth="1"/>
    <col min="18" max="18" width="8" style="26" hidden="1" customWidth="1" outlineLevel="1"/>
    <col min="19" max="27" width="9.140625" style="26" hidden="1" customWidth="1" outlineLevel="1"/>
    <col min="28" max="28" width="9.140625" style="26" collapsed="1"/>
    <col min="29" max="16384" width="9.140625" style="26"/>
  </cols>
  <sheetData>
    <row r="1" spans="1:27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V1" s="163"/>
      <c r="W1" s="164"/>
    </row>
    <row r="2" spans="1:27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V2" s="163"/>
      <c r="W2" s="164"/>
    </row>
    <row r="3" spans="1:27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V3" s="163"/>
      <c r="W3" s="164"/>
    </row>
    <row r="4" spans="1:27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V4" s="163"/>
      <c r="W4" s="164"/>
    </row>
    <row r="5" spans="1:27" ht="33" customHeight="1" x14ac:dyDescent="0.2">
      <c r="A5" s="424" t="s">
        <v>2712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V5" s="163"/>
      <c r="W5" s="164"/>
    </row>
    <row r="6" spans="1:27" ht="12.75" customHeight="1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V6" s="163"/>
      <c r="W6" s="164"/>
    </row>
    <row r="7" spans="1:27" ht="12.75" customHeight="1" x14ac:dyDescent="0.2">
      <c r="A7" s="474" t="s">
        <v>2860</v>
      </c>
      <c r="B7" s="474"/>
      <c r="C7" s="474"/>
      <c r="D7" s="474"/>
      <c r="E7" s="474"/>
      <c r="F7" s="44"/>
      <c r="G7" s="383"/>
      <c r="Q7" s="103"/>
      <c r="V7" s="163"/>
      <c r="W7" s="164"/>
    </row>
    <row r="8" spans="1:27" x14ac:dyDescent="0.2">
      <c r="A8" s="471"/>
      <c r="B8" s="471"/>
      <c r="C8" s="471"/>
      <c r="D8" s="471"/>
      <c r="F8" s="44"/>
      <c r="G8" s="383"/>
      <c r="H8" s="235" t="s">
        <v>59</v>
      </c>
      <c r="I8" s="390"/>
      <c r="J8" s="390"/>
      <c r="K8" s="473"/>
      <c r="L8" s="473"/>
      <c r="M8" s="473"/>
      <c r="N8" s="473"/>
      <c r="O8" s="291" t="str">
        <f>'100м'!I6</f>
        <v>15:20</v>
      </c>
      <c r="Q8" s="184" t="str">
        <f>d_6</f>
        <v>t° +20 вл. 58%</v>
      </c>
      <c r="R8" s="388" t="s">
        <v>19</v>
      </c>
      <c r="S8" s="388"/>
      <c r="T8" s="388"/>
    </row>
    <row r="9" spans="1:27" ht="12.75" customHeight="1" x14ac:dyDescent="0.2">
      <c r="A9" s="10" t="str">
        <f>d_4</f>
        <v>ЖЕНЩИНЫ</v>
      </c>
      <c r="B9" s="10"/>
      <c r="C9" s="10"/>
      <c r="F9" s="44"/>
      <c r="G9" s="383"/>
      <c r="H9" s="465" t="s">
        <v>60</v>
      </c>
      <c r="I9" s="465"/>
      <c r="J9" s="391"/>
      <c r="K9" s="327" t="s">
        <v>2713</v>
      </c>
      <c r="L9" s="391"/>
      <c r="M9" s="171" t="str">
        <f>d_1</f>
        <v>17 сентября 2022 г.</v>
      </c>
      <c r="N9" s="171"/>
      <c r="O9" s="291" t="s">
        <v>299</v>
      </c>
      <c r="Q9" s="131" t="str">
        <f>d_5</f>
        <v>г.Ростов н/Д стадион Арсенал</v>
      </c>
      <c r="S9" s="388" t="s">
        <v>121</v>
      </c>
      <c r="T9" s="388" t="s">
        <v>122</v>
      </c>
      <c r="U9" s="388" t="s">
        <v>123</v>
      </c>
      <c r="V9" s="388">
        <v>1</v>
      </c>
      <c r="W9" s="388">
        <v>2</v>
      </c>
      <c r="X9" s="388" t="s">
        <v>47</v>
      </c>
      <c r="Y9" s="388" t="s">
        <v>124</v>
      </c>
      <c r="Z9" s="388" t="s">
        <v>125</v>
      </c>
      <c r="AA9" s="388" t="s">
        <v>126</v>
      </c>
    </row>
    <row r="10" spans="1:27" ht="20.25" customHeight="1" thickBot="1" x14ac:dyDescent="0.25">
      <c r="A10" s="467" t="s">
        <v>2838</v>
      </c>
      <c r="B10" s="395" t="s">
        <v>2839</v>
      </c>
      <c r="C10" s="395" t="s">
        <v>2840</v>
      </c>
      <c r="D10" s="466" t="s">
        <v>66</v>
      </c>
      <c r="E10" s="466" t="s">
        <v>67</v>
      </c>
      <c r="F10" s="466" t="s">
        <v>13</v>
      </c>
      <c r="G10" s="466" t="s">
        <v>107</v>
      </c>
      <c r="H10" s="468" t="s">
        <v>109</v>
      </c>
      <c r="I10" s="455" t="s">
        <v>116</v>
      </c>
      <c r="J10" s="385"/>
      <c r="K10" s="468" t="s">
        <v>2842</v>
      </c>
      <c r="L10" s="385"/>
      <c r="M10" s="468" t="s">
        <v>14</v>
      </c>
      <c r="N10" s="387"/>
      <c r="O10" s="466" t="s">
        <v>16</v>
      </c>
      <c r="P10" s="386" t="s">
        <v>17</v>
      </c>
      <c r="Q10" s="472" t="s">
        <v>18</v>
      </c>
      <c r="S10" s="176">
        <v>1130</v>
      </c>
      <c r="T10" s="176">
        <v>1184</v>
      </c>
      <c r="U10" s="176">
        <v>1240</v>
      </c>
      <c r="V10" s="176">
        <v>1320</v>
      </c>
      <c r="W10" s="176">
        <v>1410</v>
      </c>
      <c r="X10" s="176">
        <v>1510</v>
      </c>
      <c r="Y10" s="176">
        <v>1610</v>
      </c>
      <c r="Z10" s="176">
        <v>1720</v>
      </c>
      <c r="AA10" s="177">
        <v>1840</v>
      </c>
    </row>
    <row r="11" spans="1:27" ht="15.75" x14ac:dyDescent="0.2">
      <c r="A11" s="466"/>
      <c r="B11" s="392"/>
      <c r="C11" s="392" t="s">
        <v>2841</v>
      </c>
      <c r="D11" s="466"/>
      <c r="E11" s="466"/>
      <c r="F11" s="466"/>
      <c r="G11" s="466"/>
      <c r="H11" s="468"/>
      <c r="I11" s="455"/>
      <c r="J11" s="385"/>
      <c r="K11" s="468"/>
      <c r="L11" s="385"/>
      <c r="M11" s="468"/>
      <c r="N11" s="387"/>
      <c r="O11" s="466"/>
      <c r="P11" s="386"/>
      <c r="Q11" s="472"/>
      <c r="S11" s="187"/>
      <c r="T11" s="187"/>
      <c r="U11" s="187"/>
      <c r="V11" s="187"/>
      <c r="W11" s="187"/>
      <c r="X11" s="187"/>
      <c r="Y11" s="187"/>
      <c r="Z11" s="187"/>
      <c r="AA11" s="187"/>
    </row>
    <row r="12" spans="1:27" ht="19.5" customHeight="1" x14ac:dyDescent="0.2">
      <c r="A12" s="346">
        <v>3</v>
      </c>
      <c r="B12" s="346">
        <v>1</v>
      </c>
      <c r="C12" s="346" t="s">
        <v>2848</v>
      </c>
      <c r="D12" s="349" t="s">
        <v>2695</v>
      </c>
      <c r="E12" s="380">
        <v>1999</v>
      </c>
      <c r="F12" s="346"/>
      <c r="G12" s="381" t="s">
        <v>1009</v>
      </c>
      <c r="H12" s="347"/>
      <c r="I12" s="348" t="s">
        <v>136</v>
      </c>
      <c r="J12" s="385"/>
      <c r="K12" s="382" t="s">
        <v>2882</v>
      </c>
      <c r="L12" s="385"/>
      <c r="M12" s="347"/>
      <c r="N12" s="387"/>
      <c r="O12" s="346" t="s">
        <v>124</v>
      </c>
      <c r="P12" s="346"/>
      <c r="Q12" s="379"/>
      <c r="S12" s="187"/>
      <c r="T12" s="187"/>
      <c r="U12" s="187"/>
      <c r="V12" s="187"/>
      <c r="W12" s="187"/>
      <c r="X12" s="187"/>
      <c r="Y12" s="187"/>
      <c r="Z12" s="187"/>
      <c r="AA12" s="187"/>
    </row>
    <row r="13" spans="1:27" s="61" customFormat="1" ht="23.1" customHeight="1" x14ac:dyDescent="0.2">
      <c r="A13" s="221">
        <v>4</v>
      </c>
      <c r="B13" s="221">
        <v>2</v>
      </c>
      <c r="C13" s="221" t="s">
        <v>2848</v>
      </c>
      <c r="D13" s="83" t="s">
        <v>2845</v>
      </c>
      <c r="E13" s="82" t="s">
        <v>609</v>
      </c>
      <c r="F13" s="82"/>
      <c r="G13" s="83" t="s">
        <v>2846</v>
      </c>
      <c r="H13" s="82">
        <f>VLOOKUP($R13,УЧАСТНИКИ!$A$2:$L$1060,7,FALSE)</f>
        <v>0</v>
      </c>
      <c r="I13" s="222" t="s">
        <v>136</v>
      </c>
      <c r="J13" s="223">
        <v>1250</v>
      </c>
      <c r="K13" s="200" t="s">
        <v>2847</v>
      </c>
      <c r="L13" s="328"/>
      <c r="M13" s="200">
        <f t="shared" ref="M13" si="0">IF(L13=0,0,CONCATENATE(MID(L13,1,1),".",MID(L13,2,1)))</f>
        <v>0</v>
      </c>
      <c r="N13" s="328">
        <v>1200</v>
      </c>
      <c r="O13" s="65" t="s">
        <v>125</v>
      </c>
      <c r="P13" s="222">
        <f>VLOOKUP($R13,УЧАСТНИКИ!$A$2:$L$1060,9,FALSE)</f>
        <v>0</v>
      </c>
      <c r="Q13" s="83"/>
      <c r="R13" s="384" t="s">
        <v>1563</v>
      </c>
      <c r="T13" s="233">
        <f>MIN(J13,N13)</f>
        <v>1200</v>
      </c>
    </row>
    <row r="14" spans="1:27" s="61" customFormat="1" ht="23.1" customHeight="1" x14ac:dyDescent="0.2">
      <c r="A14" s="221">
        <v>5</v>
      </c>
      <c r="B14" s="221">
        <v>3</v>
      </c>
      <c r="C14" s="221" t="s">
        <v>2848</v>
      </c>
      <c r="D14" s="83" t="s">
        <v>2613</v>
      </c>
      <c r="E14" s="82" t="s">
        <v>2722</v>
      </c>
      <c r="F14" s="82"/>
      <c r="G14" s="83" t="s">
        <v>1009</v>
      </c>
      <c r="H14" s="82" t="e">
        <f>VLOOKUP(#REF!,УЧАСТНИКИ!$A$2:$L$1060,7,FALSE)</f>
        <v>#REF!</v>
      </c>
      <c r="I14" s="222" t="s">
        <v>136</v>
      </c>
      <c r="J14" s="223">
        <v>1310</v>
      </c>
      <c r="K14" s="200" t="s">
        <v>2844</v>
      </c>
      <c r="L14" s="328"/>
      <c r="M14" s="200">
        <f>IF(L14=0,0,CONCATENATE(MID(L14,1,1),".",MID(L14,2,1)))</f>
        <v>0</v>
      </c>
      <c r="N14" s="328"/>
      <c r="O14" s="65" t="s">
        <v>2897</v>
      </c>
      <c r="P14" s="222" t="e">
        <f>VLOOKUP(#REF!,УЧАСТНИКИ!$A$2:$L$1060,9,FALSE)</f>
        <v>#REF!</v>
      </c>
      <c r="Q14" s="83"/>
      <c r="R14" s="384" t="s">
        <v>1509</v>
      </c>
      <c r="S14" s="66"/>
      <c r="T14" s="233" t="e">
        <f>MIN(#REF!,#REF!)</f>
        <v>#REF!</v>
      </c>
    </row>
    <row r="15" spans="1:27" s="61" customFormat="1" ht="23.1" customHeight="1" x14ac:dyDescent="0.2">
      <c r="A15" s="221">
        <v>1</v>
      </c>
      <c r="B15" s="221">
        <v>1</v>
      </c>
      <c r="C15" s="221" t="s">
        <v>2850</v>
      </c>
      <c r="D15" s="83" t="s">
        <v>2611</v>
      </c>
      <c r="E15" s="82" t="s">
        <v>2833</v>
      </c>
      <c r="F15" s="82"/>
      <c r="G15" s="83" t="s">
        <v>1009</v>
      </c>
      <c r="H15" s="82" t="e">
        <f>VLOOKUP(#REF!,УЧАСТНИКИ!$A$2:$L$1060,7,FALSE)</f>
        <v>#REF!</v>
      </c>
      <c r="I15" s="222" t="s">
        <v>136</v>
      </c>
      <c r="J15" s="223">
        <v>1310</v>
      </c>
      <c r="K15" s="200" t="s">
        <v>2849</v>
      </c>
      <c r="L15" s="328"/>
      <c r="M15" s="200">
        <f t="shared" ref="M15:M16" si="1">IF(L15=0,0,CONCATENATE(MID(L15,1,1),".",MID(L15,2,1)))</f>
        <v>0</v>
      </c>
      <c r="N15" s="328">
        <v>1250</v>
      </c>
      <c r="O15" s="65">
        <v>3</v>
      </c>
      <c r="P15" s="222" t="s">
        <v>1655</v>
      </c>
      <c r="Q15" s="83"/>
      <c r="R15" s="384" t="s">
        <v>2157</v>
      </c>
      <c r="S15" s="66"/>
      <c r="T15" s="233">
        <f>MIN(J15,N15)</f>
        <v>1250</v>
      </c>
    </row>
    <row r="16" spans="1:27" s="61" customFormat="1" ht="23.1" customHeight="1" x14ac:dyDescent="0.2">
      <c r="A16" s="221">
        <v>2</v>
      </c>
      <c r="B16" s="221">
        <v>2</v>
      </c>
      <c r="C16" s="221" t="s">
        <v>2850</v>
      </c>
      <c r="D16" s="83" t="s">
        <v>2851</v>
      </c>
      <c r="E16" s="82" t="s">
        <v>1008</v>
      </c>
      <c r="F16" s="82"/>
      <c r="G16" s="83" t="s">
        <v>1009</v>
      </c>
      <c r="H16" s="82">
        <f>VLOOKUP($R16,УЧАСТНИКИ!$A$2:$L$1060,7,FALSE)</f>
        <v>0</v>
      </c>
      <c r="I16" s="222" t="s">
        <v>136</v>
      </c>
      <c r="J16" s="223">
        <v>1290</v>
      </c>
      <c r="K16" s="200" t="s">
        <v>2852</v>
      </c>
      <c r="L16" s="328"/>
      <c r="M16" s="200">
        <f t="shared" si="1"/>
        <v>0</v>
      </c>
      <c r="N16" s="328">
        <v>1270</v>
      </c>
      <c r="O16" s="65">
        <v>3</v>
      </c>
      <c r="P16" s="222">
        <f>VLOOKUP($R16,УЧАСТНИКИ!$A$2:$L$1060,9,FALSE)</f>
        <v>0</v>
      </c>
      <c r="Q16" s="83"/>
      <c r="R16" s="384" t="s">
        <v>93</v>
      </c>
      <c r="T16" s="233">
        <f>MIN(J16,N16)</f>
        <v>1270</v>
      </c>
    </row>
    <row r="17" spans="1:20" s="61" customFormat="1" ht="23.1" customHeight="1" x14ac:dyDescent="0.2">
      <c r="A17" s="221">
        <v>7</v>
      </c>
      <c r="B17" s="221">
        <v>3</v>
      </c>
      <c r="C17" s="221" t="s">
        <v>2850</v>
      </c>
      <c r="D17" s="85" t="s">
        <v>2853</v>
      </c>
      <c r="E17" s="82" t="s">
        <v>2854</v>
      </c>
      <c r="F17" s="85"/>
      <c r="G17" s="85" t="s">
        <v>1009</v>
      </c>
      <c r="H17" s="85"/>
      <c r="I17" s="82" t="s">
        <v>136</v>
      </c>
      <c r="J17" s="85"/>
      <c r="K17" s="337" t="s">
        <v>2855</v>
      </c>
      <c r="L17" s="85"/>
      <c r="M17" s="85"/>
      <c r="N17" s="85"/>
      <c r="O17" s="82" t="s">
        <v>2897</v>
      </c>
      <c r="P17" s="85"/>
      <c r="Q17" s="85"/>
      <c r="R17" s="384"/>
      <c r="S17" s="66"/>
      <c r="T17" s="233"/>
    </row>
    <row r="18" spans="1:20" s="61" customFormat="1" ht="23.1" customHeight="1" x14ac:dyDescent="0.2">
      <c r="A18" s="389" t="s">
        <v>50</v>
      </c>
      <c r="B18" s="389" t="s">
        <v>45</v>
      </c>
      <c r="C18" s="389" t="s">
        <v>2856</v>
      </c>
      <c r="D18" s="75" t="s">
        <v>2857</v>
      </c>
      <c r="E18" s="389" t="s">
        <v>2858</v>
      </c>
      <c r="F18" s="389"/>
      <c r="G18" s="75" t="s">
        <v>1009</v>
      </c>
      <c r="H18" s="26"/>
      <c r="I18" s="394" t="s">
        <v>136</v>
      </c>
      <c r="J18" s="26"/>
      <c r="K18" s="204" t="s">
        <v>2859</v>
      </c>
      <c r="L18" s="26"/>
      <c r="M18" s="389"/>
      <c r="N18" s="389"/>
      <c r="O18" s="417" t="s">
        <v>2897</v>
      </c>
      <c r="P18" s="39"/>
      <c r="Q18" s="26"/>
      <c r="R18" s="384"/>
      <c r="S18" s="66"/>
      <c r="T18" s="233"/>
    </row>
    <row r="19" spans="1:20" s="61" customFormat="1" ht="23.1" customHeight="1" x14ac:dyDescent="0.2">
      <c r="A19" s="393"/>
      <c r="B19" s="393"/>
      <c r="C19" s="393"/>
      <c r="D19" s="26"/>
      <c r="E19" s="389"/>
      <c r="F19" s="389"/>
      <c r="G19" s="26"/>
      <c r="H19" s="26"/>
      <c r="I19" s="26"/>
      <c r="J19" s="26"/>
      <c r="K19" s="389"/>
      <c r="L19" s="26"/>
      <c r="M19" s="389"/>
      <c r="N19" s="26"/>
      <c r="O19" s="26"/>
      <c r="P19" s="26"/>
      <c r="Q19" s="26"/>
      <c r="R19" s="384"/>
      <c r="S19" s="66"/>
      <c r="T19" s="233"/>
    </row>
    <row r="20" spans="1:20" s="61" customFormat="1" ht="23.1" customHeight="1" x14ac:dyDescent="0.2">
      <c r="A20" s="393"/>
      <c r="B20" s="393"/>
      <c r="C20" s="393"/>
      <c r="D20" s="389" t="s">
        <v>1715</v>
      </c>
      <c r="E20" s="389"/>
      <c r="F20" s="389"/>
      <c r="G20" s="219"/>
      <c r="H20" s="469" t="s">
        <v>2843</v>
      </c>
      <c r="I20" s="469"/>
      <c r="J20" s="469"/>
      <c r="K20" s="469"/>
      <c r="L20" s="469"/>
      <c r="M20" s="469"/>
      <c r="N20" s="469"/>
      <c r="O20" s="469"/>
      <c r="P20" s="469"/>
      <c r="Q20" s="469"/>
      <c r="R20" s="384"/>
      <c r="S20" s="66"/>
      <c r="T20" s="233"/>
    </row>
    <row r="21" spans="1:20" s="61" customFormat="1" ht="23.1" customHeight="1" x14ac:dyDescent="0.2">
      <c r="A21" s="393"/>
      <c r="B21" s="393"/>
      <c r="C21" s="393"/>
      <c r="D21" s="26"/>
      <c r="E21" s="389"/>
      <c r="F21" s="389"/>
      <c r="G21" s="71"/>
      <c r="H21" s="71"/>
      <c r="I21" s="393"/>
      <c r="J21" s="59"/>
      <c r="K21" s="59"/>
      <c r="L21" s="389"/>
      <c r="M21" s="389"/>
      <c r="N21" s="26"/>
      <c r="O21" s="26"/>
      <c r="P21" s="26"/>
      <c r="Q21" s="26"/>
      <c r="R21" s="384"/>
      <c r="S21" s="66"/>
      <c r="T21" s="233"/>
    </row>
    <row r="22" spans="1:20" s="61" customFormat="1" ht="23.1" customHeight="1" x14ac:dyDescent="0.2">
      <c r="A22" s="393"/>
      <c r="B22" s="393"/>
      <c r="C22" s="393"/>
      <c r="D22" s="26"/>
      <c r="E22" s="389"/>
      <c r="F22" s="389"/>
      <c r="G22" s="71"/>
      <c r="H22" s="71"/>
      <c r="I22" s="393"/>
      <c r="J22" s="59"/>
      <c r="K22" s="59"/>
      <c r="L22" s="389"/>
      <c r="M22" s="389"/>
      <c r="N22" s="26"/>
      <c r="O22" s="26"/>
      <c r="P22" s="26"/>
      <c r="Q22" s="26"/>
      <c r="R22" s="384"/>
      <c r="S22" s="66"/>
      <c r="T22" s="233"/>
    </row>
    <row r="23" spans="1:20" s="61" customFormat="1" ht="23.1" customHeight="1" x14ac:dyDescent="0.2">
      <c r="A23" s="393"/>
      <c r="B23" s="393"/>
      <c r="C23" s="393"/>
      <c r="D23" s="389" t="s">
        <v>1716</v>
      </c>
      <c r="E23" s="389"/>
      <c r="F23" s="389"/>
      <c r="G23" s="219"/>
      <c r="H23" s="469" t="s">
        <v>2697</v>
      </c>
      <c r="I23" s="469"/>
      <c r="J23" s="469"/>
      <c r="K23" s="469"/>
      <c r="L23" s="469"/>
      <c r="M23" s="469"/>
      <c r="N23" s="469"/>
      <c r="O23" s="469"/>
      <c r="P23" s="469"/>
      <c r="Q23" s="469"/>
      <c r="R23" s="384" t="s">
        <v>1837</v>
      </c>
      <c r="S23" s="66"/>
      <c r="T23" s="233" t="e">
        <f>MIN(#REF!,#REF!)</f>
        <v>#REF!</v>
      </c>
    </row>
    <row r="24" spans="1:20" s="61" customFormat="1" ht="23.1" customHeight="1" x14ac:dyDescent="0.2">
      <c r="A24" s="393"/>
      <c r="B24" s="393"/>
      <c r="C24" s="393"/>
      <c r="D24" s="26"/>
      <c r="E24" s="389"/>
      <c r="F24" s="389"/>
      <c r="G24" s="26"/>
      <c r="H24" s="26"/>
      <c r="I24" s="26"/>
      <c r="J24" s="26"/>
      <c r="K24" s="389"/>
      <c r="L24" s="26"/>
      <c r="M24" s="389"/>
      <c r="N24" s="26"/>
      <c r="O24" s="26"/>
      <c r="P24" s="26"/>
      <c r="Q24" s="26"/>
      <c r="R24" s="384" t="s">
        <v>88</v>
      </c>
      <c r="S24" s="66"/>
      <c r="T24" s="233" t="e">
        <f>MIN(#REF!,#REF!)</f>
        <v>#REF!</v>
      </c>
    </row>
    <row r="25" spans="1:20" s="61" customFormat="1" ht="23.1" customHeight="1" x14ac:dyDescent="0.2">
      <c r="A25" s="221"/>
      <c r="B25" s="221"/>
      <c r="C25" s="221"/>
      <c r="R25" s="384" t="s">
        <v>2198</v>
      </c>
      <c r="S25" s="66"/>
      <c r="T25" s="233" t="e">
        <f>MIN(#REF!,#REF!)</f>
        <v>#REF!</v>
      </c>
    </row>
    <row r="26" spans="1:20" s="61" customFormat="1" ht="23.1" customHeight="1" x14ac:dyDescent="0.2">
      <c r="A26" s="221"/>
      <c r="B26" s="221"/>
      <c r="C26" s="221"/>
      <c r="R26" s="384" t="s">
        <v>1687</v>
      </c>
      <c r="S26" s="66"/>
      <c r="T26" s="233" t="e">
        <f>MIN(#REF!,#REF!)</f>
        <v>#REF!</v>
      </c>
    </row>
    <row r="27" spans="1:20" s="61" customFormat="1" ht="23.1" customHeight="1" x14ac:dyDescent="0.2">
      <c r="A27" s="221"/>
      <c r="B27" s="221"/>
      <c r="C27" s="221"/>
      <c r="R27" s="384" t="s">
        <v>2549</v>
      </c>
      <c r="T27" s="233" t="e">
        <f>MIN(#REF!,#REF!)</f>
        <v>#REF!</v>
      </c>
    </row>
    <row r="28" spans="1:20" s="61" customFormat="1" ht="23.1" customHeight="1" x14ac:dyDescent="0.2">
      <c r="A28" s="221"/>
      <c r="B28" s="221"/>
      <c r="C28" s="221"/>
      <c r="R28" s="384" t="s">
        <v>2664</v>
      </c>
      <c r="S28" s="66"/>
      <c r="T28" s="233" t="e">
        <f>MIN(#REF!,#REF!)</f>
        <v>#REF!</v>
      </c>
    </row>
    <row r="29" spans="1:20" s="61" customFormat="1" ht="23.1" customHeight="1" x14ac:dyDescent="0.2">
      <c r="A29" s="221"/>
      <c r="B29" s="221"/>
      <c r="C29" s="221"/>
      <c r="R29" s="384" t="s">
        <v>2630</v>
      </c>
      <c r="S29" s="66"/>
      <c r="T29" s="233" t="e">
        <f>MIN(#REF!,#REF!)</f>
        <v>#REF!</v>
      </c>
    </row>
    <row r="30" spans="1:20" s="61" customFormat="1" ht="23.1" hidden="1" customHeight="1" x14ac:dyDescent="0.2">
      <c r="A30" s="221">
        <v>62</v>
      </c>
      <c r="B30" s="221"/>
      <c r="C30" s="221"/>
      <c r="D30" s="83" t="e">
        <f>VLOOKUP($R30,УЧАСТНИКИ!$A$2:$L$1060,3,FALSE)</f>
        <v>#N/A</v>
      </c>
      <c r="E30" s="82" t="e">
        <f>VLOOKUP($R30,УЧАСТНИКИ!$A$2:$L$1060,4,FALSE)</f>
        <v>#N/A</v>
      </c>
      <c r="F30" s="82" t="e">
        <f>VLOOKUP($R30,УЧАСТНИКИ!$A$2:$L$1060,8,FALSE)</f>
        <v>#N/A</v>
      </c>
      <c r="G30" s="83" t="e">
        <f>VLOOKUP($R30,УЧАСТНИКИ!$A$2:$L$1060,5,FALSE)</f>
        <v>#N/A</v>
      </c>
      <c r="H30" s="82" t="e">
        <f>VLOOKUP($R30,УЧАСТНИКИ!$A$2:$L$1060,7,FALSE)</f>
        <v>#N/A</v>
      </c>
      <c r="I30" s="222" t="e">
        <f>VLOOKUP($R30,УЧАСТНИКИ!$A$2:$L$1060,11,FALSE)</f>
        <v>#N/A</v>
      </c>
      <c r="J30" s="223"/>
      <c r="K30" s="229">
        <f t="shared" ref="K30:K60" si="2">IF(J30=0,0,CONCATENATE(MID(J30,1,2),".",MID(J30,3,2)))</f>
        <v>0</v>
      </c>
      <c r="L30" s="223"/>
      <c r="M30" s="234">
        <f t="shared" ref="M30:M62" si="3">IF(L30=0,0,CONCATENATE(MID(L30,1,1),".",MID(L30,2,1)))</f>
        <v>0</v>
      </c>
      <c r="N30" s="223"/>
      <c r="O30" s="65" t="str">
        <f t="shared" ref="O30:O62" si="4">IF(T30&lt;=$S$10,"МСМК",IF(T30&lt;=$T$10,"МС",IF(T30&lt;=$U$10,"КМС",IF(T30&lt;=$V$10,"1",IF(T30&lt;=$W$10,"2",IF(T30&lt;=$X$10,"3",IF(T30&lt;=$Y$10,"1юн",IF(T30&lt;=$Z$10,"2юн",IF(T30&lt;=$AA$10,"3юн",IF(T30&gt;$AA$10,"б/р"))))))))))</f>
        <v>МСМК</v>
      </c>
      <c r="P30" s="222" t="s">
        <v>1543</v>
      </c>
      <c r="Q30" s="83" t="e">
        <f>VLOOKUP($R30,УЧАСТНИКИ!$A$2:$L$1060,10,FALSE)</f>
        <v>#N/A</v>
      </c>
      <c r="R30" s="384"/>
      <c r="S30" s="66"/>
      <c r="T30" s="233">
        <f t="shared" ref="T30:T62" si="5">MIN(J30,N30)</f>
        <v>0</v>
      </c>
    </row>
    <row r="31" spans="1:20" s="61" customFormat="1" ht="23.1" hidden="1" customHeight="1" x14ac:dyDescent="0.2">
      <c r="A31" s="221">
        <v>64</v>
      </c>
      <c r="B31" s="221"/>
      <c r="C31" s="221"/>
      <c r="D31" s="83" t="e">
        <f>VLOOKUP($R31,УЧАСТНИКИ!$A$2:$L$1060,3,FALSE)</f>
        <v>#N/A</v>
      </c>
      <c r="E31" s="82" t="e">
        <f>VLOOKUP($R31,УЧАСТНИКИ!$A$2:$L$1060,4,FALSE)</f>
        <v>#N/A</v>
      </c>
      <c r="F31" s="82" t="e">
        <f>VLOOKUP($R31,УЧАСТНИКИ!$A$2:$L$1060,8,FALSE)</f>
        <v>#N/A</v>
      </c>
      <c r="G31" s="83" t="e">
        <f>VLOOKUP($R31,УЧАСТНИКИ!$A$2:$L$1060,5,FALSE)</f>
        <v>#N/A</v>
      </c>
      <c r="H31" s="82" t="e">
        <f>VLOOKUP($R31,УЧАСТНИКИ!$A$2:$L$1060,7,FALSE)</f>
        <v>#N/A</v>
      </c>
      <c r="I31" s="222" t="e">
        <f>VLOOKUP($R31,УЧАСТНИКИ!$A$2:$L$1060,11,FALSE)</f>
        <v>#N/A</v>
      </c>
      <c r="J31" s="223"/>
      <c r="K31" s="229">
        <f t="shared" si="2"/>
        <v>0</v>
      </c>
      <c r="L31" s="223"/>
      <c r="M31" s="234">
        <f t="shared" si="3"/>
        <v>0</v>
      </c>
      <c r="N31" s="223"/>
      <c r="O31" s="65" t="str">
        <f t="shared" si="4"/>
        <v>МСМК</v>
      </c>
      <c r="P31" s="222" t="e">
        <f>VLOOKUP($R31,УЧАСТНИКИ!$A$2:$L$1060,9,FALSE)</f>
        <v>#N/A</v>
      </c>
      <c r="Q31" s="83" t="e">
        <f>VLOOKUP($R31,УЧАСТНИКИ!$A$2:$L$1060,10,FALSE)</f>
        <v>#N/A</v>
      </c>
      <c r="R31" s="384"/>
      <c r="S31" s="66"/>
      <c r="T31" s="233">
        <f t="shared" si="5"/>
        <v>0</v>
      </c>
    </row>
    <row r="32" spans="1:20" s="61" customFormat="1" ht="23.1" hidden="1" customHeight="1" x14ac:dyDescent="0.2">
      <c r="A32" s="221">
        <v>65</v>
      </c>
      <c r="B32" s="221"/>
      <c r="C32" s="221"/>
      <c r="D32" s="83" t="e">
        <f>VLOOKUP($R32,УЧАСТНИКИ!$A$2:$L$1060,3,FALSE)</f>
        <v>#N/A</v>
      </c>
      <c r="E32" s="82" t="e">
        <f>VLOOKUP($R32,УЧАСТНИКИ!$A$2:$L$1060,4,FALSE)</f>
        <v>#N/A</v>
      </c>
      <c r="F32" s="82" t="e">
        <f>VLOOKUP($R32,УЧАСТНИКИ!$A$2:$L$1060,8,FALSE)</f>
        <v>#N/A</v>
      </c>
      <c r="G32" s="83" t="e">
        <f>VLOOKUP($R32,УЧАСТНИКИ!$A$2:$L$1060,5,FALSE)</f>
        <v>#N/A</v>
      </c>
      <c r="H32" s="82" t="e">
        <f>VLOOKUP($R32,УЧАСТНИКИ!$A$2:$L$1060,7,FALSE)</f>
        <v>#N/A</v>
      </c>
      <c r="I32" s="222" t="e">
        <f>VLOOKUP($R32,УЧАСТНИКИ!$A$2:$L$1060,11,FALSE)</f>
        <v>#N/A</v>
      </c>
      <c r="J32" s="223"/>
      <c r="K32" s="229">
        <f t="shared" si="2"/>
        <v>0</v>
      </c>
      <c r="L32" s="223"/>
      <c r="M32" s="234">
        <f t="shared" si="3"/>
        <v>0</v>
      </c>
      <c r="N32" s="223"/>
      <c r="O32" s="65" t="str">
        <f t="shared" si="4"/>
        <v>МСМК</v>
      </c>
      <c r="P32" s="222" t="e">
        <f>VLOOKUP($R32,УЧАСТНИКИ!$A$2:$L$1060,9,FALSE)</f>
        <v>#N/A</v>
      </c>
      <c r="Q32" s="83" t="e">
        <f>VLOOKUP($R32,УЧАСТНИКИ!$A$2:$L$1060,10,FALSE)</f>
        <v>#N/A</v>
      </c>
      <c r="R32" s="384"/>
      <c r="S32" s="66"/>
      <c r="T32" s="233">
        <f t="shared" si="5"/>
        <v>0</v>
      </c>
    </row>
    <row r="33" spans="1:20" s="61" customFormat="1" ht="23.1" hidden="1" customHeight="1" x14ac:dyDescent="0.2">
      <c r="A33" s="221">
        <v>65</v>
      </c>
      <c r="B33" s="221"/>
      <c r="C33" s="221"/>
      <c r="D33" s="83" t="e">
        <f>VLOOKUP($R33,УЧАСТНИКИ!$A$2:$L$1060,3,FALSE)</f>
        <v>#N/A</v>
      </c>
      <c r="E33" s="82" t="e">
        <f>VLOOKUP($R33,УЧАСТНИКИ!$A$2:$L$1060,4,FALSE)</f>
        <v>#N/A</v>
      </c>
      <c r="F33" s="82" t="e">
        <f>VLOOKUP($R33,УЧАСТНИКИ!$A$2:$L$1060,8,FALSE)</f>
        <v>#N/A</v>
      </c>
      <c r="G33" s="83" t="e">
        <f>VLOOKUP($R33,УЧАСТНИКИ!$A$2:$L$1060,5,FALSE)</f>
        <v>#N/A</v>
      </c>
      <c r="H33" s="82" t="e">
        <f>VLOOKUP($R33,УЧАСТНИКИ!$A$2:$L$1060,7,FALSE)</f>
        <v>#N/A</v>
      </c>
      <c r="I33" s="222" t="e">
        <f>VLOOKUP($R33,УЧАСТНИКИ!$A$2:$L$1060,11,FALSE)</f>
        <v>#N/A</v>
      </c>
      <c r="J33" s="223"/>
      <c r="K33" s="229">
        <f t="shared" si="2"/>
        <v>0</v>
      </c>
      <c r="L33" s="223"/>
      <c r="M33" s="234">
        <f t="shared" si="3"/>
        <v>0</v>
      </c>
      <c r="N33" s="223"/>
      <c r="O33" s="65" t="str">
        <f t="shared" si="4"/>
        <v>МСМК</v>
      </c>
      <c r="P33" s="222" t="e">
        <f>VLOOKUP($R33,УЧАСТНИКИ!$A$2:$L$1060,9,FALSE)</f>
        <v>#N/A</v>
      </c>
      <c r="Q33" s="83" t="e">
        <f>VLOOKUP($R33,УЧАСТНИКИ!$A$2:$L$1060,10,FALSE)</f>
        <v>#N/A</v>
      </c>
      <c r="R33" s="384"/>
      <c r="S33" s="66"/>
      <c r="T33" s="233">
        <f t="shared" si="5"/>
        <v>0</v>
      </c>
    </row>
    <row r="34" spans="1:20" s="61" customFormat="1" ht="23.1" hidden="1" customHeight="1" x14ac:dyDescent="0.2">
      <c r="A34" s="221">
        <v>67</v>
      </c>
      <c r="B34" s="221"/>
      <c r="C34" s="221"/>
      <c r="D34" s="83" t="e">
        <f>VLOOKUP($R34,УЧАСТНИКИ!$A$2:$L$1060,3,FALSE)</f>
        <v>#N/A</v>
      </c>
      <c r="E34" s="82" t="e">
        <f>VLOOKUP($R34,УЧАСТНИКИ!$A$2:$L$1060,4,FALSE)</f>
        <v>#N/A</v>
      </c>
      <c r="F34" s="82" t="e">
        <f>VLOOKUP($R34,УЧАСТНИКИ!$A$2:$L$1060,8,FALSE)</f>
        <v>#N/A</v>
      </c>
      <c r="G34" s="83" t="e">
        <f>VLOOKUP($R34,УЧАСТНИКИ!$A$2:$L$1060,5,FALSE)</f>
        <v>#N/A</v>
      </c>
      <c r="H34" s="82" t="e">
        <f>VLOOKUP($R34,УЧАСТНИКИ!$A$2:$L$1060,7,FALSE)</f>
        <v>#N/A</v>
      </c>
      <c r="I34" s="222" t="e">
        <f>VLOOKUP($R34,УЧАСТНИКИ!$A$2:$L$1060,11,FALSE)</f>
        <v>#N/A</v>
      </c>
      <c r="J34" s="223"/>
      <c r="K34" s="229">
        <f t="shared" si="2"/>
        <v>0</v>
      </c>
      <c r="L34" s="223"/>
      <c r="M34" s="234">
        <f t="shared" si="3"/>
        <v>0</v>
      </c>
      <c r="N34" s="223"/>
      <c r="O34" s="65" t="str">
        <f t="shared" si="4"/>
        <v>МСМК</v>
      </c>
      <c r="P34" s="222" t="e">
        <f>VLOOKUP($R34,УЧАСТНИКИ!$A$2:$L$1060,9,FALSE)</f>
        <v>#N/A</v>
      </c>
      <c r="Q34" s="83" t="e">
        <f>VLOOKUP($R34,УЧАСТНИКИ!$A$2:$L$1060,10,FALSE)</f>
        <v>#N/A</v>
      </c>
      <c r="R34" s="384"/>
      <c r="S34" s="66"/>
      <c r="T34" s="233">
        <f t="shared" si="5"/>
        <v>0</v>
      </c>
    </row>
    <row r="35" spans="1:20" s="61" customFormat="1" ht="23.1" hidden="1" customHeight="1" x14ac:dyDescent="0.2">
      <c r="A35" s="221">
        <v>68</v>
      </c>
      <c r="B35" s="221"/>
      <c r="C35" s="221"/>
      <c r="D35" s="83" t="e">
        <f>VLOOKUP($R35,УЧАСТНИКИ!$A$2:$L$1060,3,FALSE)</f>
        <v>#N/A</v>
      </c>
      <c r="E35" s="82" t="e">
        <f>VLOOKUP($R35,УЧАСТНИКИ!$A$2:$L$1060,4,FALSE)</f>
        <v>#N/A</v>
      </c>
      <c r="F35" s="82" t="e">
        <f>VLOOKUP($R35,УЧАСТНИКИ!$A$2:$L$1060,8,FALSE)</f>
        <v>#N/A</v>
      </c>
      <c r="G35" s="83" t="e">
        <f>VLOOKUP($R35,УЧАСТНИКИ!$A$2:$L$1060,5,FALSE)</f>
        <v>#N/A</v>
      </c>
      <c r="H35" s="82" t="e">
        <f>VLOOKUP($R35,УЧАСТНИКИ!$A$2:$L$1060,7,FALSE)</f>
        <v>#N/A</v>
      </c>
      <c r="I35" s="222" t="e">
        <f>VLOOKUP($R35,УЧАСТНИКИ!$A$2:$L$1060,11,FALSE)</f>
        <v>#N/A</v>
      </c>
      <c r="J35" s="223"/>
      <c r="K35" s="229">
        <f t="shared" si="2"/>
        <v>0</v>
      </c>
      <c r="L35" s="223"/>
      <c r="M35" s="234">
        <f t="shared" si="3"/>
        <v>0</v>
      </c>
      <c r="N35" s="223"/>
      <c r="O35" s="65" t="str">
        <f t="shared" si="4"/>
        <v>МСМК</v>
      </c>
      <c r="P35" s="222" t="s">
        <v>1543</v>
      </c>
      <c r="Q35" s="83" t="e">
        <f>VLOOKUP($R35,УЧАСТНИКИ!$A$2:$L$1060,10,FALSE)</f>
        <v>#N/A</v>
      </c>
      <c r="R35" s="384"/>
      <c r="S35" s="66"/>
      <c r="T35" s="233">
        <f t="shared" si="5"/>
        <v>0</v>
      </c>
    </row>
    <row r="36" spans="1:20" s="61" customFormat="1" ht="23.1" hidden="1" customHeight="1" x14ac:dyDescent="0.2">
      <c r="A36" s="221">
        <v>69</v>
      </c>
      <c r="B36" s="221"/>
      <c r="C36" s="221"/>
      <c r="D36" s="83" t="e">
        <f>VLOOKUP($R36,УЧАСТНИКИ!$A$2:$L$1060,3,FALSE)</f>
        <v>#N/A</v>
      </c>
      <c r="E36" s="82" t="e">
        <f>VLOOKUP($R36,УЧАСТНИКИ!$A$2:$L$1060,4,FALSE)</f>
        <v>#N/A</v>
      </c>
      <c r="F36" s="82" t="e">
        <f>VLOOKUP($R36,УЧАСТНИКИ!$A$2:$L$1060,8,FALSE)</f>
        <v>#N/A</v>
      </c>
      <c r="G36" s="83" t="e">
        <f>VLOOKUP($R36,УЧАСТНИКИ!$A$2:$L$1060,5,FALSE)</f>
        <v>#N/A</v>
      </c>
      <c r="H36" s="82" t="e">
        <f>VLOOKUP($R36,УЧАСТНИКИ!$A$2:$L$1060,7,FALSE)</f>
        <v>#N/A</v>
      </c>
      <c r="I36" s="222" t="e">
        <f>VLOOKUP($R36,УЧАСТНИКИ!$A$2:$L$1060,11,FALSE)</f>
        <v>#N/A</v>
      </c>
      <c r="J36" s="223"/>
      <c r="K36" s="229">
        <f t="shared" si="2"/>
        <v>0</v>
      </c>
      <c r="L36" s="223"/>
      <c r="M36" s="234">
        <f t="shared" si="3"/>
        <v>0</v>
      </c>
      <c r="N36" s="223"/>
      <c r="O36" s="65" t="str">
        <f t="shared" si="4"/>
        <v>МСМК</v>
      </c>
      <c r="P36" s="222" t="e">
        <f>VLOOKUP($R36,УЧАСТНИКИ!$A$2:$L$1060,9,FALSE)</f>
        <v>#N/A</v>
      </c>
      <c r="Q36" s="83" t="e">
        <f>VLOOKUP($R36,УЧАСТНИКИ!$A$2:$L$1060,10,FALSE)</f>
        <v>#N/A</v>
      </c>
      <c r="R36" s="384"/>
      <c r="S36" s="66"/>
      <c r="T36" s="233">
        <f t="shared" si="5"/>
        <v>0</v>
      </c>
    </row>
    <row r="37" spans="1:20" s="61" customFormat="1" ht="23.1" hidden="1" customHeight="1" x14ac:dyDescent="0.2">
      <c r="A37" s="221">
        <v>70</v>
      </c>
      <c r="B37" s="221"/>
      <c r="C37" s="221"/>
      <c r="D37" s="83" t="e">
        <f>VLOOKUP($R37,УЧАСТНИКИ!$A$2:$L$1060,3,FALSE)</f>
        <v>#N/A</v>
      </c>
      <c r="E37" s="82" t="e">
        <f>VLOOKUP($R37,УЧАСТНИКИ!$A$2:$L$1060,4,FALSE)</f>
        <v>#N/A</v>
      </c>
      <c r="F37" s="82" t="e">
        <f>VLOOKUP($R37,УЧАСТНИКИ!$A$2:$L$1060,8,FALSE)</f>
        <v>#N/A</v>
      </c>
      <c r="G37" s="83" t="e">
        <f>VLOOKUP($R37,УЧАСТНИКИ!$A$2:$L$1060,5,FALSE)</f>
        <v>#N/A</v>
      </c>
      <c r="H37" s="82" t="e">
        <f>VLOOKUP($R37,УЧАСТНИКИ!$A$2:$L$1060,7,FALSE)</f>
        <v>#N/A</v>
      </c>
      <c r="I37" s="222" t="e">
        <f>VLOOKUP($R37,УЧАСТНИКИ!$A$2:$L$1060,11,FALSE)</f>
        <v>#N/A</v>
      </c>
      <c r="J37" s="223"/>
      <c r="K37" s="229">
        <f t="shared" si="2"/>
        <v>0</v>
      </c>
      <c r="L37" s="223"/>
      <c r="M37" s="234">
        <f t="shared" si="3"/>
        <v>0</v>
      </c>
      <c r="N37" s="223"/>
      <c r="O37" s="65" t="str">
        <f t="shared" si="4"/>
        <v>МСМК</v>
      </c>
      <c r="P37" s="222" t="e">
        <f>VLOOKUP($R37,УЧАСТНИКИ!$A$2:$L$1060,9,FALSE)</f>
        <v>#N/A</v>
      </c>
      <c r="Q37" s="83" t="e">
        <f>VLOOKUP($R37,УЧАСТНИКИ!$A$2:$L$1060,10,FALSE)</f>
        <v>#N/A</v>
      </c>
      <c r="R37" s="384"/>
      <c r="S37" s="66"/>
      <c r="T37" s="233">
        <f t="shared" si="5"/>
        <v>0</v>
      </c>
    </row>
    <row r="38" spans="1:20" s="61" customFormat="1" ht="23.1" hidden="1" customHeight="1" x14ac:dyDescent="0.2">
      <c r="A38" s="221">
        <v>71</v>
      </c>
      <c r="B38" s="221"/>
      <c r="C38" s="221"/>
      <c r="D38" s="83" t="e">
        <f>VLOOKUP($R38,УЧАСТНИКИ!$A$2:$L$1060,3,FALSE)</f>
        <v>#N/A</v>
      </c>
      <c r="E38" s="82" t="e">
        <f>VLOOKUP($R38,УЧАСТНИКИ!$A$2:$L$1060,4,FALSE)</f>
        <v>#N/A</v>
      </c>
      <c r="F38" s="82" t="e">
        <f>VLOOKUP($R38,УЧАСТНИКИ!$A$2:$L$1060,8,FALSE)</f>
        <v>#N/A</v>
      </c>
      <c r="G38" s="83" t="e">
        <f>VLOOKUP($R38,УЧАСТНИКИ!$A$2:$L$1060,5,FALSE)</f>
        <v>#N/A</v>
      </c>
      <c r="H38" s="82" t="e">
        <f>VLOOKUP($R38,УЧАСТНИКИ!$A$2:$L$1060,7,FALSE)</f>
        <v>#N/A</v>
      </c>
      <c r="I38" s="222" t="e">
        <f>VLOOKUP($R38,УЧАСТНИКИ!$A$2:$L$1060,11,FALSE)</f>
        <v>#N/A</v>
      </c>
      <c r="J38" s="223"/>
      <c r="K38" s="229">
        <f t="shared" si="2"/>
        <v>0</v>
      </c>
      <c r="L38" s="223"/>
      <c r="M38" s="234">
        <f t="shared" si="3"/>
        <v>0</v>
      </c>
      <c r="N38" s="223"/>
      <c r="O38" s="65" t="str">
        <f t="shared" si="4"/>
        <v>МСМК</v>
      </c>
      <c r="P38" s="222" t="e">
        <f>VLOOKUP($R38,УЧАСТНИКИ!$A$2:$L$1060,9,FALSE)</f>
        <v>#N/A</v>
      </c>
      <c r="Q38" s="83" t="e">
        <f>VLOOKUP($R38,УЧАСТНИКИ!$A$2:$L$1060,10,FALSE)</f>
        <v>#N/A</v>
      </c>
      <c r="R38" s="384"/>
      <c r="S38" s="66"/>
      <c r="T38" s="233">
        <f t="shared" si="5"/>
        <v>0</v>
      </c>
    </row>
    <row r="39" spans="1:20" s="61" customFormat="1" ht="23.1" hidden="1" customHeight="1" x14ac:dyDescent="0.2">
      <c r="A39" s="221">
        <v>71</v>
      </c>
      <c r="B39" s="221"/>
      <c r="C39" s="221"/>
      <c r="D39" s="83" t="e">
        <f>VLOOKUP($R39,УЧАСТНИКИ!$A$2:$L$1060,3,FALSE)</f>
        <v>#N/A</v>
      </c>
      <c r="E39" s="82" t="e">
        <f>VLOOKUP($R39,УЧАСТНИКИ!$A$2:$L$1060,4,FALSE)</f>
        <v>#N/A</v>
      </c>
      <c r="F39" s="82" t="e">
        <f>VLOOKUP($R39,УЧАСТНИКИ!$A$2:$L$1060,8,FALSE)</f>
        <v>#N/A</v>
      </c>
      <c r="G39" s="83" t="e">
        <f>VLOOKUP($R39,УЧАСТНИКИ!$A$2:$L$1060,5,FALSE)</f>
        <v>#N/A</v>
      </c>
      <c r="H39" s="82" t="e">
        <f>VLOOKUP($R39,УЧАСТНИКИ!$A$2:$L$1060,7,FALSE)</f>
        <v>#N/A</v>
      </c>
      <c r="I39" s="222" t="e">
        <f>VLOOKUP($R39,УЧАСТНИКИ!$A$2:$L$1060,11,FALSE)</f>
        <v>#N/A</v>
      </c>
      <c r="J39" s="223"/>
      <c r="K39" s="229">
        <f t="shared" si="2"/>
        <v>0</v>
      </c>
      <c r="L39" s="223"/>
      <c r="M39" s="234">
        <f t="shared" si="3"/>
        <v>0</v>
      </c>
      <c r="N39" s="223"/>
      <c r="O39" s="65" t="str">
        <f t="shared" si="4"/>
        <v>МСМК</v>
      </c>
      <c r="P39" s="222" t="e">
        <f>VLOOKUP($R39,УЧАСТНИКИ!$A$2:$L$1060,9,FALSE)</f>
        <v>#N/A</v>
      </c>
      <c r="Q39" s="83" t="e">
        <f>VLOOKUP($R39,УЧАСТНИКИ!$A$2:$L$1060,10,FALSE)</f>
        <v>#N/A</v>
      </c>
      <c r="R39" s="384"/>
      <c r="S39" s="66"/>
      <c r="T39" s="233">
        <f t="shared" si="5"/>
        <v>0</v>
      </c>
    </row>
    <row r="40" spans="1:20" s="61" customFormat="1" ht="23.1" hidden="1" customHeight="1" x14ac:dyDescent="0.2">
      <c r="A40" s="221">
        <v>73</v>
      </c>
      <c r="B40" s="221"/>
      <c r="C40" s="221"/>
      <c r="D40" s="83" t="e">
        <f>VLOOKUP($R40,УЧАСТНИКИ!$A$2:$L$1060,3,FALSE)</f>
        <v>#N/A</v>
      </c>
      <c r="E40" s="82" t="e">
        <f>VLOOKUP($R40,УЧАСТНИКИ!$A$2:$L$1060,4,FALSE)</f>
        <v>#N/A</v>
      </c>
      <c r="F40" s="82" t="e">
        <f>VLOOKUP($R40,УЧАСТНИКИ!$A$2:$L$1060,8,FALSE)</f>
        <v>#N/A</v>
      </c>
      <c r="G40" s="83" t="e">
        <f>VLOOKUP($R40,УЧАСТНИКИ!$A$2:$L$1060,5,FALSE)</f>
        <v>#N/A</v>
      </c>
      <c r="H40" s="82" t="e">
        <f>VLOOKUP($R40,УЧАСТНИКИ!$A$2:$L$1060,7,FALSE)</f>
        <v>#N/A</v>
      </c>
      <c r="I40" s="222" t="e">
        <f>VLOOKUP($R40,УЧАСТНИКИ!$A$2:$L$1060,11,FALSE)</f>
        <v>#N/A</v>
      </c>
      <c r="J40" s="223"/>
      <c r="K40" s="229">
        <f t="shared" si="2"/>
        <v>0</v>
      </c>
      <c r="L40" s="223"/>
      <c r="M40" s="234">
        <f t="shared" si="3"/>
        <v>0</v>
      </c>
      <c r="N40" s="223"/>
      <c r="O40" s="65" t="str">
        <f t="shared" si="4"/>
        <v>МСМК</v>
      </c>
      <c r="P40" s="222" t="e">
        <f>VLOOKUP($R40,УЧАСТНИКИ!$A$2:$L$1060,9,FALSE)</f>
        <v>#N/A</v>
      </c>
      <c r="Q40" s="83" t="e">
        <f>VLOOKUP($R40,УЧАСТНИКИ!$A$2:$L$1060,10,FALSE)</f>
        <v>#N/A</v>
      </c>
      <c r="R40" s="384"/>
      <c r="S40" s="66"/>
      <c r="T40" s="233">
        <f t="shared" si="5"/>
        <v>0</v>
      </c>
    </row>
    <row r="41" spans="1:20" s="61" customFormat="1" ht="23.1" hidden="1" customHeight="1" x14ac:dyDescent="0.2">
      <c r="A41" s="221">
        <v>74</v>
      </c>
      <c r="B41" s="221"/>
      <c r="C41" s="221"/>
      <c r="D41" s="83" t="e">
        <f>VLOOKUP($R41,УЧАСТНИКИ!$A$2:$L$1060,3,FALSE)</f>
        <v>#N/A</v>
      </c>
      <c r="E41" s="82" t="e">
        <f>VLOOKUP($R41,УЧАСТНИКИ!$A$2:$L$1060,4,FALSE)</f>
        <v>#N/A</v>
      </c>
      <c r="F41" s="82" t="e">
        <f>VLOOKUP($R41,УЧАСТНИКИ!$A$2:$L$1060,8,FALSE)</f>
        <v>#N/A</v>
      </c>
      <c r="G41" s="83" t="e">
        <f>VLOOKUP($R41,УЧАСТНИКИ!$A$2:$L$1060,5,FALSE)</f>
        <v>#N/A</v>
      </c>
      <c r="H41" s="82" t="e">
        <f>VLOOKUP($R41,УЧАСТНИКИ!$A$2:$L$1060,7,FALSE)</f>
        <v>#N/A</v>
      </c>
      <c r="I41" s="222" t="e">
        <f>VLOOKUP($R41,УЧАСТНИКИ!$A$2:$L$1060,11,FALSE)</f>
        <v>#N/A</v>
      </c>
      <c r="J41" s="223"/>
      <c r="K41" s="229">
        <f t="shared" si="2"/>
        <v>0</v>
      </c>
      <c r="L41" s="223"/>
      <c r="M41" s="234">
        <f t="shared" si="3"/>
        <v>0</v>
      </c>
      <c r="N41" s="223"/>
      <c r="O41" s="65" t="str">
        <f t="shared" si="4"/>
        <v>МСМК</v>
      </c>
      <c r="P41" s="222" t="e">
        <f>VLOOKUP($R41,УЧАСТНИКИ!$A$2:$L$1060,9,FALSE)</f>
        <v>#N/A</v>
      </c>
      <c r="Q41" s="83" t="e">
        <f>VLOOKUP($R41,УЧАСТНИКИ!$A$2:$L$1060,10,FALSE)</f>
        <v>#N/A</v>
      </c>
      <c r="R41" s="384"/>
      <c r="S41" s="66"/>
      <c r="T41" s="233">
        <f t="shared" si="5"/>
        <v>0</v>
      </c>
    </row>
    <row r="42" spans="1:20" s="61" customFormat="1" ht="23.1" hidden="1" customHeight="1" x14ac:dyDescent="0.2">
      <c r="A42" s="221">
        <v>75</v>
      </c>
      <c r="B42" s="221"/>
      <c r="C42" s="221"/>
      <c r="D42" s="83" t="e">
        <f>VLOOKUP($R42,УЧАСТНИКИ!$A$2:$L$1060,3,FALSE)</f>
        <v>#N/A</v>
      </c>
      <c r="E42" s="82" t="e">
        <f>VLOOKUP($R42,УЧАСТНИКИ!$A$2:$L$1060,4,FALSE)</f>
        <v>#N/A</v>
      </c>
      <c r="F42" s="82" t="e">
        <f>VLOOKUP($R42,УЧАСТНИКИ!$A$2:$L$1060,8,FALSE)</f>
        <v>#N/A</v>
      </c>
      <c r="G42" s="83" t="e">
        <f>VLOOKUP($R42,УЧАСТНИКИ!$A$2:$L$1060,5,FALSE)</f>
        <v>#N/A</v>
      </c>
      <c r="H42" s="82" t="e">
        <f>VLOOKUP($R42,УЧАСТНИКИ!$A$2:$L$1060,7,FALSE)</f>
        <v>#N/A</v>
      </c>
      <c r="I42" s="222" t="e">
        <f>VLOOKUP($R42,УЧАСТНИКИ!$A$2:$L$1060,11,FALSE)</f>
        <v>#N/A</v>
      </c>
      <c r="J42" s="223"/>
      <c r="K42" s="229">
        <f t="shared" si="2"/>
        <v>0</v>
      </c>
      <c r="L42" s="223"/>
      <c r="M42" s="234">
        <f t="shared" si="3"/>
        <v>0</v>
      </c>
      <c r="N42" s="223"/>
      <c r="O42" s="65" t="str">
        <f t="shared" si="4"/>
        <v>МСМК</v>
      </c>
      <c r="P42" s="222" t="e">
        <f>VLOOKUP($R42,УЧАСТНИКИ!$A$2:$L$1060,9,FALSE)</f>
        <v>#N/A</v>
      </c>
      <c r="Q42" s="83" t="e">
        <f>VLOOKUP($R42,УЧАСТНИКИ!$A$2:$L$1060,10,FALSE)</f>
        <v>#N/A</v>
      </c>
      <c r="R42" s="384"/>
      <c r="S42" s="66"/>
      <c r="T42" s="233">
        <f t="shared" si="5"/>
        <v>0</v>
      </c>
    </row>
    <row r="43" spans="1:20" s="61" customFormat="1" ht="23.1" hidden="1" customHeight="1" x14ac:dyDescent="0.2">
      <c r="A43" s="221">
        <v>76</v>
      </c>
      <c r="B43" s="221"/>
      <c r="C43" s="221"/>
      <c r="D43" s="83" t="e">
        <f>VLOOKUP($R43,УЧАСТНИКИ!$A$2:$L$1060,3,FALSE)</f>
        <v>#N/A</v>
      </c>
      <c r="E43" s="82" t="e">
        <f>VLOOKUP($R43,УЧАСТНИКИ!$A$2:$L$1060,4,FALSE)</f>
        <v>#N/A</v>
      </c>
      <c r="F43" s="82" t="e">
        <f>VLOOKUP($R43,УЧАСТНИКИ!$A$2:$L$1060,8,FALSE)</f>
        <v>#N/A</v>
      </c>
      <c r="G43" s="83" t="e">
        <f>VLOOKUP($R43,УЧАСТНИКИ!$A$2:$L$1060,5,FALSE)</f>
        <v>#N/A</v>
      </c>
      <c r="H43" s="82" t="e">
        <f>VLOOKUP($R43,УЧАСТНИКИ!$A$2:$L$1060,7,FALSE)</f>
        <v>#N/A</v>
      </c>
      <c r="I43" s="222" t="e">
        <f>VLOOKUP($R43,УЧАСТНИКИ!$A$2:$L$1060,11,FALSE)</f>
        <v>#N/A</v>
      </c>
      <c r="J43" s="223"/>
      <c r="K43" s="229">
        <f t="shared" si="2"/>
        <v>0</v>
      </c>
      <c r="L43" s="223"/>
      <c r="M43" s="234">
        <f t="shared" si="3"/>
        <v>0</v>
      </c>
      <c r="N43" s="223"/>
      <c r="O43" s="65" t="str">
        <f t="shared" si="4"/>
        <v>МСМК</v>
      </c>
      <c r="P43" s="222" t="e">
        <f>VLOOKUP($R43,УЧАСТНИКИ!$A$2:$L$1060,9,FALSE)</f>
        <v>#N/A</v>
      </c>
      <c r="Q43" s="83" t="e">
        <f>VLOOKUP($R43,УЧАСТНИКИ!$A$2:$L$1060,10,FALSE)</f>
        <v>#N/A</v>
      </c>
      <c r="R43" s="384"/>
      <c r="S43" s="66"/>
      <c r="T43" s="233">
        <f t="shared" si="5"/>
        <v>0</v>
      </c>
    </row>
    <row r="44" spans="1:20" s="61" customFormat="1" ht="23.1" hidden="1" customHeight="1" x14ac:dyDescent="0.2">
      <c r="A44" s="221">
        <v>77</v>
      </c>
      <c r="B44" s="221"/>
      <c r="C44" s="221"/>
      <c r="D44" s="83" t="e">
        <f>VLOOKUP($R44,УЧАСТНИКИ!$A$2:$L$1060,3,FALSE)</f>
        <v>#N/A</v>
      </c>
      <c r="E44" s="82" t="e">
        <f>VLOOKUP($R44,УЧАСТНИКИ!$A$2:$L$1060,4,FALSE)</f>
        <v>#N/A</v>
      </c>
      <c r="F44" s="82" t="e">
        <f>VLOOKUP($R44,УЧАСТНИКИ!$A$2:$L$1060,8,FALSE)</f>
        <v>#N/A</v>
      </c>
      <c r="G44" s="83" t="e">
        <f>VLOOKUP($R44,УЧАСТНИКИ!$A$2:$L$1060,5,FALSE)</f>
        <v>#N/A</v>
      </c>
      <c r="H44" s="82" t="e">
        <f>VLOOKUP($R44,УЧАСТНИКИ!$A$2:$L$1060,7,FALSE)</f>
        <v>#N/A</v>
      </c>
      <c r="I44" s="222" t="e">
        <f>VLOOKUP($R44,УЧАСТНИКИ!$A$2:$L$1060,11,FALSE)</f>
        <v>#N/A</v>
      </c>
      <c r="J44" s="223"/>
      <c r="K44" s="229">
        <f t="shared" si="2"/>
        <v>0</v>
      </c>
      <c r="L44" s="223"/>
      <c r="M44" s="234">
        <f t="shared" si="3"/>
        <v>0</v>
      </c>
      <c r="N44" s="223"/>
      <c r="O44" s="65" t="str">
        <f t="shared" si="4"/>
        <v>МСМК</v>
      </c>
      <c r="P44" s="222" t="e">
        <f>VLOOKUP($R44,УЧАСТНИКИ!$A$2:$L$1060,9,FALSE)</f>
        <v>#N/A</v>
      </c>
      <c r="Q44" s="83" t="e">
        <f>VLOOKUP($R44,УЧАСТНИКИ!$A$2:$L$1060,10,FALSE)</f>
        <v>#N/A</v>
      </c>
      <c r="R44" s="384"/>
      <c r="S44" s="66"/>
      <c r="T44" s="233">
        <f t="shared" si="5"/>
        <v>0</v>
      </c>
    </row>
    <row r="45" spans="1:20" s="61" customFormat="1" ht="23.1" hidden="1" customHeight="1" x14ac:dyDescent="0.2">
      <c r="A45" s="221">
        <v>78</v>
      </c>
      <c r="B45" s="221"/>
      <c r="C45" s="221"/>
      <c r="D45" s="83" t="e">
        <f>VLOOKUP($R45,УЧАСТНИКИ!$A$2:$L$1060,3,FALSE)</f>
        <v>#N/A</v>
      </c>
      <c r="E45" s="82" t="e">
        <f>VLOOKUP($R45,УЧАСТНИКИ!$A$2:$L$1060,4,FALSE)</f>
        <v>#N/A</v>
      </c>
      <c r="F45" s="82" t="e">
        <f>VLOOKUP($R45,УЧАСТНИКИ!$A$2:$L$1060,8,FALSE)</f>
        <v>#N/A</v>
      </c>
      <c r="G45" s="83" t="e">
        <f>VLOOKUP($R45,УЧАСТНИКИ!$A$2:$L$1060,5,FALSE)</f>
        <v>#N/A</v>
      </c>
      <c r="H45" s="82" t="e">
        <f>VLOOKUP($R45,УЧАСТНИКИ!$A$2:$L$1060,7,FALSE)</f>
        <v>#N/A</v>
      </c>
      <c r="I45" s="222" t="e">
        <f>VLOOKUP($R45,УЧАСТНИКИ!$A$2:$L$1060,11,FALSE)</f>
        <v>#N/A</v>
      </c>
      <c r="J45" s="223"/>
      <c r="K45" s="229">
        <f t="shared" si="2"/>
        <v>0</v>
      </c>
      <c r="L45" s="223"/>
      <c r="M45" s="234">
        <f t="shared" si="3"/>
        <v>0</v>
      </c>
      <c r="N45" s="223"/>
      <c r="O45" s="65" t="str">
        <f t="shared" si="4"/>
        <v>МСМК</v>
      </c>
      <c r="P45" s="222" t="e">
        <f>VLOOKUP($R45,УЧАСТНИКИ!$A$2:$L$1060,9,FALSE)</f>
        <v>#N/A</v>
      </c>
      <c r="Q45" s="83" t="e">
        <f>VLOOKUP($R45,УЧАСТНИКИ!$A$2:$L$1060,10,FALSE)</f>
        <v>#N/A</v>
      </c>
      <c r="R45" s="384"/>
      <c r="S45" s="66"/>
      <c r="T45" s="233">
        <f t="shared" si="5"/>
        <v>0</v>
      </c>
    </row>
    <row r="46" spans="1:20" s="61" customFormat="1" ht="23.1" hidden="1" customHeight="1" x14ac:dyDescent="0.2">
      <c r="A46" s="221">
        <v>79</v>
      </c>
      <c r="B46" s="221"/>
      <c r="C46" s="221"/>
      <c r="D46" s="83" t="e">
        <f>VLOOKUP($R46,УЧАСТНИКИ!$A$2:$L$1060,3,FALSE)</f>
        <v>#N/A</v>
      </c>
      <c r="E46" s="82" t="e">
        <f>VLOOKUP($R46,УЧАСТНИКИ!$A$2:$L$1060,4,FALSE)</f>
        <v>#N/A</v>
      </c>
      <c r="F46" s="82" t="e">
        <f>VLOOKUP($R46,УЧАСТНИКИ!$A$2:$L$1060,8,FALSE)</f>
        <v>#N/A</v>
      </c>
      <c r="G46" s="83" t="e">
        <f>VLOOKUP($R46,УЧАСТНИКИ!$A$2:$L$1060,5,FALSE)</f>
        <v>#N/A</v>
      </c>
      <c r="H46" s="82" t="e">
        <f>VLOOKUP($R46,УЧАСТНИКИ!$A$2:$L$1060,7,FALSE)</f>
        <v>#N/A</v>
      </c>
      <c r="I46" s="222" t="e">
        <f>VLOOKUP($R46,УЧАСТНИКИ!$A$2:$L$1060,11,FALSE)</f>
        <v>#N/A</v>
      </c>
      <c r="J46" s="223"/>
      <c r="K46" s="229">
        <f t="shared" si="2"/>
        <v>0</v>
      </c>
      <c r="L46" s="223"/>
      <c r="M46" s="234">
        <f t="shared" si="3"/>
        <v>0</v>
      </c>
      <c r="N46" s="223"/>
      <c r="O46" s="65" t="str">
        <f t="shared" si="4"/>
        <v>МСМК</v>
      </c>
      <c r="P46" s="222" t="e">
        <f>VLOOKUP($R46,УЧАСТНИКИ!$A$2:$L$1060,9,FALSE)</f>
        <v>#N/A</v>
      </c>
      <c r="Q46" s="83" t="e">
        <f>VLOOKUP($R46,УЧАСТНИКИ!$A$2:$L$1060,10,FALSE)</f>
        <v>#N/A</v>
      </c>
      <c r="R46" s="384"/>
      <c r="S46" s="66"/>
      <c r="T46" s="233">
        <f t="shared" si="5"/>
        <v>0</v>
      </c>
    </row>
    <row r="47" spans="1:20" s="61" customFormat="1" ht="23.1" hidden="1" customHeight="1" x14ac:dyDescent="0.2">
      <c r="A47" s="221">
        <v>80</v>
      </c>
      <c r="B47" s="221"/>
      <c r="C47" s="221"/>
      <c r="D47" s="83" t="e">
        <f>VLOOKUP($R47,УЧАСТНИКИ!$A$2:$L$1060,3,FALSE)</f>
        <v>#N/A</v>
      </c>
      <c r="E47" s="82" t="e">
        <f>VLOOKUP($R47,УЧАСТНИКИ!$A$2:$L$1060,4,FALSE)</f>
        <v>#N/A</v>
      </c>
      <c r="F47" s="82" t="e">
        <f>VLOOKUP($R47,УЧАСТНИКИ!$A$2:$L$1060,8,FALSE)</f>
        <v>#N/A</v>
      </c>
      <c r="G47" s="83" t="e">
        <f>VLOOKUP($R47,УЧАСТНИКИ!$A$2:$L$1060,5,FALSE)</f>
        <v>#N/A</v>
      </c>
      <c r="H47" s="82" t="e">
        <f>VLOOKUP($R47,УЧАСТНИКИ!$A$2:$L$1060,7,FALSE)</f>
        <v>#N/A</v>
      </c>
      <c r="I47" s="222" t="e">
        <f>VLOOKUP($R47,УЧАСТНИКИ!$A$2:$L$1060,11,FALSE)</f>
        <v>#N/A</v>
      </c>
      <c r="J47" s="223"/>
      <c r="K47" s="229">
        <f t="shared" si="2"/>
        <v>0</v>
      </c>
      <c r="L47" s="223"/>
      <c r="M47" s="234">
        <f t="shared" si="3"/>
        <v>0</v>
      </c>
      <c r="N47" s="223"/>
      <c r="O47" s="65" t="str">
        <f t="shared" si="4"/>
        <v>МСМК</v>
      </c>
      <c r="P47" s="222" t="e">
        <f>VLOOKUP($R47,УЧАСТНИКИ!$A$2:$L$1060,9,FALSE)</f>
        <v>#N/A</v>
      </c>
      <c r="Q47" s="83" t="e">
        <f>VLOOKUP($R47,УЧАСТНИКИ!$A$2:$L$1060,10,FALSE)</f>
        <v>#N/A</v>
      </c>
      <c r="R47" s="384"/>
      <c r="S47" s="66"/>
      <c r="T47" s="233">
        <f t="shared" si="5"/>
        <v>0</v>
      </c>
    </row>
    <row r="48" spans="1:20" s="61" customFormat="1" ht="23.1" hidden="1" customHeight="1" x14ac:dyDescent="0.2">
      <c r="A48" s="221">
        <v>81</v>
      </c>
      <c r="B48" s="221"/>
      <c r="C48" s="221"/>
      <c r="D48" s="83" t="e">
        <f>VLOOKUP($R48,УЧАСТНИКИ!$A$2:$L$1060,3,FALSE)</f>
        <v>#N/A</v>
      </c>
      <c r="E48" s="82" t="e">
        <f>VLOOKUP($R48,УЧАСТНИКИ!$A$2:$L$1060,4,FALSE)</f>
        <v>#N/A</v>
      </c>
      <c r="F48" s="82" t="e">
        <f>VLOOKUP($R48,УЧАСТНИКИ!$A$2:$L$1060,8,FALSE)</f>
        <v>#N/A</v>
      </c>
      <c r="G48" s="83" t="e">
        <f>VLOOKUP($R48,УЧАСТНИКИ!$A$2:$L$1060,5,FALSE)</f>
        <v>#N/A</v>
      </c>
      <c r="H48" s="82" t="e">
        <f>VLOOKUP($R48,УЧАСТНИКИ!$A$2:$L$1060,7,FALSE)</f>
        <v>#N/A</v>
      </c>
      <c r="I48" s="222" t="e">
        <f>VLOOKUP($R48,УЧАСТНИКИ!$A$2:$L$1060,11,FALSE)</f>
        <v>#N/A</v>
      </c>
      <c r="J48" s="223"/>
      <c r="K48" s="229">
        <f t="shared" si="2"/>
        <v>0</v>
      </c>
      <c r="L48" s="223"/>
      <c r="M48" s="234">
        <f t="shared" si="3"/>
        <v>0</v>
      </c>
      <c r="N48" s="223"/>
      <c r="O48" s="65" t="str">
        <f t="shared" si="4"/>
        <v>МСМК</v>
      </c>
      <c r="P48" s="222" t="e">
        <f>VLOOKUP($R48,УЧАСТНИКИ!$A$2:$L$1060,9,FALSE)</f>
        <v>#N/A</v>
      </c>
      <c r="Q48" s="83" t="e">
        <f>VLOOKUP($R48,УЧАСТНИКИ!$A$2:$L$1060,10,FALSE)</f>
        <v>#N/A</v>
      </c>
      <c r="R48" s="384"/>
      <c r="S48" s="66"/>
      <c r="T48" s="233">
        <f t="shared" si="5"/>
        <v>0</v>
      </c>
    </row>
    <row r="49" spans="1:20" s="61" customFormat="1" ht="23.1" hidden="1" customHeight="1" x14ac:dyDescent="0.2">
      <c r="A49" s="221">
        <v>81</v>
      </c>
      <c r="B49" s="221"/>
      <c r="C49" s="221"/>
      <c r="D49" s="83" t="e">
        <f>VLOOKUP($R49,УЧАСТНИКИ!$A$2:$L$1060,3,FALSE)</f>
        <v>#N/A</v>
      </c>
      <c r="E49" s="82" t="e">
        <f>VLOOKUP($R49,УЧАСТНИКИ!$A$2:$L$1060,4,FALSE)</f>
        <v>#N/A</v>
      </c>
      <c r="F49" s="82" t="e">
        <f>VLOOKUP($R49,УЧАСТНИКИ!$A$2:$L$1060,8,FALSE)</f>
        <v>#N/A</v>
      </c>
      <c r="G49" s="83" t="e">
        <f>VLOOKUP($R49,УЧАСТНИКИ!$A$2:$L$1060,5,FALSE)</f>
        <v>#N/A</v>
      </c>
      <c r="H49" s="82" t="e">
        <f>VLOOKUP($R49,УЧАСТНИКИ!$A$2:$L$1060,7,FALSE)</f>
        <v>#N/A</v>
      </c>
      <c r="I49" s="222" t="e">
        <f>VLOOKUP($R49,УЧАСТНИКИ!$A$2:$L$1060,11,FALSE)</f>
        <v>#N/A</v>
      </c>
      <c r="J49" s="223"/>
      <c r="K49" s="229">
        <f t="shared" si="2"/>
        <v>0</v>
      </c>
      <c r="L49" s="223"/>
      <c r="M49" s="234">
        <f t="shared" si="3"/>
        <v>0</v>
      </c>
      <c r="N49" s="223"/>
      <c r="O49" s="65" t="str">
        <f t="shared" si="4"/>
        <v>МСМК</v>
      </c>
      <c r="P49" s="222" t="e">
        <f>VLOOKUP($R49,УЧАСТНИКИ!$A$2:$L$1060,9,FALSE)</f>
        <v>#N/A</v>
      </c>
      <c r="Q49" s="83" t="e">
        <f>VLOOKUP($R49,УЧАСТНИКИ!$A$2:$L$1060,10,FALSE)</f>
        <v>#N/A</v>
      </c>
      <c r="R49" s="384"/>
      <c r="S49" s="66"/>
      <c r="T49" s="233">
        <f t="shared" si="5"/>
        <v>0</v>
      </c>
    </row>
    <row r="50" spans="1:20" s="61" customFormat="1" ht="23.1" hidden="1" customHeight="1" x14ac:dyDescent="0.2">
      <c r="A50" s="221">
        <v>83</v>
      </c>
      <c r="B50" s="221"/>
      <c r="C50" s="221"/>
      <c r="D50" s="83" t="e">
        <f>VLOOKUP($R50,УЧАСТНИКИ!$A$2:$L$1060,3,FALSE)</f>
        <v>#N/A</v>
      </c>
      <c r="E50" s="82" t="e">
        <f>VLOOKUP($R50,УЧАСТНИКИ!$A$2:$L$1060,4,FALSE)</f>
        <v>#N/A</v>
      </c>
      <c r="F50" s="82" t="e">
        <f>VLOOKUP($R50,УЧАСТНИКИ!$A$2:$L$1060,8,FALSE)</f>
        <v>#N/A</v>
      </c>
      <c r="G50" s="83" t="e">
        <f>VLOOKUP($R50,УЧАСТНИКИ!$A$2:$L$1060,5,FALSE)</f>
        <v>#N/A</v>
      </c>
      <c r="H50" s="82" t="e">
        <f>VLOOKUP($R50,УЧАСТНИКИ!$A$2:$L$1060,7,FALSE)</f>
        <v>#N/A</v>
      </c>
      <c r="I50" s="222" t="e">
        <f>VLOOKUP($R50,УЧАСТНИКИ!$A$2:$L$1060,11,FALSE)</f>
        <v>#N/A</v>
      </c>
      <c r="J50" s="223"/>
      <c r="K50" s="229">
        <f t="shared" si="2"/>
        <v>0</v>
      </c>
      <c r="L50" s="223"/>
      <c r="M50" s="234">
        <f t="shared" si="3"/>
        <v>0</v>
      </c>
      <c r="N50" s="223"/>
      <c r="O50" s="65" t="str">
        <f t="shared" si="4"/>
        <v>МСМК</v>
      </c>
      <c r="P50" s="222" t="e">
        <f>VLOOKUP($R50,УЧАСТНИКИ!$A$2:$L$1060,9,FALSE)</f>
        <v>#N/A</v>
      </c>
      <c r="Q50" s="83" t="e">
        <f>VLOOKUP($R50,УЧАСТНИКИ!$A$2:$L$1060,10,FALSE)</f>
        <v>#N/A</v>
      </c>
      <c r="R50" s="384"/>
      <c r="S50" s="66"/>
      <c r="T50" s="233">
        <f t="shared" si="5"/>
        <v>0</v>
      </c>
    </row>
    <row r="51" spans="1:20" s="61" customFormat="1" ht="23.1" hidden="1" customHeight="1" x14ac:dyDescent="0.2">
      <c r="A51" s="221">
        <v>84</v>
      </c>
      <c r="B51" s="221"/>
      <c r="C51" s="221"/>
      <c r="D51" s="83" t="e">
        <f>VLOOKUP($R51,УЧАСТНИКИ!$A$2:$L$1060,3,FALSE)</f>
        <v>#N/A</v>
      </c>
      <c r="E51" s="82" t="e">
        <f>VLOOKUP($R51,УЧАСТНИКИ!$A$2:$L$1060,4,FALSE)</f>
        <v>#N/A</v>
      </c>
      <c r="F51" s="82" t="e">
        <f>VLOOKUP($R51,УЧАСТНИКИ!$A$2:$L$1060,8,FALSE)</f>
        <v>#N/A</v>
      </c>
      <c r="G51" s="83" t="e">
        <f>VLOOKUP($R51,УЧАСТНИКИ!$A$2:$L$1060,5,FALSE)</f>
        <v>#N/A</v>
      </c>
      <c r="H51" s="82" t="e">
        <f>VLOOKUP($R51,УЧАСТНИКИ!$A$2:$L$1060,7,FALSE)</f>
        <v>#N/A</v>
      </c>
      <c r="I51" s="222" t="e">
        <f>VLOOKUP($R51,УЧАСТНИКИ!$A$2:$L$1060,11,FALSE)</f>
        <v>#N/A</v>
      </c>
      <c r="J51" s="223"/>
      <c r="K51" s="229">
        <f t="shared" si="2"/>
        <v>0</v>
      </c>
      <c r="L51" s="223"/>
      <c r="M51" s="234">
        <f t="shared" si="3"/>
        <v>0</v>
      </c>
      <c r="N51" s="223"/>
      <c r="O51" s="65" t="str">
        <f t="shared" si="4"/>
        <v>МСМК</v>
      </c>
      <c r="P51" s="222" t="e">
        <f>VLOOKUP($R51,УЧАСТНИКИ!$A$2:$L$1060,9,FALSE)</f>
        <v>#N/A</v>
      </c>
      <c r="Q51" s="83" t="e">
        <f>VLOOKUP($R51,УЧАСТНИКИ!$A$2:$L$1060,10,FALSE)</f>
        <v>#N/A</v>
      </c>
      <c r="R51" s="384"/>
      <c r="S51" s="66"/>
      <c r="T51" s="233">
        <f t="shared" si="5"/>
        <v>0</v>
      </c>
    </row>
    <row r="52" spans="1:20" s="61" customFormat="1" ht="23.1" hidden="1" customHeight="1" x14ac:dyDescent="0.2">
      <c r="A52" s="221">
        <v>85</v>
      </c>
      <c r="B52" s="221"/>
      <c r="C52" s="221"/>
      <c r="D52" s="83" t="e">
        <f>VLOOKUP($R52,УЧАСТНИКИ!$A$2:$L$1060,3,FALSE)</f>
        <v>#N/A</v>
      </c>
      <c r="E52" s="82" t="e">
        <f>VLOOKUP($R52,УЧАСТНИКИ!$A$2:$L$1060,4,FALSE)</f>
        <v>#N/A</v>
      </c>
      <c r="F52" s="82" t="e">
        <f>VLOOKUP($R52,УЧАСТНИКИ!$A$2:$L$1060,8,FALSE)</f>
        <v>#N/A</v>
      </c>
      <c r="G52" s="83" t="e">
        <f>VLOOKUP($R52,УЧАСТНИКИ!$A$2:$L$1060,5,FALSE)</f>
        <v>#N/A</v>
      </c>
      <c r="H52" s="82" t="e">
        <f>VLOOKUP($R52,УЧАСТНИКИ!$A$2:$L$1060,7,FALSE)</f>
        <v>#N/A</v>
      </c>
      <c r="I52" s="222" t="e">
        <f>VLOOKUP($R52,УЧАСТНИКИ!$A$2:$L$1060,11,FALSE)</f>
        <v>#N/A</v>
      </c>
      <c r="J52" s="223"/>
      <c r="K52" s="229">
        <f t="shared" si="2"/>
        <v>0</v>
      </c>
      <c r="L52" s="223"/>
      <c r="M52" s="234">
        <f t="shared" si="3"/>
        <v>0</v>
      </c>
      <c r="N52" s="223"/>
      <c r="O52" s="65" t="str">
        <f t="shared" si="4"/>
        <v>МСМК</v>
      </c>
      <c r="P52" s="222" t="e">
        <f>VLOOKUP($R52,УЧАСТНИКИ!$A$2:$L$1060,9,FALSE)</f>
        <v>#N/A</v>
      </c>
      <c r="Q52" s="83" t="e">
        <f>VLOOKUP($R52,УЧАСТНИКИ!$A$2:$L$1060,10,FALSE)</f>
        <v>#N/A</v>
      </c>
      <c r="R52" s="384"/>
      <c r="S52" s="66"/>
      <c r="T52" s="233">
        <f t="shared" si="5"/>
        <v>0</v>
      </c>
    </row>
    <row r="53" spans="1:20" s="61" customFormat="1" ht="23.1" hidden="1" customHeight="1" x14ac:dyDescent="0.2">
      <c r="A53" s="221">
        <v>86</v>
      </c>
      <c r="B53" s="221"/>
      <c r="C53" s="221"/>
      <c r="D53" s="83" t="e">
        <f>VLOOKUP($R53,УЧАСТНИКИ!$A$2:$L$1060,3,FALSE)</f>
        <v>#N/A</v>
      </c>
      <c r="E53" s="82" t="e">
        <f>VLOOKUP($R53,УЧАСТНИКИ!$A$2:$L$1060,4,FALSE)</f>
        <v>#N/A</v>
      </c>
      <c r="F53" s="82" t="e">
        <f>VLOOKUP($R53,УЧАСТНИКИ!$A$2:$L$1060,8,FALSE)</f>
        <v>#N/A</v>
      </c>
      <c r="G53" s="83" t="e">
        <f>VLOOKUP($R53,УЧАСТНИКИ!$A$2:$L$1060,5,FALSE)</f>
        <v>#N/A</v>
      </c>
      <c r="H53" s="82" t="e">
        <f>VLOOKUP($R53,УЧАСТНИКИ!$A$2:$L$1060,7,FALSE)</f>
        <v>#N/A</v>
      </c>
      <c r="I53" s="222" t="e">
        <f>VLOOKUP($R53,УЧАСТНИКИ!$A$2:$L$1060,11,FALSE)</f>
        <v>#N/A</v>
      </c>
      <c r="J53" s="223"/>
      <c r="K53" s="229">
        <f t="shared" si="2"/>
        <v>0</v>
      </c>
      <c r="L53" s="223"/>
      <c r="M53" s="234">
        <f t="shared" si="3"/>
        <v>0</v>
      </c>
      <c r="N53" s="223"/>
      <c r="O53" s="65" t="str">
        <f t="shared" si="4"/>
        <v>МСМК</v>
      </c>
      <c r="P53" s="222" t="e">
        <f>VLOOKUP($R53,УЧАСТНИКИ!$A$2:$L$1060,9,FALSE)</f>
        <v>#N/A</v>
      </c>
      <c r="Q53" s="83" t="e">
        <f>VLOOKUP($R53,УЧАСТНИКИ!$A$2:$L$1060,10,FALSE)</f>
        <v>#N/A</v>
      </c>
      <c r="R53" s="384"/>
      <c r="S53" s="66"/>
      <c r="T53" s="233">
        <f t="shared" si="5"/>
        <v>0</v>
      </c>
    </row>
    <row r="54" spans="1:20" s="61" customFormat="1" ht="23.1" hidden="1" customHeight="1" x14ac:dyDescent="0.2">
      <c r="A54" s="221">
        <v>87</v>
      </c>
      <c r="B54" s="221"/>
      <c r="C54" s="221"/>
      <c r="D54" s="83" t="e">
        <f>VLOOKUP($R54,УЧАСТНИКИ!$A$2:$L$1060,3,FALSE)</f>
        <v>#N/A</v>
      </c>
      <c r="E54" s="82" t="e">
        <f>VLOOKUP($R54,УЧАСТНИКИ!$A$2:$L$1060,4,FALSE)</f>
        <v>#N/A</v>
      </c>
      <c r="F54" s="82" t="e">
        <f>VLOOKUP($R54,УЧАСТНИКИ!$A$2:$L$1060,8,FALSE)</f>
        <v>#N/A</v>
      </c>
      <c r="G54" s="83" t="e">
        <f>VLOOKUP($R54,УЧАСТНИКИ!$A$2:$L$1060,5,FALSE)</f>
        <v>#N/A</v>
      </c>
      <c r="H54" s="82" t="e">
        <f>VLOOKUP($R54,УЧАСТНИКИ!$A$2:$L$1060,7,FALSE)</f>
        <v>#N/A</v>
      </c>
      <c r="I54" s="222" t="e">
        <f>VLOOKUP($R54,УЧАСТНИКИ!$A$2:$L$1060,11,FALSE)</f>
        <v>#N/A</v>
      </c>
      <c r="J54" s="223"/>
      <c r="K54" s="229">
        <f t="shared" si="2"/>
        <v>0</v>
      </c>
      <c r="L54" s="223"/>
      <c r="M54" s="234">
        <f t="shared" si="3"/>
        <v>0</v>
      </c>
      <c r="N54" s="223"/>
      <c r="O54" s="65" t="str">
        <f t="shared" si="4"/>
        <v>МСМК</v>
      </c>
      <c r="P54" s="222" t="e">
        <f>VLOOKUP($R54,УЧАСТНИКИ!$A$2:$L$1060,9,FALSE)</f>
        <v>#N/A</v>
      </c>
      <c r="Q54" s="83" t="e">
        <f>VLOOKUP($R54,УЧАСТНИКИ!$A$2:$L$1060,10,FALSE)</f>
        <v>#N/A</v>
      </c>
      <c r="R54" s="384"/>
      <c r="S54" s="66"/>
      <c r="T54" s="233">
        <f t="shared" si="5"/>
        <v>0</v>
      </c>
    </row>
    <row r="55" spans="1:20" s="61" customFormat="1" ht="23.1" hidden="1" customHeight="1" x14ac:dyDescent="0.2">
      <c r="A55" s="221">
        <v>88</v>
      </c>
      <c r="B55" s="221"/>
      <c r="C55" s="221"/>
      <c r="D55" s="83" t="e">
        <f>VLOOKUP($R55,УЧАСТНИКИ!$A$2:$L$1060,3,FALSE)</f>
        <v>#N/A</v>
      </c>
      <c r="E55" s="82" t="e">
        <f>VLOOKUP($R55,УЧАСТНИКИ!$A$2:$L$1060,4,FALSE)</f>
        <v>#N/A</v>
      </c>
      <c r="F55" s="82" t="e">
        <f>VLOOKUP($R55,УЧАСТНИКИ!$A$2:$L$1060,8,FALSE)</f>
        <v>#N/A</v>
      </c>
      <c r="G55" s="83" t="e">
        <f>VLOOKUP($R55,УЧАСТНИКИ!$A$2:$L$1060,5,FALSE)</f>
        <v>#N/A</v>
      </c>
      <c r="H55" s="82" t="e">
        <f>VLOOKUP($R55,УЧАСТНИКИ!$A$2:$L$1060,7,FALSE)</f>
        <v>#N/A</v>
      </c>
      <c r="I55" s="222" t="e">
        <f>VLOOKUP($R55,УЧАСТНИКИ!$A$2:$L$1060,11,FALSE)</f>
        <v>#N/A</v>
      </c>
      <c r="J55" s="223"/>
      <c r="K55" s="229">
        <f t="shared" si="2"/>
        <v>0</v>
      </c>
      <c r="L55" s="223"/>
      <c r="M55" s="234">
        <f t="shared" si="3"/>
        <v>0</v>
      </c>
      <c r="N55" s="223"/>
      <c r="O55" s="65" t="str">
        <f t="shared" si="4"/>
        <v>МСМК</v>
      </c>
      <c r="P55" s="222" t="e">
        <f>VLOOKUP($R55,УЧАСТНИКИ!$A$2:$L$1060,9,FALSE)</f>
        <v>#N/A</v>
      </c>
      <c r="Q55" s="83" t="e">
        <f>VLOOKUP($R55,УЧАСТНИКИ!$A$2:$L$1060,10,FALSE)</f>
        <v>#N/A</v>
      </c>
      <c r="R55" s="384"/>
      <c r="S55" s="66"/>
      <c r="T55" s="233">
        <f t="shared" si="5"/>
        <v>0</v>
      </c>
    </row>
    <row r="56" spans="1:20" s="61" customFormat="1" ht="23.1" hidden="1" customHeight="1" x14ac:dyDescent="0.2">
      <c r="A56" s="221">
        <v>88</v>
      </c>
      <c r="B56" s="221"/>
      <c r="C56" s="221"/>
      <c r="D56" s="83" t="e">
        <f>VLOOKUP($R56,УЧАСТНИКИ!$A$2:$L$1060,3,FALSE)</f>
        <v>#N/A</v>
      </c>
      <c r="E56" s="82" t="e">
        <f>VLOOKUP($R56,УЧАСТНИКИ!$A$2:$L$1060,4,FALSE)</f>
        <v>#N/A</v>
      </c>
      <c r="F56" s="82" t="e">
        <f>VLOOKUP($R56,УЧАСТНИКИ!$A$2:$L$1060,8,FALSE)</f>
        <v>#N/A</v>
      </c>
      <c r="G56" s="83" t="e">
        <f>VLOOKUP($R56,УЧАСТНИКИ!$A$2:$L$1060,5,FALSE)</f>
        <v>#N/A</v>
      </c>
      <c r="H56" s="82" t="e">
        <f>VLOOKUP($R56,УЧАСТНИКИ!$A$2:$L$1060,7,FALSE)</f>
        <v>#N/A</v>
      </c>
      <c r="I56" s="222" t="e">
        <f>VLOOKUP($R56,УЧАСТНИКИ!$A$2:$L$1060,11,FALSE)</f>
        <v>#N/A</v>
      </c>
      <c r="J56" s="223"/>
      <c r="K56" s="229">
        <f t="shared" si="2"/>
        <v>0</v>
      </c>
      <c r="L56" s="223"/>
      <c r="M56" s="234">
        <f t="shared" si="3"/>
        <v>0</v>
      </c>
      <c r="N56" s="223"/>
      <c r="O56" s="65" t="str">
        <f t="shared" si="4"/>
        <v>МСМК</v>
      </c>
      <c r="P56" s="222" t="e">
        <f>VLOOKUP($R56,УЧАСТНИКИ!$A$2:$L$1060,9,FALSE)</f>
        <v>#N/A</v>
      </c>
      <c r="Q56" s="83" t="e">
        <f>VLOOKUP($R56,УЧАСТНИКИ!$A$2:$L$1060,10,FALSE)</f>
        <v>#N/A</v>
      </c>
      <c r="R56" s="384"/>
      <c r="S56" s="66"/>
      <c r="T56" s="233">
        <f t="shared" si="5"/>
        <v>0</v>
      </c>
    </row>
    <row r="57" spans="1:20" s="61" customFormat="1" ht="23.1" hidden="1" customHeight="1" x14ac:dyDescent="0.2">
      <c r="A57" s="221">
        <v>90</v>
      </c>
      <c r="B57" s="221"/>
      <c r="C57" s="221"/>
      <c r="D57" s="83" t="e">
        <f>VLOOKUP($R57,УЧАСТНИКИ!$A$2:$L$1060,3,FALSE)</f>
        <v>#N/A</v>
      </c>
      <c r="E57" s="82" t="e">
        <f>VLOOKUP($R57,УЧАСТНИКИ!$A$2:$L$1060,4,FALSE)</f>
        <v>#N/A</v>
      </c>
      <c r="F57" s="82" t="e">
        <f>VLOOKUP($R57,УЧАСТНИКИ!$A$2:$L$1060,8,FALSE)</f>
        <v>#N/A</v>
      </c>
      <c r="G57" s="83" t="e">
        <f>VLOOKUP($R57,УЧАСТНИКИ!$A$2:$L$1060,5,FALSE)</f>
        <v>#N/A</v>
      </c>
      <c r="H57" s="82" t="e">
        <f>VLOOKUP($R57,УЧАСТНИКИ!$A$2:$L$1060,7,FALSE)</f>
        <v>#N/A</v>
      </c>
      <c r="I57" s="222" t="e">
        <f>VLOOKUP($R57,УЧАСТНИКИ!$A$2:$L$1060,11,FALSE)</f>
        <v>#N/A</v>
      </c>
      <c r="J57" s="223"/>
      <c r="K57" s="229">
        <f t="shared" si="2"/>
        <v>0</v>
      </c>
      <c r="L57" s="223"/>
      <c r="M57" s="234">
        <f t="shared" si="3"/>
        <v>0</v>
      </c>
      <c r="N57" s="223"/>
      <c r="O57" s="65" t="str">
        <f t="shared" si="4"/>
        <v>МСМК</v>
      </c>
      <c r="P57" s="222" t="e">
        <f>VLOOKUP($R57,УЧАСТНИКИ!$A$2:$L$1060,9,FALSE)</f>
        <v>#N/A</v>
      </c>
      <c r="Q57" s="83" t="e">
        <f>VLOOKUP($R57,УЧАСТНИКИ!$A$2:$L$1060,10,FALSE)</f>
        <v>#N/A</v>
      </c>
      <c r="R57" s="384"/>
      <c r="S57" s="66"/>
      <c r="T57" s="233">
        <f t="shared" si="5"/>
        <v>0</v>
      </c>
    </row>
    <row r="58" spans="1:20" s="61" customFormat="1" ht="23.1" hidden="1" customHeight="1" x14ac:dyDescent="0.2">
      <c r="A58" s="221">
        <v>91</v>
      </c>
      <c r="B58" s="221"/>
      <c r="C58" s="221"/>
      <c r="D58" s="83" t="e">
        <f>VLOOKUP($R58,УЧАСТНИКИ!$A$2:$L$1060,3,FALSE)</f>
        <v>#N/A</v>
      </c>
      <c r="E58" s="82" t="e">
        <f>VLOOKUP($R58,УЧАСТНИКИ!$A$2:$L$1060,4,FALSE)</f>
        <v>#N/A</v>
      </c>
      <c r="F58" s="82" t="e">
        <f>VLOOKUP($R58,УЧАСТНИКИ!$A$2:$L$1060,8,FALSE)</f>
        <v>#N/A</v>
      </c>
      <c r="G58" s="83" t="e">
        <f>VLOOKUP($R58,УЧАСТНИКИ!$A$2:$L$1060,5,FALSE)</f>
        <v>#N/A</v>
      </c>
      <c r="H58" s="82" t="e">
        <f>VLOOKUP($R58,УЧАСТНИКИ!$A$2:$L$1060,7,FALSE)</f>
        <v>#N/A</v>
      </c>
      <c r="I58" s="222" t="e">
        <f>VLOOKUP($R58,УЧАСТНИКИ!$A$2:$L$1060,11,FALSE)</f>
        <v>#N/A</v>
      </c>
      <c r="J58" s="223"/>
      <c r="K58" s="229">
        <f t="shared" si="2"/>
        <v>0</v>
      </c>
      <c r="L58" s="223"/>
      <c r="M58" s="234">
        <f t="shared" si="3"/>
        <v>0</v>
      </c>
      <c r="N58" s="223"/>
      <c r="O58" s="65" t="str">
        <f t="shared" si="4"/>
        <v>МСМК</v>
      </c>
      <c r="P58" s="222" t="e">
        <f>VLOOKUP($R58,УЧАСТНИКИ!$A$2:$L$1060,9,FALSE)</f>
        <v>#N/A</v>
      </c>
      <c r="Q58" s="83" t="e">
        <f>VLOOKUP($R58,УЧАСТНИКИ!$A$2:$L$1060,10,FALSE)</f>
        <v>#N/A</v>
      </c>
      <c r="R58" s="384"/>
      <c r="S58" s="66"/>
      <c r="T58" s="233">
        <f t="shared" si="5"/>
        <v>0</v>
      </c>
    </row>
    <row r="59" spans="1:20" s="61" customFormat="1" ht="23.1" hidden="1" customHeight="1" x14ac:dyDescent="0.2">
      <c r="A59" s="221">
        <v>92</v>
      </c>
      <c r="B59" s="221"/>
      <c r="C59" s="221"/>
      <c r="D59" s="83" t="e">
        <f>VLOOKUP($R59,УЧАСТНИКИ!$A$2:$L$1060,3,FALSE)</f>
        <v>#N/A</v>
      </c>
      <c r="E59" s="82" t="e">
        <f>VLOOKUP($R59,УЧАСТНИКИ!$A$2:$L$1060,4,FALSE)</f>
        <v>#N/A</v>
      </c>
      <c r="F59" s="82" t="e">
        <f>VLOOKUP($R59,УЧАСТНИКИ!$A$2:$L$1060,8,FALSE)</f>
        <v>#N/A</v>
      </c>
      <c r="G59" s="83" t="e">
        <f>VLOOKUP($R59,УЧАСТНИКИ!$A$2:$L$1060,5,FALSE)</f>
        <v>#N/A</v>
      </c>
      <c r="H59" s="82" t="e">
        <f>VLOOKUP($R59,УЧАСТНИКИ!$A$2:$L$1060,7,FALSE)</f>
        <v>#N/A</v>
      </c>
      <c r="I59" s="222" t="e">
        <f>VLOOKUP($R59,УЧАСТНИКИ!$A$2:$L$1060,11,FALSE)</f>
        <v>#N/A</v>
      </c>
      <c r="J59" s="223"/>
      <c r="K59" s="229">
        <f t="shared" si="2"/>
        <v>0</v>
      </c>
      <c r="L59" s="223"/>
      <c r="M59" s="234">
        <f t="shared" si="3"/>
        <v>0</v>
      </c>
      <c r="N59" s="223"/>
      <c r="O59" s="65" t="str">
        <f t="shared" si="4"/>
        <v>МСМК</v>
      </c>
      <c r="P59" s="222" t="e">
        <f>VLOOKUP($R59,УЧАСТНИКИ!$A$2:$L$1060,9,FALSE)</f>
        <v>#N/A</v>
      </c>
      <c r="Q59" s="83" t="e">
        <f>VLOOKUP($R59,УЧАСТНИКИ!$A$2:$L$1060,10,FALSE)</f>
        <v>#N/A</v>
      </c>
      <c r="R59" s="384"/>
      <c r="S59" s="66"/>
      <c r="T59" s="233">
        <f t="shared" si="5"/>
        <v>0</v>
      </c>
    </row>
    <row r="60" spans="1:20" s="61" customFormat="1" ht="23.1" hidden="1" customHeight="1" x14ac:dyDescent="0.2">
      <c r="A60" s="221">
        <v>93</v>
      </c>
      <c r="B60" s="221"/>
      <c r="C60" s="221"/>
      <c r="D60" s="83" t="e">
        <f>VLOOKUP($R60,УЧАСТНИКИ!$A$2:$L$1060,3,FALSE)</f>
        <v>#N/A</v>
      </c>
      <c r="E60" s="82" t="e">
        <f>VLOOKUP($R60,УЧАСТНИКИ!$A$2:$L$1060,4,FALSE)</f>
        <v>#N/A</v>
      </c>
      <c r="F60" s="82" t="e">
        <f>VLOOKUP($R60,УЧАСТНИКИ!$A$2:$L$1060,8,FALSE)</f>
        <v>#N/A</v>
      </c>
      <c r="G60" s="83" t="e">
        <f>VLOOKUP($R60,УЧАСТНИКИ!$A$2:$L$1060,5,FALSE)</f>
        <v>#N/A</v>
      </c>
      <c r="H60" s="82" t="e">
        <f>VLOOKUP($R60,УЧАСТНИКИ!$A$2:$L$1060,7,FALSE)</f>
        <v>#N/A</v>
      </c>
      <c r="I60" s="222" t="e">
        <f>VLOOKUP($R60,УЧАСТНИКИ!$A$2:$L$1060,11,FALSE)</f>
        <v>#N/A</v>
      </c>
      <c r="J60" s="223"/>
      <c r="K60" s="229">
        <f t="shared" si="2"/>
        <v>0</v>
      </c>
      <c r="L60" s="223"/>
      <c r="M60" s="234">
        <f t="shared" si="3"/>
        <v>0</v>
      </c>
      <c r="N60" s="223"/>
      <c r="O60" s="65" t="str">
        <f t="shared" si="4"/>
        <v>МСМК</v>
      </c>
      <c r="P60" s="222" t="e">
        <f>VLOOKUP($R60,УЧАСТНИКИ!$A$2:$L$1060,9,FALSE)</f>
        <v>#N/A</v>
      </c>
      <c r="Q60" s="83" t="e">
        <f>VLOOKUP($R60,УЧАСТНИКИ!$A$2:$L$1060,10,FALSE)</f>
        <v>#N/A</v>
      </c>
      <c r="R60" s="384"/>
      <c r="S60" s="66"/>
      <c r="T60" s="233">
        <f t="shared" si="5"/>
        <v>0</v>
      </c>
    </row>
    <row r="61" spans="1:20" s="61" customFormat="1" ht="23.1" hidden="1" customHeight="1" x14ac:dyDescent="0.2">
      <c r="A61" s="221">
        <v>90</v>
      </c>
      <c r="B61" s="221"/>
      <c r="C61" s="221"/>
      <c r="D61" s="83" t="e">
        <f>VLOOKUP($R61,УЧАСТНИКИ!$A$2:$L$1060,3,FALSE)</f>
        <v>#N/A</v>
      </c>
      <c r="E61" s="82" t="e">
        <f>VLOOKUP($R61,УЧАСТНИКИ!$A$2:$L$1060,4,FALSE)</f>
        <v>#N/A</v>
      </c>
      <c r="F61" s="82" t="e">
        <f>VLOOKUP($R61,УЧАСТНИКИ!$A$2:$L$1060,8,FALSE)</f>
        <v>#N/A</v>
      </c>
      <c r="G61" s="83" t="e">
        <f>VLOOKUP($R61,УЧАСТНИКИ!$A$2:$L$1060,5,FALSE)</f>
        <v>#N/A</v>
      </c>
      <c r="H61" s="82" t="e">
        <f>VLOOKUP($R61,УЧАСТНИКИ!$A$2:$L$1060,7,FALSE)</f>
        <v>#N/A</v>
      </c>
      <c r="I61" s="222" t="e">
        <f>VLOOKUP($R61,УЧАСТНИКИ!$A$2:$L$1060,11,FALSE)</f>
        <v>#N/A</v>
      </c>
      <c r="J61" s="223"/>
      <c r="K61" s="229" t="s">
        <v>310</v>
      </c>
      <c r="L61" s="223"/>
      <c r="M61" s="234">
        <f t="shared" si="3"/>
        <v>0</v>
      </c>
      <c r="N61" s="223"/>
      <c r="O61" s="227" t="str">
        <f t="shared" si="4"/>
        <v>МСМК</v>
      </c>
      <c r="P61" s="222" t="e">
        <f>VLOOKUP($R61,УЧАСТНИКИ!$A$2:$L$1060,9,FALSE)</f>
        <v>#N/A</v>
      </c>
      <c r="Q61" s="83" t="e">
        <f>VLOOKUP($R61,УЧАСТНИКИ!$A$2:$L$1060,10,FALSE)</f>
        <v>#N/A</v>
      </c>
      <c r="R61" s="384"/>
      <c r="S61" s="66"/>
      <c r="T61" s="233">
        <f t="shared" si="5"/>
        <v>0</v>
      </c>
    </row>
    <row r="62" spans="1:20" s="61" customFormat="1" ht="23.1" hidden="1" customHeight="1" x14ac:dyDescent="0.2">
      <c r="A62" s="221">
        <v>91</v>
      </c>
      <c r="B62" s="221"/>
      <c r="C62" s="221"/>
      <c r="D62" s="83" t="e">
        <f>VLOOKUP($R62,УЧАСТНИКИ!$A$2:$L$1060,3,FALSE)</f>
        <v>#N/A</v>
      </c>
      <c r="E62" s="82" t="e">
        <f>VLOOKUP($R62,УЧАСТНИКИ!$A$2:$L$1060,4,FALSE)</f>
        <v>#N/A</v>
      </c>
      <c r="F62" s="82" t="e">
        <f>VLOOKUP($R62,УЧАСТНИКИ!$A$2:$L$1060,8,FALSE)</f>
        <v>#N/A</v>
      </c>
      <c r="G62" s="83" t="e">
        <f>VLOOKUP($R62,УЧАСТНИКИ!$A$2:$L$1060,5,FALSE)</f>
        <v>#N/A</v>
      </c>
      <c r="H62" s="82" t="e">
        <f>VLOOKUP($R62,УЧАСТНИКИ!$A$2:$L$1060,7,FALSE)</f>
        <v>#N/A</v>
      </c>
      <c r="I62" s="222" t="e">
        <f>VLOOKUP($R62,УЧАСТНИКИ!$A$2:$L$1060,11,FALSE)</f>
        <v>#N/A</v>
      </c>
      <c r="J62" s="223"/>
      <c r="K62" s="229">
        <f t="shared" ref="K62" si="6">IF(J62=0,0,CONCATENATE(MID(J62,1,1),".",MID(J62,2,1)))</f>
        <v>0</v>
      </c>
      <c r="L62" s="223"/>
      <c r="M62" s="234">
        <f t="shared" si="3"/>
        <v>0</v>
      </c>
      <c r="N62" s="223"/>
      <c r="O62" s="65" t="str">
        <f t="shared" si="4"/>
        <v>МСМК</v>
      </c>
      <c r="P62" s="222" t="e">
        <f>VLOOKUP($R62,УЧАСТНИКИ!$A$2:$L$1060,9,FALSE)</f>
        <v>#N/A</v>
      </c>
      <c r="Q62" s="83" t="e">
        <f>VLOOKUP($R62,УЧАСТНИКИ!$A$2:$L$1060,10,FALSE)</f>
        <v>#N/A</v>
      </c>
      <c r="R62" s="384"/>
      <c r="S62" s="66"/>
      <c r="T62" s="233">
        <f t="shared" si="5"/>
        <v>0</v>
      </c>
    </row>
    <row r="63" spans="1:20" x14ac:dyDescent="0.2">
      <c r="A63" s="389"/>
      <c r="B63" s="389"/>
      <c r="C63" s="389"/>
    </row>
    <row r="64" spans="1:20" x14ac:dyDescent="0.2">
      <c r="A64" s="389"/>
      <c r="B64" s="389"/>
      <c r="C64" s="389"/>
    </row>
    <row r="65" spans="1:16" x14ac:dyDescent="0.2">
      <c r="A65" s="26"/>
      <c r="B65" s="26"/>
      <c r="C65" s="26"/>
      <c r="E65" s="26"/>
      <c r="F65" s="26"/>
      <c r="K65" s="26"/>
      <c r="M65" s="26"/>
      <c r="N65" s="26"/>
      <c r="P65" s="26"/>
    </row>
    <row r="66" spans="1:16" x14ac:dyDescent="0.2">
      <c r="A66" s="26"/>
      <c r="B66" s="26"/>
      <c r="C66" s="26"/>
      <c r="E66" s="26"/>
      <c r="F66" s="26"/>
      <c r="K66" s="26"/>
      <c r="M66" s="26"/>
      <c r="N66" s="26"/>
      <c r="P66" s="26"/>
    </row>
    <row r="67" spans="1:16" ht="15" customHeight="1" x14ac:dyDescent="0.2">
      <c r="A67" s="26"/>
      <c r="B67" s="26"/>
      <c r="C67" s="26"/>
      <c r="E67" s="26"/>
      <c r="F67" s="26"/>
      <c r="K67" s="26"/>
      <c r="M67" s="26"/>
      <c r="N67" s="26"/>
      <c r="P67" s="26"/>
    </row>
    <row r="68" spans="1:16" x14ac:dyDescent="0.2">
      <c r="A68" s="26"/>
      <c r="B68" s="26"/>
      <c r="C68" s="26"/>
      <c r="E68" s="26"/>
      <c r="F68" s="26"/>
      <c r="K68" s="26"/>
      <c r="M68" s="26"/>
      <c r="N68" s="26"/>
      <c r="P68" s="26"/>
    </row>
    <row r="69" spans="1:16" x14ac:dyDescent="0.2">
      <c r="A69" s="26"/>
      <c r="B69" s="26"/>
      <c r="C69" s="26"/>
      <c r="E69" s="26"/>
      <c r="F69" s="26"/>
      <c r="K69" s="26"/>
      <c r="M69" s="26"/>
      <c r="N69" s="26"/>
      <c r="P69" s="26"/>
    </row>
    <row r="70" spans="1:16" ht="15" customHeight="1" x14ac:dyDescent="0.2">
      <c r="A70" s="26"/>
      <c r="B70" s="26"/>
      <c r="C70" s="26"/>
      <c r="E70" s="26"/>
      <c r="F70" s="26"/>
      <c r="K70" s="26"/>
      <c r="M70" s="26"/>
      <c r="N70" s="26"/>
      <c r="P70" s="26"/>
    </row>
    <row r="71" spans="1:16" x14ac:dyDescent="0.2">
      <c r="A71" s="26"/>
      <c r="B71" s="26"/>
      <c r="C71" s="26"/>
      <c r="E71" s="26"/>
      <c r="F71" s="26"/>
      <c r="K71" s="26"/>
      <c r="M71" s="26"/>
      <c r="N71" s="26"/>
      <c r="P71" s="26"/>
    </row>
    <row r="72" spans="1:16" x14ac:dyDescent="0.2">
      <c r="A72" s="393"/>
      <c r="B72" s="393"/>
      <c r="C72" s="393"/>
      <c r="N72" s="26"/>
      <c r="P72" s="26"/>
    </row>
    <row r="73" spans="1:16" x14ac:dyDescent="0.2">
      <c r="A73" s="389"/>
      <c r="B73" s="389"/>
      <c r="C73" s="389"/>
    </row>
  </sheetData>
  <mergeCells count="23">
    <mergeCell ref="A6:Q6"/>
    <mergeCell ref="A1:Q1"/>
    <mergeCell ref="A2:Q2"/>
    <mergeCell ref="A3:Q3"/>
    <mergeCell ref="A4:Q4"/>
    <mergeCell ref="A5:Q5"/>
    <mergeCell ref="A7:E7"/>
    <mergeCell ref="A8:D8"/>
    <mergeCell ref="K8:N8"/>
    <mergeCell ref="H9:I9"/>
    <mergeCell ref="A10:A11"/>
    <mergeCell ref="D10:D11"/>
    <mergeCell ref="E10:E11"/>
    <mergeCell ref="F10:F11"/>
    <mergeCell ref="G10:G11"/>
    <mergeCell ref="H10:H11"/>
    <mergeCell ref="H20:Q20"/>
    <mergeCell ref="H23:Q23"/>
    <mergeCell ref="I10:I11"/>
    <mergeCell ref="K10:K11"/>
    <mergeCell ref="M10:M11"/>
    <mergeCell ref="O10:O11"/>
    <mergeCell ref="Q10:Q11"/>
  </mergeCells>
  <pageMargins left="0.39370078740157483" right="0.39370078740157483" top="0.70866141732283472" bottom="0.39370078740157483" header="0" footer="0"/>
  <pageSetup paperSize="9" scale="85" orientation="landscape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B73"/>
  <sheetViews>
    <sheetView zoomScale="110" zoomScaleNormal="110" workbookViewId="0">
      <selection activeCell="O17" sqref="O17:O18"/>
    </sheetView>
  </sheetViews>
  <sheetFormatPr defaultColWidth="9.140625" defaultRowHeight="12.75" outlineLevelCol="1" x14ac:dyDescent="0.2"/>
  <cols>
    <col min="1" max="1" width="7.85546875" style="42" customWidth="1"/>
    <col min="2" max="3" width="7" style="42" customWidth="1"/>
    <col min="4" max="4" width="24" style="26" customWidth="1"/>
    <col min="5" max="5" width="11.7109375" style="403" customWidth="1"/>
    <col min="6" max="6" width="6.85546875" style="403" bestFit="1" customWidth="1"/>
    <col min="7" max="7" width="22.85546875" style="26" customWidth="1"/>
    <col min="8" max="8" width="6.85546875" style="26" hidden="1" customWidth="1"/>
    <col min="9" max="9" width="13.5703125" style="26" customWidth="1"/>
    <col min="10" max="10" width="11" style="26" hidden="1" customWidth="1" outlineLevel="1"/>
    <col min="11" max="11" width="10.28515625" style="403" customWidth="1" collapsed="1"/>
    <col min="12" max="12" width="11" style="26" hidden="1" customWidth="1" outlineLevel="1"/>
    <col min="13" max="13" width="10.28515625" style="403" hidden="1" customWidth="1" collapsed="1"/>
    <col min="14" max="14" width="12.140625" style="403" hidden="1" customWidth="1" outlineLevel="1"/>
    <col min="15" max="15" width="6.7109375" style="26" customWidth="1" collapsed="1"/>
    <col min="16" max="16" width="6.140625" style="39" hidden="1" customWidth="1"/>
    <col min="17" max="17" width="35.42578125" style="26" customWidth="1"/>
    <col min="18" max="18" width="8" style="26" hidden="1" customWidth="1" outlineLevel="1"/>
    <col min="19" max="27" width="9.140625" style="26" hidden="1" customWidth="1" outlineLevel="1"/>
    <col min="28" max="28" width="9.140625" style="26" collapsed="1"/>
    <col min="29" max="16384" width="9.140625" style="26"/>
  </cols>
  <sheetData>
    <row r="1" spans="1:27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V1" s="163"/>
      <c r="W1" s="164"/>
    </row>
    <row r="2" spans="1:27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V2" s="163"/>
      <c r="W2" s="164"/>
    </row>
    <row r="3" spans="1:27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V3" s="163"/>
      <c r="W3" s="164"/>
    </row>
    <row r="4" spans="1:27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V4" s="163"/>
      <c r="W4" s="164"/>
    </row>
    <row r="5" spans="1:27" ht="33" customHeight="1" x14ac:dyDescent="0.2">
      <c r="A5" s="424" t="s">
        <v>2712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V5" s="163"/>
      <c r="W5" s="164"/>
    </row>
    <row r="6" spans="1:27" ht="12.75" customHeight="1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V6" s="163"/>
      <c r="W6" s="164"/>
    </row>
    <row r="7" spans="1:27" ht="12.75" customHeight="1" x14ac:dyDescent="0.2">
      <c r="A7" s="474" t="s">
        <v>2861</v>
      </c>
      <c r="B7" s="474"/>
      <c r="C7" s="474"/>
      <c r="D7" s="474"/>
      <c r="E7" s="474"/>
      <c r="F7" s="44"/>
      <c r="G7" s="396"/>
      <c r="Q7" s="103"/>
      <c r="V7" s="163"/>
      <c r="W7" s="164"/>
    </row>
    <row r="8" spans="1:27" x14ac:dyDescent="0.2">
      <c r="A8" s="471"/>
      <c r="B8" s="471"/>
      <c r="C8" s="471"/>
      <c r="D8" s="471"/>
      <c r="F8" s="44"/>
      <c r="G8" s="396"/>
      <c r="H8" s="235" t="s">
        <v>59</v>
      </c>
      <c r="I8" s="404"/>
      <c r="J8" s="404"/>
      <c r="K8" s="473"/>
      <c r="L8" s="473"/>
      <c r="M8" s="473"/>
      <c r="N8" s="473"/>
      <c r="O8" s="291" t="str">
        <f>'100м'!I6</f>
        <v>15:20</v>
      </c>
      <c r="Q8" s="184" t="str">
        <f>d_6</f>
        <v>t° +20 вл. 58%</v>
      </c>
      <c r="R8" s="401" t="s">
        <v>19</v>
      </c>
      <c r="S8" s="401"/>
      <c r="T8" s="401"/>
    </row>
    <row r="9" spans="1:27" ht="12.75" customHeight="1" x14ac:dyDescent="0.2">
      <c r="A9" s="10" t="str">
        <f>d_4</f>
        <v>ЖЕНЩИНЫ</v>
      </c>
      <c r="B9" s="10"/>
      <c r="C9" s="10"/>
      <c r="F9" s="44"/>
      <c r="G9" s="396"/>
      <c r="H9" s="465" t="s">
        <v>60</v>
      </c>
      <c r="I9" s="465"/>
      <c r="J9" s="405"/>
      <c r="K9" s="327" t="s">
        <v>2751</v>
      </c>
      <c r="L9" s="405"/>
      <c r="M9" s="171" t="str">
        <f>d_1</f>
        <v>17 сентября 2022 г.</v>
      </c>
      <c r="N9" s="171"/>
      <c r="O9" s="291" t="s">
        <v>299</v>
      </c>
      <c r="Q9" s="131" t="str">
        <f>d_5</f>
        <v>г.Ростов н/Д стадион Арсенал</v>
      </c>
      <c r="S9" s="401" t="s">
        <v>121</v>
      </c>
      <c r="T9" s="401" t="s">
        <v>122</v>
      </c>
      <c r="U9" s="401" t="s">
        <v>123</v>
      </c>
      <c r="V9" s="401">
        <v>1</v>
      </c>
      <c r="W9" s="401">
        <v>2</v>
      </c>
      <c r="X9" s="401" t="s">
        <v>47</v>
      </c>
      <c r="Y9" s="401" t="s">
        <v>124</v>
      </c>
      <c r="Z9" s="401" t="s">
        <v>125</v>
      </c>
      <c r="AA9" s="401" t="s">
        <v>126</v>
      </c>
    </row>
    <row r="10" spans="1:27" ht="20.25" customHeight="1" thickBot="1" x14ac:dyDescent="0.25">
      <c r="A10" s="467" t="s">
        <v>2838</v>
      </c>
      <c r="B10" s="395" t="s">
        <v>2839</v>
      </c>
      <c r="C10" s="395" t="s">
        <v>2840</v>
      </c>
      <c r="D10" s="466" t="s">
        <v>66</v>
      </c>
      <c r="E10" s="466" t="s">
        <v>67</v>
      </c>
      <c r="F10" s="466" t="s">
        <v>13</v>
      </c>
      <c r="G10" s="466" t="s">
        <v>107</v>
      </c>
      <c r="H10" s="468" t="s">
        <v>109</v>
      </c>
      <c r="I10" s="455" t="s">
        <v>116</v>
      </c>
      <c r="J10" s="398"/>
      <c r="K10" s="468" t="s">
        <v>2842</v>
      </c>
      <c r="L10" s="398"/>
      <c r="M10" s="468" t="s">
        <v>14</v>
      </c>
      <c r="N10" s="400"/>
      <c r="O10" s="466" t="s">
        <v>16</v>
      </c>
      <c r="P10" s="399" t="s">
        <v>17</v>
      </c>
      <c r="Q10" s="472" t="s">
        <v>18</v>
      </c>
      <c r="S10" s="176">
        <v>1130</v>
      </c>
      <c r="T10" s="176">
        <v>1184</v>
      </c>
      <c r="U10" s="176">
        <v>1240</v>
      </c>
      <c r="V10" s="176">
        <v>1320</v>
      </c>
      <c r="W10" s="176">
        <v>1410</v>
      </c>
      <c r="X10" s="176">
        <v>1510</v>
      </c>
      <c r="Y10" s="176">
        <v>1610</v>
      </c>
      <c r="Z10" s="176">
        <v>1720</v>
      </c>
      <c r="AA10" s="177">
        <v>1840</v>
      </c>
    </row>
    <row r="11" spans="1:27" ht="15.75" x14ac:dyDescent="0.2">
      <c r="A11" s="466"/>
      <c r="B11" s="402"/>
      <c r="C11" s="402" t="s">
        <v>2841</v>
      </c>
      <c r="D11" s="466"/>
      <c r="E11" s="466"/>
      <c r="F11" s="466"/>
      <c r="G11" s="466"/>
      <c r="H11" s="468"/>
      <c r="I11" s="455"/>
      <c r="J11" s="398"/>
      <c r="K11" s="468"/>
      <c r="L11" s="398"/>
      <c r="M11" s="468"/>
      <c r="N11" s="400"/>
      <c r="O11" s="466"/>
      <c r="P11" s="399"/>
      <c r="Q11" s="472"/>
      <c r="S11" s="187"/>
      <c r="T11" s="187"/>
      <c r="U11" s="187"/>
      <c r="V11" s="187"/>
      <c r="W11" s="187"/>
      <c r="X11" s="187"/>
      <c r="Y11" s="187"/>
      <c r="Z11" s="187"/>
      <c r="AA11" s="187"/>
    </row>
    <row r="12" spans="1:27" ht="19.5" customHeight="1" x14ac:dyDescent="0.2">
      <c r="A12" s="346">
        <v>6</v>
      </c>
      <c r="B12" s="346">
        <v>1</v>
      </c>
      <c r="C12" s="346" t="s">
        <v>2863</v>
      </c>
      <c r="D12" s="349" t="s">
        <v>2862</v>
      </c>
      <c r="E12" s="380">
        <v>2008</v>
      </c>
      <c r="F12" s="346"/>
      <c r="G12" s="381" t="s">
        <v>1009</v>
      </c>
      <c r="H12" s="347"/>
      <c r="I12" s="348" t="s">
        <v>136</v>
      </c>
      <c r="J12" s="398"/>
      <c r="K12" s="382" t="s">
        <v>2864</v>
      </c>
      <c r="L12" s="398"/>
      <c r="M12" s="347"/>
      <c r="N12" s="400"/>
      <c r="O12" s="346" t="s">
        <v>2897</v>
      </c>
      <c r="P12" s="346"/>
      <c r="Q12" s="379"/>
      <c r="S12" s="187"/>
      <c r="T12" s="187"/>
      <c r="U12" s="187"/>
      <c r="V12" s="187"/>
      <c r="W12" s="187"/>
      <c r="X12" s="187"/>
      <c r="Y12" s="187"/>
      <c r="Z12" s="187"/>
      <c r="AA12" s="187"/>
    </row>
    <row r="13" spans="1:27" s="61" customFormat="1" ht="23.1" customHeight="1" x14ac:dyDescent="0.2">
      <c r="A13" s="221">
        <v>1</v>
      </c>
      <c r="B13" s="221">
        <v>1</v>
      </c>
      <c r="C13" s="221" t="s">
        <v>2850</v>
      </c>
      <c r="D13" s="83" t="s">
        <v>2851</v>
      </c>
      <c r="E13" s="82" t="s">
        <v>1008</v>
      </c>
      <c r="F13" s="82"/>
      <c r="G13" s="83" t="s">
        <v>1009</v>
      </c>
      <c r="H13" s="82">
        <f>VLOOKUP($R13,УЧАСТНИКИ!$A$2:$L$1060,7,FALSE)</f>
        <v>0</v>
      </c>
      <c r="I13" s="222" t="s">
        <v>136</v>
      </c>
      <c r="J13" s="223">
        <v>1250</v>
      </c>
      <c r="K13" s="200" t="s">
        <v>2865</v>
      </c>
      <c r="L13" s="328"/>
      <c r="M13" s="200">
        <f t="shared" ref="M13" si="0">IF(L13=0,0,CONCATENATE(MID(L13,1,1),".",MID(L13,2,1)))</f>
        <v>0</v>
      </c>
      <c r="N13" s="328">
        <v>1200</v>
      </c>
      <c r="O13" s="65">
        <v>3</v>
      </c>
      <c r="P13" s="222">
        <f>VLOOKUP($R13,УЧАСТНИКИ!$A$2:$L$1060,9,FALSE)</f>
        <v>0</v>
      </c>
      <c r="Q13" s="83"/>
      <c r="R13" s="397" t="s">
        <v>1563</v>
      </c>
      <c r="T13" s="233">
        <f>MIN(J13,N13)</f>
        <v>1200</v>
      </c>
    </row>
    <row r="14" spans="1:27" s="61" customFormat="1" ht="23.1" customHeight="1" x14ac:dyDescent="0.2">
      <c r="A14" s="221">
        <v>2</v>
      </c>
      <c r="B14" s="221">
        <v>1</v>
      </c>
      <c r="C14" s="221" t="s">
        <v>2867</v>
      </c>
      <c r="D14" s="83" t="s">
        <v>2866</v>
      </c>
      <c r="E14" s="82" t="s">
        <v>2868</v>
      </c>
      <c r="F14" s="82"/>
      <c r="G14" s="83" t="s">
        <v>1009</v>
      </c>
      <c r="H14" s="82" t="e">
        <f>VLOOKUP(#REF!,УЧАСТНИКИ!$A$2:$L$1060,7,FALSE)</f>
        <v>#REF!</v>
      </c>
      <c r="I14" s="222" t="s">
        <v>136</v>
      </c>
      <c r="J14" s="223">
        <v>1310</v>
      </c>
      <c r="K14" s="200" t="s">
        <v>2869</v>
      </c>
      <c r="L14" s="328"/>
      <c r="M14" s="200">
        <f>IF(L14=0,0,CONCATENATE(MID(L14,1,1),".",MID(L14,2,1)))</f>
        <v>0</v>
      </c>
      <c r="N14" s="328"/>
      <c r="O14" s="65" t="s">
        <v>2897</v>
      </c>
      <c r="P14" s="222" t="e">
        <f>VLOOKUP(#REF!,УЧАСТНИКИ!$A$2:$L$1060,9,FALSE)</f>
        <v>#REF!</v>
      </c>
      <c r="Q14" s="83"/>
      <c r="R14" s="397" t="s">
        <v>1509</v>
      </c>
      <c r="S14" s="66"/>
      <c r="T14" s="233" t="e">
        <f>MIN(#REF!,#REF!)</f>
        <v>#REF!</v>
      </c>
    </row>
    <row r="15" spans="1:27" s="61" customFormat="1" ht="23.1" customHeight="1" x14ac:dyDescent="0.2">
      <c r="A15" s="221">
        <v>3</v>
      </c>
      <c r="B15" s="221">
        <v>2</v>
      </c>
      <c r="C15" s="221" t="s">
        <v>2867</v>
      </c>
      <c r="D15" s="83" t="s">
        <v>2870</v>
      </c>
      <c r="E15" s="82" t="s">
        <v>2871</v>
      </c>
      <c r="F15" s="82"/>
      <c r="G15" s="83" t="s">
        <v>1009</v>
      </c>
      <c r="H15" s="82" t="e">
        <f>VLOOKUP(#REF!,УЧАСТНИКИ!$A$2:$L$1060,7,FALSE)</f>
        <v>#REF!</v>
      </c>
      <c r="I15" s="222" t="s">
        <v>136</v>
      </c>
      <c r="J15" s="223">
        <v>1310</v>
      </c>
      <c r="K15" s="200" t="s">
        <v>2872</v>
      </c>
      <c r="L15" s="328"/>
      <c r="M15" s="200">
        <f t="shared" ref="M15:M16" si="1">IF(L15=0,0,CONCATENATE(MID(L15,1,1),".",MID(L15,2,1)))</f>
        <v>0</v>
      </c>
      <c r="N15" s="328">
        <v>1250</v>
      </c>
      <c r="O15" s="65" t="s">
        <v>2897</v>
      </c>
      <c r="P15" s="222" t="s">
        <v>1655</v>
      </c>
      <c r="Q15" s="83"/>
      <c r="R15" s="397" t="s">
        <v>2157</v>
      </c>
      <c r="S15" s="66"/>
      <c r="T15" s="233">
        <f>MIN(J15,N15)</f>
        <v>1250</v>
      </c>
    </row>
    <row r="16" spans="1:27" s="61" customFormat="1" ht="23.1" customHeight="1" x14ac:dyDescent="0.2">
      <c r="A16" s="221">
        <v>5</v>
      </c>
      <c r="B16" s="221">
        <v>3</v>
      </c>
      <c r="C16" s="221" t="s">
        <v>2867</v>
      </c>
      <c r="D16" s="83" t="s">
        <v>2873</v>
      </c>
      <c r="E16" s="82" t="s">
        <v>2871</v>
      </c>
      <c r="F16" s="82"/>
      <c r="G16" s="83" t="s">
        <v>1009</v>
      </c>
      <c r="H16" s="82">
        <f>VLOOKUP($R16,УЧАСТНИКИ!$A$2:$L$1060,7,FALSE)</f>
        <v>0</v>
      </c>
      <c r="I16" s="222" t="s">
        <v>136</v>
      </c>
      <c r="J16" s="223">
        <v>1290</v>
      </c>
      <c r="K16" s="200" t="s">
        <v>2874</v>
      </c>
      <c r="L16" s="328"/>
      <c r="M16" s="200">
        <f t="shared" si="1"/>
        <v>0</v>
      </c>
      <c r="N16" s="328">
        <v>1270</v>
      </c>
      <c r="O16" s="65" t="s">
        <v>2897</v>
      </c>
      <c r="P16" s="222">
        <f>VLOOKUP($R16,УЧАСТНИКИ!$A$2:$L$1060,9,FALSE)</f>
        <v>0</v>
      </c>
      <c r="Q16" s="83"/>
      <c r="R16" s="397" t="s">
        <v>93</v>
      </c>
      <c r="T16" s="233">
        <f>MIN(J16,N16)</f>
        <v>1270</v>
      </c>
    </row>
    <row r="17" spans="1:20" s="61" customFormat="1" ht="23.1" customHeight="1" x14ac:dyDescent="0.2">
      <c r="A17" s="221">
        <v>7</v>
      </c>
      <c r="B17" s="221">
        <v>1</v>
      </c>
      <c r="C17" s="221" t="s">
        <v>2856</v>
      </c>
      <c r="D17" s="85" t="s">
        <v>2875</v>
      </c>
      <c r="E17" s="82" t="s">
        <v>2876</v>
      </c>
      <c r="F17" s="85"/>
      <c r="G17" s="85" t="s">
        <v>1009</v>
      </c>
      <c r="H17" s="85"/>
      <c r="I17" s="82" t="s">
        <v>136</v>
      </c>
      <c r="J17" s="85"/>
      <c r="K17" s="337" t="s">
        <v>2877</v>
      </c>
      <c r="L17" s="85"/>
      <c r="M17" s="85"/>
      <c r="N17" s="85"/>
      <c r="O17" s="82" t="s">
        <v>2897</v>
      </c>
      <c r="P17" s="85"/>
      <c r="Q17" s="85"/>
      <c r="R17" s="397"/>
      <c r="S17" s="66"/>
      <c r="T17" s="233"/>
    </row>
    <row r="18" spans="1:20" s="61" customFormat="1" ht="23.1" customHeight="1" x14ac:dyDescent="0.2">
      <c r="A18" s="403" t="s">
        <v>48</v>
      </c>
      <c r="B18" s="403" t="s">
        <v>45</v>
      </c>
      <c r="C18" s="403" t="s">
        <v>2878</v>
      </c>
      <c r="D18" s="75" t="s">
        <v>2620</v>
      </c>
      <c r="E18" s="403" t="s">
        <v>2879</v>
      </c>
      <c r="F18" s="403"/>
      <c r="G18" s="75" t="s">
        <v>2880</v>
      </c>
      <c r="H18" s="26"/>
      <c r="I18" s="403" t="s">
        <v>136</v>
      </c>
      <c r="J18" s="26"/>
      <c r="K18" s="204" t="s">
        <v>2881</v>
      </c>
      <c r="L18" s="26"/>
      <c r="M18" s="403"/>
      <c r="N18" s="403"/>
      <c r="O18" s="417" t="s">
        <v>2897</v>
      </c>
      <c r="P18" s="39"/>
      <c r="Q18" s="26"/>
      <c r="R18" s="397"/>
      <c r="S18" s="66"/>
      <c r="T18" s="233"/>
    </row>
    <row r="19" spans="1:20" s="61" customFormat="1" ht="23.1" customHeight="1" x14ac:dyDescent="0.2">
      <c r="A19" s="406"/>
      <c r="B19" s="406"/>
      <c r="C19" s="406"/>
      <c r="D19" s="26"/>
      <c r="E19" s="403"/>
      <c r="F19" s="403"/>
      <c r="G19" s="26"/>
      <c r="H19" s="26"/>
      <c r="I19" s="26"/>
      <c r="J19" s="26"/>
      <c r="K19" s="403"/>
      <c r="L19" s="26"/>
      <c r="M19" s="403"/>
      <c r="N19" s="26"/>
      <c r="O19" s="26"/>
      <c r="P19" s="26"/>
      <c r="Q19" s="26"/>
      <c r="R19" s="397"/>
      <c r="S19" s="66"/>
      <c r="T19" s="233"/>
    </row>
    <row r="20" spans="1:20" s="61" customFormat="1" ht="23.1" customHeight="1" x14ac:dyDescent="0.2">
      <c r="A20" s="406"/>
      <c r="B20" s="406"/>
      <c r="C20" s="406"/>
      <c r="D20" s="403" t="s">
        <v>1715</v>
      </c>
      <c r="E20" s="403"/>
      <c r="F20" s="403"/>
      <c r="G20" s="219"/>
      <c r="H20" s="469" t="s">
        <v>2843</v>
      </c>
      <c r="I20" s="469"/>
      <c r="J20" s="469"/>
      <c r="K20" s="469"/>
      <c r="L20" s="469"/>
      <c r="M20" s="469"/>
      <c r="N20" s="469"/>
      <c r="O20" s="469"/>
      <c r="P20" s="469"/>
      <c r="Q20" s="469"/>
      <c r="R20" s="397"/>
      <c r="S20" s="66"/>
      <c r="T20" s="233"/>
    </row>
    <row r="21" spans="1:20" s="61" customFormat="1" ht="23.1" customHeight="1" x14ac:dyDescent="0.2">
      <c r="A21" s="406"/>
      <c r="B21" s="406"/>
      <c r="C21" s="406"/>
      <c r="D21" s="26"/>
      <c r="E21" s="403"/>
      <c r="F21" s="403"/>
      <c r="G21" s="71"/>
      <c r="H21" s="71"/>
      <c r="I21" s="406"/>
      <c r="J21" s="59"/>
      <c r="K21" s="59"/>
      <c r="L21" s="403"/>
      <c r="M21" s="403"/>
      <c r="N21" s="26"/>
      <c r="O21" s="26"/>
      <c r="P21" s="26"/>
      <c r="Q21" s="26"/>
      <c r="R21" s="397"/>
      <c r="S21" s="66"/>
      <c r="T21" s="233"/>
    </row>
    <row r="22" spans="1:20" s="61" customFormat="1" ht="23.1" customHeight="1" x14ac:dyDescent="0.2">
      <c r="A22" s="406"/>
      <c r="B22" s="406"/>
      <c r="C22" s="406"/>
      <c r="D22" s="26"/>
      <c r="E22" s="403"/>
      <c r="F22" s="403"/>
      <c r="G22" s="71"/>
      <c r="H22" s="71"/>
      <c r="I22" s="406"/>
      <c r="J22" s="59"/>
      <c r="K22" s="59"/>
      <c r="L22" s="403"/>
      <c r="M22" s="403"/>
      <c r="N22" s="26"/>
      <c r="O22" s="26"/>
      <c r="P22" s="26"/>
      <c r="Q22" s="26"/>
      <c r="R22" s="397"/>
      <c r="S22" s="66"/>
      <c r="T22" s="233"/>
    </row>
    <row r="23" spans="1:20" s="61" customFormat="1" ht="23.1" customHeight="1" x14ac:dyDescent="0.2">
      <c r="A23" s="406"/>
      <c r="B23" s="406"/>
      <c r="C23" s="406"/>
      <c r="D23" s="403" t="s">
        <v>1716</v>
      </c>
      <c r="E23" s="403"/>
      <c r="F23" s="403"/>
      <c r="G23" s="219"/>
      <c r="H23" s="469" t="s">
        <v>2697</v>
      </c>
      <c r="I23" s="469"/>
      <c r="J23" s="469"/>
      <c r="K23" s="469"/>
      <c r="L23" s="469"/>
      <c r="M23" s="469"/>
      <c r="N23" s="469"/>
      <c r="O23" s="469"/>
      <c r="P23" s="469"/>
      <c r="Q23" s="469"/>
      <c r="R23" s="397" t="s">
        <v>1837</v>
      </c>
      <c r="S23" s="66"/>
      <c r="T23" s="233" t="e">
        <f>MIN(#REF!,#REF!)</f>
        <v>#REF!</v>
      </c>
    </row>
    <row r="24" spans="1:20" s="61" customFormat="1" ht="23.1" customHeight="1" x14ac:dyDescent="0.2">
      <c r="A24" s="406"/>
      <c r="B24" s="406"/>
      <c r="C24" s="406"/>
      <c r="D24" s="26"/>
      <c r="E24" s="403"/>
      <c r="F24" s="403"/>
      <c r="G24" s="26"/>
      <c r="H24" s="26"/>
      <c r="I24" s="26"/>
      <c r="J24" s="26"/>
      <c r="K24" s="403"/>
      <c r="L24" s="26"/>
      <c r="M24" s="403"/>
      <c r="N24" s="26"/>
      <c r="O24" s="26"/>
      <c r="P24" s="26"/>
      <c r="Q24" s="26"/>
      <c r="R24" s="397" t="s">
        <v>88</v>
      </c>
      <c r="S24" s="66"/>
      <c r="T24" s="233" t="e">
        <f>MIN(#REF!,#REF!)</f>
        <v>#REF!</v>
      </c>
    </row>
    <row r="25" spans="1:20" s="61" customFormat="1" ht="23.1" customHeight="1" x14ac:dyDescent="0.2">
      <c r="A25" s="221"/>
      <c r="B25" s="221"/>
      <c r="C25" s="221"/>
      <c r="R25" s="397" t="s">
        <v>2198</v>
      </c>
      <c r="S25" s="66"/>
      <c r="T25" s="233" t="e">
        <f>MIN(#REF!,#REF!)</f>
        <v>#REF!</v>
      </c>
    </row>
    <row r="26" spans="1:20" s="61" customFormat="1" ht="23.1" customHeight="1" x14ac:dyDescent="0.2">
      <c r="A26" s="221"/>
      <c r="B26" s="221"/>
      <c r="C26" s="221"/>
      <c r="R26" s="397" t="s">
        <v>1687</v>
      </c>
      <c r="S26" s="66"/>
      <c r="T26" s="233" t="e">
        <f>MIN(#REF!,#REF!)</f>
        <v>#REF!</v>
      </c>
    </row>
    <row r="27" spans="1:20" s="61" customFormat="1" ht="23.1" customHeight="1" x14ac:dyDescent="0.2">
      <c r="A27" s="221"/>
      <c r="B27" s="221"/>
      <c r="C27" s="221"/>
      <c r="R27" s="397" t="s">
        <v>2549</v>
      </c>
      <c r="T27" s="233" t="e">
        <f>MIN(#REF!,#REF!)</f>
        <v>#REF!</v>
      </c>
    </row>
    <row r="28" spans="1:20" s="61" customFormat="1" ht="23.1" customHeight="1" x14ac:dyDescent="0.2">
      <c r="A28" s="221"/>
      <c r="B28" s="221"/>
      <c r="C28" s="221"/>
      <c r="R28" s="397" t="s">
        <v>2664</v>
      </c>
      <c r="S28" s="66"/>
      <c r="T28" s="233" t="e">
        <f>MIN(#REF!,#REF!)</f>
        <v>#REF!</v>
      </c>
    </row>
    <row r="29" spans="1:20" s="61" customFormat="1" ht="23.1" customHeight="1" x14ac:dyDescent="0.2">
      <c r="A29" s="221"/>
      <c r="B29" s="221"/>
      <c r="C29" s="221"/>
      <c r="R29" s="397" t="s">
        <v>2630</v>
      </c>
      <c r="S29" s="66"/>
      <c r="T29" s="233" t="e">
        <f>MIN(#REF!,#REF!)</f>
        <v>#REF!</v>
      </c>
    </row>
    <row r="30" spans="1:20" s="61" customFormat="1" ht="23.1" hidden="1" customHeight="1" x14ac:dyDescent="0.2">
      <c r="A30" s="221">
        <v>62</v>
      </c>
      <c r="B30" s="221"/>
      <c r="C30" s="221"/>
      <c r="D30" s="83" t="e">
        <f>VLOOKUP($R30,УЧАСТНИКИ!$A$2:$L$1060,3,FALSE)</f>
        <v>#N/A</v>
      </c>
      <c r="E30" s="82" t="e">
        <f>VLOOKUP($R30,УЧАСТНИКИ!$A$2:$L$1060,4,FALSE)</f>
        <v>#N/A</v>
      </c>
      <c r="F30" s="82" t="e">
        <f>VLOOKUP($R30,УЧАСТНИКИ!$A$2:$L$1060,8,FALSE)</f>
        <v>#N/A</v>
      </c>
      <c r="G30" s="83" t="e">
        <f>VLOOKUP($R30,УЧАСТНИКИ!$A$2:$L$1060,5,FALSE)</f>
        <v>#N/A</v>
      </c>
      <c r="H30" s="82" t="e">
        <f>VLOOKUP($R30,УЧАСТНИКИ!$A$2:$L$1060,7,FALSE)</f>
        <v>#N/A</v>
      </c>
      <c r="I30" s="222" t="e">
        <f>VLOOKUP($R30,УЧАСТНИКИ!$A$2:$L$1060,11,FALSE)</f>
        <v>#N/A</v>
      </c>
      <c r="J30" s="223"/>
      <c r="K30" s="229">
        <f t="shared" ref="K30:K60" si="2">IF(J30=0,0,CONCATENATE(MID(J30,1,2),".",MID(J30,3,2)))</f>
        <v>0</v>
      </c>
      <c r="L30" s="223"/>
      <c r="M30" s="234">
        <f t="shared" ref="M30:M62" si="3">IF(L30=0,0,CONCATENATE(MID(L30,1,1),".",MID(L30,2,1)))</f>
        <v>0</v>
      </c>
      <c r="N30" s="223"/>
      <c r="O30" s="65" t="str">
        <f t="shared" ref="O30:O62" si="4">IF(T30&lt;=$S$10,"МСМК",IF(T30&lt;=$T$10,"МС",IF(T30&lt;=$U$10,"КМС",IF(T30&lt;=$V$10,"1",IF(T30&lt;=$W$10,"2",IF(T30&lt;=$X$10,"3",IF(T30&lt;=$Y$10,"1юн",IF(T30&lt;=$Z$10,"2юн",IF(T30&lt;=$AA$10,"3юн",IF(T30&gt;$AA$10,"б/р"))))))))))</f>
        <v>МСМК</v>
      </c>
      <c r="P30" s="222" t="s">
        <v>1543</v>
      </c>
      <c r="Q30" s="83" t="e">
        <f>VLOOKUP($R30,УЧАСТНИКИ!$A$2:$L$1060,10,FALSE)</f>
        <v>#N/A</v>
      </c>
      <c r="R30" s="397"/>
      <c r="S30" s="66"/>
      <c r="T30" s="233">
        <f t="shared" ref="T30:T62" si="5">MIN(J30,N30)</f>
        <v>0</v>
      </c>
    </row>
    <row r="31" spans="1:20" s="61" customFormat="1" ht="23.1" hidden="1" customHeight="1" x14ac:dyDescent="0.2">
      <c r="A31" s="221">
        <v>64</v>
      </c>
      <c r="B31" s="221"/>
      <c r="C31" s="221"/>
      <c r="D31" s="83" t="e">
        <f>VLOOKUP($R31,УЧАСТНИКИ!$A$2:$L$1060,3,FALSE)</f>
        <v>#N/A</v>
      </c>
      <c r="E31" s="82" t="e">
        <f>VLOOKUP($R31,УЧАСТНИКИ!$A$2:$L$1060,4,FALSE)</f>
        <v>#N/A</v>
      </c>
      <c r="F31" s="82" t="e">
        <f>VLOOKUP($R31,УЧАСТНИКИ!$A$2:$L$1060,8,FALSE)</f>
        <v>#N/A</v>
      </c>
      <c r="G31" s="83" t="e">
        <f>VLOOKUP($R31,УЧАСТНИКИ!$A$2:$L$1060,5,FALSE)</f>
        <v>#N/A</v>
      </c>
      <c r="H31" s="82" t="e">
        <f>VLOOKUP($R31,УЧАСТНИКИ!$A$2:$L$1060,7,FALSE)</f>
        <v>#N/A</v>
      </c>
      <c r="I31" s="222" t="e">
        <f>VLOOKUP($R31,УЧАСТНИКИ!$A$2:$L$1060,11,FALSE)</f>
        <v>#N/A</v>
      </c>
      <c r="J31" s="223"/>
      <c r="K31" s="229">
        <f t="shared" si="2"/>
        <v>0</v>
      </c>
      <c r="L31" s="223"/>
      <c r="M31" s="234">
        <f t="shared" si="3"/>
        <v>0</v>
      </c>
      <c r="N31" s="223"/>
      <c r="O31" s="65" t="str">
        <f t="shared" si="4"/>
        <v>МСМК</v>
      </c>
      <c r="P31" s="222" t="e">
        <f>VLOOKUP($R31,УЧАСТНИКИ!$A$2:$L$1060,9,FALSE)</f>
        <v>#N/A</v>
      </c>
      <c r="Q31" s="83" t="e">
        <f>VLOOKUP($R31,УЧАСТНИКИ!$A$2:$L$1060,10,FALSE)</f>
        <v>#N/A</v>
      </c>
      <c r="R31" s="397"/>
      <c r="S31" s="66"/>
      <c r="T31" s="233">
        <f t="shared" si="5"/>
        <v>0</v>
      </c>
    </row>
    <row r="32" spans="1:20" s="61" customFormat="1" ht="23.1" hidden="1" customHeight="1" x14ac:dyDescent="0.2">
      <c r="A32" s="221">
        <v>65</v>
      </c>
      <c r="B32" s="221"/>
      <c r="C32" s="221"/>
      <c r="D32" s="83" t="e">
        <f>VLOOKUP($R32,УЧАСТНИКИ!$A$2:$L$1060,3,FALSE)</f>
        <v>#N/A</v>
      </c>
      <c r="E32" s="82" t="e">
        <f>VLOOKUP($R32,УЧАСТНИКИ!$A$2:$L$1060,4,FALSE)</f>
        <v>#N/A</v>
      </c>
      <c r="F32" s="82" t="e">
        <f>VLOOKUP($R32,УЧАСТНИКИ!$A$2:$L$1060,8,FALSE)</f>
        <v>#N/A</v>
      </c>
      <c r="G32" s="83" t="e">
        <f>VLOOKUP($R32,УЧАСТНИКИ!$A$2:$L$1060,5,FALSE)</f>
        <v>#N/A</v>
      </c>
      <c r="H32" s="82" t="e">
        <f>VLOOKUP($R32,УЧАСТНИКИ!$A$2:$L$1060,7,FALSE)</f>
        <v>#N/A</v>
      </c>
      <c r="I32" s="222" t="e">
        <f>VLOOKUP($R32,УЧАСТНИКИ!$A$2:$L$1060,11,FALSE)</f>
        <v>#N/A</v>
      </c>
      <c r="J32" s="223"/>
      <c r="K32" s="229">
        <f t="shared" si="2"/>
        <v>0</v>
      </c>
      <c r="L32" s="223"/>
      <c r="M32" s="234">
        <f t="shared" si="3"/>
        <v>0</v>
      </c>
      <c r="N32" s="223"/>
      <c r="O32" s="65" t="str">
        <f t="shared" si="4"/>
        <v>МСМК</v>
      </c>
      <c r="P32" s="222" t="e">
        <f>VLOOKUP($R32,УЧАСТНИКИ!$A$2:$L$1060,9,FALSE)</f>
        <v>#N/A</v>
      </c>
      <c r="Q32" s="83" t="e">
        <f>VLOOKUP($R32,УЧАСТНИКИ!$A$2:$L$1060,10,FALSE)</f>
        <v>#N/A</v>
      </c>
      <c r="R32" s="397"/>
      <c r="S32" s="66"/>
      <c r="T32" s="233">
        <f t="shared" si="5"/>
        <v>0</v>
      </c>
    </row>
    <row r="33" spans="1:20" s="61" customFormat="1" ht="23.1" hidden="1" customHeight="1" x14ac:dyDescent="0.2">
      <c r="A33" s="221">
        <v>65</v>
      </c>
      <c r="B33" s="221"/>
      <c r="C33" s="221"/>
      <c r="D33" s="83" t="e">
        <f>VLOOKUP($R33,УЧАСТНИКИ!$A$2:$L$1060,3,FALSE)</f>
        <v>#N/A</v>
      </c>
      <c r="E33" s="82" t="e">
        <f>VLOOKUP($R33,УЧАСТНИКИ!$A$2:$L$1060,4,FALSE)</f>
        <v>#N/A</v>
      </c>
      <c r="F33" s="82" t="e">
        <f>VLOOKUP($R33,УЧАСТНИКИ!$A$2:$L$1060,8,FALSE)</f>
        <v>#N/A</v>
      </c>
      <c r="G33" s="83" t="e">
        <f>VLOOKUP($R33,УЧАСТНИКИ!$A$2:$L$1060,5,FALSE)</f>
        <v>#N/A</v>
      </c>
      <c r="H33" s="82" t="e">
        <f>VLOOKUP($R33,УЧАСТНИКИ!$A$2:$L$1060,7,FALSE)</f>
        <v>#N/A</v>
      </c>
      <c r="I33" s="222" t="e">
        <f>VLOOKUP($R33,УЧАСТНИКИ!$A$2:$L$1060,11,FALSE)</f>
        <v>#N/A</v>
      </c>
      <c r="J33" s="223"/>
      <c r="K33" s="229">
        <f t="shared" si="2"/>
        <v>0</v>
      </c>
      <c r="L33" s="223"/>
      <c r="M33" s="234">
        <f t="shared" si="3"/>
        <v>0</v>
      </c>
      <c r="N33" s="223"/>
      <c r="O33" s="65" t="str">
        <f t="shared" si="4"/>
        <v>МСМК</v>
      </c>
      <c r="P33" s="222" t="e">
        <f>VLOOKUP($R33,УЧАСТНИКИ!$A$2:$L$1060,9,FALSE)</f>
        <v>#N/A</v>
      </c>
      <c r="Q33" s="83" t="e">
        <f>VLOOKUP($R33,УЧАСТНИКИ!$A$2:$L$1060,10,FALSE)</f>
        <v>#N/A</v>
      </c>
      <c r="R33" s="397"/>
      <c r="S33" s="66"/>
      <c r="T33" s="233">
        <f t="shared" si="5"/>
        <v>0</v>
      </c>
    </row>
    <row r="34" spans="1:20" s="61" customFormat="1" ht="23.1" hidden="1" customHeight="1" x14ac:dyDescent="0.2">
      <c r="A34" s="221">
        <v>67</v>
      </c>
      <c r="B34" s="221"/>
      <c r="C34" s="221"/>
      <c r="D34" s="83" t="e">
        <f>VLOOKUP($R34,УЧАСТНИКИ!$A$2:$L$1060,3,FALSE)</f>
        <v>#N/A</v>
      </c>
      <c r="E34" s="82" t="e">
        <f>VLOOKUP($R34,УЧАСТНИКИ!$A$2:$L$1060,4,FALSE)</f>
        <v>#N/A</v>
      </c>
      <c r="F34" s="82" t="e">
        <f>VLOOKUP($R34,УЧАСТНИКИ!$A$2:$L$1060,8,FALSE)</f>
        <v>#N/A</v>
      </c>
      <c r="G34" s="83" t="e">
        <f>VLOOKUP($R34,УЧАСТНИКИ!$A$2:$L$1060,5,FALSE)</f>
        <v>#N/A</v>
      </c>
      <c r="H34" s="82" t="e">
        <f>VLOOKUP($R34,УЧАСТНИКИ!$A$2:$L$1060,7,FALSE)</f>
        <v>#N/A</v>
      </c>
      <c r="I34" s="222" t="e">
        <f>VLOOKUP($R34,УЧАСТНИКИ!$A$2:$L$1060,11,FALSE)</f>
        <v>#N/A</v>
      </c>
      <c r="J34" s="223"/>
      <c r="K34" s="229">
        <f t="shared" si="2"/>
        <v>0</v>
      </c>
      <c r="L34" s="223"/>
      <c r="M34" s="234">
        <f t="shared" si="3"/>
        <v>0</v>
      </c>
      <c r="N34" s="223"/>
      <c r="O34" s="65" t="str">
        <f t="shared" si="4"/>
        <v>МСМК</v>
      </c>
      <c r="P34" s="222" t="e">
        <f>VLOOKUP($R34,УЧАСТНИКИ!$A$2:$L$1060,9,FALSE)</f>
        <v>#N/A</v>
      </c>
      <c r="Q34" s="83" t="e">
        <f>VLOOKUP($R34,УЧАСТНИКИ!$A$2:$L$1060,10,FALSE)</f>
        <v>#N/A</v>
      </c>
      <c r="R34" s="397"/>
      <c r="S34" s="66"/>
      <c r="T34" s="233">
        <f t="shared" si="5"/>
        <v>0</v>
      </c>
    </row>
    <row r="35" spans="1:20" s="61" customFormat="1" ht="23.1" hidden="1" customHeight="1" x14ac:dyDescent="0.2">
      <c r="A35" s="221">
        <v>68</v>
      </c>
      <c r="B35" s="221"/>
      <c r="C35" s="221"/>
      <c r="D35" s="83" t="e">
        <f>VLOOKUP($R35,УЧАСТНИКИ!$A$2:$L$1060,3,FALSE)</f>
        <v>#N/A</v>
      </c>
      <c r="E35" s="82" t="e">
        <f>VLOOKUP($R35,УЧАСТНИКИ!$A$2:$L$1060,4,FALSE)</f>
        <v>#N/A</v>
      </c>
      <c r="F35" s="82" t="e">
        <f>VLOOKUP($R35,УЧАСТНИКИ!$A$2:$L$1060,8,FALSE)</f>
        <v>#N/A</v>
      </c>
      <c r="G35" s="83" t="e">
        <f>VLOOKUP($R35,УЧАСТНИКИ!$A$2:$L$1060,5,FALSE)</f>
        <v>#N/A</v>
      </c>
      <c r="H35" s="82" t="e">
        <f>VLOOKUP($R35,УЧАСТНИКИ!$A$2:$L$1060,7,FALSE)</f>
        <v>#N/A</v>
      </c>
      <c r="I35" s="222" t="e">
        <f>VLOOKUP($R35,УЧАСТНИКИ!$A$2:$L$1060,11,FALSE)</f>
        <v>#N/A</v>
      </c>
      <c r="J35" s="223"/>
      <c r="K35" s="229">
        <f t="shared" si="2"/>
        <v>0</v>
      </c>
      <c r="L35" s="223"/>
      <c r="M35" s="234">
        <f t="shared" si="3"/>
        <v>0</v>
      </c>
      <c r="N35" s="223"/>
      <c r="O35" s="65" t="str">
        <f t="shared" si="4"/>
        <v>МСМК</v>
      </c>
      <c r="P35" s="222" t="s">
        <v>1543</v>
      </c>
      <c r="Q35" s="83" t="e">
        <f>VLOOKUP($R35,УЧАСТНИКИ!$A$2:$L$1060,10,FALSE)</f>
        <v>#N/A</v>
      </c>
      <c r="R35" s="397"/>
      <c r="S35" s="66"/>
      <c r="T35" s="233">
        <f t="shared" si="5"/>
        <v>0</v>
      </c>
    </row>
    <row r="36" spans="1:20" s="61" customFormat="1" ht="23.1" hidden="1" customHeight="1" x14ac:dyDescent="0.2">
      <c r="A36" s="221">
        <v>69</v>
      </c>
      <c r="B36" s="221"/>
      <c r="C36" s="221"/>
      <c r="D36" s="83" t="e">
        <f>VLOOKUP($R36,УЧАСТНИКИ!$A$2:$L$1060,3,FALSE)</f>
        <v>#N/A</v>
      </c>
      <c r="E36" s="82" t="e">
        <f>VLOOKUP($R36,УЧАСТНИКИ!$A$2:$L$1060,4,FALSE)</f>
        <v>#N/A</v>
      </c>
      <c r="F36" s="82" t="e">
        <f>VLOOKUP($R36,УЧАСТНИКИ!$A$2:$L$1060,8,FALSE)</f>
        <v>#N/A</v>
      </c>
      <c r="G36" s="83" t="e">
        <f>VLOOKUP($R36,УЧАСТНИКИ!$A$2:$L$1060,5,FALSE)</f>
        <v>#N/A</v>
      </c>
      <c r="H36" s="82" t="e">
        <f>VLOOKUP($R36,УЧАСТНИКИ!$A$2:$L$1060,7,FALSE)</f>
        <v>#N/A</v>
      </c>
      <c r="I36" s="222" t="e">
        <f>VLOOKUP($R36,УЧАСТНИКИ!$A$2:$L$1060,11,FALSE)</f>
        <v>#N/A</v>
      </c>
      <c r="J36" s="223"/>
      <c r="K36" s="229">
        <f t="shared" si="2"/>
        <v>0</v>
      </c>
      <c r="L36" s="223"/>
      <c r="M36" s="234">
        <f t="shared" si="3"/>
        <v>0</v>
      </c>
      <c r="N36" s="223"/>
      <c r="O36" s="65" t="str">
        <f t="shared" si="4"/>
        <v>МСМК</v>
      </c>
      <c r="P36" s="222" t="e">
        <f>VLOOKUP($R36,УЧАСТНИКИ!$A$2:$L$1060,9,FALSE)</f>
        <v>#N/A</v>
      </c>
      <c r="Q36" s="83" t="e">
        <f>VLOOKUP($R36,УЧАСТНИКИ!$A$2:$L$1060,10,FALSE)</f>
        <v>#N/A</v>
      </c>
      <c r="R36" s="397"/>
      <c r="S36" s="66"/>
      <c r="T36" s="233">
        <f t="shared" si="5"/>
        <v>0</v>
      </c>
    </row>
    <row r="37" spans="1:20" s="61" customFormat="1" ht="23.1" hidden="1" customHeight="1" x14ac:dyDescent="0.2">
      <c r="A37" s="221">
        <v>70</v>
      </c>
      <c r="B37" s="221"/>
      <c r="C37" s="221"/>
      <c r="D37" s="83" t="e">
        <f>VLOOKUP($R37,УЧАСТНИКИ!$A$2:$L$1060,3,FALSE)</f>
        <v>#N/A</v>
      </c>
      <c r="E37" s="82" t="e">
        <f>VLOOKUP($R37,УЧАСТНИКИ!$A$2:$L$1060,4,FALSE)</f>
        <v>#N/A</v>
      </c>
      <c r="F37" s="82" t="e">
        <f>VLOOKUP($R37,УЧАСТНИКИ!$A$2:$L$1060,8,FALSE)</f>
        <v>#N/A</v>
      </c>
      <c r="G37" s="83" t="e">
        <f>VLOOKUP($R37,УЧАСТНИКИ!$A$2:$L$1060,5,FALSE)</f>
        <v>#N/A</v>
      </c>
      <c r="H37" s="82" t="e">
        <f>VLOOKUP($R37,УЧАСТНИКИ!$A$2:$L$1060,7,FALSE)</f>
        <v>#N/A</v>
      </c>
      <c r="I37" s="222" t="e">
        <f>VLOOKUP($R37,УЧАСТНИКИ!$A$2:$L$1060,11,FALSE)</f>
        <v>#N/A</v>
      </c>
      <c r="J37" s="223"/>
      <c r="K37" s="229">
        <f t="shared" si="2"/>
        <v>0</v>
      </c>
      <c r="L37" s="223"/>
      <c r="M37" s="234">
        <f t="shared" si="3"/>
        <v>0</v>
      </c>
      <c r="N37" s="223"/>
      <c r="O37" s="65" t="str">
        <f t="shared" si="4"/>
        <v>МСМК</v>
      </c>
      <c r="P37" s="222" t="e">
        <f>VLOOKUP($R37,УЧАСТНИКИ!$A$2:$L$1060,9,FALSE)</f>
        <v>#N/A</v>
      </c>
      <c r="Q37" s="83" t="e">
        <f>VLOOKUP($R37,УЧАСТНИКИ!$A$2:$L$1060,10,FALSE)</f>
        <v>#N/A</v>
      </c>
      <c r="R37" s="397"/>
      <c r="S37" s="66"/>
      <c r="T37" s="233">
        <f t="shared" si="5"/>
        <v>0</v>
      </c>
    </row>
    <row r="38" spans="1:20" s="61" customFormat="1" ht="23.1" hidden="1" customHeight="1" x14ac:dyDescent="0.2">
      <c r="A38" s="221">
        <v>71</v>
      </c>
      <c r="B38" s="221"/>
      <c r="C38" s="221"/>
      <c r="D38" s="83" t="e">
        <f>VLOOKUP($R38,УЧАСТНИКИ!$A$2:$L$1060,3,FALSE)</f>
        <v>#N/A</v>
      </c>
      <c r="E38" s="82" t="e">
        <f>VLOOKUP($R38,УЧАСТНИКИ!$A$2:$L$1060,4,FALSE)</f>
        <v>#N/A</v>
      </c>
      <c r="F38" s="82" t="e">
        <f>VLOOKUP($R38,УЧАСТНИКИ!$A$2:$L$1060,8,FALSE)</f>
        <v>#N/A</v>
      </c>
      <c r="G38" s="83" t="e">
        <f>VLOOKUP($R38,УЧАСТНИКИ!$A$2:$L$1060,5,FALSE)</f>
        <v>#N/A</v>
      </c>
      <c r="H38" s="82" t="e">
        <f>VLOOKUP($R38,УЧАСТНИКИ!$A$2:$L$1060,7,FALSE)</f>
        <v>#N/A</v>
      </c>
      <c r="I38" s="222" t="e">
        <f>VLOOKUP($R38,УЧАСТНИКИ!$A$2:$L$1060,11,FALSE)</f>
        <v>#N/A</v>
      </c>
      <c r="J38" s="223"/>
      <c r="K38" s="229">
        <f t="shared" si="2"/>
        <v>0</v>
      </c>
      <c r="L38" s="223"/>
      <c r="M38" s="234">
        <f t="shared" si="3"/>
        <v>0</v>
      </c>
      <c r="N38" s="223"/>
      <c r="O38" s="65" t="str">
        <f t="shared" si="4"/>
        <v>МСМК</v>
      </c>
      <c r="P38" s="222" t="e">
        <f>VLOOKUP($R38,УЧАСТНИКИ!$A$2:$L$1060,9,FALSE)</f>
        <v>#N/A</v>
      </c>
      <c r="Q38" s="83" t="e">
        <f>VLOOKUP($R38,УЧАСТНИКИ!$A$2:$L$1060,10,FALSE)</f>
        <v>#N/A</v>
      </c>
      <c r="R38" s="397"/>
      <c r="S38" s="66"/>
      <c r="T38" s="233">
        <f t="shared" si="5"/>
        <v>0</v>
      </c>
    </row>
    <row r="39" spans="1:20" s="61" customFormat="1" ht="23.1" hidden="1" customHeight="1" x14ac:dyDescent="0.2">
      <c r="A39" s="221">
        <v>71</v>
      </c>
      <c r="B39" s="221"/>
      <c r="C39" s="221"/>
      <c r="D39" s="83" t="e">
        <f>VLOOKUP($R39,УЧАСТНИКИ!$A$2:$L$1060,3,FALSE)</f>
        <v>#N/A</v>
      </c>
      <c r="E39" s="82" t="e">
        <f>VLOOKUP($R39,УЧАСТНИКИ!$A$2:$L$1060,4,FALSE)</f>
        <v>#N/A</v>
      </c>
      <c r="F39" s="82" t="e">
        <f>VLOOKUP($R39,УЧАСТНИКИ!$A$2:$L$1060,8,FALSE)</f>
        <v>#N/A</v>
      </c>
      <c r="G39" s="83" t="e">
        <f>VLOOKUP($R39,УЧАСТНИКИ!$A$2:$L$1060,5,FALSE)</f>
        <v>#N/A</v>
      </c>
      <c r="H39" s="82" t="e">
        <f>VLOOKUP($R39,УЧАСТНИКИ!$A$2:$L$1060,7,FALSE)</f>
        <v>#N/A</v>
      </c>
      <c r="I39" s="222" t="e">
        <f>VLOOKUP($R39,УЧАСТНИКИ!$A$2:$L$1060,11,FALSE)</f>
        <v>#N/A</v>
      </c>
      <c r="J39" s="223"/>
      <c r="K39" s="229">
        <f t="shared" si="2"/>
        <v>0</v>
      </c>
      <c r="L39" s="223"/>
      <c r="M39" s="234">
        <f t="shared" si="3"/>
        <v>0</v>
      </c>
      <c r="N39" s="223"/>
      <c r="O39" s="65" t="str">
        <f t="shared" si="4"/>
        <v>МСМК</v>
      </c>
      <c r="P39" s="222" t="e">
        <f>VLOOKUP($R39,УЧАСТНИКИ!$A$2:$L$1060,9,FALSE)</f>
        <v>#N/A</v>
      </c>
      <c r="Q39" s="83" t="e">
        <f>VLOOKUP($R39,УЧАСТНИКИ!$A$2:$L$1060,10,FALSE)</f>
        <v>#N/A</v>
      </c>
      <c r="R39" s="397"/>
      <c r="S39" s="66"/>
      <c r="T39" s="233">
        <f t="shared" si="5"/>
        <v>0</v>
      </c>
    </row>
    <row r="40" spans="1:20" s="61" customFormat="1" ht="23.1" hidden="1" customHeight="1" x14ac:dyDescent="0.2">
      <c r="A40" s="221">
        <v>73</v>
      </c>
      <c r="B40" s="221"/>
      <c r="C40" s="221"/>
      <c r="D40" s="83" t="e">
        <f>VLOOKUP($R40,УЧАСТНИКИ!$A$2:$L$1060,3,FALSE)</f>
        <v>#N/A</v>
      </c>
      <c r="E40" s="82" t="e">
        <f>VLOOKUP($R40,УЧАСТНИКИ!$A$2:$L$1060,4,FALSE)</f>
        <v>#N/A</v>
      </c>
      <c r="F40" s="82" t="e">
        <f>VLOOKUP($R40,УЧАСТНИКИ!$A$2:$L$1060,8,FALSE)</f>
        <v>#N/A</v>
      </c>
      <c r="G40" s="83" t="e">
        <f>VLOOKUP($R40,УЧАСТНИКИ!$A$2:$L$1060,5,FALSE)</f>
        <v>#N/A</v>
      </c>
      <c r="H40" s="82" t="e">
        <f>VLOOKUP($R40,УЧАСТНИКИ!$A$2:$L$1060,7,FALSE)</f>
        <v>#N/A</v>
      </c>
      <c r="I40" s="222" t="e">
        <f>VLOOKUP($R40,УЧАСТНИКИ!$A$2:$L$1060,11,FALSE)</f>
        <v>#N/A</v>
      </c>
      <c r="J40" s="223"/>
      <c r="K40" s="229">
        <f t="shared" si="2"/>
        <v>0</v>
      </c>
      <c r="L40" s="223"/>
      <c r="M40" s="234">
        <f t="shared" si="3"/>
        <v>0</v>
      </c>
      <c r="N40" s="223"/>
      <c r="O40" s="65" t="str">
        <f t="shared" si="4"/>
        <v>МСМК</v>
      </c>
      <c r="P40" s="222" t="e">
        <f>VLOOKUP($R40,УЧАСТНИКИ!$A$2:$L$1060,9,FALSE)</f>
        <v>#N/A</v>
      </c>
      <c r="Q40" s="83" t="e">
        <f>VLOOKUP($R40,УЧАСТНИКИ!$A$2:$L$1060,10,FALSE)</f>
        <v>#N/A</v>
      </c>
      <c r="R40" s="397"/>
      <c r="S40" s="66"/>
      <c r="T40" s="233">
        <f t="shared" si="5"/>
        <v>0</v>
      </c>
    </row>
    <row r="41" spans="1:20" s="61" customFormat="1" ht="23.1" hidden="1" customHeight="1" x14ac:dyDescent="0.2">
      <c r="A41" s="221">
        <v>74</v>
      </c>
      <c r="B41" s="221"/>
      <c r="C41" s="221"/>
      <c r="D41" s="83" t="e">
        <f>VLOOKUP($R41,УЧАСТНИКИ!$A$2:$L$1060,3,FALSE)</f>
        <v>#N/A</v>
      </c>
      <c r="E41" s="82" t="e">
        <f>VLOOKUP($R41,УЧАСТНИКИ!$A$2:$L$1060,4,FALSE)</f>
        <v>#N/A</v>
      </c>
      <c r="F41" s="82" t="e">
        <f>VLOOKUP($R41,УЧАСТНИКИ!$A$2:$L$1060,8,FALSE)</f>
        <v>#N/A</v>
      </c>
      <c r="G41" s="83" t="e">
        <f>VLOOKUP($R41,УЧАСТНИКИ!$A$2:$L$1060,5,FALSE)</f>
        <v>#N/A</v>
      </c>
      <c r="H41" s="82" t="e">
        <f>VLOOKUP($R41,УЧАСТНИКИ!$A$2:$L$1060,7,FALSE)</f>
        <v>#N/A</v>
      </c>
      <c r="I41" s="222" t="e">
        <f>VLOOKUP($R41,УЧАСТНИКИ!$A$2:$L$1060,11,FALSE)</f>
        <v>#N/A</v>
      </c>
      <c r="J41" s="223"/>
      <c r="K41" s="229">
        <f t="shared" si="2"/>
        <v>0</v>
      </c>
      <c r="L41" s="223"/>
      <c r="M41" s="234">
        <f t="shared" si="3"/>
        <v>0</v>
      </c>
      <c r="N41" s="223"/>
      <c r="O41" s="65" t="str">
        <f t="shared" si="4"/>
        <v>МСМК</v>
      </c>
      <c r="P41" s="222" t="e">
        <f>VLOOKUP($R41,УЧАСТНИКИ!$A$2:$L$1060,9,FALSE)</f>
        <v>#N/A</v>
      </c>
      <c r="Q41" s="83" t="e">
        <f>VLOOKUP($R41,УЧАСТНИКИ!$A$2:$L$1060,10,FALSE)</f>
        <v>#N/A</v>
      </c>
      <c r="R41" s="397"/>
      <c r="S41" s="66"/>
      <c r="T41" s="233">
        <f t="shared" si="5"/>
        <v>0</v>
      </c>
    </row>
    <row r="42" spans="1:20" s="61" customFormat="1" ht="23.1" hidden="1" customHeight="1" x14ac:dyDescent="0.2">
      <c r="A42" s="221">
        <v>75</v>
      </c>
      <c r="B42" s="221"/>
      <c r="C42" s="221"/>
      <c r="D42" s="83" t="e">
        <f>VLOOKUP($R42,УЧАСТНИКИ!$A$2:$L$1060,3,FALSE)</f>
        <v>#N/A</v>
      </c>
      <c r="E42" s="82" t="e">
        <f>VLOOKUP($R42,УЧАСТНИКИ!$A$2:$L$1060,4,FALSE)</f>
        <v>#N/A</v>
      </c>
      <c r="F42" s="82" t="e">
        <f>VLOOKUP($R42,УЧАСТНИКИ!$A$2:$L$1060,8,FALSE)</f>
        <v>#N/A</v>
      </c>
      <c r="G42" s="83" t="e">
        <f>VLOOKUP($R42,УЧАСТНИКИ!$A$2:$L$1060,5,FALSE)</f>
        <v>#N/A</v>
      </c>
      <c r="H42" s="82" t="e">
        <f>VLOOKUP($R42,УЧАСТНИКИ!$A$2:$L$1060,7,FALSE)</f>
        <v>#N/A</v>
      </c>
      <c r="I42" s="222" t="e">
        <f>VLOOKUP($R42,УЧАСТНИКИ!$A$2:$L$1060,11,FALSE)</f>
        <v>#N/A</v>
      </c>
      <c r="J42" s="223"/>
      <c r="K42" s="229">
        <f t="shared" si="2"/>
        <v>0</v>
      </c>
      <c r="L42" s="223"/>
      <c r="M42" s="234">
        <f t="shared" si="3"/>
        <v>0</v>
      </c>
      <c r="N42" s="223"/>
      <c r="O42" s="65" t="str">
        <f t="shared" si="4"/>
        <v>МСМК</v>
      </c>
      <c r="P42" s="222" t="e">
        <f>VLOOKUP($R42,УЧАСТНИКИ!$A$2:$L$1060,9,FALSE)</f>
        <v>#N/A</v>
      </c>
      <c r="Q42" s="83" t="e">
        <f>VLOOKUP($R42,УЧАСТНИКИ!$A$2:$L$1060,10,FALSE)</f>
        <v>#N/A</v>
      </c>
      <c r="R42" s="397"/>
      <c r="S42" s="66"/>
      <c r="T42" s="233">
        <f t="shared" si="5"/>
        <v>0</v>
      </c>
    </row>
    <row r="43" spans="1:20" s="61" customFormat="1" ht="23.1" hidden="1" customHeight="1" x14ac:dyDescent="0.2">
      <c r="A43" s="221">
        <v>76</v>
      </c>
      <c r="B43" s="221"/>
      <c r="C43" s="221"/>
      <c r="D43" s="83" t="e">
        <f>VLOOKUP($R43,УЧАСТНИКИ!$A$2:$L$1060,3,FALSE)</f>
        <v>#N/A</v>
      </c>
      <c r="E43" s="82" t="e">
        <f>VLOOKUP($R43,УЧАСТНИКИ!$A$2:$L$1060,4,FALSE)</f>
        <v>#N/A</v>
      </c>
      <c r="F43" s="82" t="e">
        <f>VLOOKUP($R43,УЧАСТНИКИ!$A$2:$L$1060,8,FALSE)</f>
        <v>#N/A</v>
      </c>
      <c r="G43" s="83" t="e">
        <f>VLOOKUP($R43,УЧАСТНИКИ!$A$2:$L$1060,5,FALSE)</f>
        <v>#N/A</v>
      </c>
      <c r="H43" s="82" t="e">
        <f>VLOOKUP($R43,УЧАСТНИКИ!$A$2:$L$1060,7,FALSE)</f>
        <v>#N/A</v>
      </c>
      <c r="I43" s="222" t="e">
        <f>VLOOKUP($R43,УЧАСТНИКИ!$A$2:$L$1060,11,FALSE)</f>
        <v>#N/A</v>
      </c>
      <c r="J43" s="223"/>
      <c r="K43" s="229">
        <f t="shared" si="2"/>
        <v>0</v>
      </c>
      <c r="L43" s="223"/>
      <c r="M43" s="234">
        <f t="shared" si="3"/>
        <v>0</v>
      </c>
      <c r="N43" s="223"/>
      <c r="O43" s="65" t="str">
        <f t="shared" si="4"/>
        <v>МСМК</v>
      </c>
      <c r="P43" s="222" t="e">
        <f>VLOOKUP($R43,УЧАСТНИКИ!$A$2:$L$1060,9,FALSE)</f>
        <v>#N/A</v>
      </c>
      <c r="Q43" s="83" t="e">
        <f>VLOOKUP($R43,УЧАСТНИКИ!$A$2:$L$1060,10,FALSE)</f>
        <v>#N/A</v>
      </c>
      <c r="R43" s="397"/>
      <c r="S43" s="66"/>
      <c r="T43" s="233">
        <f t="shared" si="5"/>
        <v>0</v>
      </c>
    </row>
    <row r="44" spans="1:20" s="61" customFormat="1" ht="23.1" hidden="1" customHeight="1" x14ac:dyDescent="0.2">
      <c r="A44" s="221">
        <v>77</v>
      </c>
      <c r="B44" s="221"/>
      <c r="C44" s="221"/>
      <c r="D44" s="83" t="e">
        <f>VLOOKUP($R44,УЧАСТНИКИ!$A$2:$L$1060,3,FALSE)</f>
        <v>#N/A</v>
      </c>
      <c r="E44" s="82" t="e">
        <f>VLOOKUP($R44,УЧАСТНИКИ!$A$2:$L$1060,4,FALSE)</f>
        <v>#N/A</v>
      </c>
      <c r="F44" s="82" t="e">
        <f>VLOOKUP($R44,УЧАСТНИКИ!$A$2:$L$1060,8,FALSE)</f>
        <v>#N/A</v>
      </c>
      <c r="G44" s="83" t="e">
        <f>VLOOKUP($R44,УЧАСТНИКИ!$A$2:$L$1060,5,FALSE)</f>
        <v>#N/A</v>
      </c>
      <c r="H44" s="82" t="e">
        <f>VLOOKUP($R44,УЧАСТНИКИ!$A$2:$L$1060,7,FALSE)</f>
        <v>#N/A</v>
      </c>
      <c r="I44" s="222" t="e">
        <f>VLOOKUP($R44,УЧАСТНИКИ!$A$2:$L$1060,11,FALSE)</f>
        <v>#N/A</v>
      </c>
      <c r="J44" s="223"/>
      <c r="K44" s="229">
        <f t="shared" si="2"/>
        <v>0</v>
      </c>
      <c r="L44" s="223"/>
      <c r="M44" s="234">
        <f t="shared" si="3"/>
        <v>0</v>
      </c>
      <c r="N44" s="223"/>
      <c r="O44" s="65" t="str">
        <f t="shared" si="4"/>
        <v>МСМК</v>
      </c>
      <c r="P44" s="222" t="e">
        <f>VLOOKUP($R44,УЧАСТНИКИ!$A$2:$L$1060,9,FALSE)</f>
        <v>#N/A</v>
      </c>
      <c r="Q44" s="83" t="e">
        <f>VLOOKUP($R44,УЧАСТНИКИ!$A$2:$L$1060,10,FALSE)</f>
        <v>#N/A</v>
      </c>
      <c r="R44" s="397"/>
      <c r="S44" s="66"/>
      <c r="T44" s="233">
        <f t="shared" si="5"/>
        <v>0</v>
      </c>
    </row>
    <row r="45" spans="1:20" s="61" customFormat="1" ht="23.1" hidden="1" customHeight="1" x14ac:dyDescent="0.2">
      <c r="A45" s="221">
        <v>78</v>
      </c>
      <c r="B45" s="221"/>
      <c r="C45" s="221"/>
      <c r="D45" s="83" t="e">
        <f>VLOOKUP($R45,УЧАСТНИКИ!$A$2:$L$1060,3,FALSE)</f>
        <v>#N/A</v>
      </c>
      <c r="E45" s="82" t="e">
        <f>VLOOKUP($R45,УЧАСТНИКИ!$A$2:$L$1060,4,FALSE)</f>
        <v>#N/A</v>
      </c>
      <c r="F45" s="82" t="e">
        <f>VLOOKUP($R45,УЧАСТНИКИ!$A$2:$L$1060,8,FALSE)</f>
        <v>#N/A</v>
      </c>
      <c r="G45" s="83" t="e">
        <f>VLOOKUP($R45,УЧАСТНИКИ!$A$2:$L$1060,5,FALSE)</f>
        <v>#N/A</v>
      </c>
      <c r="H45" s="82" t="e">
        <f>VLOOKUP($R45,УЧАСТНИКИ!$A$2:$L$1060,7,FALSE)</f>
        <v>#N/A</v>
      </c>
      <c r="I45" s="222" t="e">
        <f>VLOOKUP($R45,УЧАСТНИКИ!$A$2:$L$1060,11,FALSE)</f>
        <v>#N/A</v>
      </c>
      <c r="J45" s="223"/>
      <c r="K45" s="229">
        <f t="shared" si="2"/>
        <v>0</v>
      </c>
      <c r="L45" s="223"/>
      <c r="M45" s="234">
        <f t="shared" si="3"/>
        <v>0</v>
      </c>
      <c r="N45" s="223"/>
      <c r="O45" s="65" t="str">
        <f t="shared" si="4"/>
        <v>МСМК</v>
      </c>
      <c r="P45" s="222" t="e">
        <f>VLOOKUP($R45,УЧАСТНИКИ!$A$2:$L$1060,9,FALSE)</f>
        <v>#N/A</v>
      </c>
      <c r="Q45" s="83" t="e">
        <f>VLOOKUP($R45,УЧАСТНИКИ!$A$2:$L$1060,10,FALSE)</f>
        <v>#N/A</v>
      </c>
      <c r="R45" s="397"/>
      <c r="S45" s="66"/>
      <c r="T45" s="233">
        <f t="shared" si="5"/>
        <v>0</v>
      </c>
    </row>
    <row r="46" spans="1:20" s="61" customFormat="1" ht="23.1" hidden="1" customHeight="1" x14ac:dyDescent="0.2">
      <c r="A46" s="221">
        <v>79</v>
      </c>
      <c r="B46" s="221"/>
      <c r="C46" s="221"/>
      <c r="D46" s="83" t="e">
        <f>VLOOKUP($R46,УЧАСТНИКИ!$A$2:$L$1060,3,FALSE)</f>
        <v>#N/A</v>
      </c>
      <c r="E46" s="82" t="e">
        <f>VLOOKUP($R46,УЧАСТНИКИ!$A$2:$L$1060,4,FALSE)</f>
        <v>#N/A</v>
      </c>
      <c r="F46" s="82" t="e">
        <f>VLOOKUP($R46,УЧАСТНИКИ!$A$2:$L$1060,8,FALSE)</f>
        <v>#N/A</v>
      </c>
      <c r="G46" s="83" t="e">
        <f>VLOOKUP($R46,УЧАСТНИКИ!$A$2:$L$1060,5,FALSE)</f>
        <v>#N/A</v>
      </c>
      <c r="H46" s="82" t="e">
        <f>VLOOKUP($R46,УЧАСТНИКИ!$A$2:$L$1060,7,FALSE)</f>
        <v>#N/A</v>
      </c>
      <c r="I46" s="222" t="e">
        <f>VLOOKUP($R46,УЧАСТНИКИ!$A$2:$L$1060,11,FALSE)</f>
        <v>#N/A</v>
      </c>
      <c r="J46" s="223"/>
      <c r="K46" s="229">
        <f t="shared" si="2"/>
        <v>0</v>
      </c>
      <c r="L46" s="223"/>
      <c r="M46" s="234">
        <f t="shared" si="3"/>
        <v>0</v>
      </c>
      <c r="N46" s="223"/>
      <c r="O46" s="65" t="str">
        <f t="shared" si="4"/>
        <v>МСМК</v>
      </c>
      <c r="P46" s="222" t="e">
        <f>VLOOKUP($R46,УЧАСТНИКИ!$A$2:$L$1060,9,FALSE)</f>
        <v>#N/A</v>
      </c>
      <c r="Q46" s="83" t="e">
        <f>VLOOKUP($R46,УЧАСТНИКИ!$A$2:$L$1060,10,FALSE)</f>
        <v>#N/A</v>
      </c>
      <c r="R46" s="397"/>
      <c r="S46" s="66"/>
      <c r="T46" s="233">
        <f t="shared" si="5"/>
        <v>0</v>
      </c>
    </row>
    <row r="47" spans="1:20" s="61" customFormat="1" ht="23.1" hidden="1" customHeight="1" x14ac:dyDescent="0.2">
      <c r="A47" s="221">
        <v>80</v>
      </c>
      <c r="B47" s="221"/>
      <c r="C47" s="221"/>
      <c r="D47" s="83" t="e">
        <f>VLOOKUP($R47,УЧАСТНИКИ!$A$2:$L$1060,3,FALSE)</f>
        <v>#N/A</v>
      </c>
      <c r="E47" s="82" t="e">
        <f>VLOOKUP($R47,УЧАСТНИКИ!$A$2:$L$1060,4,FALSE)</f>
        <v>#N/A</v>
      </c>
      <c r="F47" s="82" t="e">
        <f>VLOOKUP($R47,УЧАСТНИКИ!$A$2:$L$1060,8,FALSE)</f>
        <v>#N/A</v>
      </c>
      <c r="G47" s="83" t="e">
        <f>VLOOKUP($R47,УЧАСТНИКИ!$A$2:$L$1060,5,FALSE)</f>
        <v>#N/A</v>
      </c>
      <c r="H47" s="82" t="e">
        <f>VLOOKUP($R47,УЧАСТНИКИ!$A$2:$L$1060,7,FALSE)</f>
        <v>#N/A</v>
      </c>
      <c r="I47" s="222" t="e">
        <f>VLOOKUP($R47,УЧАСТНИКИ!$A$2:$L$1060,11,FALSE)</f>
        <v>#N/A</v>
      </c>
      <c r="J47" s="223"/>
      <c r="K47" s="229">
        <f t="shared" si="2"/>
        <v>0</v>
      </c>
      <c r="L47" s="223"/>
      <c r="M47" s="234">
        <f t="shared" si="3"/>
        <v>0</v>
      </c>
      <c r="N47" s="223"/>
      <c r="O47" s="65" t="str">
        <f t="shared" si="4"/>
        <v>МСМК</v>
      </c>
      <c r="P47" s="222" t="e">
        <f>VLOOKUP($R47,УЧАСТНИКИ!$A$2:$L$1060,9,FALSE)</f>
        <v>#N/A</v>
      </c>
      <c r="Q47" s="83" t="e">
        <f>VLOOKUP($R47,УЧАСТНИКИ!$A$2:$L$1060,10,FALSE)</f>
        <v>#N/A</v>
      </c>
      <c r="R47" s="397"/>
      <c r="S47" s="66"/>
      <c r="T47" s="233">
        <f t="shared" si="5"/>
        <v>0</v>
      </c>
    </row>
    <row r="48" spans="1:20" s="61" customFormat="1" ht="23.1" hidden="1" customHeight="1" x14ac:dyDescent="0.2">
      <c r="A48" s="221">
        <v>81</v>
      </c>
      <c r="B48" s="221"/>
      <c r="C48" s="221"/>
      <c r="D48" s="83" t="e">
        <f>VLOOKUP($R48,УЧАСТНИКИ!$A$2:$L$1060,3,FALSE)</f>
        <v>#N/A</v>
      </c>
      <c r="E48" s="82" t="e">
        <f>VLOOKUP($R48,УЧАСТНИКИ!$A$2:$L$1060,4,FALSE)</f>
        <v>#N/A</v>
      </c>
      <c r="F48" s="82" t="e">
        <f>VLOOKUP($R48,УЧАСТНИКИ!$A$2:$L$1060,8,FALSE)</f>
        <v>#N/A</v>
      </c>
      <c r="G48" s="83" t="e">
        <f>VLOOKUP($R48,УЧАСТНИКИ!$A$2:$L$1060,5,FALSE)</f>
        <v>#N/A</v>
      </c>
      <c r="H48" s="82" t="e">
        <f>VLOOKUP($R48,УЧАСТНИКИ!$A$2:$L$1060,7,FALSE)</f>
        <v>#N/A</v>
      </c>
      <c r="I48" s="222" t="e">
        <f>VLOOKUP($R48,УЧАСТНИКИ!$A$2:$L$1060,11,FALSE)</f>
        <v>#N/A</v>
      </c>
      <c r="J48" s="223"/>
      <c r="K48" s="229">
        <f t="shared" si="2"/>
        <v>0</v>
      </c>
      <c r="L48" s="223"/>
      <c r="M48" s="234">
        <f t="shared" si="3"/>
        <v>0</v>
      </c>
      <c r="N48" s="223"/>
      <c r="O48" s="65" t="str">
        <f t="shared" si="4"/>
        <v>МСМК</v>
      </c>
      <c r="P48" s="222" t="e">
        <f>VLOOKUP($R48,УЧАСТНИКИ!$A$2:$L$1060,9,FALSE)</f>
        <v>#N/A</v>
      </c>
      <c r="Q48" s="83" t="e">
        <f>VLOOKUP($R48,УЧАСТНИКИ!$A$2:$L$1060,10,FALSE)</f>
        <v>#N/A</v>
      </c>
      <c r="R48" s="397"/>
      <c r="S48" s="66"/>
      <c r="T48" s="233">
        <f t="shared" si="5"/>
        <v>0</v>
      </c>
    </row>
    <row r="49" spans="1:20" s="61" customFormat="1" ht="23.1" hidden="1" customHeight="1" x14ac:dyDescent="0.2">
      <c r="A49" s="221">
        <v>81</v>
      </c>
      <c r="B49" s="221"/>
      <c r="C49" s="221"/>
      <c r="D49" s="83" t="e">
        <f>VLOOKUP($R49,УЧАСТНИКИ!$A$2:$L$1060,3,FALSE)</f>
        <v>#N/A</v>
      </c>
      <c r="E49" s="82" t="e">
        <f>VLOOKUP($R49,УЧАСТНИКИ!$A$2:$L$1060,4,FALSE)</f>
        <v>#N/A</v>
      </c>
      <c r="F49" s="82" t="e">
        <f>VLOOKUP($R49,УЧАСТНИКИ!$A$2:$L$1060,8,FALSE)</f>
        <v>#N/A</v>
      </c>
      <c r="G49" s="83" t="e">
        <f>VLOOKUP($R49,УЧАСТНИКИ!$A$2:$L$1060,5,FALSE)</f>
        <v>#N/A</v>
      </c>
      <c r="H49" s="82" t="e">
        <f>VLOOKUP($R49,УЧАСТНИКИ!$A$2:$L$1060,7,FALSE)</f>
        <v>#N/A</v>
      </c>
      <c r="I49" s="222" t="e">
        <f>VLOOKUP($R49,УЧАСТНИКИ!$A$2:$L$1060,11,FALSE)</f>
        <v>#N/A</v>
      </c>
      <c r="J49" s="223"/>
      <c r="K49" s="229">
        <f t="shared" si="2"/>
        <v>0</v>
      </c>
      <c r="L49" s="223"/>
      <c r="M49" s="234">
        <f t="shared" si="3"/>
        <v>0</v>
      </c>
      <c r="N49" s="223"/>
      <c r="O49" s="65" t="str">
        <f t="shared" si="4"/>
        <v>МСМК</v>
      </c>
      <c r="P49" s="222" t="e">
        <f>VLOOKUP($R49,УЧАСТНИКИ!$A$2:$L$1060,9,FALSE)</f>
        <v>#N/A</v>
      </c>
      <c r="Q49" s="83" t="e">
        <f>VLOOKUP($R49,УЧАСТНИКИ!$A$2:$L$1060,10,FALSE)</f>
        <v>#N/A</v>
      </c>
      <c r="R49" s="397"/>
      <c r="S49" s="66"/>
      <c r="T49" s="233">
        <f t="shared" si="5"/>
        <v>0</v>
      </c>
    </row>
    <row r="50" spans="1:20" s="61" customFormat="1" ht="23.1" hidden="1" customHeight="1" x14ac:dyDescent="0.2">
      <c r="A50" s="221">
        <v>83</v>
      </c>
      <c r="B50" s="221"/>
      <c r="C50" s="221"/>
      <c r="D50" s="83" t="e">
        <f>VLOOKUP($R50,УЧАСТНИКИ!$A$2:$L$1060,3,FALSE)</f>
        <v>#N/A</v>
      </c>
      <c r="E50" s="82" t="e">
        <f>VLOOKUP($R50,УЧАСТНИКИ!$A$2:$L$1060,4,FALSE)</f>
        <v>#N/A</v>
      </c>
      <c r="F50" s="82" t="e">
        <f>VLOOKUP($R50,УЧАСТНИКИ!$A$2:$L$1060,8,FALSE)</f>
        <v>#N/A</v>
      </c>
      <c r="G50" s="83" t="e">
        <f>VLOOKUP($R50,УЧАСТНИКИ!$A$2:$L$1060,5,FALSE)</f>
        <v>#N/A</v>
      </c>
      <c r="H50" s="82" t="e">
        <f>VLOOKUP($R50,УЧАСТНИКИ!$A$2:$L$1060,7,FALSE)</f>
        <v>#N/A</v>
      </c>
      <c r="I50" s="222" t="e">
        <f>VLOOKUP($R50,УЧАСТНИКИ!$A$2:$L$1060,11,FALSE)</f>
        <v>#N/A</v>
      </c>
      <c r="J50" s="223"/>
      <c r="K50" s="229">
        <f t="shared" si="2"/>
        <v>0</v>
      </c>
      <c r="L50" s="223"/>
      <c r="M50" s="234">
        <f t="shared" si="3"/>
        <v>0</v>
      </c>
      <c r="N50" s="223"/>
      <c r="O50" s="65" t="str">
        <f t="shared" si="4"/>
        <v>МСМК</v>
      </c>
      <c r="P50" s="222" t="e">
        <f>VLOOKUP($R50,УЧАСТНИКИ!$A$2:$L$1060,9,FALSE)</f>
        <v>#N/A</v>
      </c>
      <c r="Q50" s="83" t="e">
        <f>VLOOKUP($R50,УЧАСТНИКИ!$A$2:$L$1060,10,FALSE)</f>
        <v>#N/A</v>
      </c>
      <c r="R50" s="397"/>
      <c r="S50" s="66"/>
      <c r="T50" s="233">
        <f t="shared" si="5"/>
        <v>0</v>
      </c>
    </row>
    <row r="51" spans="1:20" s="61" customFormat="1" ht="23.1" hidden="1" customHeight="1" x14ac:dyDescent="0.2">
      <c r="A51" s="221">
        <v>84</v>
      </c>
      <c r="B51" s="221"/>
      <c r="C51" s="221"/>
      <c r="D51" s="83" t="e">
        <f>VLOOKUP($R51,УЧАСТНИКИ!$A$2:$L$1060,3,FALSE)</f>
        <v>#N/A</v>
      </c>
      <c r="E51" s="82" t="e">
        <f>VLOOKUP($R51,УЧАСТНИКИ!$A$2:$L$1060,4,FALSE)</f>
        <v>#N/A</v>
      </c>
      <c r="F51" s="82" t="e">
        <f>VLOOKUP($R51,УЧАСТНИКИ!$A$2:$L$1060,8,FALSE)</f>
        <v>#N/A</v>
      </c>
      <c r="G51" s="83" t="e">
        <f>VLOOKUP($R51,УЧАСТНИКИ!$A$2:$L$1060,5,FALSE)</f>
        <v>#N/A</v>
      </c>
      <c r="H51" s="82" t="e">
        <f>VLOOKUP($R51,УЧАСТНИКИ!$A$2:$L$1060,7,FALSE)</f>
        <v>#N/A</v>
      </c>
      <c r="I51" s="222" t="e">
        <f>VLOOKUP($R51,УЧАСТНИКИ!$A$2:$L$1060,11,FALSE)</f>
        <v>#N/A</v>
      </c>
      <c r="J51" s="223"/>
      <c r="K51" s="229">
        <f t="shared" si="2"/>
        <v>0</v>
      </c>
      <c r="L51" s="223"/>
      <c r="M51" s="234">
        <f t="shared" si="3"/>
        <v>0</v>
      </c>
      <c r="N51" s="223"/>
      <c r="O51" s="65" t="str">
        <f t="shared" si="4"/>
        <v>МСМК</v>
      </c>
      <c r="P51" s="222" t="e">
        <f>VLOOKUP($R51,УЧАСТНИКИ!$A$2:$L$1060,9,FALSE)</f>
        <v>#N/A</v>
      </c>
      <c r="Q51" s="83" t="e">
        <f>VLOOKUP($R51,УЧАСТНИКИ!$A$2:$L$1060,10,FALSE)</f>
        <v>#N/A</v>
      </c>
      <c r="R51" s="397"/>
      <c r="S51" s="66"/>
      <c r="T51" s="233">
        <f t="shared" si="5"/>
        <v>0</v>
      </c>
    </row>
    <row r="52" spans="1:20" s="61" customFormat="1" ht="23.1" hidden="1" customHeight="1" x14ac:dyDescent="0.2">
      <c r="A52" s="221">
        <v>85</v>
      </c>
      <c r="B52" s="221"/>
      <c r="C52" s="221"/>
      <c r="D52" s="83" t="e">
        <f>VLOOKUP($R52,УЧАСТНИКИ!$A$2:$L$1060,3,FALSE)</f>
        <v>#N/A</v>
      </c>
      <c r="E52" s="82" t="e">
        <f>VLOOKUP($R52,УЧАСТНИКИ!$A$2:$L$1060,4,FALSE)</f>
        <v>#N/A</v>
      </c>
      <c r="F52" s="82" t="e">
        <f>VLOOKUP($R52,УЧАСТНИКИ!$A$2:$L$1060,8,FALSE)</f>
        <v>#N/A</v>
      </c>
      <c r="G52" s="83" t="e">
        <f>VLOOKUP($R52,УЧАСТНИКИ!$A$2:$L$1060,5,FALSE)</f>
        <v>#N/A</v>
      </c>
      <c r="H52" s="82" t="e">
        <f>VLOOKUP($R52,УЧАСТНИКИ!$A$2:$L$1060,7,FALSE)</f>
        <v>#N/A</v>
      </c>
      <c r="I52" s="222" t="e">
        <f>VLOOKUP($R52,УЧАСТНИКИ!$A$2:$L$1060,11,FALSE)</f>
        <v>#N/A</v>
      </c>
      <c r="J52" s="223"/>
      <c r="K52" s="229">
        <f t="shared" si="2"/>
        <v>0</v>
      </c>
      <c r="L52" s="223"/>
      <c r="M52" s="234">
        <f t="shared" si="3"/>
        <v>0</v>
      </c>
      <c r="N52" s="223"/>
      <c r="O52" s="65" t="str">
        <f t="shared" si="4"/>
        <v>МСМК</v>
      </c>
      <c r="P52" s="222" t="e">
        <f>VLOOKUP($R52,УЧАСТНИКИ!$A$2:$L$1060,9,FALSE)</f>
        <v>#N/A</v>
      </c>
      <c r="Q52" s="83" t="e">
        <f>VLOOKUP($R52,УЧАСТНИКИ!$A$2:$L$1060,10,FALSE)</f>
        <v>#N/A</v>
      </c>
      <c r="R52" s="397"/>
      <c r="S52" s="66"/>
      <c r="T52" s="233">
        <f t="shared" si="5"/>
        <v>0</v>
      </c>
    </row>
    <row r="53" spans="1:20" s="61" customFormat="1" ht="23.1" hidden="1" customHeight="1" x14ac:dyDescent="0.2">
      <c r="A53" s="221">
        <v>86</v>
      </c>
      <c r="B53" s="221"/>
      <c r="C53" s="221"/>
      <c r="D53" s="83" t="e">
        <f>VLOOKUP($R53,УЧАСТНИКИ!$A$2:$L$1060,3,FALSE)</f>
        <v>#N/A</v>
      </c>
      <c r="E53" s="82" t="e">
        <f>VLOOKUP($R53,УЧАСТНИКИ!$A$2:$L$1060,4,FALSE)</f>
        <v>#N/A</v>
      </c>
      <c r="F53" s="82" t="e">
        <f>VLOOKUP($R53,УЧАСТНИКИ!$A$2:$L$1060,8,FALSE)</f>
        <v>#N/A</v>
      </c>
      <c r="G53" s="83" t="e">
        <f>VLOOKUP($R53,УЧАСТНИКИ!$A$2:$L$1060,5,FALSE)</f>
        <v>#N/A</v>
      </c>
      <c r="H53" s="82" t="e">
        <f>VLOOKUP($R53,УЧАСТНИКИ!$A$2:$L$1060,7,FALSE)</f>
        <v>#N/A</v>
      </c>
      <c r="I53" s="222" t="e">
        <f>VLOOKUP($R53,УЧАСТНИКИ!$A$2:$L$1060,11,FALSE)</f>
        <v>#N/A</v>
      </c>
      <c r="J53" s="223"/>
      <c r="K53" s="229">
        <f t="shared" si="2"/>
        <v>0</v>
      </c>
      <c r="L53" s="223"/>
      <c r="M53" s="234">
        <f t="shared" si="3"/>
        <v>0</v>
      </c>
      <c r="N53" s="223"/>
      <c r="O53" s="65" t="str">
        <f t="shared" si="4"/>
        <v>МСМК</v>
      </c>
      <c r="P53" s="222" t="e">
        <f>VLOOKUP($R53,УЧАСТНИКИ!$A$2:$L$1060,9,FALSE)</f>
        <v>#N/A</v>
      </c>
      <c r="Q53" s="83" t="e">
        <f>VLOOKUP($R53,УЧАСТНИКИ!$A$2:$L$1060,10,FALSE)</f>
        <v>#N/A</v>
      </c>
      <c r="R53" s="397"/>
      <c r="S53" s="66"/>
      <c r="T53" s="233">
        <f t="shared" si="5"/>
        <v>0</v>
      </c>
    </row>
    <row r="54" spans="1:20" s="61" customFormat="1" ht="23.1" hidden="1" customHeight="1" x14ac:dyDescent="0.2">
      <c r="A54" s="221">
        <v>87</v>
      </c>
      <c r="B54" s="221"/>
      <c r="C54" s="221"/>
      <c r="D54" s="83" t="e">
        <f>VLOOKUP($R54,УЧАСТНИКИ!$A$2:$L$1060,3,FALSE)</f>
        <v>#N/A</v>
      </c>
      <c r="E54" s="82" t="e">
        <f>VLOOKUP($R54,УЧАСТНИКИ!$A$2:$L$1060,4,FALSE)</f>
        <v>#N/A</v>
      </c>
      <c r="F54" s="82" t="e">
        <f>VLOOKUP($R54,УЧАСТНИКИ!$A$2:$L$1060,8,FALSE)</f>
        <v>#N/A</v>
      </c>
      <c r="G54" s="83" t="e">
        <f>VLOOKUP($R54,УЧАСТНИКИ!$A$2:$L$1060,5,FALSE)</f>
        <v>#N/A</v>
      </c>
      <c r="H54" s="82" t="e">
        <f>VLOOKUP($R54,УЧАСТНИКИ!$A$2:$L$1060,7,FALSE)</f>
        <v>#N/A</v>
      </c>
      <c r="I54" s="222" t="e">
        <f>VLOOKUP($R54,УЧАСТНИКИ!$A$2:$L$1060,11,FALSE)</f>
        <v>#N/A</v>
      </c>
      <c r="J54" s="223"/>
      <c r="K54" s="229">
        <f t="shared" si="2"/>
        <v>0</v>
      </c>
      <c r="L54" s="223"/>
      <c r="M54" s="234">
        <f t="shared" si="3"/>
        <v>0</v>
      </c>
      <c r="N54" s="223"/>
      <c r="O54" s="65" t="str">
        <f t="shared" si="4"/>
        <v>МСМК</v>
      </c>
      <c r="P54" s="222" t="e">
        <f>VLOOKUP($R54,УЧАСТНИКИ!$A$2:$L$1060,9,FALSE)</f>
        <v>#N/A</v>
      </c>
      <c r="Q54" s="83" t="e">
        <f>VLOOKUP($R54,УЧАСТНИКИ!$A$2:$L$1060,10,FALSE)</f>
        <v>#N/A</v>
      </c>
      <c r="R54" s="397"/>
      <c r="S54" s="66"/>
      <c r="T54" s="233">
        <f t="shared" si="5"/>
        <v>0</v>
      </c>
    </row>
    <row r="55" spans="1:20" s="61" customFormat="1" ht="23.1" hidden="1" customHeight="1" x14ac:dyDescent="0.2">
      <c r="A55" s="221">
        <v>88</v>
      </c>
      <c r="B55" s="221"/>
      <c r="C55" s="221"/>
      <c r="D55" s="83" t="e">
        <f>VLOOKUP($R55,УЧАСТНИКИ!$A$2:$L$1060,3,FALSE)</f>
        <v>#N/A</v>
      </c>
      <c r="E55" s="82" t="e">
        <f>VLOOKUP($R55,УЧАСТНИКИ!$A$2:$L$1060,4,FALSE)</f>
        <v>#N/A</v>
      </c>
      <c r="F55" s="82" t="e">
        <f>VLOOKUP($R55,УЧАСТНИКИ!$A$2:$L$1060,8,FALSE)</f>
        <v>#N/A</v>
      </c>
      <c r="G55" s="83" t="e">
        <f>VLOOKUP($R55,УЧАСТНИКИ!$A$2:$L$1060,5,FALSE)</f>
        <v>#N/A</v>
      </c>
      <c r="H55" s="82" t="e">
        <f>VLOOKUP($R55,УЧАСТНИКИ!$A$2:$L$1060,7,FALSE)</f>
        <v>#N/A</v>
      </c>
      <c r="I55" s="222" t="e">
        <f>VLOOKUP($R55,УЧАСТНИКИ!$A$2:$L$1060,11,FALSE)</f>
        <v>#N/A</v>
      </c>
      <c r="J55" s="223"/>
      <c r="K55" s="229">
        <f t="shared" si="2"/>
        <v>0</v>
      </c>
      <c r="L55" s="223"/>
      <c r="M55" s="234">
        <f t="shared" si="3"/>
        <v>0</v>
      </c>
      <c r="N55" s="223"/>
      <c r="O55" s="65" t="str">
        <f t="shared" si="4"/>
        <v>МСМК</v>
      </c>
      <c r="P55" s="222" t="e">
        <f>VLOOKUP($R55,УЧАСТНИКИ!$A$2:$L$1060,9,FALSE)</f>
        <v>#N/A</v>
      </c>
      <c r="Q55" s="83" t="e">
        <f>VLOOKUP($R55,УЧАСТНИКИ!$A$2:$L$1060,10,FALSE)</f>
        <v>#N/A</v>
      </c>
      <c r="R55" s="397"/>
      <c r="S55" s="66"/>
      <c r="T55" s="233">
        <f t="shared" si="5"/>
        <v>0</v>
      </c>
    </row>
    <row r="56" spans="1:20" s="61" customFormat="1" ht="23.1" hidden="1" customHeight="1" x14ac:dyDescent="0.2">
      <c r="A56" s="221">
        <v>88</v>
      </c>
      <c r="B56" s="221"/>
      <c r="C56" s="221"/>
      <c r="D56" s="83" t="e">
        <f>VLOOKUP($R56,УЧАСТНИКИ!$A$2:$L$1060,3,FALSE)</f>
        <v>#N/A</v>
      </c>
      <c r="E56" s="82" t="e">
        <f>VLOOKUP($R56,УЧАСТНИКИ!$A$2:$L$1060,4,FALSE)</f>
        <v>#N/A</v>
      </c>
      <c r="F56" s="82" t="e">
        <f>VLOOKUP($R56,УЧАСТНИКИ!$A$2:$L$1060,8,FALSE)</f>
        <v>#N/A</v>
      </c>
      <c r="G56" s="83" t="e">
        <f>VLOOKUP($R56,УЧАСТНИКИ!$A$2:$L$1060,5,FALSE)</f>
        <v>#N/A</v>
      </c>
      <c r="H56" s="82" t="e">
        <f>VLOOKUP($R56,УЧАСТНИКИ!$A$2:$L$1060,7,FALSE)</f>
        <v>#N/A</v>
      </c>
      <c r="I56" s="222" t="e">
        <f>VLOOKUP($R56,УЧАСТНИКИ!$A$2:$L$1060,11,FALSE)</f>
        <v>#N/A</v>
      </c>
      <c r="J56" s="223"/>
      <c r="K56" s="229">
        <f t="shared" si="2"/>
        <v>0</v>
      </c>
      <c r="L56" s="223"/>
      <c r="M56" s="234">
        <f t="shared" si="3"/>
        <v>0</v>
      </c>
      <c r="N56" s="223"/>
      <c r="O56" s="65" t="str">
        <f t="shared" si="4"/>
        <v>МСМК</v>
      </c>
      <c r="P56" s="222" t="e">
        <f>VLOOKUP($R56,УЧАСТНИКИ!$A$2:$L$1060,9,FALSE)</f>
        <v>#N/A</v>
      </c>
      <c r="Q56" s="83" t="e">
        <f>VLOOKUP($R56,УЧАСТНИКИ!$A$2:$L$1060,10,FALSE)</f>
        <v>#N/A</v>
      </c>
      <c r="R56" s="397"/>
      <c r="S56" s="66"/>
      <c r="T56" s="233">
        <f t="shared" si="5"/>
        <v>0</v>
      </c>
    </row>
    <row r="57" spans="1:20" s="61" customFormat="1" ht="23.1" hidden="1" customHeight="1" x14ac:dyDescent="0.2">
      <c r="A57" s="221">
        <v>90</v>
      </c>
      <c r="B57" s="221"/>
      <c r="C57" s="221"/>
      <c r="D57" s="83" t="e">
        <f>VLOOKUP($R57,УЧАСТНИКИ!$A$2:$L$1060,3,FALSE)</f>
        <v>#N/A</v>
      </c>
      <c r="E57" s="82" t="e">
        <f>VLOOKUP($R57,УЧАСТНИКИ!$A$2:$L$1060,4,FALSE)</f>
        <v>#N/A</v>
      </c>
      <c r="F57" s="82" t="e">
        <f>VLOOKUP($R57,УЧАСТНИКИ!$A$2:$L$1060,8,FALSE)</f>
        <v>#N/A</v>
      </c>
      <c r="G57" s="83" t="e">
        <f>VLOOKUP($R57,УЧАСТНИКИ!$A$2:$L$1060,5,FALSE)</f>
        <v>#N/A</v>
      </c>
      <c r="H57" s="82" t="e">
        <f>VLOOKUP($R57,УЧАСТНИКИ!$A$2:$L$1060,7,FALSE)</f>
        <v>#N/A</v>
      </c>
      <c r="I57" s="222" t="e">
        <f>VLOOKUP($R57,УЧАСТНИКИ!$A$2:$L$1060,11,FALSE)</f>
        <v>#N/A</v>
      </c>
      <c r="J57" s="223"/>
      <c r="K57" s="229">
        <f t="shared" si="2"/>
        <v>0</v>
      </c>
      <c r="L57" s="223"/>
      <c r="M57" s="234">
        <f t="shared" si="3"/>
        <v>0</v>
      </c>
      <c r="N57" s="223"/>
      <c r="O57" s="65" t="str">
        <f t="shared" si="4"/>
        <v>МСМК</v>
      </c>
      <c r="P57" s="222" t="e">
        <f>VLOOKUP($R57,УЧАСТНИКИ!$A$2:$L$1060,9,FALSE)</f>
        <v>#N/A</v>
      </c>
      <c r="Q57" s="83" t="e">
        <f>VLOOKUP($R57,УЧАСТНИКИ!$A$2:$L$1060,10,FALSE)</f>
        <v>#N/A</v>
      </c>
      <c r="R57" s="397"/>
      <c r="S57" s="66"/>
      <c r="T57" s="233">
        <f t="shared" si="5"/>
        <v>0</v>
      </c>
    </row>
    <row r="58" spans="1:20" s="61" customFormat="1" ht="23.1" hidden="1" customHeight="1" x14ac:dyDescent="0.2">
      <c r="A58" s="221">
        <v>91</v>
      </c>
      <c r="B58" s="221"/>
      <c r="C58" s="221"/>
      <c r="D58" s="83" t="e">
        <f>VLOOKUP($R58,УЧАСТНИКИ!$A$2:$L$1060,3,FALSE)</f>
        <v>#N/A</v>
      </c>
      <c r="E58" s="82" t="e">
        <f>VLOOKUP($R58,УЧАСТНИКИ!$A$2:$L$1060,4,FALSE)</f>
        <v>#N/A</v>
      </c>
      <c r="F58" s="82" t="e">
        <f>VLOOKUP($R58,УЧАСТНИКИ!$A$2:$L$1060,8,FALSE)</f>
        <v>#N/A</v>
      </c>
      <c r="G58" s="83" t="e">
        <f>VLOOKUP($R58,УЧАСТНИКИ!$A$2:$L$1060,5,FALSE)</f>
        <v>#N/A</v>
      </c>
      <c r="H58" s="82" t="e">
        <f>VLOOKUP($R58,УЧАСТНИКИ!$A$2:$L$1060,7,FALSE)</f>
        <v>#N/A</v>
      </c>
      <c r="I58" s="222" t="e">
        <f>VLOOKUP($R58,УЧАСТНИКИ!$A$2:$L$1060,11,FALSE)</f>
        <v>#N/A</v>
      </c>
      <c r="J58" s="223"/>
      <c r="K58" s="229">
        <f t="shared" si="2"/>
        <v>0</v>
      </c>
      <c r="L58" s="223"/>
      <c r="M58" s="234">
        <f t="shared" si="3"/>
        <v>0</v>
      </c>
      <c r="N58" s="223"/>
      <c r="O58" s="65" t="str">
        <f t="shared" si="4"/>
        <v>МСМК</v>
      </c>
      <c r="P58" s="222" t="e">
        <f>VLOOKUP($R58,УЧАСТНИКИ!$A$2:$L$1060,9,FALSE)</f>
        <v>#N/A</v>
      </c>
      <c r="Q58" s="83" t="e">
        <f>VLOOKUP($R58,УЧАСТНИКИ!$A$2:$L$1060,10,FALSE)</f>
        <v>#N/A</v>
      </c>
      <c r="R58" s="397"/>
      <c r="S58" s="66"/>
      <c r="T58" s="233">
        <f t="shared" si="5"/>
        <v>0</v>
      </c>
    </row>
    <row r="59" spans="1:20" s="61" customFormat="1" ht="23.1" hidden="1" customHeight="1" x14ac:dyDescent="0.2">
      <c r="A59" s="221">
        <v>92</v>
      </c>
      <c r="B59" s="221"/>
      <c r="C59" s="221"/>
      <c r="D59" s="83" t="e">
        <f>VLOOKUP($R59,УЧАСТНИКИ!$A$2:$L$1060,3,FALSE)</f>
        <v>#N/A</v>
      </c>
      <c r="E59" s="82" t="e">
        <f>VLOOKUP($R59,УЧАСТНИКИ!$A$2:$L$1060,4,FALSE)</f>
        <v>#N/A</v>
      </c>
      <c r="F59" s="82" t="e">
        <f>VLOOKUP($R59,УЧАСТНИКИ!$A$2:$L$1060,8,FALSE)</f>
        <v>#N/A</v>
      </c>
      <c r="G59" s="83" t="e">
        <f>VLOOKUP($R59,УЧАСТНИКИ!$A$2:$L$1060,5,FALSE)</f>
        <v>#N/A</v>
      </c>
      <c r="H59" s="82" t="e">
        <f>VLOOKUP($R59,УЧАСТНИКИ!$A$2:$L$1060,7,FALSE)</f>
        <v>#N/A</v>
      </c>
      <c r="I59" s="222" t="e">
        <f>VLOOKUP($R59,УЧАСТНИКИ!$A$2:$L$1060,11,FALSE)</f>
        <v>#N/A</v>
      </c>
      <c r="J59" s="223"/>
      <c r="K59" s="229">
        <f t="shared" si="2"/>
        <v>0</v>
      </c>
      <c r="L59" s="223"/>
      <c r="M59" s="234">
        <f t="shared" si="3"/>
        <v>0</v>
      </c>
      <c r="N59" s="223"/>
      <c r="O59" s="65" t="str">
        <f t="shared" si="4"/>
        <v>МСМК</v>
      </c>
      <c r="P59" s="222" t="e">
        <f>VLOOKUP($R59,УЧАСТНИКИ!$A$2:$L$1060,9,FALSE)</f>
        <v>#N/A</v>
      </c>
      <c r="Q59" s="83" t="e">
        <f>VLOOKUP($R59,УЧАСТНИКИ!$A$2:$L$1060,10,FALSE)</f>
        <v>#N/A</v>
      </c>
      <c r="R59" s="397"/>
      <c r="S59" s="66"/>
      <c r="T59" s="233">
        <f t="shared" si="5"/>
        <v>0</v>
      </c>
    </row>
    <row r="60" spans="1:20" s="61" customFormat="1" ht="23.1" hidden="1" customHeight="1" x14ac:dyDescent="0.2">
      <c r="A60" s="221">
        <v>93</v>
      </c>
      <c r="B60" s="221"/>
      <c r="C60" s="221"/>
      <c r="D60" s="83" t="e">
        <f>VLOOKUP($R60,УЧАСТНИКИ!$A$2:$L$1060,3,FALSE)</f>
        <v>#N/A</v>
      </c>
      <c r="E60" s="82" t="e">
        <f>VLOOKUP($R60,УЧАСТНИКИ!$A$2:$L$1060,4,FALSE)</f>
        <v>#N/A</v>
      </c>
      <c r="F60" s="82" t="e">
        <f>VLOOKUP($R60,УЧАСТНИКИ!$A$2:$L$1060,8,FALSE)</f>
        <v>#N/A</v>
      </c>
      <c r="G60" s="83" t="e">
        <f>VLOOKUP($R60,УЧАСТНИКИ!$A$2:$L$1060,5,FALSE)</f>
        <v>#N/A</v>
      </c>
      <c r="H60" s="82" t="e">
        <f>VLOOKUP($R60,УЧАСТНИКИ!$A$2:$L$1060,7,FALSE)</f>
        <v>#N/A</v>
      </c>
      <c r="I60" s="222" t="e">
        <f>VLOOKUP($R60,УЧАСТНИКИ!$A$2:$L$1060,11,FALSE)</f>
        <v>#N/A</v>
      </c>
      <c r="J60" s="223"/>
      <c r="K60" s="229">
        <f t="shared" si="2"/>
        <v>0</v>
      </c>
      <c r="L60" s="223"/>
      <c r="M60" s="234">
        <f t="shared" si="3"/>
        <v>0</v>
      </c>
      <c r="N60" s="223"/>
      <c r="O60" s="65" t="str">
        <f t="shared" si="4"/>
        <v>МСМК</v>
      </c>
      <c r="P60" s="222" t="e">
        <f>VLOOKUP($R60,УЧАСТНИКИ!$A$2:$L$1060,9,FALSE)</f>
        <v>#N/A</v>
      </c>
      <c r="Q60" s="83" t="e">
        <f>VLOOKUP($R60,УЧАСТНИКИ!$A$2:$L$1060,10,FALSE)</f>
        <v>#N/A</v>
      </c>
      <c r="R60" s="397"/>
      <c r="S60" s="66"/>
      <c r="T60" s="233">
        <f t="shared" si="5"/>
        <v>0</v>
      </c>
    </row>
    <row r="61" spans="1:20" s="61" customFormat="1" ht="23.1" hidden="1" customHeight="1" x14ac:dyDescent="0.2">
      <c r="A61" s="221">
        <v>90</v>
      </c>
      <c r="B61" s="221"/>
      <c r="C61" s="221"/>
      <c r="D61" s="83" t="e">
        <f>VLOOKUP($R61,УЧАСТНИКИ!$A$2:$L$1060,3,FALSE)</f>
        <v>#N/A</v>
      </c>
      <c r="E61" s="82" t="e">
        <f>VLOOKUP($R61,УЧАСТНИКИ!$A$2:$L$1060,4,FALSE)</f>
        <v>#N/A</v>
      </c>
      <c r="F61" s="82" t="e">
        <f>VLOOKUP($R61,УЧАСТНИКИ!$A$2:$L$1060,8,FALSE)</f>
        <v>#N/A</v>
      </c>
      <c r="G61" s="83" t="e">
        <f>VLOOKUP($R61,УЧАСТНИКИ!$A$2:$L$1060,5,FALSE)</f>
        <v>#N/A</v>
      </c>
      <c r="H61" s="82" t="e">
        <f>VLOOKUP($R61,УЧАСТНИКИ!$A$2:$L$1060,7,FALSE)</f>
        <v>#N/A</v>
      </c>
      <c r="I61" s="222" t="e">
        <f>VLOOKUP($R61,УЧАСТНИКИ!$A$2:$L$1060,11,FALSE)</f>
        <v>#N/A</v>
      </c>
      <c r="J61" s="223"/>
      <c r="K61" s="229" t="s">
        <v>310</v>
      </c>
      <c r="L61" s="223"/>
      <c r="M61" s="234">
        <f t="shared" si="3"/>
        <v>0</v>
      </c>
      <c r="N61" s="223"/>
      <c r="O61" s="227" t="str">
        <f t="shared" si="4"/>
        <v>МСМК</v>
      </c>
      <c r="P61" s="222" t="e">
        <f>VLOOKUP($R61,УЧАСТНИКИ!$A$2:$L$1060,9,FALSE)</f>
        <v>#N/A</v>
      </c>
      <c r="Q61" s="83" t="e">
        <f>VLOOKUP($R61,УЧАСТНИКИ!$A$2:$L$1060,10,FALSE)</f>
        <v>#N/A</v>
      </c>
      <c r="R61" s="397"/>
      <c r="S61" s="66"/>
      <c r="T61" s="233">
        <f t="shared" si="5"/>
        <v>0</v>
      </c>
    </row>
    <row r="62" spans="1:20" s="61" customFormat="1" ht="23.1" hidden="1" customHeight="1" x14ac:dyDescent="0.2">
      <c r="A62" s="221">
        <v>91</v>
      </c>
      <c r="B62" s="221"/>
      <c r="C62" s="221"/>
      <c r="D62" s="83" t="e">
        <f>VLOOKUP($R62,УЧАСТНИКИ!$A$2:$L$1060,3,FALSE)</f>
        <v>#N/A</v>
      </c>
      <c r="E62" s="82" t="e">
        <f>VLOOKUP($R62,УЧАСТНИКИ!$A$2:$L$1060,4,FALSE)</f>
        <v>#N/A</v>
      </c>
      <c r="F62" s="82" t="e">
        <f>VLOOKUP($R62,УЧАСТНИКИ!$A$2:$L$1060,8,FALSE)</f>
        <v>#N/A</v>
      </c>
      <c r="G62" s="83" t="e">
        <f>VLOOKUP($R62,УЧАСТНИКИ!$A$2:$L$1060,5,FALSE)</f>
        <v>#N/A</v>
      </c>
      <c r="H62" s="82" t="e">
        <f>VLOOKUP($R62,УЧАСТНИКИ!$A$2:$L$1060,7,FALSE)</f>
        <v>#N/A</v>
      </c>
      <c r="I62" s="222" t="e">
        <f>VLOOKUP($R62,УЧАСТНИКИ!$A$2:$L$1060,11,FALSE)</f>
        <v>#N/A</v>
      </c>
      <c r="J62" s="223"/>
      <c r="K62" s="229">
        <f t="shared" ref="K62" si="6">IF(J62=0,0,CONCATENATE(MID(J62,1,1),".",MID(J62,2,1)))</f>
        <v>0</v>
      </c>
      <c r="L62" s="223"/>
      <c r="M62" s="234">
        <f t="shared" si="3"/>
        <v>0</v>
      </c>
      <c r="N62" s="223"/>
      <c r="O62" s="65" t="str">
        <f t="shared" si="4"/>
        <v>МСМК</v>
      </c>
      <c r="P62" s="222" t="e">
        <f>VLOOKUP($R62,УЧАСТНИКИ!$A$2:$L$1060,9,FALSE)</f>
        <v>#N/A</v>
      </c>
      <c r="Q62" s="83" t="e">
        <f>VLOOKUP($R62,УЧАСТНИКИ!$A$2:$L$1060,10,FALSE)</f>
        <v>#N/A</v>
      </c>
      <c r="R62" s="397"/>
      <c r="S62" s="66"/>
      <c r="T62" s="233">
        <f t="shared" si="5"/>
        <v>0</v>
      </c>
    </row>
    <row r="63" spans="1:20" x14ac:dyDescent="0.2">
      <c r="A63" s="403"/>
      <c r="B63" s="403"/>
      <c r="C63" s="403"/>
    </row>
    <row r="64" spans="1:20" x14ac:dyDescent="0.2">
      <c r="A64" s="403"/>
      <c r="B64" s="403"/>
      <c r="C64" s="403"/>
    </row>
    <row r="65" spans="1:16" x14ac:dyDescent="0.2">
      <c r="A65" s="26"/>
      <c r="B65" s="26"/>
      <c r="C65" s="26"/>
      <c r="E65" s="26"/>
      <c r="F65" s="26"/>
      <c r="K65" s="26"/>
      <c r="M65" s="26"/>
      <c r="N65" s="26"/>
      <c r="P65" s="26"/>
    </row>
    <row r="66" spans="1:16" x14ac:dyDescent="0.2">
      <c r="A66" s="26"/>
      <c r="B66" s="26"/>
      <c r="C66" s="26"/>
      <c r="E66" s="26"/>
      <c r="F66" s="26"/>
      <c r="K66" s="26"/>
      <c r="M66" s="26"/>
      <c r="N66" s="26"/>
      <c r="P66" s="26"/>
    </row>
    <row r="67" spans="1:16" ht="15" customHeight="1" x14ac:dyDescent="0.2">
      <c r="A67" s="26"/>
      <c r="B67" s="26"/>
      <c r="C67" s="26"/>
      <c r="E67" s="26"/>
      <c r="F67" s="26"/>
      <c r="K67" s="26"/>
      <c r="M67" s="26"/>
      <c r="N67" s="26"/>
      <c r="P67" s="26"/>
    </row>
    <row r="68" spans="1:16" x14ac:dyDescent="0.2">
      <c r="A68" s="26"/>
      <c r="B68" s="26"/>
      <c r="C68" s="26"/>
      <c r="E68" s="26"/>
      <c r="F68" s="26"/>
      <c r="K68" s="26"/>
      <c r="M68" s="26"/>
      <c r="N68" s="26"/>
      <c r="P68" s="26"/>
    </row>
    <row r="69" spans="1:16" x14ac:dyDescent="0.2">
      <c r="A69" s="26"/>
      <c r="B69" s="26"/>
      <c r="C69" s="26"/>
      <c r="E69" s="26"/>
      <c r="F69" s="26"/>
      <c r="K69" s="26"/>
      <c r="M69" s="26"/>
      <c r="N69" s="26"/>
      <c r="P69" s="26"/>
    </row>
    <row r="70" spans="1:16" ht="15" customHeight="1" x14ac:dyDescent="0.2">
      <c r="A70" s="26"/>
      <c r="B70" s="26"/>
      <c r="C70" s="26"/>
      <c r="E70" s="26"/>
      <c r="F70" s="26"/>
      <c r="K70" s="26"/>
      <c r="M70" s="26"/>
      <c r="N70" s="26"/>
      <c r="P70" s="26"/>
    </row>
    <row r="71" spans="1:16" x14ac:dyDescent="0.2">
      <c r="A71" s="26"/>
      <c r="B71" s="26"/>
      <c r="C71" s="26"/>
      <c r="E71" s="26"/>
      <c r="F71" s="26"/>
      <c r="K71" s="26"/>
      <c r="M71" s="26"/>
      <c r="N71" s="26"/>
      <c r="P71" s="26"/>
    </row>
    <row r="72" spans="1:16" x14ac:dyDescent="0.2">
      <c r="A72" s="406"/>
      <c r="B72" s="406"/>
      <c r="C72" s="406"/>
      <c r="N72" s="26"/>
      <c r="P72" s="26"/>
    </row>
    <row r="73" spans="1:16" x14ac:dyDescent="0.2">
      <c r="A73" s="403"/>
      <c r="B73" s="403"/>
      <c r="C73" s="403"/>
    </row>
  </sheetData>
  <mergeCells count="23">
    <mergeCell ref="H23:Q23"/>
    <mergeCell ref="I10:I11"/>
    <mergeCell ref="K10:K11"/>
    <mergeCell ref="M10:M11"/>
    <mergeCell ref="O10:O11"/>
    <mergeCell ref="Q10:Q11"/>
    <mergeCell ref="H20:Q20"/>
    <mergeCell ref="A7:E7"/>
    <mergeCell ref="A8:D8"/>
    <mergeCell ref="K8:N8"/>
    <mergeCell ref="H9:I9"/>
    <mergeCell ref="A10:A11"/>
    <mergeCell ref="D10:D11"/>
    <mergeCell ref="E10:E11"/>
    <mergeCell ref="F10:F11"/>
    <mergeCell ref="G10:G11"/>
    <mergeCell ref="H10:H11"/>
    <mergeCell ref="A6:Q6"/>
    <mergeCell ref="A1:Q1"/>
    <mergeCell ref="A2:Q2"/>
    <mergeCell ref="A3:Q3"/>
    <mergeCell ref="A4:Q4"/>
    <mergeCell ref="A5:Q5"/>
  </mergeCells>
  <pageMargins left="0.39370078740157483" right="0.39370078740157483" top="0.70866141732283472" bottom="0.39370078740157483" header="0" footer="0"/>
  <pageSetup paperSize="9" scale="85" orientation="landscape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X37"/>
  <sheetViews>
    <sheetView zoomScale="120" zoomScaleNormal="120" workbookViewId="0">
      <selection activeCell="E21" sqref="E21"/>
    </sheetView>
  </sheetViews>
  <sheetFormatPr defaultColWidth="8.28515625" defaultRowHeight="12.75" outlineLevelCol="1" x14ac:dyDescent="0.2"/>
  <cols>
    <col min="1" max="1" width="4.28515625" style="42" customWidth="1"/>
    <col min="2" max="2" width="25.42578125" style="26" customWidth="1"/>
    <col min="3" max="3" width="10.5703125" style="45" customWidth="1"/>
    <col min="4" max="4" width="7.42578125" style="45" customWidth="1"/>
    <col min="5" max="5" width="20.140625" style="26" customWidth="1"/>
    <col min="6" max="6" width="8.28515625" style="26" hidden="1" customWidth="1"/>
    <col min="7" max="7" width="15" style="26" customWidth="1"/>
    <col min="8" max="8" width="15" style="26" hidden="1" customWidth="1" outlineLevel="1"/>
    <col min="9" max="9" width="10.85546875" style="45" customWidth="1" collapsed="1"/>
    <col min="10" max="10" width="8.140625" style="26" customWidth="1"/>
    <col min="11" max="11" width="8.42578125" style="39" hidden="1" customWidth="1"/>
    <col min="12" max="12" width="28.5703125" style="26" customWidth="1"/>
    <col min="13" max="14" width="8.28515625" style="26" hidden="1" customWidth="1" outlineLevel="1"/>
    <col min="15" max="15" width="9.5703125" style="26" hidden="1" customWidth="1" outlineLevel="1"/>
    <col min="16" max="23" width="8.28515625" style="26" hidden="1" customWidth="1" outlineLevel="1"/>
    <col min="24" max="24" width="8.28515625" style="26" collapsed="1"/>
    <col min="25" max="16384" width="8.28515625" style="26"/>
  </cols>
  <sheetData>
    <row r="1" spans="1:23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S1" s="163"/>
      <c r="T1" s="163"/>
      <c r="U1" s="164"/>
    </row>
    <row r="2" spans="1:23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S2" s="163"/>
      <c r="T2" s="163"/>
      <c r="U2" s="164"/>
    </row>
    <row r="3" spans="1:23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S3" s="163"/>
      <c r="T3" s="163"/>
      <c r="U3" s="164"/>
    </row>
    <row r="4" spans="1:23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S4" s="163"/>
      <c r="T4" s="163"/>
      <c r="U4" s="164"/>
    </row>
    <row r="5" spans="1:23" ht="26.25" customHeight="1" x14ac:dyDescent="0.2">
      <c r="A5" s="479" t="str">
        <f>Name_4</f>
        <v>ОТКРЫТЫЙ ЛЕТНИЙ ЧЕМПИОНАТ ГОРОДА РОСТОВА-НА-ДОНУ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S5" s="163"/>
      <c r="T5" s="163"/>
      <c r="U5" s="164"/>
    </row>
    <row r="6" spans="1:23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S6" s="163"/>
      <c r="T6" s="163"/>
      <c r="U6" s="164"/>
    </row>
    <row r="7" spans="1:23" ht="12.75" customHeight="1" x14ac:dyDescent="0.2">
      <c r="A7" s="471" t="s">
        <v>128</v>
      </c>
      <c r="B7" s="471"/>
      <c r="D7" s="44"/>
      <c r="E7" s="4"/>
      <c r="F7" s="477"/>
      <c r="G7" s="477"/>
      <c r="H7" s="144"/>
      <c r="I7" s="473"/>
      <c r="J7" s="473"/>
      <c r="S7" s="163"/>
      <c r="T7" s="163"/>
      <c r="U7" s="164"/>
    </row>
    <row r="8" spans="1:23" ht="12.75" customHeight="1" x14ac:dyDescent="0.2">
      <c r="A8" s="471"/>
      <c r="B8" s="471"/>
      <c r="D8" s="44"/>
      <c r="E8" s="4"/>
      <c r="F8" s="478"/>
      <c r="G8" s="478"/>
      <c r="H8" s="141"/>
      <c r="I8" s="473"/>
      <c r="J8" s="473"/>
      <c r="L8" s="184" t="str">
        <f>d_6</f>
        <v>t° +20 вл. 58%</v>
      </c>
      <c r="S8" s="163"/>
      <c r="T8" s="163"/>
      <c r="U8" s="164"/>
    </row>
    <row r="9" spans="1:23" ht="13.5" customHeight="1" x14ac:dyDescent="0.2">
      <c r="A9" s="10" t="str">
        <f>d_4</f>
        <v>ЖЕНЩИНЫ</v>
      </c>
      <c r="D9" s="44"/>
      <c r="E9" s="67" t="s">
        <v>87</v>
      </c>
      <c r="G9" s="172" t="str">
        <f>d_2</f>
        <v>18 сентября 2022 г</v>
      </c>
      <c r="H9" s="141"/>
      <c r="J9" s="295" t="str">
        <f>'4х100'!I6</f>
        <v>19:40</v>
      </c>
      <c r="K9" s="45"/>
      <c r="L9" s="131" t="str">
        <f>d_5</f>
        <v>г.Ростов н/Д стадион Арсенал</v>
      </c>
      <c r="M9" s="26" t="s">
        <v>19</v>
      </c>
      <c r="O9" s="126" t="s">
        <v>121</v>
      </c>
      <c r="P9" s="126" t="s">
        <v>122</v>
      </c>
      <c r="Q9" s="126" t="s">
        <v>123</v>
      </c>
      <c r="R9" s="126">
        <v>1</v>
      </c>
      <c r="S9" s="126">
        <v>2</v>
      </c>
      <c r="T9" s="126" t="s">
        <v>47</v>
      </c>
      <c r="U9" s="126" t="s">
        <v>124</v>
      </c>
      <c r="V9" s="126" t="s">
        <v>125</v>
      </c>
      <c r="W9" s="126" t="s">
        <v>126</v>
      </c>
    </row>
    <row r="10" spans="1:23" ht="16.5" customHeight="1" thickBot="1" x14ac:dyDescent="0.25">
      <c r="A10" s="466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99"/>
      <c r="I10" s="468" t="s">
        <v>22</v>
      </c>
      <c r="J10" s="480" t="s">
        <v>16</v>
      </c>
      <c r="K10" s="100" t="s">
        <v>17</v>
      </c>
      <c r="L10" s="472" t="s">
        <v>18</v>
      </c>
      <c r="O10" s="176">
        <v>4325</v>
      </c>
      <c r="P10" s="176">
        <v>4524</v>
      </c>
      <c r="Q10" s="176">
        <v>4835</v>
      </c>
      <c r="R10" s="176">
        <v>5115</v>
      </c>
      <c r="S10" s="176">
        <v>5455</v>
      </c>
      <c r="T10" s="176">
        <v>5855</v>
      </c>
      <c r="U10" s="176">
        <v>10255</v>
      </c>
      <c r="V10" s="176">
        <v>10735</v>
      </c>
      <c r="W10" s="177">
        <v>11135</v>
      </c>
    </row>
    <row r="11" spans="1:23" ht="15.75" x14ac:dyDescent="0.2">
      <c r="A11" s="466"/>
      <c r="B11" s="466"/>
      <c r="C11" s="466"/>
      <c r="D11" s="466"/>
      <c r="E11" s="466"/>
      <c r="F11" s="468"/>
      <c r="G11" s="455"/>
      <c r="H11" s="99"/>
      <c r="I11" s="468"/>
      <c r="J11" s="481"/>
      <c r="K11" s="100"/>
      <c r="L11" s="472"/>
      <c r="O11" s="187"/>
      <c r="P11" s="187"/>
      <c r="Q11" s="187"/>
      <c r="R11" s="187"/>
      <c r="S11" s="187"/>
      <c r="T11" s="187"/>
      <c r="U11" s="187"/>
      <c r="V11" s="187"/>
      <c r="W11" s="187"/>
    </row>
    <row r="12" spans="1:23" x14ac:dyDescent="0.2">
      <c r="A12" s="154">
        <f>RANK(H12,$H$12:$H$69,1)</f>
        <v>1</v>
      </c>
      <c r="B12" s="71" t="e">
        <f>VLOOKUP($M12,УЧАСТНИКИ!$A$2:$L$1060,3,FALSE)</f>
        <v>#N/A</v>
      </c>
      <c r="C12" s="78" t="e">
        <f>VLOOKUP($M12,УЧАСТНИКИ!$A$2:$L$1060,4,FALSE)</f>
        <v>#N/A</v>
      </c>
      <c r="D12" s="78" t="e">
        <f>VLOOKUP($M12,УЧАСТНИКИ!$A$2:$L$1060,8,FALSE)</f>
        <v>#N/A</v>
      </c>
      <c r="E12" s="71" t="e">
        <f>VLOOKUP($M12,УЧАСТНИКИ!$A$2:$L$1060,5,FALSE)</f>
        <v>#N/A</v>
      </c>
      <c r="F12" s="78" t="e">
        <f>VLOOKUP($M12,УЧАСТНИКИ!$A$2:$L$1060,7,FALSE)</f>
        <v>#N/A</v>
      </c>
      <c r="G12" s="59" t="e">
        <f>VLOOKUP($M12,УЧАСТНИКИ!$A$2:$L$1060,11,FALSE)</f>
        <v>#N/A</v>
      </c>
      <c r="H12" s="145">
        <v>5047</v>
      </c>
      <c r="I12" s="155" t="str">
        <f>IF(H12=0,0,CONCATENATE(MID(H12,1,2),".",MID(H12,3,2)))</f>
        <v>50.47</v>
      </c>
      <c r="J12" s="57" t="str">
        <f>IF(H12&lt;=$O$10,"МСМК",IF(H12&lt;=$P$10,"МС",IF(H12&lt;=$Q$10,"КМС",IF(H12&lt;=$R$10,"1",IF(H12&lt;=$S$10,"2",IF(H12&lt;=$T$10,"3",IF(H12&lt;=$U$10,"1юн",IF(H12&lt;=$V$10,"2юн",IF(H12&lt;=$W$10,"3юн",IF(H12&gt;$W$10,"б/р"))))))))))</f>
        <v>1</v>
      </c>
      <c r="K12" s="59" t="e">
        <f>VLOOKUP($M12,УЧАСТНИКИ!$A$2:$L$1060,9,FALSE)</f>
        <v>#N/A</v>
      </c>
      <c r="L12" s="71" t="e">
        <f>VLOOKUP($M12,УЧАСТНИКИ!$A$2:$L$1060,10,FALSE)</f>
        <v>#N/A</v>
      </c>
      <c r="M12" s="20" t="s">
        <v>1564</v>
      </c>
    </row>
    <row r="13" spans="1:23" ht="22.5" x14ac:dyDescent="0.2">
      <c r="A13" s="154"/>
      <c r="B13" s="71" t="str">
        <f>VLOOKUP($M13,УЧАСТНИКИ!$A$2:$L$1060,3,FALSE)</f>
        <v>КОНДРАТЬЕВА ЕКАТЕРИНА</v>
      </c>
      <c r="C13" s="78" t="str">
        <f>VLOOKUP($M13,УЧАСТНИКИ!$A$2:$L$1060,4,FALSE)</f>
        <v>25.06.1999</v>
      </c>
      <c r="D13" s="78" t="str">
        <f>VLOOKUP($M13,УЧАСТНИКИ!$A$2:$L$1060,8,FALSE)</f>
        <v>КМС</v>
      </c>
      <c r="E13" s="71"/>
      <c r="F13" s="78"/>
      <c r="G13" s="59" t="str">
        <f>VLOOKUP($M13,УЧАСТНИКИ!$A$2:$L$1060,11,FALSE)</f>
        <v>МС</v>
      </c>
      <c r="H13" s="145"/>
      <c r="I13" s="155"/>
      <c r="J13" s="57"/>
      <c r="K13" s="59">
        <f>VLOOKUP($M13,УЧАСТНИКИ!$A$2:$L$1060,9,FALSE)</f>
        <v>0</v>
      </c>
      <c r="L13" s="71" t="str">
        <f>VLOOKUP($M13,УЧАСТНИКИ!$A$2:$L$1060,10,FALSE)</f>
        <v>ПРОХОРОВ В.Т., ЗАДОРОЖНАЯ С..В.</v>
      </c>
      <c r="M13" s="20" t="s">
        <v>1509</v>
      </c>
    </row>
    <row r="14" spans="1:23" x14ac:dyDescent="0.2">
      <c r="A14" s="154"/>
      <c r="B14" s="71" t="e">
        <f>VLOOKUP($M14,УЧАСТНИКИ!$A$2:$L$1060,3,FALSE)</f>
        <v>#N/A</v>
      </c>
      <c r="C14" s="78" t="e">
        <f>VLOOKUP($M14,УЧАСТНИКИ!$A$2:$L$1060,4,FALSE)</f>
        <v>#N/A</v>
      </c>
      <c r="D14" s="78" t="e">
        <f>VLOOKUP($M14,УЧАСТНИКИ!$A$2:$L$1060,8,FALSE)</f>
        <v>#N/A</v>
      </c>
      <c r="E14" s="71"/>
      <c r="F14" s="78"/>
      <c r="G14" s="59" t="e">
        <f>VLOOKUP($M14,УЧАСТНИКИ!$A$2:$L$1060,11,FALSE)</f>
        <v>#N/A</v>
      </c>
      <c r="H14" s="145"/>
      <c r="I14" s="155"/>
      <c r="J14" s="57"/>
      <c r="K14" s="59" t="e">
        <f>VLOOKUP($M14,УЧАСТНИКИ!$A$2:$L$1060,9,FALSE)</f>
        <v>#N/A</v>
      </c>
      <c r="L14" s="71" t="e">
        <f>VLOOKUP($M14,УЧАСТНИКИ!$A$2:$L$1060,10,FALSE)</f>
        <v>#N/A</v>
      </c>
      <c r="M14" s="20" t="s">
        <v>1647</v>
      </c>
    </row>
    <row r="15" spans="1:23" x14ac:dyDescent="0.2">
      <c r="A15" s="154"/>
      <c r="B15" s="71" t="e">
        <f>VLOOKUP($M15,УЧАСТНИКИ!$A$2:$L$1060,3,FALSE)</f>
        <v>#N/A</v>
      </c>
      <c r="C15" s="78" t="e">
        <f>VLOOKUP($M15,УЧАСТНИКИ!$A$2:$L$1060,4,FALSE)</f>
        <v>#N/A</v>
      </c>
      <c r="D15" s="78" t="e">
        <f>VLOOKUP($M15,УЧАСТНИКИ!$A$2:$L$1060,8,FALSE)</f>
        <v>#N/A</v>
      </c>
      <c r="E15" s="71"/>
      <c r="F15" s="78"/>
      <c r="G15" s="59" t="e">
        <f>VLOOKUP($M15,УЧАСТНИКИ!$A$2:$L$1060,11,FALSE)</f>
        <v>#N/A</v>
      </c>
      <c r="H15" s="145"/>
      <c r="I15" s="155"/>
      <c r="J15" s="57"/>
      <c r="K15" s="59" t="e">
        <f>VLOOKUP($M15,УЧАСТНИКИ!$A$2:$L$1060,9,FALSE)</f>
        <v>#N/A</v>
      </c>
      <c r="L15" s="71" t="e">
        <f>VLOOKUP($M15,УЧАСТНИКИ!$A$2:$L$1060,10,FALSE)</f>
        <v>#N/A</v>
      </c>
      <c r="M15" s="20" t="s">
        <v>1645</v>
      </c>
    </row>
    <row r="16" spans="1:23" x14ac:dyDescent="0.2">
      <c r="A16" s="154">
        <v>2</v>
      </c>
      <c r="B16" s="71" t="str">
        <f>VLOOKUP($M16,УЧАСТНИКИ!$A$2:$L$1060,3,FALSE)</f>
        <v>МИРКА ЛЮБОВЬ</v>
      </c>
      <c r="C16" s="78" t="str">
        <f>VLOOKUP($M16,УЧАСТНИКИ!$A$2:$L$1060,4,FALSE)</f>
        <v>06.05.2009</v>
      </c>
      <c r="D16" s="78" t="str">
        <f>VLOOKUP($M16,УЧАСТНИКИ!$A$2:$L$1060,8,FALSE)</f>
        <v>2</v>
      </c>
      <c r="E16" s="71" t="str">
        <f>VLOOKUP($M16,УЧАСТНИКИ!$A$2:$L$1060,5,FALSE)</f>
        <v>РОСТОВ ДЮСШ-1</v>
      </c>
      <c r="F16" s="78">
        <f>VLOOKUP($M16,УЧАСТНИКИ!$A$2:$L$1060,7,FALSE)</f>
        <v>0</v>
      </c>
      <c r="G16" s="59" t="str">
        <f>VLOOKUP($M16,УЧАСТНИКИ!$A$2:$L$1060,11,FALSE)</f>
        <v>МО</v>
      </c>
      <c r="H16" s="145">
        <v>5350</v>
      </c>
      <c r="I16" s="155" t="str">
        <f>IF(H16=0,0,CONCATENATE(MID(H16,1,2),".",MID(H16,3,2)))</f>
        <v>53.50</v>
      </c>
      <c r="J16" s="57" t="str">
        <f>IF(H16&lt;=$O$10,"МСМК",IF(H16&lt;=$P$10,"МС",IF(H16&lt;=$Q$10,"КМС",IF(H16&lt;=$R$10,"1",IF(H16&lt;=$S$10,"2",IF(H16&lt;=$T$10,"3",IF(H16&lt;=$U$10,"1юн",IF(H16&lt;=$V$10,"2юн",IF(H16&lt;=$W$10,"3юн",IF(H16&gt;$W$10,"б/р"))))))))))</f>
        <v>2</v>
      </c>
      <c r="K16" s="59">
        <f>VLOOKUP($M16,УЧАСТНИКИ!$A$2:$L$1060,9,FALSE)</f>
        <v>0</v>
      </c>
      <c r="L16" s="71" t="str">
        <f>VLOOKUP($M16,УЧАСТНИКИ!$A$2:$L$1060,10,FALSE)</f>
        <v>ЛОБОДА Ю.П.</v>
      </c>
      <c r="M16" s="20" t="s">
        <v>1837</v>
      </c>
    </row>
    <row r="17" spans="1:13" x14ac:dyDescent="0.2">
      <c r="A17" s="154"/>
      <c r="B17" s="71" t="str">
        <f>VLOOKUP($M17,УЧАСТНИКИ!$A$2:$L$1060,3,FALSE)</f>
        <v>ПРОКУНИНА ВИКТОРИЯ</v>
      </c>
      <c r="C17" s="78" t="str">
        <f>VLOOKUP($M17,УЧАСТНИКИ!$A$2:$L$1060,4,FALSE)</f>
        <v>02.08.2005</v>
      </c>
      <c r="D17" s="78" t="str">
        <f>VLOOKUP($M17,УЧАСТНИКИ!$A$2:$L$1060,8,FALSE)</f>
        <v>3</v>
      </c>
      <c r="E17" s="71"/>
      <c r="F17" s="78"/>
      <c r="G17" s="59" t="str">
        <f>VLOOKUP($M17,УЧАСТНИКИ!$A$2:$L$1060,11,FALSE)</f>
        <v>МО</v>
      </c>
      <c r="H17" s="145"/>
      <c r="I17" s="155"/>
      <c r="J17" s="57"/>
      <c r="K17" s="59">
        <f>VLOOKUP($M17,УЧАСТНИКИ!$A$2:$L$1060,9,FALSE)</f>
        <v>0</v>
      </c>
      <c r="L17" s="71" t="str">
        <f>VLOOKUP($M17,УЧАСТНИКИ!$A$2:$L$1060,10,FALSE)</f>
        <v>ЛОБОДА Ю.П.</v>
      </c>
      <c r="M17" s="20" t="s">
        <v>170</v>
      </c>
    </row>
    <row r="18" spans="1:13" x14ac:dyDescent="0.2">
      <c r="A18" s="154"/>
      <c r="B18" s="71" t="str">
        <f>VLOOKUP($M18,УЧАСТНИКИ!$A$2:$L$1060,3,FALSE)</f>
        <v>НИКОНОВА АНАСТАСИЯ</v>
      </c>
      <c r="C18" s="78" t="str">
        <f>VLOOKUP($M18,УЧАСТНИКИ!$A$2:$L$1060,4,FALSE)</f>
        <v>12.05.2004</v>
      </c>
      <c r="D18" s="78" t="str">
        <f>VLOOKUP($M18,УЧАСТНИКИ!$A$2:$L$1060,8,FALSE)</f>
        <v>1</v>
      </c>
      <c r="E18" s="71"/>
      <c r="F18" s="78"/>
      <c r="G18" s="59" t="str">
        <f>VLOOKUP($M18,УЧАСТНИКИ!$A$2:$L$1060,11,FALSE)</f>
        <v>МС</v>
      </c>
      <c r="H18" s="145"/>
      <c r="I18" s="155"/>
      <c r="J18" s="57"/>
      <c r="K18" s="59">
        <f>VLOOKUP($M18,УЧАСТНИКИ!$A$2:$L$1060,9,FALSE)</f>
        <v>0</v>
      </c>
      <c r="L18" s="71" t="str">
        <f>VLOOKUP($M18,УЧАСТНИКИ!$A$2:$L$1060,10,FALSE)</f>
        <v>ЗАЙЦЕВА Е.Н., МИШИНА Т.Г.</v>
      </c>
      <c r="M18" s="20" t="s">
        <v>1413</v>
      </c>
    </row>
    <row r="19" spans="1:13" x14ac:dyDescent="0.2">
      <c r="A19" s="154"/>
      <c r="B19" s="71" t="str">
        <f>VLOOKUP($M19,УЧАСТНИКИ!$A$2:$L$1060,3,FALSE)</f>
        <v>САЛИХОВА ВАСИЛИСА</v>
      </c>
      <c r="C19" s="78" t="str">
        <f>VLOOKUP($M19,УЧАСТНИКИ!$A$2:$L$1060,4,FALSE)</f>
        <v>20.04.1994</v>
      </c>
      <c r="D19" s="78" t="str">
        <f>VLOOKUP($M19,УЧАСТНИКИ!$A$2:$L$1060,8,FALSE)</f>
        <v>КМС</v>
      </c>
      <c r="E19" s="71"/>
      <c r="F19" s="78"/>
      <c r="G19" s="59">
        <f>VLOOKUP($M19,УЧАСТНИКИ!$A$2:$L$1060,11,FALSE)</f>
        <v>0</v>
      </c>
      <c r="H19" s="145"/>
      <c r="I19" s="155"/>
      <c r="J19" s="57"/>
      <c r="K19" s="59">
        <f>VLOOKUP($M19,УЧАСТНИКИ!$A$2:$L$1060,9,FALSE)</f>
        <v>0</v>
      </c>
      <c r="L19" s="71" t="str">
        <f>VLOOKUP($M19,УЧАСТНИКИ!$A$2:$L$1060,10,FALSE)</f>
        <v>АХМЕДОВ М.Н.</v>
      </c>
      <c r="M19" s="20" t="s">
        <v>2077</v>
      </c>
    </row>
    <row r="20" spans="1:13" x14ac:dyDescent="0.2">
      <c r="A20" s="154">
        <f>RANK(H20,$H$12:$H$69,1)</f>
        <v>3</v>
      </c>
      <c r="B20" s="71" t="str">
        <f>VLOOKUP($M20,УЧАСТНИКИ!$A$2:$L$1060,3,FALSE)</f>
        <v>КУЛЕНКО ОЛЬГА</v>
      </c>
      <c r="C20" s="78" t="str">
        <f>VLOOKUP($M20,УЧАСТНИКИ!$A$2:$L$1060,4,FALSE)</f>
        <v>03.06.2005</v>
      </c>
      <c r="D20" s="78" t="str">
        <f>VLOOKUP($M20,УЧАСТНИКИ!$A$2:$L$1060,8,FALSE)</f>
        <v>2</v>
      </c>
      <c r="E20" s="71" t="str">
        <f>VLOOKUP($M20,УЧАСТНИКИ!$A$2:$L$1060,5,FALSE)</f>
        <v>АЗОВ ДЮСШ-2</v>
      </c>
      <c r="F20" s="78">
        <f>VLOOKUP($M20,УЧАСТНИКИ!$A$2:$L$1060,7,FALSE)</f>
        <v>0</v>
      </c>
      <c r="G20" s="59" t="str">
        <f>VLOOKUP($M20,УЧАСТНИКИ!$A$2:$L$1060,11,FALSE)</f>
        <v>МО</v>
      </c>
      <c r="H20" s="145">
        <v>5733</v>
      </c>
      <c r="I20" s="155" t="str">
        <f>IF(H20=0,0,CONCATENATE(MID(H20,1,2),".",MID(H20,3,2)))</f>
        <v>57.33</v>
      </c>
      <c r="J20" s="57" t="str">
        <f>IF(H20&lt;=$O$10,"МСМК",IF(H20&lt;=$P$10,"МС",IF(H20&lt;=$Q$10,"КМС",IF(H20&lt;=$R$10,"1",IF(H20&lt;=$S$10,"2",IF(H20&lt;=$T$10,"3",IF(H20&lt;=$U$10,"1юн",IF(H20&lt;=$V$10,"2юн",IF(H20&lt;=$W$10,"3юн",IF(H20&gt;$W$10,"б/р"))))))))))</f>
        <v>3</v>
      </c>
      <c r="K20" s="59">
        <f>VLOOKUP($M20,УЧАСТНИКИ!$A$2:$L$1060,9,FALSE)</f>
        <v>0</v>
      </c>
      <c r="L20" s="71" t="str">
        <f>VLOOKUP($M20,УЧАСТНИКИ!$A$2:$L$1060,10,FALSE)</f>
        <v>ГОЛОПУЗЕНКО С.И.</v>
      </c>
      <c r="M20" s="20" t="s">
        <v>1466</v>
      </c>
    </row>
    <row r="21" spans="1:13" x14ac:dyDescent="0.2">
      <c r="A21" s="154"/>
      <c r="B21" s="71" t="e">
        <f>VLOOKUP($M21,УЧАСТНИКИ!$A$2:$L$1060,3,FALSE)</f>
        <v>#N/A</v>
      </c>
      <c r="C21" s="78" t="e">
        <f>VLOOKUP($M21,УЧАСТНИКИ!$A$2:$L$1060,4,FALSE)</f>
        <v>#N/A</v>
      </c>
      <c r="D21" s="78" t="e">
        <f>VLOOKUP($M21,УЧАСТНИКИ!$A$2:$L$1060,8,FALSE)</f>
        <v>#N/A</v>
      </c>
      <c r="E21" s="71"/>
      <c r="F21" s="78"/>
      <c r="G21" s="59" t="e">
        <f>VLOOKUP($M21,УЧАСТНИКИ!$A$2:$L$1060,11,FALSE)</f>
        <v>#N/A</v>
      </c>
      <c r="H21" s="145"/>
      <c r="I21" s="155"/>
      <c r="J21" s="57"/>
      <c r="K21" s="59" t="e">
        <f>VLOOKUP($M21,УЧАСТНИКИ!$A$2:$L$1060,9,FALSE)</f>
        <v>#N/A</v>
      </c>
      <c r="L21" s="71" t="e">
        <f>VLOOKUP($M21,УЧАСТНИКИ!$A$2:$L$1060,10,FALSE)</f>
        <v>#N/A</v>
      </c>
      <c r="M21" s="20" t="s">
        <v>2099</v>
      </c>
    </row>
    <row r="22" spans="1:13" x14ac:dyDescent="0.2">
      <c r="A22" s="154"/>
      <c r="B22" s="71" t="str">
        <f>VLOOKUP($M22,УЧАСТНИКИ!$A$2:$L$1060,3,FALSE)</f>
        <v>ХВАЛОВА КСЕНИЯ</v>
      </c>
      <c r="C22" s="78" t="str">
        <f>VLOOKUP($M22,УЧАСТНИКИ!$A$2:$L$1060,4,FALSE)</f>
        <v>23.04.2004</v>
      </c>
      <c r="D22" s="78" t="str">
        <f>VLOOKUP($M22,УЧАСТНИКИ!$A$2:$L$1060,8,FALSE)</f>
        <v>1</v>
      </c>
      <c r="E22" s="71"/>
      <c r="F22" s="78"/>
      <c r="G22" s="59" t="str">
        <f>VLOOKUP($M22,УЧАСТНИКИ!$A$2:$L$1060,11,FALSE)</f>
        <v>МО</v>
      </c>
      <c r="H22" s="145"/>
      <c r="I22" s="155"/>
      <c r="J22" s="57"/>
      <c r="K22" s="59">
        <f>VLOOKUP($M22,УЧАСТНИКИ!$A$2:$L$1060,9,FALSE)</f>
        <v>0</v>
      </c>
      <c r="L22" s="71" t="str">
        <f>VLOOKUP($M22,УЧАСТНИКИ!$A$2:$L$1060,10,FALSE)</f>
        <v>ВИТАЛЬЕВА М.Н.</v>
      </c>
      <c r="M22" s="20" t="s">
        <v>1666</v>
      </c>
    </row>
    <row r="23" spans="1:13" x14ac:dyDescent="0.2">
      <c r="A23" s="154"/>
      <c r="B23" s="71" t="str">
        <f>VLOOKUP($M23,УЧАСТНИКИ!$A$2:$L$1060,3,FALSE)</f>
        <v>АЛЁХИНА АКСИНЬЯ</v>
      </c>
      <c r="C23" s="78" t="str">
        <f>VLOOKUP($M23,УЧАСТНИКИ!$A$2:$L$1060,4,FALSE)</f>
        <v>15.09.2006</v>
      </c>
      <c r="D23" s="78" t="str">
        <f>VLOOKUP($M23,УЧАСТНИКИ!$A$2:$L$1060,8,FALSE)</f>
        <v>3</v>
      </c>
      <c r="E23" s="71"/>
      <c r="F23" s="78"/>
      <c r="G23" s="59" t="str">
        <f>VLOOKUP($M23,УЧАСТНИКИ!$A$2:$L$1060,11,FALSE)</f>
        <v>МС</v>
      </c>
      <c r="H23" s="145"/>
      <c r="I23" s="155"/>
      <c r="J23" s="57"/>
      <c r="K23" s="59">
        <f>VLOOKUP($M23,УЧАСТНИКИ!$A$2:$L$1060,9,FALSE)</f>
        <v>0</v>
      </c>
      <c r="L23" s="71" t="str">
        <f>VLOOKUP($M23,УЧАСТНИКИ!$A$2:$L$1060,10,FALSE)</f>
        <v>БОЛДЫРЕВА И.А.</v>
      </c>
      <c r="M23" s="20" t="s">
        <v>1459</v>
      </c>
    </row>
    <row r="24" spans="1:13" hidden="1" x14ac:dyDescent="0.2">
      <c r="A24" s="154" t="e">
        <f>RANK(H24,$H$12:$H$69,1)</f>
        <v>#N/A</v>
      </c>
      <c r="B24" s="71" t="e">
        <f>VLOOKUP($M24,УЧАСТНИКИ!$A$2:$L$1060,3,FALSE)</f>
        <v>#N/A</v>
      </c>
      <c r="C24" s="78" t="e">
        <f>VLOOKUP($M24,УЧАСТНИКИ!$A$2:$L$1060,4,FALSE)</f>
        <v>#N/A</v>
      </c>
      <c r="D24" s="78" t="e">
        <f>VLOOKUP($M24,УЧАСТНИКИ!$A$2:$L$1060,8,FALSE)</f>
        <v>#N/A</v>
      </c>
      <c r="E24" s="71" t="e">
        <f>VLOOKUP($M24,УЧАСТНИКИ!$A$2:$L$1060,5,FALSE)</f>
        <v>#N/A</v>
      </c>
      <c r="F24" s="78" t="e">
        <f>VLOOKUP($M24,УЧАСТНИКИ!$A$2:$L$1060,7,FALSE)</f>
        <v>#N/A</v>
      </c>
      <c r="G24" s="59" t="e">
        <f>VLOOKUP($M24,УЧАСТНИКИ!$A$2:$L$1060,11,FALSE)</f>
        <v>#N/A</v>
      </c>
      <c r="H24" s="145"/>
      <c r="I24" s="155">
        <f>IF(H24=0,0,CONCATENATE(MID(H24,1,2),".",MID(H24,3,2)))</f>
        <v>0</v>
      </c>
      <c r="J24" s="57" t="str">
        <f>IF(H24&lt;=$O$10,"МСМК",IF(H24&lt;=$P$10,"МС",IF(H24&lt;=$Q$10,"КМС",IF(H24&lt;=$R$10,"1",IF(H24&lt;=$S$10,"2",IF(H24&lt;=$T$10,"3",IF(H24&lt;=$U$10,"1юн",IF(H24&lt;=$V$10,"2юн",IF(H24&lt;=$W$10,"3юн",IF(H24&gt;$W$10,"б/р"))))))))))</f>
        <v>МСМК</v>
      </c>
      <c r="K24" s="59" t="e">
        <f>VLOOKUP($M24,УЧАСТНИКИ!$A$2:$L$1060,9,FALSE)</f>
        <v>#N/A</v>
      </c>
      <c r="L24" s="71" t="e">
        <f>VLOOKUP($M24,УЧАСТНИКИ!$A$2:$L$1060,10,FALSE)</f>
        <v>#N/A</v>
      </c>
      <c r="M24" s="20"/>
    </row>
    <row r="25" spans="1:13" hidden="1" x14ac:dyDescent="0.2">
      <c r="A25" s="154"/>
      <c r="B25" s="71" t="e">
        <f>VLOOKUP($M25,УЧАСТНИКИ!$A$2:$L$1060,3,FALSE)</f>
        <v>#N/A</v>
      </c>
      <c r="C25" s="78" t="e">
        <f>VLOOKUP($M25,УЧАСТНИКИ!$A$2:$L$1060,4,FALSE)</f>
        <v>#N/A</v>
      </c>
      <c r="D25" s="78" t="e">
        <f>VLOOKUP($M25,УЧАСТНИКИ!$A$2:$L$1060,8,FALSE)</f>
        <v>#N/A</v>
      </c>
      <c r="E25" s="71"/>
      <c r="F25" s="78"/>
      <c r="G25" s="59" t="e">
        <f>VLOOKUP($M25,УЧАСТНИКИ!$A$2:$L$1060,11,FALSE)</f>
        <v>#N/A</v>
      </c>
      <c r="H25" s="145"/>
      <c r="I25" s="155"/>
      <c r="J25" s="57"/>
      <c r="K25" s="59" t="e">
        <f>VLOOKUP($M25,УЧАСТНИКИ!$A$2:$L$1060,9,FALSE)</f>
        <v>#N/A</v>
      </c>
      <c r="L25" s="71" t="e">
        <f>VLOOKUP($M25,УЧАСТНИКИ!$A$2:$L$1060,10,FALSE)</f>
        <v>#N/A</v>
      </c>
      <c r="M25" s="20"/>
    </row>
    <row r="26" spans="1:13" hidden="1" x14ac:dyDescent="0.2">
      <c r="A26" s="154"/>
      <c r="B26" s="71" t="e">
        <f>VLOOKUP($M26,УЧАСТНИКИ!$A$2:$L$1060,3,FALSE)</f>
        <v>#N/A</v>
      </c>
      <c r="C26" s="78" t="e">
        <f>VLOOKUP($M26,УЧАСТНИКИ!$A$2:$L$1060,4,FALSE)</f>
        <v>#N/A</v>
      </c>
      <c r="D26" s="78" t="e">
        <f>VLOOKUP($M26,УЧАСТНИКИ!$A$2:$L$1060,8,FALSE)</f>
        <v>#N/A</v>
      </c>
      <c r="E26" s="71"/>
      <c r="F26" s="78"/>
      <c r="G26" s="59" t="e">
        <f>VLOOKUP($M26,УЧАСТНИКИ!$A$2:$L$1060,11,FALSE)</f>
        <v>#N/A</v>
      </c>
      <c r="H26" s="145"/>
      <c r="I26" s="155"/>
      <c r="J26" s="57"/>
      <c r="K26" s="59" t="e">
        <f>VLOOKUP($M26,УЧАСТНИКИ!$A$2:$L$1060,9,FALSE)</f>
        <v>#N/A</v>
      </c>
      <c r="L26" s="71" t="e">
        <f>VLOOKUP($M26,УЧАСТНИКИ!$A$2:$L$1060,10,FALSE)</f>
        <v>#N/A</v>
      </c>
      <c r="M26" s="20"/>
    </row>
    <row r="27" spans="1:13" hidden="1" x14ac:dyDescent="0.2">
      <c r="A27" s="154"/>
      <c r="B27" s="71" t="e">
        <f>VLOOKUP($M27,УЧАСТНИКИ!$A$2:$L$1060,3,FALSE)</f>
        <v>#N/A</v>
      </c>
      <c r="C27" s="78" t="e">
        <f>VLOOKUP($M27,УЧАСТНИКИ!$A$2:$L$1060,4,FALSE)</f>
        <v>#N/A</v>
      </c>
      <c r="D27" s="78" t="e">
        <f>VLOOKUP($M27,УЧАСТНИКИ!$A$2:$L$1060,8,FALSE)</f>
        <v>#N/A</v>
      </c>
      <c r="E27" s="71"/>
      <c r="F27" s="78"/>
      <c r="G27" s="59" t="e">
        <f>VLOOKUP($M27,УЧАСТНИКИ!$A$2:$L$1060,11,FALSE)</f>
        <v>#N/A</v>
      </c>
      <c r="H27" s="145"/>
      <c r="I27" s="155"/>
      <c r="J27" s="57"/>
      <c r="K27" s="59" t="e">
        <f>VLOOKUP($M27,УЧАСТНИКИ!$A$2:$L$1060,9,FALSE)</f>
        <v>#N/A</v>
      </c>
      <c r="L27" s="71" t="e">
        <f>VLOOKUP($M27,УЧАСТНИКИ!$A$2:$L$1060,10,FALSE)</f>
        <v>#N/A</v>
      </c>
      <c r="M27" s="20"/>
    </row>
    <row r="28" spans="1:13" hidden="1" x14ac:dyDescent="0.2">
      <c r="A28" s="154" t="e">
        <f>RANK(H28,$H$12:$H$69,1)</f>
        <v>#N/A</v>
      </c>
      <c r="B28" s="71" t="e">
        <f>VLOOKUP($M28,УЧАСТНИКИ!$A$2:$L$1060,3,FALSE)</f>
        <v>#N/A</v>
      </c>
      <c r="C28" s="78" t="e">
        <f>VLOOKUP($M28,УЧАСТНИКИ!$A$2:$L$1060,4,FALSE)</f>
        <v>#N/A</v>
      </c>
      <c r="D28" s="78" t="e">
        <f>VLOOKUP($M28,УЧАСТНИКИ!$A$2:$L$1060,8,FALSE)</f>
        <v>#N/A</v>
      </c>
      <c r="E28" s="71" t="e">
        <f>VLOOKUP($M28,УЧАСТНИКИ!$A$2:$L$1060,5,FALSE)</f>
        <v>#N/A</v>
      </c>
      <c r="F28" s="78" t="e">
        <f>VLOOKUP($M28,УЧАСТНИКИ!$A$2:$L$1060,7,FALSE)</f>
        <v>#N/A</v>
      </c>
      <c r="G28" s="59" t="e">
        <f>VLOOKUP($M28,УЧАСТНИКИ!$A$2:$L$1060,11,FALSE)</f>
        <v>#N/A</v>
      </c>
      <c r="H28" s="145"/>
      <c r="I28" s="155">
        <f>IF(H28=0,0,CONCATENATE(MID(H28,1,2),".",MID(H28,3,2)))</f>
        <v>0</v>
      </c>
      <c r="J28" s="57" t="str">
        <f>IF(H28&lt;=$O$10,"МСМК",IF(H28&lt;=$P$10,"МС",IF(H28&lt;=$Q$10,"КМС",IF(H28&lt;=$R$10,"1",IF(H28&lt;=$S$10,"2",IF(H28&lt;=$T$10,"3",IF(H28&lt;=$U$10,"1юн",IF(H28&lt;=$V$10,"2юн",IF(H28&lt;=$W$10,"3юн",IF(H28&gt;$W$10,"б/р"))))))))))</f>
        <v>МСМК</v>
      </c>
      <c r="K28" s="59" t="e">
        <f>VLOOKUP($M28,УЧАСТНИКИ!$A$2:$L$1060,9,FALSE)</f>
        <v>#N/A</v>
      </c>
      <c r="L28" s="71" t="e">
        <f>VLOOKUP($M28,УЧАСТНИКИ!$A$2:$L$1060,10,FALSE)</f>
        <v>#N/A</v>
      </c>
      <c r="M28" s="20"/>
    </row>
    <row r="29" spans="1:13" hidden="1" x14ac:dyDescent="0.2">
      <c r="A29" s="154"/>
      <c r="B29" s="71" t="e">
        <f>VLOOKUP($M29,УЧАСТНИКИ!$A$2:$L$1060,3,FALSE)</f>
        <v>#N/A</v>
      </c>
      <c r="C29" s="78" t="e">
        <f>VLOOKUP($M29,УЧАСТНИКИ!$A$2:$L$1060,4,FALSE)</f>
        <v>#N/A</v>
      </c>
      <c r="D29" s="78" t="e">
        <f>VLOOKUP($M29,УЧАСТНИКИ!$A$2:$L$1060,8,FALSE)</f>
        <v>#N/A</v>
      </c>
      <c r="E29" s="71"/>
      <c r="F29" s="78"/>
      <c r="G29" s="59" t="e">
        <f>VLOOKUP($M29,УЧАСТНИКИ!$A$2:$L$1060,11,FALSE)</f>
        <v>#N/A</v>
      </c>
      <c r="H29" s="145"/>
      <c r="I29" s="155"/>
      <c r="J29" s="57"/>
      <c r="K29" s="59" t="e">
        <f>VLOOKUP($M29,УЧАСТНИКИ!$A$2:$L$1060,9,FALSE)</f>
        <v>#N/A</v>
      </c>
      <c r="L29" s="71" t="e">
        <f>VLOOKUP($M29,УЧАСТНИКИ!$A$2:$L$1060,10,FALSE)</f>
        <v>#N/A</v>
      </c>
      <c r="M29" s="20"/>
    </row>
    <row r="30" spans="1:13" hidden="1" x14ac:dyDescent="0.2">
      <c r="A30" s="154"/>
      <c r="B30" s="71" t="e">
        <f>VLOOKUP($M30,УЧАСТНИКИ!$A$2:$L$1060,3,FALSE)</f>
        <v>#N/A</v>
      </c>
      <c r="C30" s="78" t="e">
        <f>VLOOKUP($M30,УЧАСТНИКИ!$A$2:$L$1060,4,FALSE)</f>
        <v>#N/A</v>
      </c>
      <c r="D30" s="78" t="e">
        <f>VLOOKUP($M30,УЧАСТНИКИ!$A$2:$L$1060,8,FALSE)</f>
        <v>#N/A</v>
      </c>
      <c r="E30" s="71"/>
      <c r="F30" s="78"/>
      <c r="G30" s="59" t="e">
        <f>VLOOKUP($M30,УЧАСТНИКИ!$A$2:$L$1060,11,FALSE)</f>
        <v>#N/A</v>
      </c>
      <c r="H30" s="145"/>
      <c r="I30" s="155"/>
      <c r="J30" s="57"/>
      <c r="K30" s="59" t="e">
        <f>VLOOKUP($M30,УЧАСТНИКИ!$A$2:$L$1060,9,FALSE)</f>
        <v>#N/A</v>
      </c>
      <c r="L30" s="71" t="e">
        <f>VLOOKUP($M30,УЧАСТНИКИ!$A$2:$L$1060,10,FALSE)</f>
        <v>#N/A</v>
      </c>
      <c r="M30" s="20"/>
    </row>
    <row r="31" spans="1:13" hidden="1" x14ac:dyDescent="0.2">
      <c r="A31" s="154"/>
      <c r="B31" s="71" t="e">
        <f>VLOOKUP($M31,УЧАСТНИКИ!$A$2:$L$1060,3,FALSE)</f>
        <v>#N/A</v>
      </c>
      <c r="C31" s="78" t="e">
        <f>VLOOKUP($M31,УЧАСТНИКИ!$A$2:$L$1060,4,FALSE)</f>
        <v>#N/A</v>
      </c>
      <c r="D31" s="78" t="e">
        <f>VLOOKUP($M31,УЧАСТНИКИ!$A$2:$L$1060,8,FALSE)</f>
        <v>#N/A</v>
      </c>
      <c r="E31" s="71"/>
      <c r="F31" s="78"/>
      <c r="G31" s="59" t="e">
        <f>VLOOKUP($M31,УЧАСТНИКИ!$A$2:$L$1060,11,FALSE)</f>
        <v>#N/A</v>
      </c>
      <c r="H31" s="145"/>
      <c r="I31" s="155"/>
      <c r="J31" s="57"/>
      <c r="K31" s="59" t="e">
        <f>VLOOKUP($M31,УЧАСТНИКИ!$A$2:$L$1060,9,FALSE)</f>
        <v>#N/A</v>
      </c>
      <c r="L31" s="71" t="e">
        <f>VLOOKUP($M31,УЧАСТНИКИ!$A$2:$L$1060,10,FALSE)</f>
        <v>#N/A</v>
      </c>
      <c r="M31" s="20"/>
    </row>
    <row r="34" spans="1:17" ht="15" customHeight="1" x14ac:dyDescent="0.2">
      <c r="A34" s="78"/>
      <c r="B34" s="475" t="s">
        <v>1715</v>
      </c>
      <c r="C34" s="475"/>
      <c r="E34" s="45"/>
      <c r="F34" s="219"/>
      <c r="G34" s="292"/>
      <c r="H34" s="292"/>
      <c r="I34" s="476" t="s">
        <v>2118</v>
      </c>
      <c r="J34" s="476"/>
      <c r="K34" s="476"/>
      <c r="L34" s="476"/>
      <c r="M34" s="476"/>
      <c r="N34" s="476"/>
      <c r="O34" s="476"/>
      <c r="P34" s="476"/>
      <c r="Q34" s="476"/>
    </row>
    <row r="35" spans="1:17" x14ac:dyDescent="0.2">
      <c r="A35" s="78"/>
      <c r="B35" s="39"/>
      <c r="C35" s="26"/>
      <c r="E35" s="45"/>
      <c r="F35" s="71"/>
      <c r="G35" s="71"/>
      <c r="H35" s="78"/>
      <c r="I35" s="59"/>
      <c r="J35" s="59"/>
      <c r="K35" s="45"/>
      <c r="L35" s="45"/>
    </row>
    <row r="36" spans="1:17" x14ac:dyDescent="0.2">
      <c r="A36" s="78"/>
      <c r="B36" s="39"/>
      <c r="C36" s="26"/>
      <c r="E36" s="45"/>
      <c r="F36" s="71"/>
      <c r="G36" s="71"/>
      <c r="H36" s="78"/>
      <c r="I36" s="59"/>
      <c r="J36" s="59"/>
      <c r="K36" s="45"/>
      <c r="L36" s="45"/>
    </row>
    <row r="37" spans="1:17" ht="15" customHeight="1" x14ac:dyDescent="0.2">
      <c r="A37" s="78"/>
      <c r="B37" s="475" t="s">
        <v>1716</v>
      </c>
      <c r="C37" s="475"/>
      <c r="E37" s="45"/>
      <c r="F37" s="219"/>
      <c r="G37" s="292"/>
      <c r="H37" s="292"/>
      <c r="I37" s="476" t="s">
        <v>2119</v>
      </c>
      <c r="J37" s="476"/>
      <c r="K37" s="476"/>
      <c r="L37" s="476"/>
      <c r="M37" s="476"/>
      <c r="N37" s="476"/>
      <c r="O37" s="476"/>
      <c r="P37" s="476"/>
      <c r="Q37" s="476"/>
    </row>
  </sheetData>
  <sortState ref="A12:Z66">
    <sortCondition ref="A12:A66"/>
  </sortState>
  <mergeCells count="26">
    <mergeCell ref="E10:E11"/>
    <mergeCell ref="F10:F11"/>
    <mergeCell ref="G10:G11"/>
    <mergeCell ref="I10:I11"/>
    <mergeCell ref="J10:J11"/>
    <mergeCell ref="A1:L1"/>
    <mergeCell ref="A2:L2"/>
    <mergeCell ref="A3:L3"/>
    <mergeCell ref="A4:L4"/>
    <mergeCell ref="A5:L5"/>
    <mergeCell ref="B34:C34"/>
    <mergeCell ref="B37:C37"/>
    <mergeCell ref="I34:Q34"/>
    <mergeCell ref="I37:Q37"/>
    <mergeCell ref="A6:L6"/>
    <mergeCell ref="A7:B7"/>
    <mergeCell ref="F7:G7"/>
    <mergeCell ref="I7:J7"/>
    <mergeCell ref="A8:B8"/>
    <mergeCell ref="F8:G8"/>
    <mergeCell ref="I8:J8"/>
    <mergeCell ref="A10:A11"/>
    <mergeCell ref="B10:B11"/>
    <mergeCell ref="C10:C11"/>
    <mergeCell ref="D10:D11"/>
    <mergeCell ref="L10:L11"/>
  </mergeCells>
  <printOptions horizontalCentered="1"/>
  <pageMargins left="0.26" right="0.25" top="0.78740157480314965" bottom="0.39370078740157483" header="0.51181102362204722" footer="0.51181102362204722"/>
  <pageSetup paperSize="9" orientation="landscape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Y33"/>
  <sheetViews>
    <sheetView topLeftCell="K4" workbookViewId="0">
      <selection activeCell="P13" sqref="P13"/>
    </sheetView>
  </sheetViews>
  <sheetFormatPr defaultColWidth="8.28515625" defaultRowHeight="12.75" outlineLevelCol="1" x14ac:dyDescent="0.2"/>
  <cols>
    <col min="1" max="1" width="4.140625" style="42" customWidth="1"/>
    <col min="2" max="2" width="5" style="42" bestFit="1" customWidth="1"/>
    <col min="3" max="3" width="6.140625" style="42" bestFit="1" customWidth="1"/>
    <col min="4" max="4" width="20" style="26" customWidth="1"/>
    <col min="5" max="5" width="9.28515625" style="45" bestFit="1" customWidth="1"/>
    <col min="6" max="6" width="7.42578125" style="45" customWidth="1"/>
    <col min="7" max="7" width="16.42578125" style="26" customWidth="1"/>
    <col min="8" max="8" width="5.7109375" style="26" bestFit="1" customWidth="1"/>
    <col min="9" max="9" width="15" style="26" customWidth="1"/>
    <col min="10" max="10" width="15" style="26" customWidth="1" outlineLevel="1"/>
    <col min="11" max="11" width="10.28515625" style="45" customWidth="1"/>
    <col min="12" max="12" width="8.140625" style="26" customWidth="1"/>
    <col min="13" max="13" width="8.42578125" style="39" customWidth="1"/>
    <col min="14" max="14" width="25.85546875" style="26" customWidth="1"/>
    <col min="15" max="16" width="8.28515625" style="26" customWidth="1" outlineLevel="1"/>
    <col min="17" max="17" width="9.5703125" style="26" customWidth="1" outlineLevel="1"/>
    <col min="18" max="24" width="8.28515625" style="26" customWidth="1" outlineLevel="1"/>
    <col min="25" max="25" width="8.42578125" style="26" customWidth="1" outlineLevel="1"/>
    <col min="26" max="16384" width="8.28515625" style="26"/>
  </cols>
  <sheetData>
    <row r="1" spans="1:25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U1" s="163"/>
      <c r="V1" s="163"/>
      <c r="W1" s="164"/>
    </row>
    <row r="2" spans="1:25" x14ac:dyDescent="0.2">
      <c r="A2" s="420">
        <f>Name_2</f>
        <v>0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U2" s="163"/>
      <c r="V2" s="163"/>
      <c r="W2" s="164"/>
    </row>
    <row r="3" spans="1:25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U3" s="163"/>
      <c r="V3" s="163"/>
      <c r="W3" s="164"/>
    </row>
    <row r="4" spans="1:25" x14ac:dyDescent="0.2">
      <c r="A4" s="420">
        <f>Name_6</f>
        <v>0</v>
      </c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U4" s="163"/>
      <c r="V4" s="163"/>
      <c r="W4" s="164"/>
    </row>
    <row r="5" spans="1:25" x14ac:dyDescent="0.2">
      <c r="A5" s="420" t="str">
        <f>Name_4</f>
        <v>ОТКРЫТЫЙ ЛЕТНИЙ ЧЕМПИОНАТ ГОРОДА РОСТОВА-НА-ДОНУ</v>
      </c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U5" s="163"/>
      <c r="V5" s="163"/>
      <c r="W5" s="164"/>
    </row>
    <row r="6" spans="1:25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U6" s="163"/>
      <c r="V6" s="163"/>
      <c r="W6" s="164"/>
    </row>
    <row r="7" spans="1:25" ht="12.75" customHeight="1" x14ac:dyDescent="0.2">
      <c r="A7" s="471" t="s">
        <v>167</v>
      </c>
      <c r="B7" s="471"/>
      <c r="C7" s="471"/>
      <c r="D7" s="471"/>
      <c r="F7" s="44"/>
      <c r="G7" s="4"/>
      <c r="H7" s="477"/>
      <c r="I7" s="477"/>
      <c r="J7" s="144"/>
      <c r="K7" s="473"/>
      <c r="L7" s="473"/>
      <c r="U7" s="163"/>
      <c r="V7" s="163"/>
      <c r="W7" s="164"/>
    </row>
    <row r="8" spans="1:25" ht="12.75" customHeight="1" x14ac:dyDescent="0.2">
      <c r="A8" s="471"/>
      <c r="B8" s="471"/>
      <c r="C8" s="471"/>
      <c r="D8" s="471"/>
      <c r="F8" s="44"/>
      <c r="G8" s="4"/>
      <c r="H8" s="478"/>
      <c r="I8" s="478"/>
      <c r="J8" s="141"/>
      <c r="K8" s="473"/>
      <c r="L8" s="473"/>
      <c r="N8" s="184" t="str">
        <f>d_6</f>
        <v>t° +20 вл. 58%</v>
      </c>
      <c r="U8" s="163"/>
      <c r="V8" s="163"/>
      <c r="W8" s="164"/>
    </row>
    <row r="9" spans="1:25" ht="13.5" customHeight="1" thickBot="1" x14ac:dyDescent="0.25">
      <c r="A9" s="10" t="str">
        <f>d_4</f>
        <v>ЖЕНЩИНЫ</v>
      </c>
      <c r="B9" s="10"/>
      <c r="C9" s="10"/>
      <c r="F9" s="44"/>
      <c r="G9" s="67" t="s">
        <v>87</v>
      </c>
      <c r="I9" s="172" t="str">
        <f>d_2</f>
        <v>18 сентября 2022 г</v>
      </c>
      <c r="J9" s="141"/>
      <c r="L9" s="174" t="s">
        <v>166</v>
      </c>
      <c r="M9" s="45"/>
      <c r="N9" s="131" t="str">
        <f>d_5</f>
        <v>г.Ростов н/Д стадион Арсенал</v>
      </c>
      <c r="O9" s="26" t="s">
        <v>19</v>
      </c>
      <c r="Q9" s="126" t="s">
        <v>121</v>
      </c>
      <c r="R9" s="126" t="s">
        <v>122</v>
      </c>
      <c r="S9" s="126" t="s">
        <v>123</v>
      </c>
      <c r="T9" s="126">
        <v>1</v>
      </c>
      <c r="U9" s="126">
        <v>2</v>
      </c>
      <c r="V9" s="126" t="s">
        <v>47</v>
      </c>
      <c r="W9" s="126" t="s">
        <v>124</v>
      </c>
      <c r="X9" s="126" t="s">
        <v>125</v>
      </c>
      <c r="Y9" s="126" t="s">
        <v>126</v>
      </c>
    </row>
    <row r="10" spans="1:25" ht="15.75" x14ac:dyDescent="0.2">
      <c r="A10" s="466" t="s">
        <v>74</v>
      </c>
      <c r="B10" s="466" t="s">
        <v>133</v>
      </c>
      <c r="C10" s="466"/>
      <c r="D10" s="466" t="s">
        <v>66</v>
      </c>
      <c r="E10" s="466" t="s">
        <v>67</v>
      </c>
      <c r="F10" s="466" t="s">
        <v>13</v>
      </c>
      <c r="G10" s="466" t="s">
        <v>107</v>
      </c>
      <c r="H10" s="468" t="s">
        <v>109</v>
      </c>
      <c r="I10" s="455" t="s">
        <v>116</v>
      </c>
      <c r="J10" s="99"/>
      <c r="K10" s="229">
        <f t="shared" ref="K10:K12" si="0">IF(J10=0,0,CONCATENATE(MID(J10,1,1),":",MID(J10,2,2),".",MID(J10,4,2)))</f>
        <v>0</v>
      </c>
      <c r="L10" s="480" t="s">
        <v>16</v>
      </c>
      <c r="M10" s="100" t="s">
        <v>17</v>
      </c>
      <c r="N10" s="472" t="s">
        <v>18</v>
      </c>
      <c r="Q10" s="157">
        <v>32615</v>
      </c>
      <c r="R10" s="157">
        <v>33315</v>
      </c>
      <c r="S10" s="157">
        <v>1420</v>
      </c>
      <c r="T10" s="157">
        <v>1485</v>
      </c>
      <c r="U10" s="157">
        <v>1560</v>
      </c>
      <c r="V10" s="157">
        <v>2050</v>
      </c>
      <c r="W10" s="157">
        <v>2150</v>
      </c>
      <c r="X10" s="157">
        <v>2280</v>
      </c>
      <c r="Y10" s="158">
        <v>2340</v>
      </c>
    </row>
    <row r="11" spans="1:25" ht="15.75" x14ac:dyDescent="0.2">
      <c r="A11" s="466"/>
      <c r="B11" s="185" t="s">
        <v>134</v>
      </c>
      <c r="C11" s="185" t="s">
        <v>135</v>
      </c>
      <c r="D11" s="466"/>
      <c r="E11" s="466"/>
      <c r="F11" s="466"/>
      <c r="G11" s="466"/>
      <c r="H11" s="468"/>
      <c r="I11" s="455"/>
      <c r="J11" s="99"/>
      <c r="K11" s="229">
        <f t="shared" si="0"/>
        <v>0</v>
      </c>
      <c r="L11" s="481"/>
      <c r="M11" s="100"/>
      <c r="N11" s="472"/>
      <c r="Q11" s="187"/>
      <c r="R11" s="187"/>
      <c r="S11" s="187"/>
      <c r="T11" s="187"/>
      <c r="U11" s="187"/>
      <c r="V11" s="187"/>
      <c r="W11" s="187"/>
      <c r="X11" s="187"/>
      <c r="Y11" s="187"/>
    </row>
    <row r="12" spans="1:25" ht="26.45" customHeight="1" x14ac:dyDescent="0.2">
      <c r="A12" s="154">
        <f>RANK(J12,$J$12:$J$109,1)</f>
        <v>1</v>
      </c>
      <c r="B12" s="154"/>
      <c r="C12" s="154">
        <v>1</v>
      </c>
      <c r="D12" s="71" t="e">
        <f>VLOOKUP($O12,УЧАСТНИКИ!$A$2:$L$1060,3,FALSE)</f>
        <v>#N/A</v>
      </c>
      <c r="E12" s="78" t="e">
        <f>VLOOKUP($O12,УЧАСТНИКИ!$A$2:$L$1060,4,FALSE)</f>
        <v>#N/A</v>
      </c>
      <c r="F12" s="78" t="e">
        <f>VLOOKUP($O12,УЧАСТНИКИ!$A$2:$L$1060,8,FALSE)</f>
        <v>#N/A</v>
      </c>
      <c r="G12" s="71" t="e">
        <f>VLOOKUP($O12,УЧАСТНИКИ!$A$2:$L$1060,5,FALSE)</f>
        <v>#N/A</v>
      </c>
      <c r="H12" s="78" t="e">
        <f>VLOOKUP($O12,УЧАСТНИКИ!$A$2:$L$1060,7,FALSE)</f>
        <v>#N/A</v>
      </c>
      <c r="I12" s="59" t="e">
        <f>VLOOKUP($O12,УЧАСТНИКИ!$A$2:$L$1060,11,FALSE)</f>
        <v>#N/A</v>
      </c>
      <c r="J12" s="145">
        <v>1502</v>
      </c>
      <c r="K12" s="229" t="str">
        <f t="shared" si="0"/>
        <v>1:50.2</v>
      </c>
      <c r="L12" s="57" t="str">
        <f>IF(J12&lt;=$Q$10,"МСМК",IF(J12&lt;=$R$10,"МС",IF(J12&lt;=$S$10,"КМС",IF(J12&lt;=$T$10,"1",IF(J12&lt;=$U$10,"2",IF(J12&lt;=$V$10,"3",IF(J12&lt;=$W$10,"1юн",IF(J12&lt;=$X$10,"2юн",IF(J12&lt;=$Y$10,"3юн",IF(J12&gt;$Y$10,"б/р"))))))))))</f>
        <v>МСМК</v>
      </c>
      <c r="M12" s="59" t="e">
        <f>VLOOKUP($O12,УЧАСТНИКИ!$A$2:$L$1060,9,FALSE)</f>
        <v>#N/A</v>
      </c>
      <c r="N12" s="71" t="e">
        <f>VLOOKUP($O12,УЧАСТНИКИ!$A$2:$L$1060,10,FALSE)</f>
        <v>#N/A</v>
      </c>
      <c r="O12" s="26" t="s">
        <v>1645</v>
      </c>
    </row>
    <row r="13" spans="1:25" ht="26.45" customHeight="1" x14ac:dyDescent="0.2">
      <c r="A13" s="154"/>
      <c r="B13" s="154"/>
      <c r="C13" s="154"/>
      <c r="D13" s="71" t="e">
        <f>VLOOKUP($O13,УЧАСТНИКИ!$A$2:$L$1060,3,FALSE)</f>
        <v>#N/A</v>
      </c>
      <c r="E13" s="78" t="e">
        <f>VLOOKUP($O13,УЧАСТНИКИ!$A$2:$L$1060,4,FALSE)</f>
        <v>#N/A</v>
      </c>
      <c r="F13" s="78" t="e">
        <f>VLOOKUP($O13,УЧАСТНИКИ!$A$2:$L$1060,8,FALSE)</f>
        <v>#N/A</v>
      </c>
      <c r="G13" s="71"/>
      <c r="H13" s="78"/>
      <c r="I13" s="59" t="e">
        <f>VLOOKUP($O13,УЧАСТНИКИ!$A$2:$L$1060,11,FALSE)</f>
        <v>#N/A</v>
      </c>
      <c r="J13" s="145"/>
      <c r="K13" s="155"/>
      <c r="L13" s="57"/>
      <c r="M13" s="59" t="e">
        <f>VLOOKUP($O13,УЧАСТНИКИ!$A$2:$L$1060,9,FALSE)</f>
        <v>#N/A</v>
      </c>
      <c r="N13" s="71" t="e">
        <f>VLOOKUP($O13,УЧАСТНИКИ!$A$2:$L$1060,10,FALSE)</f>
        <v>#N/A</v>
      </c>
      <c r="O13" s="26" t="s">
        <v>1659</v>
      </c>
    </row>
    <row r="14" spans="1:25" ht="26.45" customHeight="1" x14ac:dyDescent="0.2">
      <c r="A14" s="154"/>
      <c r="B14" s="154"/>
      <c r="C14" s="154"/>
      <c r="D14" s="71" t="str">
        <f>VLOOKUP($O14,УЧАСТНИКИ!$A$2:$L$1060,3,FALSE)</f>
        <v>МУТАЕВА СОФИЯ</v>
      </c>
      <c r="E14" s="78" t="str">
        <f>VLOOKUP($O14,УЧАСТНИКИ!$A$2:$L$1060,4,FALSE)</f>
        <v>24.06.2008</v>
      </c>
      <c r="F14" s="78" t="str">
        <f>VLOOKUP($O14,УЧАСТНИКИ!$A$2:$L$1060,8,FALSE)</f>
        <v>1Ю</v>
      </c>
      <c r="G14" s="71"/>
      <c r="H14" s="78"/>
      <c r="I14" s="59" t="str">
        <f>VLOOKUP($O14,УЧАСТНИКИ!$A$2:$L$1060,11,FALSE)</f>
        <v>МО</v>
      </c>
      <c r="J14" s="145"/>
      <c r="K14" s="155"/>
      <c r="L14" s="57"/>
      <c r="M14" s="59">
        <f>VLOOKUP($O14,УЧАСТНИКИ!$A$2:$L$1060,9,FALSE)</f>
        <v>0</v>
      </c>
      <c r="N14" s="71" t="str">
        <f>VLOOKUP($O14,УЧАСТНИКИ!$A$2:$L$1060,10,FALSE)</f>
        <v>ЛОБОДА Ю.П.</v>
      </c>
      <c r="O14" s="26" t="s">
        <v>1621</v>
      </c>
    </row>
    <row r="15" spans="1:25" ht="26.45" customHeight="1" x14ac:dyDescent="0.2">
      <c r="A15" s="154"/>
      <c r="B15" s="154"/>
      <c r="C15" s="154"/>
      <c r="D15" s="71" t="e">
        <f>VLOOKUP($O15,УЧАСТНИКИ!$A$2:$L$1060,3,FALSE)</f>
        <v>#N/A</v>
      </c>
      <c r="E15" s="78" t="e">
        <f>VLOOKUP($O15,УЧАСТНИКИ!$A$2:$L$1060,4,FALSE)</f>
        <v>#N/A</v>
      </c>
      <c r="F15" s="78" t="e">
        <f>VLOOKUP($O15,УЧАСТНИКИ!$A$2:$L$1060,8,FALSE)</f>
        <v>#N/A</v>
      </c>
      <c r="G15" s="71"/>
      <c r="H15" s="78"/>
      <c r="I15" s="59" t="e">
        <f>VLOOKUP($O15,УЧАСТНИКИ!$A$2:$L$1060,11,FALSE)</f>
        <v>#N/A</v>
      </c>
      <c r="J15" s="145"/>
      <c r="K15" s="155"/>
      <c r="L15" s="57"/>
      <c r="M15" s="59" t="e">
        <f>VLOOKUP($O15,УЧАСТНИКИ!$A$2:$L$1060,9,FALSE)</f>
        <v>#N/A</v>
      </c>
      <c r="N15" s="71" t="e">
        <f>VLOOKUP($O15,УЧАСТНИКИ!$A$2:$L$1060,10,FALSE)</f>
        <v>#N/A</v>
      </c>
      <c r="O15" s="26" t="s">
        <v>1564</v>
      </c>
    </row>
    <row r="16" spans="1:25" ht="26.45" customHeight="1" x14ac:dyDescent="0.2">
      <c r="A16" s="154" t="e">
        <f>RANK(J16,$J$12:$J$109,1)</f>
        <v>#N/A</v>
      </c>
      <c r="B16" s="154"/>
      <c r="C16" s="154">
        <v>2</v>
      </c>
      <c r="D16" s="71" t="e">
        <f>VLOOKUP($O16,УЧАСТНИКИ!$A$2:$L$1060,3,FALSE)</f>
        <v>#N/A</v>
      </c>
      <c r="E16" s="78" t="e">
        <f>VLOOKUP($O16,УЧАСТНИКИ!$A$2:$L$1060,4,FALSE)</f>
        <v>#N/A</v>
      </c>
      <c r="F16" s="78" t="e">
        <f>VLOOKUP($O16,УЧАСТНИКИ!$A$2:$L$1060,8,FALSE)</f>
        <v>#N/A</v>
      </c>
      <c r="G16" s="71" t="e">
        <f>VLOOKUP($O16,УЧАСТНИКИ!$A$2:$L$1060,5,FALSE)</f>
        <v>#N/A</v>
      </c>
      <c r="H16" s="78" t="e">
        <f>VLOOKUP($O16,УЧАСТНИКИ!$A$2:$L$1060,7,FALSE)</f>
        <v>#N/A</v>
      </c>
      <c r="I16" s="59" t="e">
        <f>VLOOKUP($O16,УЧАСТНИКИ!$A$2:$L$1060,11,FALSE)</f>
        <v>#N/A</v>
      </c>
      <c r="J16" s="145"/>
      <c r="K16" s="229">
        <f t="shared" ref="K16" si="1">IF(J16=0,0,CONCATENATE(MID(J16,1,1),":",MID(J16,2,2),".",MID(J16,4,2)))</f>
        <v>0</v>
      </c>
      <c r="L16" s="57" t="str">
        <f t="shared" ref="L16" si="2">IF(J16&lt;=$Q$10,"МСМК",IF(J16&lt;=$R$10,"МС",IF(J16&lt;=$S$10,"КМС",IF(J16&lt;=$T$10,"1",IF(J16&lt;=$U$10,"2",IF(J16&lt;=$V$10,"3",IF(J16&lt;=$W$10,"1юн",IF(J16&lt;=$X$10,"2юн",IF(J16&lt;=$Y$10,"3юн",IF(J16&gt;$Y$10,"б/р"))))))))))</f>
        <v>МСМК</v>
      </c>
      <c r="M16" s="59" t="e">
        <f>VLOOKUP($O16,УЧАСТНИКИ!$A$2:$L$1060,9,FALSE)</f>
        <v>#N/A</v>
      </c>
      <c r="N16" s="71" t="e">
        <f>VLOOKUP($O16,УЧАСТНИКИ!$A$2:$L$1060,10,FALSE)</f>
        <v>#N/A</v>
      </c>
    </row>
    <row r="17" spans="1:14" ht="26.45" customHeight="1" x14ac:dyDescent="0.2">
      <c r="A17" s="154"/>
      <c r="B17" s="154"/>
      <c r="C17" s="154"/>
      <c r="D17" s="71" t="e">
        <f>VLOOKUP($O17,УЧАСТНИКИ!$A$2:$L$1060,3,FALSE)</f>
        <v>#N/A</v>
      </c>
      <c r="E17" s="78" t="e">
        <f>VLOOKUP($O17,УЧАСТНИКИ!$A$2:$L$1060,4,FALSE)</f>
        <v>#N/A</v>
      </c>
      <c r="F17" s="78" t="e">
        <f>VLOOKUP($O17,УЧАСТНИКИ!$A$2:$L$1060,8,FALSE)</f>
        <v>#N/A</v>
      </c>
      <c r="G17" s="71"/>
      <c r="H17" s="78"/>
      <c r="I17" s="59" t="e">
        <f>VLOOKUP($O17,УЧАСТНИКИ!$A$2:$L$1060,11,FALSE)</f>
        <v>#N/A</v>
      </c>
      <c r="J17" s="145"/>
      <c r="K17" s="155"/>
      <c r="L17" s="57"/>
      <c r="M17" s="59" t="e">
        <f>VLOOKUP($O17,УЧАСТНИКИ!$A$2:$L$1060,9,FALSE)</f>
        <v>#N/A</v>
      </c>
      <c r="N17" s="71" t="e">
        <f>VLOOKUP($O17,УЧАСТНИКИ!$A$2:$L$1060,10,FALSE)</f>
        <v>#N/A</v>
      </c>
    </row>
    <row r="18" spans="1:14" ht="26.45" customHeight="1" x14ac:dyDescent="0.2">
      <c r="A18" s="154"/>
      <c r="B18" s="154"/>
      <c r="C18" s="154"/>
      <c r="D18" s="71" t="e">
        <f>VLOOKUP($O18,УЧАСТНИКИ!$A$2:$L$1060,3,FALSE)</f>
        <v>#N/A</v>
      </c>
      <c r="E18" s="78" t="e">
        <f>VLOOKUP($O18,УЧАСТНИКИ!$A$2:$L$1060,4,FALSE)</f>
        <v>#N/A</v>
      </c>
      <c r="F18" s="78" t="e">
        <f>VLOOKUP($O18,УЧАСТНИКИ!$A$2:$L$1060,8,FALSE)</f>
        <v>#N/A</v>
      </c>
      <c r="G18" s="71"/>
      <c r="H18" s="78"/>
      <c r="I18" s="59" t="e">
        <f>VLOOKUP($O18,УЧАСТНИКИ!$A$2:$L$1060,11,FALSE)</f>
        <v>#N/A</v>
      </c>
      <c r="J18" s="145"/>
      <c r="K18" s="155"/>
      <c r="L18" s="57"/>
      <c r="M18" s="59" t="e">
        <f>VLOOKUP($O18,УЧАСТНИКИ!$A$2:$L$1060,9,FALSE)</f>
        <v>#N/A</v>
      </c>
      <c r="N18" s="71" t="e">
        <f>VLOOKUP($O18,УЧАСТНИКИ!$A$2:$L$1060,10,FALSE)</f>
        <v>#N/A</v>
      </c>
    </row>
    <row r="19" spans="1:14" ht="26.45" customHeight="1" x14ac:dyDescent="0.2">
      <c r="A19" s="154"/>
      <c r="B19" s="154"/>
      <c r="C19" s="154"/>
      <c r="D19" s="71" t="e">
        <f>VLOOKUP($O19,УЧАСТНИКИ!$A$2:$L$1060,3,FALSE)</f>
        <v>#N/A</v>
      </c>
      <c r="E19" s="78" t="e">
        <f>VLOOKUP($O19,УЧАСТНИКИ!$A$2:$L$1060,4,FALSE)</f>
        <v>#N/A</v>
      </c>
      <c r="F19" s="78" t="e">
        <f>VLOOKUP($O19,УЧАСТНИКИ!$A$2:$L$1060,8,FALSE)</f>
        <v>#N/A</v>
      </c>
      <c r="G19" s="71"/>
      <c r="H19" s="78"/>
      <c r="I19" s="59" t="e">
        <f>VLOOKUP($O19,УЧАСТНИКИ!$A$2:$L$1060,11,FALSE)</f>
        <v>#N/A</v>
      </c>
      <c r="J19" s="145"/>
      <c r="K19" s="155"/>
      <c r="L19" s="57"/>
      <c r="M19" s="59" t="e">
        <f>VLOOKUP($O19,УЧАСТНИКИ!$A$2:$L$1060,9,FALSE)</f>
        <v>#N/A</v>
      </c>
      <c r="N19" s="71" t="e">
        <f>VLOOKUP($O19,УЧАСТНИКИ!$A$2:$L$1060,10,FALSE)</f>
        <v>#N/A</v>
      </c>
    </row>
    <row r="20" spans="1:14" x14ac:dyDescent="0.2">
      <c r="A20" s="45"/>
      <c r="B20" s="45"/>
      <c r="C20" s="45"/>
    </row>
    <row r="21" spans="1:14" x14ac:dyDescent="0.2">
      <c r="A21" s="45"/>
      <c r="B21" s="45"/>
      <c r="C21" s="45"/>
    </row>
    <row r="22" spans="1:14" x14ac:dyDescent="0.2">
      <c r="A22" s="45"/>
      <c r="B22" s="45"/>
      <c r="C22" s="45"/>
    </row>
    <row r="23" spans="1:14" x14ac:dyDescent="0.2">
      <c r="A23" s="45"/>
      <c r="B23" s="45"/>
      <c r="C23" s="45"/>
    </row>
    <row r="24" spans="1:14" x14ac:dyDescent="0.2">
      <c r="A24" s="45"/>
      <c r="B24" s="45"/>
      <c r="C24" s="45"/>
    </row>
    <row r="25" spans="1:14" x14ac:dyDescent="0.2">
      <c r="A25" s="45"/>
      <c r="B25" s="45"/>
      <c r="C25" s="45"/>
    </row>
    <row r="26" spans="1:14" x14ac:dyDescent="0.2">
      <c r="A26" s="45"/>
      <c r="B26" s="45"/>
      <c r="C26" s="45"/>
    </row>
    <row r="27" spans="1:14" x14ac:dyDescent="0.2">
      <c r="A27" s="45"/>
      <c r="B27" s="45"/>
      <c r="C27" s="45"/>
    </row>
    <row r="28" spans="1:14" x14ac:dyDescent="0.2">
      <c r="A28" s="45"/>
      <c r="B28" s="45"/>
      <c r="C28" s="45"/>
    </row>
    <row r="29" spans="1:14" x14ac:dyDescent="0.2">
      <c r="A29" s="45"/>
      <c r="B29" s="45"/>
      <c r="C29" s="45"/>
    </row>
    <row r="30" spans="1:14" x14ac:dyDescent="0.2">
      <c r="A30" s="45"/>
      <c r="B30" s="45"/>
      <c r="C30" s="45"/>
    </row>
    <row r="31" spans="1:14" x14ac:dyDescent="0.2">
      <c r="A31" s="45"/>
      <c r="B31" s="45"/>
      <c r="C31" s="45"/>
    </row>
    <row r="32" spans="1:14" x14ac:dyDescent="0.2">
      <c r="A32" s="45"/>
      <c r="B32" s="45"/>
      <c r="C32" s="45"/>
    </row>
    <row r="33" spans="1:3" x14ac:dyDescent="0.2">
      <c r="A33" s="45"/>
      <c r="B33" s="45"/>
      <c r="C33" s="45"/>
    </row>
  </sheetData>
  <mergeCells count="22">
    <mergeCell ref="N10:N11"/>
    <mergeCell ref="G10:G11"/>
    <mergeCell ref="H10:H11"/>
    <mergeCell ref="I10:I11"/>
    <mergeCell ref="L10:L11"/>
    <mergeCell ref="A10:A11"/>
    <mergeCell ref="B10:C10"/>
    <mergeCell ref="D10:D11"/>
    <mergeCell ref="E10:E11"/>
    <mergeCell ref="F10:F11"/>
    <mergeCell ref="A7:D7"/>
    <mergeCell ref="H7:I7"/>
    <mergeCell ref="K7:L7"/>
    <mergeCell ref="A8:D8"/>
    <mergeCell ref="H8:I8"/>
    <mergeCell ref="K8:L8"/>
    <mergeCell ref="A6:N6"/>
    <mergeCell ref="A1:N1"/>
    <mergeCell ref="A2:N2"/>
    <mergeCell ref="A3:N3"/>
    <mergeCell ref="A4:N4"/>
    <mergeCell ref="A5:N5"/>
  </mergeCells>
  <printOptions horizontalCentered="1"/>
  <pageMargins left="0.26" right="0.25" top="0.78740157480314965" bottom="0.39370078740157483" header="0.51181102362204722" footer="0.51181102362204722"/>
  <pageSetup paperSize="9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indexed="15"/>
  </sheetPr>
  <dimension ref="A1:Y53"/>
  <sheetViews>
    <sheetView topLeftCell="A5" zoomScaleNormal="100" workbookViewId="0">
      <selection activeCell="AA25" sqref="AA25"/>
    </sheetView>
  </sheetViews>
  <sheetFormatPr defaultColWidth="9.140625" defaultRowHeight="12.75" outlineLevelCol="1" x14ac:dyDescent="0.2"/>
  <cols>
    <col min="1" max="1" width="6.5703125" style="42" customWidth="1"/>
    <col min="2" max="2" width="23.7109375" style="26" customWidth="1"/>
    <col min="3" max="3" width="12" style="45" customWidth="1"/>
    <col min="4" max="4" width="6.85546875" style="45" bestFit="1" customWidth="1"/>
    <col min="5" max="5" width="26" style="26" customWidth="1"/>
    <col min="6" max="6" width="6.85546875" style="26" hidden="1" customWidth="1"/>
    <col min="7" max="7" width="12.7109375" style="26" customWidth="1"/>
    <col min="8" max="8" width="8.140625" style="26" hidden="1" customWidth="1" outlineLevel="1"/>
    <col min="9" max="9" width="7" style="45" customWidth="1" collapsed="1"/>
    <col min="10" max="10" width="6.28515625" style="45" hidden="1" customWidth="1" outlineLevel="1"/>
    <col min="11" max="11" width="6.42578125" style="45" customWidth="1" collapsed="1"/>
    <col min="12" max="12" width="7" style="26" customWidth="1"/>
    <col min="13" max="13" width="6.140625" style="39" hidden="1" customWidth="1"/>
    <col min="14" max="14" width="32.5703125" style="26" customWidth="1"/>
    <col min="15" max="15" width="8" style="26" hidden="1" customWidth="1" outlineLevel="1"/>
    <col min="16" max="24" width="9.140625" style="26" hidden="1" customWidth="1" outlineLevel="1"/>
    <col min="25" max="25" width="9.140625" style="26" collapsed="1"/>
    <col min="26" max="16384" width="9.140625" style="26"/>
  </cols>
  <sheetData>
    <row r="1" spans="1:24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S1" s="163"/>
      <c r="T1" s="163"/>
      <c r="U1" s="164"/>
    </row>
    <row r="2" spans="1:24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S2" s="163"/>
      <c r="T2" s="163"/>
      <c r="U2" s="164"/>
    </row>
    <row r="3" spans="1:24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S3" s="163"/>
      <c r="T3" s="163"/>
      <c r="U3" s="164"/>
    </row>
    <row r="4" spans="1:24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S4" s="163"/>
      <c r="T4" s="163"/>
      <c r="U4" s="164"/>
    </row>
    <row r="5" spans="1:24" ht="31.5" customHeight="1" x14ac:dyDescent="0.2">
      <c r="A5" s="424" t="str">
        <f>Name_4</f>
        <v>ОТКРЫТЫЙ ЛЕТНИЙ ЧЕМПИОНАТ ГОРОДА РОСТОВА-НА-ДОНУ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S5" s="163"/>
      <c r="T5" s="163"/>
      <c r="U5" s="164"/>
    </row>
    <row r="6" spans="1:24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S6" s="163"/>
      <c r="T6" s="163"/>
      <c r="U6" s="164"/>
    </row>
    <row r="7" spans="1:24" ht="12.75" customHeight="1" x14ac:dyDescent="0.2">
      <c r="A7" s="471" t="s">
        <v>2427</v>
      </c>
      <c r="B7" s="471"/>
      <c r="D7" s="44"/>
      <c r="E7" s="4"/>
      <c r="M7" s="104"/>
      <c r="S7" s="163"/>
      <c r="T7" s="163"/>
      <c r="U7" s="164"/>
    </row>
    <row r="8" spans="1:24" ht="12.75" customHeight="1" x14ac:dyDescent="0.2">
      <c r="A8" s="471"/>
      <c r="B8" s="471"/>
      <c r="D8" s="44"/>
      <c r="E8" s="4"/>
      <c r="F8" s="477" t="s">
        <v>59</v>
      </c>
      <c r="G8" s="477"/>
      <c r="H8" s="144"/>
      <c r="I8" s="171" t="str">
        <f>d_1</f>
        <v>17 сентября 2022 г.</v>
      </c>
      <c r="J8" s="171"/>
      <c r="K8" s="171"/>
      <c r="L8" s="294" t="str">
        <f>'60мсб'!I6</f>
        <v>16:30</v>
      </c>
      <c r="M8" s="104"/>
      <c r="N8" s="184" t="str">
        <f>d_6</f>
        <v>t° +20 вл. 58%</v>
      </c>
      <c r="S8" s="163"/>
      <c r="T8" s="163"/>
      <c r="U8" s="164"/>
    </row>
    <row r="9" spans="1:24" x14ac:dyDescent="0.2">
      <c r="A9" s="10" t="str">
        <f>d_4</f>
        <v>ЖЕНЩИНЫ</v>
      </c>
      <c r="D9" s="44"/>
      <c r="E9" s="4"/>
      <c r="F9" s="478" t="s">
        <v>60</v>
      </c>
      <c r="G9" s="478"/>
      <c r="H9" s="141"/>
      <c r="I9" s="172" t="str">
        <f>d_1</f>
        <v>17 сентября 2022 г.</v>
      </c>
      <c r="J9" s="172"/>
      <c r="K9" s="172"/>
      <c r="L9" s="295" t="s">
        <v>301</v>
      </c>
      <c r="M9" s="105"/>
      <c r="N9" s="131" t="str">
        <f>d_5</f>
        <v>г.Ростов н/Д стадион Арсенал</v>
      </c>
      <c r="O9" s="26" t="s">
        <v>19</v>
      </c>
      <c r="P9" s="126" t="s">
        <v>121</v>
      </c>
      <c r="Q9" s="126" t="s">
        <v>122</v>
      </c>
      <c r="R9" s="126" t="s">
        <v>123</v>
      </c>
      <c r="S9" s="126">
        <v>1</v>
      </c>
      <c r="T9" s="126">
        <v>2</v>
      </c>
      <c r="U9" s="126" t="s">
        <v>47</v>
      </c>
      <c r="V9" s="126" t="s">
        <v>124</v>
      </c>
      <c r="W9" s="126" t="s">
        <v>125</v>
      </c>
      <c r="X9" s="126" t="s">
        <v>126</v>
      </c>
    </row>
    <row r="10" spans="1:24" ht="15.75" customHeight="1" x14ac:dyDescent="0.2">
      <c r="A10" s="466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99"/>
      <c r="I10" s="468" t="s">
        <v>14</v>
      </c>
      <c r="J10" s="101"/>
      <c r="K10" s="468" t="s">
        <v>15</v>
      </c>
      <c r="L10" s="466" t="s">
        <v>16</v>
      </c>
      <c r="M10" s="100" t="s">
        <v>17</v>
      </c>
      <c r="N10" s="472" t="s">
        <v>18</v>
      </c>
      <c r="P10" s="160">
        <v>1298</v>
      </c>
      <c r="Q10" s="160">
        <v>1394</v>
      </c>
      <c r="R10" s="156">
        <v>1524</v>
      </c>
      <c r="S10" s="156">
        <v>1624</v>
      </c>
      <c r="T10" s="156">
        <v>1744</v>
      </c>
      <c r="U10" s="156">
        <v>1874</v>
      </c>
      <c r="V10" s="161">
        <v>2024</v>
      </c>
      <c r="W10" s="161"/>
      <c r="X10" s="162"/>
    </row>
    <row r="11" spans="1:24" ht="15.75" x14ac:dyDescent="0.2">
      <c r="A11" s="466"/>
      <c r="B11" s="466"/>
      <c r="C11" s="466"/>
      <c r="D11" s="466"/>
      <c r="E11" s="466"/>
      <c r="F11" s="468"/>
      <c r="G11" s="455"/>
      <c r="H11" s="99"/>
      <c r="I11" s="468"/>
      <c r="J11" s="101"/>
      <c r="K11" s="468"/>
      <c r="L11" s="466"/>
      <c r="M11" s="100"/>
      <c r="N11" s="472"/>
      <c r="P11" s="188"/>
      <c r="Q11" s="188"/>
      <c r="R11" s="187"/>
      <c r="S11" s="187"/>
      <c r="T11" s="187"/>
      <c r="U11" s="187"/>
      <c r="V11" s="189"/>
      <c r="W11" s="189"/>
      <c r="X11" s="189"/>
    </row>
    <row r="12" spans="1:24" s="61" customFormat="1" ht="23.1" customHeight="1" x14ac:dyDescent="0.2">
      <c r="A12" s="221">
        <v>1</v>
      </c>
      <c r="B12" s="83" t="e">
        <f>VLOOKUP($O12,УЧАСТНИКИ!$A$2:$L$1060,3,FALSE)</f>
        <v>#N/A</v>
      </c>
      <c r="C12" s="82" t="e">
        <f>VLOOKUP($O12,УЧАСТНИКИ!$A$2:$L$1060,4,FALSE)</f>
        <v>#N/A</v>
      </c>
      <c r="D12" s="82" t="e">
        <f>VLOOKUP($O12,УЧАСТНИКИ!$A$2:$L$1060,8,FALSE)</f>
        <v>#N/A</v>
      </c>
      <c r="E12" s="83" t="e">
        <f>VLOOKUP($O12,УЧАСТНИКИ!$A$2:$L$1060,5,FALSE)</f>
        <v>#N/A</v>
      </c>
      <c r="F12" s="82" t="e">
        <f>VLOOKUP($O12,УЧАСТНИКИ!$A$2:$L$1060,7,FALSE)</f>
        <v>#N/A</v>
      </c>
      <c r="G12" s="222" t="e">
        <f>VLOOKUP($O12,УЧАСТНИКИ!$A$2:$L$1060,11,FALSE)</f>
        <v>#N/A</v>
      </c>
      <c r="H12" s="223">
        <v>1424</v>
      </c>
      <c r="I12" s="229" t="str">
        <f t="shared" ref="I12:I18" si="0">IF(H12=0,0,CONCATENATE(MID(H12,1,2),".",MID(H12,3,2)))</f>
        <v>14.24</v>
      </c>
      <c r="J12" s="223">
        <v>1417</v>
      </c>
      <c r="K12" s="229" t="str">
        <f t="shared" ref="K12:K16" si="1">IF(J12=0,0,CONCATENATE(MID(J12,1,2),".",MID(J12,3,2)))</f>
        <v>14.17</v>
      </c>
      <c r="L12" s="65" t="str">
        <f t="shared" ref="L12:L16" si="2">IF(Q12&lt;=$P$10,"МСМК",IF(Q12&lt;=$Q$10,"МС",IF(Q12&lt;=$R$10,"КМС",IF(Q12&lt;=$S$10,"1",IF(Q12&lt;=$T$10,"2",IF(Q12&lt;=$U$10,"3",IF(Q12&lt;=$V$10,"1юн",IF(Q12&lt;=$W$10,"2юн",IF(Q12&lt;=$X$10,"3юн",IF(Q12&gt;$X$10,"б/р"))))))))))</f>
        <v>КМС</v>
      </c>
      <c r="M12" s="222" t="s">
        <v>1654</v>
      </c>
      <c r="N12" s="83" t="e">
        <f>VLOOKUP($O12,УЧАСТНИКИ!$A$2:$L$1060,10,FALSE)</f>
        <v>#N/A</v>
      </c>
      <c r="O12" s="20" t="s">
        <v>2402</v>
      </c>
      <c r="Q12" s="233">
        <f t="shared" ref="Q12:Q16" si="3">MIN(H12,J12)</f>
        <v>1417</v>
      </c>
    </row>
    <row r="13" spans="1:24" s="61" customFormat="1" ht="23.1" customHeight="1" x14ac:dyDescent="0.2">
      <c r="A13" s="221">
        <v>2</v>
      </c>
      <c r="B13" s="83" t="str">
        <f>VLOOKUP($O13,УЧАСТНИКИ!$A$2:$L$1060,3,FALSE)</f>
        <v>КОНДРАТЬЕВА ЕКАТЕРИНА</v>
      </c>
      <c r="C13" s="82" t="str">
        <f>VLOOKUP($O13,УЧАСТНИКИ!$A$2:$L$1060,4,FALSE)</f>
        <v>25.06.1999</v>
      </c>
      <c r="D13" s="82" t="str">
        <f>VLOOKUP($O13,УЧАСТНИКИ!$A$2:$L$1060,8,FALSE)</f>
        <v>КМС</v>
      </c>
      <c r="E13" s="83" t="str">
        <f>VLOOKUP($O13,УЧАСТНИКИ!$A$2:$L$1060,5,FALSE)</f>
        <v>РОСТОВ СШОР-8</v>
      </c>
      <c r="F13" s="82">
        <f>VLOOKUP($O13,УЧАСТНИКИ!$A$2:$L$1060,7,FALSE)</f>
        <v>0</v>
      </c>
      <c r="G13" s="222" t="str">
        <f>VLOOKUP($O13,УЧАСТНИКИ!$A$2:$L$1060,11,FALSE)</f>
        <v>МС</v>
      </c>
      <c r="H13" s="223">
        <v>1507</v>
      </c>
      <c r="I13" s="229" t="str">
        <f t="shared" si="0"/>
        <v>15.07</v>
      </c>
      <c r="J13" s="223">
        <v>1522</v>
      </c>
      <c r="K13" s="229" t="str">
        <f t="shared" si="1"/>
        <v>15.22</v>
      </c>
      <c r="L13" s="65" t="str">
        <f t="shared" si="2"/>
        <v>КМС</v>
      </c>
      <c r="M13" s="222" t="s">
        <v>1660</v>
      </c>
      <c r="N13" s="83" t="str">
        <f>VLOOKUP($O13,УЧАСТНИКИ!$A$2:$L$1060,10,FALSE)</f>
        <v>ПРОХОРОВ В.Т., ЗАДОРОЖНАЯ С..В.</v>
      </c>
      <c r="O13" s="20" t="s">
        <v>1509</v>
      </c>
      <c r="Q13" s="233">
        <f t="shared" si="3"/>
        <v>1507</v>
      </c>
    </row>
    <row r="14" spans="1:24" s="61" customFormat="1" ht="23.1" customHeight="1" x14ac:dyDescent="0.2">
      <c r="A14" s="221">
        <v>3</v>
      </c>
      <c r="B14" s="83" t="e">
        <f>VLOOKUP($O14,УЧАСТНИКИ!$A$2:$L$1060,3,FALSE)</f>
        <v>#N/A</v>
      </c>
      <c r="C14" s="82" t="e">
        <f>VLOOKUP($O14,УЧАСТНИКИ!$A$2:$L$1060,4,FALSE)</f>
        <v>#N/A</v>
      </c>
      <c r="D14" s="82" t="e">
        <f>VLOOKUP($O14,УЧАСТНИКИ!$A$2:$L$1060,8,FALSE)</f>
        <v>#N/A</v>
      </c>
      <c r="E14" s="83" t="e">
        <f>VLOOKUP($O14,УЧАСТНИКИ!$A$2:$L$1060,5,FALSE)</f>
        <v>#N/A</v>
      </c>
      <c r="F14" s="82" t="e">
        <f>VLOOKUP($O14,УЧАСТНИКИ!$A$2:$L$1060,7,FALSE)</f>
        <v>#N/A</v>
      </c>
      <c r="G14" s="222" t="e">
        <f>VLOOKUP($O14,УЧАСТНИКИ!$A$2:$L$1060,11,FALSE)</f>
        <v>#N/A</v>
      </c>
      <c r="H14" s="223">
        <v>1526</v>
      </c>
      <c r="I14" s="229" t="str">
        <f t="shared" si="0"/>
        <v>15.26</v>
      </c>
      <c r="J14" s="223">
        <v>1547</v>
      </c>
      <c r="K14" s="229" t="str">
        <f t="shared" si="1"/>
        <v>15.47</v>
      </c>
      <c r="L14" s="65" t="str">
        <f t="shared" si="2"/>
        <v>1</v>
      </c>
      <c r="M14" s="222" t="s">
        <v>1656</v>
      </c>
      <c r="N14" s="83" t="e">
        <f>VLOOKUP($O14,УЧАСТНИКИ!$A$2:$L$1060,10,FALSE)</f>
        <v>#N/A</v>
      </c>
      <c r="O14" s="20" t="s">
        <v>1627</v>
      </c>
      <c r="Q14" s="233">
        <f t="shared" si="3"/>
        <v>1526</v>
      </c>
      <c r="R14" s="61" t="s">
        <v>2219</v>
      </c>
      <c r="S14" s="61" t="s">
        <v>2218</v>
      </c>
      <c r="T14" s="61" t="s">
        <v>2217</v>
      </c>
      <c r="U14" s="61" t="s">
        <v>2216</v>
      </c>
      <c r="V14" s="61" t="s">
        <v>1478</v>
      </c>
      <c r="W14" s="61" t="s">
        <v>2215</v>
      </c>
      <c r="X14" s="61" t="s">
        <v>2214</v>
      </c>
    </row>
    <row r="15" spans="1:24" s="61" customFormat="1" ht="23.1" customHeight="1" x14ac:dyDescent="0.2">
      <c r="A15" s="221">
        <v>4</v>
      </c>
      <c r="B15" s="83" t="str">
        <f>VLOOKUP($O15,УЧАСТНИКИ!$A$2:$L$1060,3,FALSE)</f>
        <v>АТАМАНЕНКО ОЛЕСЯ</v>
      </c>
      <c r="C15" s="82" t="str">
        <f>VLOOKUP($O15,УЧАСТНИКИ!$A$2:$L$1060,4,FALSE)</f>
        <v>28.10.2006</v>
      </c>
      <c r="D15" s="82" t="str">
        <f>VLOOKUP($O15,УЧАСТНИКИ!$A$2:$L$1060,8,FALSE)</f>
        <v>3</v>
      </c>
      <c r="E15" s="83" t="str">
        <f>VLOOKUP($O15,УЧАСТНИКИ!$A$2:$L$1060,5,FALSE)</f>
        <v>РОСТОВ ДЮСШ-1</v>
      </c>
      <c r="F15" s="82">
        <f>VLOOKUP($O15,УЧАСТНИКИ!$A$2:$L$1060,7,FALSE)</f>
        <v>0</v>
      </c>
      <c r="G15" s="222" t="str">
        <f>VLOOKUP($O15,УЧАСТНИКИ!$A$2:$L$1060,11,FALSE)</f>
        <v>МО</v>
      </c>
      <c r="H15" s="223">
        <v>1637</v>
      </c>
      <c r="I15" s="229" t="str">
        <f t="shared" si="0"/>
        <v>16.37</v>
      </c>
      <c r="J15" s="223">
        <v>1646</v>
      </c>
      <c r="K15" s="229" t="str">
        <f t="shared" si="1"/>
        <v>16.46</v>
      </c>
      <c r="L15" s="65" t="str">
        <f t="shared" si="2"/>
        <v>2</v>
      </c>
      <c r="M15" s="222">
        <v>14</v>
      </c>
      <c r="N15" s="83" t="str">
        <f>VLOOKUP($O15,УЧАСТНИКИ!$A$2:$L$1060,10,FALSE)</f>
        <v>ИВАНОВ.И.П.</v>
      </c>
      <c r="O15" s="20" t="s">
        <v>2165</v>
      </c>
      <c r="Q15" s="233">
        <f t="shared" si="3"/>
        <v>1637</v>
      </c>
    </row>
    <row r="16" spans="1:24" s="61" customFormat="1" ht="24.75" customHeight="1" x14ac:dyDescent="0.2">
      <c r="A16" s="221">
        <v>0.76</v>
      </c>
      <c r="B16" s="83" t="e">
        <f>VLOOKUP($O16,УЧАСТНИКИ!$A$2:$L$1060,3,FALSE)</f>
        <v>#N/A</v>
      </c>
      <c r="C16" s="82" t="e">
        <f>VLOOKUP($O16,УЧАСТНИКИ!$A$2:$L$1060,4,FALSE)</f>
        <v>#N/A</v>
      </c>
      <c r="D16" s="82" t="e">
        <f>VLOOKUP($O16,УЧАСТНИКИ!$A$2:$L$1060,8,FALSE)</f>
        <v>#N/A</v>
      </c>
      <c r="E16" s="83" t="e">
        <f>VLOOKUP($O16,УЧАСТНИКИ!$A$2:$L$1060,5,FALSE)</f>
        <v>#N/A</v>
      </c>
      <c r="F16" s="82" t="e">
        <f>VLOOKUP($O16,УЧАСТНИКИ!$A$2:$L$1060,7,FALSE)</f>
        <v>#N/A</v>
      </c>
      <c r="G16" s="222" t="e">
        <f>VLOOKUP($O16,УЧАСТНИКИ!$A$2:$L$1060,11,FALSE)</f>
        <v>#N/A</v>
      </c>
      <c r="H16" s="223">
        <v>1552</v>
      </c>
      <c r="I16" s="229" t="str">
        <f t="shared" si="0"/>
        <v>15.52</v>
      </c>
      <c r="J16" s="223"/>
      <c r="K16" s="234">
        <f t="shared" si="1"/>
        <v>0</v>
      </c>
      <c r="L16" s="65" t="str">
        <f t="shared" si="2"/>
        <v>1</v>
      </c>
      <c r="M16" s="222" t="s">
        <v>1658</v>
      </c>
      <c r="N16" s="83" t="e">
        <f>VLOOKUP($O16,УЧАСТНИКИ!$A$2:$L$1060,10,FALSE)</f>
        <v>#N/A</v>
      </c>
      <c r="O16" s="20" t="s">
        <v>2298</v>
      </c>
      <c r="Q16" s="233">
        <f t="shared" si="3"/>
        <v>1552</v>
      </c>
    </row>
    <row r="17" spans="1:17" s="61" customFormat="1" ht="23.1" customHeight="1" x14ac:dyDescent="0.2">
      <c r="A17" s="221">
        <v>0.76</v>
      </c>
      <c r="B17" s="83" t="str">
        <f>VLOOKUP($O17,УЧАСТНИКИ!$A$2:$L$1060,3,FALSE)</f>
        <v>МОРОЗОВА ВАЛЕРИЯ</v>
      </c>
      <c r="C17" s="82" t="str">
        <f>VLOOKUP($O17,УЧАСТНИКИ!$A$2:$L$1060,4,FALSE)</f>
        <v>10.04.2006</v>
      </c>
      <c r="D17" s="82" t="str">
        <f>VLOOKUP($O17,УЧАСТНИКИ!$A$2:$L$1060,8,FALSE)</f>
        <v>1</v>
      </c>
      <c r="E17" s="83" t="str">
        <f>VLOOKUP($O17,УЧАСТНИКИ!$A$2:$L$1060,5,FALSE)</f>
        <v>ТАГАНРОГ СШОР-13</v>
      </c>
      <c r="F17" s="82">
        <f>VLOOKUP($O17,УЧАСТНИКИ!$A$2:$L$1060,7,FALSE)</f>
        <v>0</v>
      </c>
      <c r="G17" s="222" t="str">
        <f>VLOOKUP($O17,УЧАСТНИКИ!$A$2:$L$1060,11,FALSE)</f>
        <v>МС</v>
      </c>
      <c r="H17" s="223">
        <v>1556</v>
      </c>
      <c r="I17" s="229" t="str">
        <f t="shared" si="0"/>
        <v>15.56</v>
      </c>
      <c r="J17" s="223"/>
      <c r="K17" s="234">
        <f t="shared" ref="K17" si="4">IF(J17=0,0,CONCATENATE(MID(J17,1,1),".",MID(J17,2,1)))</f>
        <v>0</v>
      </c>
      <c r="L17" s="65" t="str">
        <f t="shared" ref="L17:L20" si="5">IF(Q17&lt;=$P$10,"МСМК",IF(Q17&lt;=$Q$10,"МС",IF(Q17&lt;=$R$10,"КМС",IF(Q17&lt;=$S$10,"1",IF(Q17&lt;=$T$10,"2",IF(Q17&lt;=$U$10,"3",IF(Q17&lt;=$V$10,"1юн",IF(Q17&lt;=$W$10,"2юн",IF(Q17&lt;=$X$10,"3юн",IF(Q17&gt;$X$10,"б/р"))))))))))</f>
        <v>1</v>
      </c>
      <c r="M17" s="222">
        <v>12</v>
      </c>
      <c r="N17" s="83" t="str">
        <f>VLOOKUP($O17,УЧАСТНИКИ!$A$2:$L$1060,10,FALSE)</f>
        <v>ЗАЙЦЕВА Е.Н., МИШИНА Т.Г.</v>
      </c>
      <c r="O17" s="20" t="s">
        <v>2419</v>
      </c>
      <c r="Q17" s="233">
        <f t="shared" ref="Q17:Q20" si="6">MIN(H17,J17)</f>
        <v>1556</v>
      </c>
    </row>
    <row r="18" spans="1:17" s="61" customFormat="1" ht="23.1" customHeight="1" x14ac:dyDescent="0.2">
      <c r="A18" s="221">
        <v>0.76</v>
      </c>
      <c r="B18" s="83" t="e">
        <f>VLOOKUP($O18,УЧАСТНИКИ!$A$2:$L$1060,3,FALSE)</f>
        <v>#N/A</v>
      </c>
      <c r="C18" s="82" t="e">
        <f>VLOOKUP($O18,УЧАСТНИКИ!$A$2:$L$1060,4,FALSE)</f>
        <v>#N/A</v>
      </c>
      <c r="D18" s="82" t="e">
        <f>VLOOKUP($O18,УЧАСТНИКИ!$A$2:$L$1060,8,FALSE)</f>
        <v>#N/A</v>
      </c>
      <c r="E18" s="83" t="e">
        <f>VLOOKUP($O18,УЧАСТНИКИ!$A$2:$L$1060,5,FALSE)</f>
        <v>#N/A</v>
      </c>
      <c r="F18" s="82" t="e">
        <f>VLOOKUP($O18,УЧАСТНИКИ!$A$2:$L$1060,7,FALSE)</f>
        <v>#N/A</v>
      </c>
      <c r="G18" s="222" t="e">
        <f>VLOOKUP($O18,УЧАСТНИКИ!$A$2:$L$1060,11,FALSE)</f>
        <v>#N/A</v>
      </c>
      <c r="H18" s="223">
        <v>1617</v>
      </c>
      <c r="I18" s="229" t="str">
        <f t="shared" si="0"/>
        <v>16.17</v>
      </c>
      <c r="J18" s="223"/>
      <c r="K18" s="234">
        <f t="shared" ref="K18:K21" si="7">IF(J18=0,0,CONCATENATE(MID(J18,1,1),".",MID(J18,2,1)))</f>
        <v>0</v>
      </c>
      <c r="L18" s="65" t="str">
        <f t="shared" si="5"/>
        <v>1</v>
      </c>
      <c r="M18" s="222" t="s">
        <v>1656</v>
      </c>
      <c r="N18" s="83" t="e">
        <f>VLOOKUP($O18,УЧАСТНИКИ!$A$2:$L$1060,10,FALSE)</f>
        <v>#N/A</v>
      </c>
      <c r="O18" s="20" t="s">
        <v>2346</v>
      </c>
      <c r="Q18" s="233">
        <f t="shared" si="6"/>
        <v>1617</v>
      </c>
    </row>
    <row r="19" spans="1:17" s="61" customFormat="1" ht="23.1" hidden="1" customHeight="1" x14ac:dyDescent="0.2">
      <c r="A19" s="221">
        <v>4</v>
      </c>
      <c r="B19" s="83" t="e">
        <f>VLOOKUP($O19,УЧАСТНИКИ!$A$2:$L$1060,3,FALSE)</f>
        <v>#N/A</v>
      </c>
      <c r="C19" s="82" t="e">
        <f>VLOOKUP($O19,УЧАСТНИКИ!$A$2:$L$1060,4,FALSE)</f>
        <v>#N/A</v>
      </c>
      <c r="D19" s="82" t="e">
        <f>VLOOKUP($O19,УЧАСТНИКИ!$A$2:$L$1060,8,FALSE)</f>
        <v>#N/A</v>
      </c>
      <c r="E19" s="83" t="e">
        <f>VLOOKUP($O19,УЧАСТНИКИ!$A$2:$L$1060,5,FALSE)</f>
        <v>#N/A</v>
      </c>
      <c r="F19" s="82" t="e">
        <f>VLOOKUP($O19,УЧАСТНИКИ!$A$2:$L$1060,7,FALSE)</f>
        <v>#N/A</v>
      </c>
      <c r="G19" s="222" t="e">
        <f>VLOOKUP($O19,УЧАСТНИКИ!$A$2:$L$1060,11,FALSE)</f>
        <v>#N/A</v>
      </c>
      <c r="H19" s="223"/>
      <c r="I19" s="229">
        <f t="shared" ref="I19:I21" si="8">IF(H19=0,0,CONCATENATE(MID(H19,1,2),".",MID(H19,3,2)))</f>
        <v>0</v>
      </c>
      <c r="J19" s="223"/>
      <c r="K19" s="234">
        <f t="shared" si="7"/>
        <v>0</v>
      </c>
      <c r="L19" s="65" t="str">
        <f t="shared" si="5"/>
        <v>МСМК</v>
      </c>
      <c r="M19" s="222">
        <v>14</v>
      </c>
      <c r="N19" s="83" t="e">
        <f>VLOOKUP($O19,УЧАСТНИКИ!$A$2:$L$1060,10,FALSE)</f>
        <v>#N/A</v>
      </c>
      <c r="O19" s="20"/>
      <c r="Q19" s="233">
        <f t="shared" si="6"/>
        <v>0</v>
      </c>
    </row>
    <row r="20" spans="1:17" s="61" customFormat="1" ht="23.1" hidden="1" customHeight="1" x14ac:dyDescent="0.2">
      <c r="A20" s="221">
        <v>5</v>
      </c>
      <c r="B20" s="83" t="e">
        <f>VLOOKUP($O20,УЧАСТНИКИ!$A$2:$L$1060,3,FALSE)</f>
        <v>#N/A</v>
      </c>
      <c r="C20" s="82" t="e">
        <f>VLOOKUP($O20,УЧАСТНИКИ!$A$2:$L$1060,4,FALSE)</f>
        <v>#N/A</v>
      </c>
      <c r="D20" s="82" t="e">
        <f>VLOOKUP($O20,УЧАСТНИКИ!$A$2:$L$1060,8,FALSE)</f>
        <v>#N/A</v>
      </c>
      <c r="E20" s="83" t="e">
        <f>VLOOKUP($O20,УЧАСТНИКИ!$A$2:$L$1060,5,FALSE)</f>
        <v>#N/A</v>
      </c>
      <c r="F20" s="82" t="e">
        <f>VLOOKUP($O20,УЧАСТНИКИ!$A$2:$L$1060,7,FALSE)</f>
        <v>#N/A</v>
      </c>
      <c r="G20" s="222" t="e">
        <f>VLOOKUP($O20,УЧАСТНИКИ!$A$2:$L$1060,11,FALSE)</f>
        <v>#N/A</v>
      </c>
      <c r="H20" s="223"/>
      <c r="I20" s="229">
        <f t="shared" si="8"/>
        <v>0</v>
      </c>
      <c r="J20" s="223"/>
      <c r="K20" s="234">
        <f t="shared" si="7"/>
        <v>0</v>
      </c>
      <c r="L20" s="65" t="str">
        <f t="shared" si="5"/>
        <v>МСМК</v>
      </c>
      <c r="M20" s="222" t="s">
        <v>1658</v>
      </c>
      <c r="N20" s="83" t="e">
        <f>VLOOKUP($O20,УЧАСТНИКИ!$A$2:$L$1060,10,FALSE)</f>
        <v>#N/A</v>
      </c>
      <c r="O20" s="20"/>
      <c r="Q20" s="233">
        <f t="shared" si="6"/>
        <v>0</v>
      </c>
    </row>
    <row r="21" spans="1:17" s="61" customFormat="1" ht="23.1" hidden="1" customHeight="1" x14ac:dyDescent="0.2">
      <c r="A21" s="221">
        <v>6</v>
      </c>
      <c r="B21" s="83" t="e">
        <f>VLOOKUP($O21,УЧАСТНИКИ!$A$2:$L$1060,3,FALSE)</f>
        <v>#N/A</v>
      </c>
      <c r="C21" s="82" t="e">
        <f>VLOOKUP($O21,УЧАСТНИКИ!$A$2:$L$1060,4,FALSE)</f>
        <v>#N/A</v>
      </c>
      <c r="D21" s="82" t="e">
        <f>VLOOKUP($O21,УЧАСТНИКИ!$A$2:$L$1060,8,FALSE)</f>
        <v>#N/A</v>
      </c>
      <c r="E21" s="83" t="e">
        <f>VLOOKUP($O21,УЧАСТНИКИ!$A$2:$L$1060,5,FALSE)</f>
        <v>#N/A</v>
      </c>
      <c r="F21" s="82" t="e">
        <f>VLOOKUP($O21,УЧАСТНИКИ!$A$2:$L$1060,7,FALSE)</f>
        <v>#N/A</v>
      </c>
      <c r="G21" s="222" t="e">
        <f>VLOOKUP($O21,УЧАСТНИКИ!$A$2:$L$1060,11,FALSE)</f>
        <v>#N/A</v>
      </c>
      <c r="H21" s="223"/>
      <c r="I21" s="229">
        <f t="shared" si="8"/>
        <v>0</v>
      </c>
      <c r="J21" s="223"/>
      <c r="K21" s="234">
        <f t="shared" si="7"/>
        <v>0</v>
      </c>
      <c r="L21" s="65" t="str">
        <f>IF(Q21&lt;=$P$10,"МСМК",IF(Q21&lt;=$Q$10,"МС",IF(Q21&lt;=$R$10,"КМС",IF(Q21&lt;=$S$10,"1",IF(Q21&lt;=$T$10,"2",IF(Q21&lt;=$U$10,"3",IF(Q21&lt;=$V$10,"1юн",IF(Q21&lt;=$W$10,"2юн",IF(Q21&lt;=$X$10,"3юн",IF(Q21&gt;$X$10,"б/р"))))))))))</f>
        <v>МСМК</v>
      </c>
      <c r="M21" s="222">
        <v>12</v>
      </c>
      <c r="N21" s="83" t="e">
        <f>VLOOKUP($O21,УЧАСТНИКИ!$A$2:$L$1060,10,FALSE)</f>
        <v>#N/A</v>
      </c>
      <c r="O21" s="20"/>
      <c r="Q21" s="233">
        <f t="shared" ref="Q21" si="9">MIN(H21,J21)</f>
        <v>0</v>
      </c>
    </row>
    <row r="22" spans="1:17" x14ac:dyDescent="0.2">
      <c r="A22" s="45"/>
    </row>
    <row r="23" spans="1:17" x14ac:dyDescent="0.2">
      <c r="A23" s="45"/>
    </row>
    <row r="24" spans="1:17" x14ac:dyDescent="0.2">
      <c r="A24" s="45"/>
    </row>
    <row r="25" spans="1:17" x14ac:dyDescent="0.2">
      <c r="A25" s="45"/>
    </row>
    <row r="26" spans="1:17" ht="15" customHeight="1" x14ac:dyDescent="0.2">
      <c r="A26" s="78"/>
      <c r="B26" s="475" t="s">
        <v>1715</v>
      </c>
      <c r="C26" s="475"/>
      <c r="E26" s="219"/>
      <c r="F26" s="292"/>
      <c r="G26" s="476" t="s">
        <v>2120</v>
      </c>
      <c r="H26" s="476"/>
      <c r="I26" s="476"/>
      <c r="J26" s="476"/>
      <c r="K26" s="476"/>
      <c r="L26" s="476"/>
      <c r="M26" s="476"/>
      <c r="N26" s="476"/>
    </row>
    <row r="27" spans="1:17" x14ac:dyDescent="0.2">
      <c r="A27" s="78"/>
      <c r="E27" s="71"/>
      <c r="F27" s="71"/>
      <c r="G27" s="78"/>
      <c r="H27" s="59"/>
      <c r="I27" s="59"/>
      <c r="M27" s="26"/>
    </row>
    <row r="28" spans="1:17" x14ac:dyDescent="0.2">
      <c r="A28" s="78"/>
      <c r="E28" s="71"/>
      <c r="F28" s="71"/>
      <c r="G28" s="78"/>
      <c r="H28" s="59"/>
      <c r="I28" s="59"/>
      <c r="M28" s="26"/>
    </row>
    <row r="29" spans="1:17" ht="15" customHeight="1" x14ac:dyDescent="0.2">
      <c r="A29" s="78"/>
      <c r="B29" s="475" t="s">
        <v>1716</v>
      </c>
      <c r="C29" s="475"/>
      <c r="E29" s="219"/>
      <c r="F29" s="292"/>
      <c r="G29" s="476" t="s">
        <v>2213</v>
      </c>
      <c r="H29" s="476"/>
      <c r="I29" s="476"/>
      <c r="J29" s="476"/>
      <c r="K29" s="476"/>
      <c r="L29" s="476"/>
      <c r="M29" s="476"/>
      <c r="N29" s="476"/>
    </row>
    <row r="30" spans="1:17" x14ac:dyDescent="0.2">
      <c r="A30" s="78"/>
      <c r="J30" s="26"/>
      <c r="K30" s="39"/>
      <c r="M30" s="26"/>
    </row>
    <row r="31" spans="1:17" ht="15" customHeight="1" x14ac:dyDescent="0.2">
      <c r="A31" s="78"/>
      <c r="B31" s="219"/>
      <c r="E31" s="482"/>
      <c r="F31" s="482"/>
      <c r="G31" s="482"/>
      <c r="H31" s="482"/>
      <c r="I31" s="482"/>
      <c r="J31" s="482"/>
      <c r="K31" s="482"/>
      <c r="L31" s="482"/>
      <c r="M31" s="26"/>
    </row>
    <row r="32" spans="1:17" x14ac:dyDescent="0.2">
      <c r="A32" s="78"/>
      <c r="E32" s="71"/>
      <c r="F32" s="71"/>
      <c r="G32" s="78"/>
      <c r="H32" s="59"/>
      <c r="I32" s="59"/>
      <c r="M32" s="26"/>
    </row>
    <row r="33" spans="1:13" x14ac:dyDescent="0.2">
      <c r="A33" s="78"/>
      <c r="E33" s="71"/>
      <c r="F33" s="71"/>
      <c r="G33" s="78"/>
      <c r="H33" s="59"/>
      <c r="I33" s="59"/>
      <c r="M33" s="26"/>
    </row>
    <row r="34" spans="1:13" ht="15" customHeight="1" x14ac:dyDescent="0.2">
      <c r="A34" s="78"/>
      <c r="B34" s="219"/>
      <c r="E34" s="482"/>
      <c r="F34" s="482"/>
      <c r="G34" s="482"/>
      <c r="H34" s="482"/>
      <c r="I34" s="482"/>
      <c r="J34" s="482"/>
      <c r="K34" s="482"/>
      <c r="L34" s="482"/>
      <c r="M34" s="26"/>
    </row>
    <row r="35" spans="1:13" x14ac:dyDescent="0.2">
      <c r="A35" s="78"/>
      <c r="J35" s="26"/>
      <c r="K35" s="39"/>
      <c r="M35" s="26"/>
    </row>
    <row r="36" spans="1:13" x14ac:dyDescent="0.2">
      <c r="A36" s="78"/>
      <c r="J36" s="26"/>
      <c r="K36" s="39"/>
      <c r="M36" s="26"/>
    </row>
    <row r="37" spans="1:13" ht="15" customHeight="1" x14ac:dyDescent="0.2">
      <c r="A37" s="45"/>
      <c r="B37" s="219"/>
      <c r="E37" s="482"/>
      <c r="F37" s="482"/>
      <c r="G37" s="482"/>
      <c r="H37" s="482"/>
      <c r="I37" s="482"/>
      <c r="J37" s="482"/>
      <c r="K37" s="482"/>
      <c r="L37" s="219"/>
    </row>
    <row r="38" spans="1:13" x14ac:dyDescent="0.2">
      <c r="A38" s="45"/>
      <c r="E38" s="71"/>
      <c r="F38" s="71"/>
      <c r="G38" s="78"/>
      <c r="H38" s="59"/>
      <c r="I38" s="59"/>
    </row>
    <row r="39" spans="1:13" x14ac:dyDescent="0.2">
      <c r="A39" s="45"/>
      <c r="E39" s="71"/>
      <c r="F39" s="71"/>
      <c r="G39" s="78"/>
      <c r="H39" s="59"/>
      <c r="I39" s="59"/>
    </row>
    <row r="40" spans="1:13" ht="15" customHeight="1" x14ac:dyDescent="0.2">
      <c r="A40" s="45"/>
      <c r="B40" s="219"/>
      <c r="E40" s="482"/>
      <c r="F40" s="482"/>
      <c r="G40" s="482"/>
      <c r="H40" s="482"/>
      <c r="I40" s="482"/>
      <c r="J40" s="482"/>
      <c r="K40" s="482"/>
      <c r="L40" s="219"/>
    </row>
    <row r="41" spans="1:13" x14ac:dyDescent="0.2">
      <c r="A41" s="45"/>
    </row>
    <row r="42" spans="1:13" x14ac:dyDescent="0.2">
      <c r="A42" s="45"/>
    </row>
    <row r="43" spans="1:13" x14ac:dyDescent="0.2">
      <c r="A43" s="45"/>
    </row>
    <row r="44" spans="1:13" x14ac:dyDescent="0.2">
      <c r="A44" s="45"/>
    </row>
    <row r="45" spans="1:13" x14ac:dyDescent="0.2">
      <c r="A45" s="45"/>
    </row>
    <row r="46" spans="1:13" x14ac:dyDescent="0.2">
      <c r="A46" s="45"/>
    </row>
    <row r="47" spans="1:13" x14ac:dyDescent="0.2">
      <c r="A47" s="45"/>
    </row>
    <row r="48" spans="1:13" x14ac:dyDescent="0.2">
      <c r="A48" s="45"/>
    </row>
    <row r="49" spans="1:1" x14ac:dyDescent="0.2">
      <c r="A49" s="45"/>
    </row>
    <row r="50" spans="1:1" x14ac:dyDescent="0.2">
      <c r="A50" s="45"/>
    </row>
    <row r="51" spans="1:1" x14ac:dyDescent="0.2">
      <c r="A51" s="45"/>
    </row>
    <row r="52" spans="1:1" x14ac:dyDescent="0.2">
      <c r="A52" s="45"/>
    </row>
    <row r="53" spans="1:1" x14ac:dyDescent="0.2">
      <c r="A53" s="45"/>
    </row>
  </sheetData>
  <sortState ref="A12:AD17">
    <sortCondition ref="J12:J17"/>
  </sortState>
  <mergeCells count="29">
    <mergeCell ref="E31:L31"/>
    <mergeCell ref="E34:L34"/>
    <mergeCell ref="K10:K11"/>
    <mergeCell ref="L10:L11"/>
    <mergeCell ref="B26:C26"/>
    <mergeCell ref="B29:C29"/>
    <mergeCell ref="G26:N26"/>
    <mergeCell ref="G29:N29"/>
    <mergeCell ref="N10:N11"/>
    <mergeCell ref="E10:E11"/>
    <mergeCell ref="F10:F11"/>
    <mergeCell ref="G10:G11"/>
    <mergeCell ref="I10:I11"/>
    <mergeCell ref="E37:K37"/>
    <mergeCell ref="E40:K40"/>
    <mergeCell ref="F9:G9"/>
    <mergeCell ref="A8:B8"/>
    <mergeCell ref="A1:N1"/>
    <mergeCell ref="A2:N2"/>
    <mergeCell ref="A3:N3"/>
    <mergeCell ref="F8:G8"/>
    <mergeCell ref="A6:N6"/>
    <mergeCell ref="A7:B7"/>
    <mergeCell ref="A5:N5"/>
    <mergeCell ref="A4:N4"/>
    <mergeCell ref="A10:A11"/>
    <mergeCell ref="B10:B11"/>
    <mergeCell ref="C10:C11"/>
    <mergeCell ref="D10:D11"/>
  </mergeCells>
  <phoneticPr fontId="1" type="noConversion"/>
  <printOptions horizontalCentered="1"/>
  <pageMargins left="0.39370078740157483" right="0.39370078740157483" top="0.78740157480314965" bottom="0.19685039370078741" header="0.51181102362204722" footer="0.51181102362204722"/>
  <pageSetup paperSize="9" scale="90" orientation="landscape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indexed="34"/>
  </sheetPr>
  <dimension ref="A1:L62"/>
  <sheetViews>
    <sheetView zoomScaleNormal="100" workbookViewId="0">
      <selection activeCell="J5" sqref="J5"/>
    </sheetView>
  </sheetViews>
  <sheetFormatPr defaultColWidth="9.140625" defaultRowHeight="12.75" x14ac:dyDescent="0.2"/>
  <cols>
    <col min="1" max="1" width="4" style="17" customWidth="1"/>
    <col min="2" max="2" width="22.5703125" style="17" customWidth="1"/>
    <col min="3" max="3" width="12.140625" style="17" customWidth="1"/>
    <col min="4" max="4" width="26.28515625" style="17" customWidth="1"/>
    <col min="5" max="5" width="8.85546875" style="17" customWidth="1"/>
    <col min="6" max="7" width="7.7109375" style="17" customWidth="1"/>
    <col min="8" max="8" width="21.42578125" style="17" customWidth="1"/>
    <col min="9" max="9" width="10.140625" style="17" customWidth="1"/>
    <col min="10" max="10" width="7.85546875" style="17" customWidth="1"/>
    <col min="11" max="16384" width="9.140625" style="17"/>
  </cols>
  <sheetData>
    <row r="1" spans="1:12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</row>
    <row r="2" spans="1:12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2" ht="15" customHeight="1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427"/>
    </row>
    <row r="4" spans="1:12" ht="14.25" x14ac:dyDescent="0.2">
      <c r="A4" s="93"/>
      <c r="B4" s="93"/>
      <c r="C4" s="93"/>
      <c r="D4" s="93"/>
      <c r="E4" s="425" t="s">
        <v>1633</v>
      </c>
      <c r="F4" s="425"/>
      <c r="G4" s="425"/>
      <c r="H4" s="425"/>
      <c r="I4" s="425"/>
      <c r="J4" s="425"/>
    </row>
    <row r="5" spans="1:12" x14ac:dyDescent="0.2">
      <c r="A5" s="423" t="s">
        <v>277</v>
      </c>
      <c r="B5" s="423"/>
      <c r="C5" s="14"/>
      <c r="D5" s="4"/>
      <c r="H5" s="88" t="str">
        <f>d_1</f>
        <v>17 сентября 2022 г.</v>
      </c>
      <c r="I5" s="18"/>
      <c r="J5" s="14"/>
    </row>
    <row r="6" spans="1:12" ht="12.75" customHeight="1" x14ac:dyDescent="0.2">
      <c r="A6" s="88" t="str">
        <f>d_4</f>
        <v>ЖЕНЩИНЫ</v>
      </c>
      <c r="C6" s="14"/>
      <c r="D6" s="4"/>
      <c r="E6" s="22"/>
      <c r="F6" s="134" t="str">
        <f>d_5</f>
        <v>г.Ростов н/Д стадион Арсенал</v>
      </c>
      <c r="G6" s="22"/>
      <c r="H6" s="22"/>
      <c r="I6" s="90" t="s">
        <v>1632</v>
      </c>
      <c r="J6" s="14"/>
    </row>
    <row r="7" spans="1:12" ht="18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14" t="s">
        <v>42</v>
      </c>
      <c r="F7" s="114" t="s">
        <v>110</v>
      </c>
      <c r="G7" s="114" t="s">
        <v>111</v>
      </c>
      <c r="H7" s="114" t="s">
        <v>112</v>
      </c>
      <c r="I7" s="114" t="s">
        <v>57</v>
      </c>
      <c r="J7" s="114" t="s">
        <v>77</v>
      </c>
    </row>
    <row r="8" spans="1:12" x14ac:dyDescent="0.2">
      <c r="A8" s="115"/>
      <c r="B8" s="121" t="s">
        <v>52</v>
      </c>
      <c r="C8" s="116"/>
      <c r="D8" s="116"/>
      <c r="E8" s="116"/>
      <c r="F8" s="116"/>
      <c r="G8" s="116"/>
      <c r="H8" s="116"/>
      <c r="I8" s="116"/>
      <c r="J8" s="117"/>
    </row>
    <row r="9" spans="1:12" x14ac:dyDescent="0.2">
      <c r="A9" s="20" t="s">
        <v>45</v>
      </c>
      <c r="B9" s="15" t="e">
        <f>VLOOKUP($E9,УЧАСТНИКИ!$A$2:$L$1060,3,FALSE)</f>
        <v>#N/A</v>
      </c>
      <c r="C9" s="16" t="e">
        <f>VLOOKUP($E9,УЧАСТНИКИ!$A$2:$L$1060,4,FALSE)</f>
        <v>#N/A</v>
      </c>
      <c r="D9" s="32" t="e">
        <f>VLOOKUP($E9,УЧАСТНИКИ!$A$2:$L$1060,5,FALSE)</f>
        <v>#N/A</v>
      </c>
      <c r="E9" s="20" t="s">
        <v>1489</v>
      </c>
      <c r="F9" s="20" t="s">
        <v>1641</v>
      </c>
      <c r="G9" s="20"/>
      <c r="H9" s="20"/>
      <c r="I9" s="20"/>
      <c r="J9" s="207" t="e">
        <f>VLOOKUP($E9,УЧАСТНИКИ!$A$2:$L$1060,9,FALSE)</f>
        <v>#N/A</v>
      </c>
    </row>
    <row r="10" spans="1:12" ht="12" customHeight="1" x14ac:dyDescent="0.2">
      <c r="A10" s="20" t="s">
        <v>46</v>
      </c>
      <c r="B10" s="15" t="e">
        <f>VLOOKUP($E10,УЧАСТНИКИ!$A$2:$L$1060,3,FALSE)</f>
        <v>#N/A</v>
      </c>
      <c r="C10" s="16" t="e">
        <f>VLOOKUP($E10,УЧАСТНИКИ!$A$2:$L$1060,4,FALSE)</f>
        <v>#N/A</v>
      </c>
      <c r="D10" s="32" t="e">
        <f>VLOOKUP($E10,УЧАСТНИКИ!$A$2:$L$1060,5,FALSE)</f>
        <v>#N/A</v>
      </c>
      <c r="E10" s="20" t="s">
        <v>108</v>
      </c>
      <c r="F10" s="20" t="s">
        <v>1642</v>
      </c>
      <c r="G10" s="20"/>
      <c r="H10" s="20"/>
      <c r="I10" s="20"/>
      <c r="J10" s="207" t="e">
        <f>VLOOKUP($E10,УЧАСТНИКИ!$A$2:$L$1060,9,FALSE)</f>
        <v>#N/A</v>
      </c>
    </row>
    <row r="11" spans="1:12" x14ac:dyDescent="0.2">
      <c r="A11" s="20" t="s">
        <v>47</v>
      </c>
      <c r="B11" s="15" t="e">
        <f>VLOOKUP($E11,УЧАСТНИКИ!$A$2:$L$1060,3,FALSE)</f>
        <v>#N/A</v>
      </c>
      <c r="C11" s="16" t="e">
        <f>VLOOKUP($E11,УЧАСТНИКИ!$A$2:$L$1060,4,FALSE)</f>
        <v>#N/A</v>
      </c>
      <c r="D11" s="32" t="e">
        <f>VLOOKUP($E11,УЧАСТНИКИ!$A$2:$L$1060,5,FALSE)</f>
        <v>#N/A</v>
      </c>
      <c r="E11" s="20" t="s">
        <v>1512</v>
      </c>
      <c r="F11" s="20" t="s">
        <v>1643</v>
      </c>
      <c r="G11" s="20"/>
      <c r="H11" s="20"/>
      <c r="I11" s="20"/>
      <c r="J11" s="207" t="e">
        <f>VLOOKUP($E11,УЧАСТНИКИ!$A$2:$L$1060,9,FALSE)</f>
        <v>#N/A</v>
      </c>
    </row>
    <row r="12" spans="1:12" x14ac:dyDescent="0.2">
      <c r="A12" s="20" t="s">
        <v>48</v>
      </c>
      <c r="B12" s="214" t="str">
        <f>VLOOKUP($E12,УЧАСТНИКИ!$A$2:$L$1060,3,FALSE)</f>
        <v>ШЕВЛЮГА СОФЬЯ</v>
      </c>
      <c r="C12" s="20" t="str">
        <f>VLOOKUP($E12,УЧАСТНИКИ!$A$2:$L$1060,4,FALSE)</f>
        <v>05.02.2005</v>
      </c>
      <c r="D12" s="32" t="str">
        <f>VLOOKUP($E12,УЧАСТНИКИ!$A$2:$L$1060,5,FALSE)</f>
        <v>ТАГАНРОГ СШОР-13</v>
      </c>
      <c r="E12" s="20" t="s">
        <v>1563</v>
      </c>
      <c r="F12" s="20" t="s">
        <v>1643</v>
      </c>
      <c r="G12" s="20"/>
      <c r="H12" s="20"/>
      <c r="I12" s="20"/>
      <c r="J12" s="207">
        <f>VLOOKUP($E12,УЧАСТНИКИ!$A$2:$L$1060,9,FALSE)</f>
        <v>0</v>
      </c>
      <c r="L12" s="4"/>
    </row>
    <row r="13" spans="1:12" x14ac:dyDescent="0.2">
      <c r="A13" s="20" t="s">
        <v>49</v>
      </c>
      <c r="B13" s="15" t="e">
        <f>VLOOKUP($E13,УЧАСТНИКИ!$A$2:$L$1060,3,FALSE)</f>
        <v>#N/A</v>
      </c>
      <c r="C13" s="16" t="e">
        <f>VLOOKUP($E13,УЧАСТНИКИ!$A$2:$L$1060,4,FALSE)</f>
        <v>#N/A</v>
      </c>
      <c r="D13" s="32" t="e">
        <f>VLOOKUP($E13,УЧАСТНИКИ!$A$2:$L$1060,5,FALSE)</f>
        <v>#N/A</v>
      </c>
      <c r="E13" s="20" t="s">
        <v>89</v>
      </c>
      <c r="F13" s="20" t="s">
        <v>1642</v>
      </c>
      <c r="G13" s="20"/>
      <c r="H13" s="20"/>
      <c r="I13" s="20"/>
      <c r="J13" s="207" t="e">
        <f>VLOOKUP($E13,УЧАСТНИКИ!$A$2:$L$1060,9,FALSE)</f>
        <v>#N/A</v>
      </c>
    </row>
    <row r="14" spans="1:12" ht="15.75" customHeight="1" x14ac:dyDescent="0.2">
      <c r="A14" s="93"/>
      <c r="B14" s="93"/>
      <c r="C14" s="93"/>
      <c r="D14" s="93"/>
      <c r="E14" s="425" t="s">
        <v>1634</v>
      </c>
      <c r="F14" s="425"/>
      <c r="G14" s="425"/>
      <c r="H14" s="425"/>
      <c r="I14" s="425"/>
      <c r="J14" s="425"/>
    </row>
    <row r="15" spans="1:12" ht="15.75" customHeight="1" x14ac:dyDescent="0.2">
      <c r="A15" s="423" t="s">
        <v>277</v>
      </c>
      <c r="B15" s="423"/>
      <c r="C15" s="14"/>
      <c r="D15" s="4"/>
      <c r="H15" s="88" t="str">
        <f>d_1</f>
        <v>17 сентября 2022 г.</v>
      </c>
      <c r="I15" s="18"/>
      <c r="J15" s="14"/>
    </row>
    <row r="16" spans="1:12" ht="15.75" customHeight="1" x14ac:dyDescent="0.2">
      <c r="A16" s="88" t="str">
        <f>d_4</f>
        <v>ЖЕНЩИНЫ</v>
      </c>
      <c r="C16" s="14"/>
      <c r="D16" s="4"/>
      <c r="E16" s="22"/>
      <c r="F16" s="134" t="str">
        <f>d_5</f>
        <v>г.Ростов н/Д стадион Арсенал</v>
      </c>
      <c r="G16" s="22"/>
      <c r="H16" s="22"/>
      <c r="I16" s="90" t="s">
        <v>1636</v>
      </c>
      <c r="J16" s="14"/>
    </row>
    <row r="17" spans="1:10" ht="22.5" customHeight="1" x14ac:dyDescent="0.2">
      <c r="A17" s="114" t="s">
        <v>74</v>
      </c>
      <c r="B17" s="114" t="s">
        <v>75</v>
      </c>
      <c r="C17" s="114" t="s">
        <v>72</v>
      </c>
      <c r="D17" s="114" t="s">
        <v>107</v>
      </c>
      <c r="E17" s="114" t="s">
        <v>42</v>
      </c>
      <c r="F17" s="114" t="s">
        <v>110</v>
      </c>
      <c r="G17" s="114" t="s">
        <v>111</v>
      </c>
      <c r="H17" s="114" t="s">
        <v>112</v>
      </c>
      <c r="I17" s="114" t="s">
        <v>57</v>
      </c>
      <c r="J17" s="114" t="s">
        <v>77</v>
      </c>
    </row>
    <row r="18" spans="1:10" ht="15.75" customHeight="1" x14ac:dyDescent="0.2">
      <c r="A18" s="115"/>
      <c r="B18" s="121" t="s">
        <v>52</v>
      </c>
      <c r="C18" s="116"/>
      <c r="D18" s="116"/>
      <c r="E18" s="116"/>
      <c r="F18" s="116"/>
      <c r="G18" s="116"/>
      <c r="H18" s="116"/>
      <c r="I18" s="116"/>
      <c r="J18" s="117"/>
    </row>
    <row r="19" spans="1:10" ht="15.75" customHeight="1" x14ac:dyDescent="0.2">
      <c r="A19" s="20" t="s">
        <v>45</v>
      </c>
      <c r="B19" s="15" t="e">
        <f>VLOOKUP($E19,УЧАСТНИКИ!$A$2:$L$1060,3,FALSE)</f>
        <v>#N/A</v>
      </c>
      <c r="C19" s="16" t="e">
        <f>VLOOKUP($E19,УЧАСТНИКИ!$A$2:$L$1060,4,FALSE)</f>
        <v>#N/A</v>
      </c>
      <c r="D19" s="32" t="e">
        <f>VLOOKUP($E19,УЧАСТНИКИ!$A$2:$L$1060,5,FALSE)</f>
        <v>#N/A</v>
      </c>
      <c r="E19" s="20" t="s">
        <v>1417</v>
      </c>
      <c r="F19" s="20" t="s">
        <v>1642</v>
      </c>
      <c r="G19" s="20"/>
      <c r="H19" s="20"/>
      <c r="I19" s="20"/>
      <c r="J19" s="207" t="e">
        <f>VLOOKUP($E19,УЧАСТНИКИ!$A$2:$L$1060,9,FALSE)</f>
        <v>#N/A</v>
      </c>
    </row>
    <row r="20" spans="1:10" ht="15.75" customHeight="1" x14ac:dyDescent="0.2">
      <c r="A20" s="20" t="s">
        <v>46</v>
      </c>
      <c r="B20" s="15" t="e">
        <f>VLOOKUP($E20,УЧАСТНИКИ!$A$2:$L$1060,3,FALSE)</f>
        <v>#N/A</v>
      </c>
      <c r="C20" s="16" t="e">
        <f>VLOOKUP($E20,УЧАСТНИКИ!$A$2:$L$1060,4,FALSE)</f>
        <v>#N/A</v>
      </c>
      <c r="D20" s="32" t="e">
        <f>VLOOKUP($E20,УЧАСТНИКИ!$A$2:$L$1060,5,FALSE)</f>
        <v>#N/A</v>
      </c>
      <c r="E20" s="20" t="s">
        <v>1564</v>
      </c>
      <c r="F20" s="20" t="s">
        <v>1643</v>
      </c>
      <c r="G20" s="20"/>
      <c r="H20" s="20"/>
      <c r="I20" s="20"/>
      <c r="J20" s="207" t="e">
        <f>VLOOKUP($E20,УЧАСТНИКИ!$A$2:$L$1060,9,FALSE)</f>
        <v>#N/A</v>
      </c>
    </row>
    <row r="21" spans="1:10" ht="15.75" customHeight="1" x14ac:dyDescent="0.2">
      <c r="A21" s="20" t="s">
        <v>47</v>
      </c>
      <c r="B21" s="15" t="str">
        <f>VLOOKUP($E21,УЧАСТНИКИ!$A$2:$L$1060,3,FALSE)</f>
        <v>КОБАЛИЯ ДИАНА</v>
      </c>
      <c r="C21" s="16" t="str">
        <f>VLOOKUP($E21,УЧАСТНИКИ!$A$2:$L$1060,4,FALSE)</f>
        <v>29.07.2009</v>
      </c>
      <c r="D21" s="32" t="str">
        <f>VLOOKUP($E21,УЧАСТНИКИ!$A$2:$L$1060,5,FALSE)</f>
        <v>РОСТОВ ДЮСШ-1</v>
      </c>
      <c r="E21" s="20" t="s">
        <v>1425</v>
      </c>
      <c r="F21" s="20" t="s">
        <v>1641</v>
      </c>
      <c r="G21" s="20"/>
      <c r="H21" s="20"/>
      <c r="I21" s="20"/>
      <c r="J21" s="207">
        <f>VLOOKUP($E21,УЧАСТНИКИ!$A$2:$L$1060,9,FALSE)</f>
        <v>0</v>
      </c>
    </row>
    <row r="22" spans="1:10" ht="15.75" customHeight="1" x14ac:dyDescent="0.2">
      <c r="A22" s="20" t="s">
        <v>48</v>
      </c>
      <c r="B22" s="15" t="e">
        <f>VLOOKUP($E22,УЧАСТНИКИ!$A$2:$L$1060,3,FALSE)</f>
        <v>#N/A</v>
      </c>
      <c r="C22" s="16" t="e">
        <f>VLOOKUP($E22,УЧАСТНИКИ!$A$2:$L$1060,4,FALSE)</f>
        <v>#N/A</v>
      </c>
      <c r="D22" s="32" t="e">
        <f>VLOOKUP($E22,УЧАСТНИКИ!$A$2:$L$1060,5,FALSE)</f>
        <v>#N/A</v>
      </c>
      <c r="E22" s="20" t="s">
        <v>1511</v>
      </c>
      <c r="F22" s="20" t="s">
        <v>1643</v>
      </c>
      <c r="G22" s="20"/>
      <c r="H22" s="20"/>
      <c r="I22" s="20"/>
      <c r="J22" s="207" t="e">
        <f>VLOOKUP($E22,УЧАСТНИКИ!$A$2:$L$1060,9,FALSE)</f>
        <v>#N/A</v>
      </c>
    </row>
    <row r="23" spans="1:10" ht="15.75" customHeight="1" x14ac:dyDescent="0.2">
      <c r="A23" s="20" t="s">
        <v>49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32" t="e">
        <f>VLOOKUP($E23,УЧАСТНИКИ!$A$2:$L$1060,5,FALSE)</f>
        <v>#N/A</v>
      </c>
      <c r="E23" s="20" t="s">
        <v>176</v>
      </c>
      <c r="F23" s="20" t="s">
        <v>1642</v>
      </c>
      <c r="G23" s="20"/>
      <c r="H23" s="20"/>
      <c r="I23" s="20"/>
      <c r="J23" s="207" t="e">
        <f>VLOOKUP($E23,УЧАСТНИКИ!$A$2:$L$1060,9,FALSE)</f>
        <v>#N/A</v>
      </c>
    </row>
    <row r="24" spans="1:10" ht="15.75" customHeight="1" x14ac:dyDescent="0.2">
      <c r="A24" s="93"/>
      <c r="B24" s="93"/>
      <c r="C24" s="93"/>
      <c r="D24" s="93"/>
      <c r="E24" s="425" t="s">
        <v>1635</v>
      </c>
      <c r="F24" s="425"/>
      <c r="G24" s="425"/>
      <c r="H24" s="425"/>
      <c r="I24" s="425"/>
      <c r="J24" s="425"/>
    </row>
    <row r="25" spans="1:10" ht="15.75" hidden="1" customHeight="1" x14ac:dyDescent="0.2">
      <c r="C25" s="14"/>
      <c r="D25" s="4"/>
      <c r="I25" s="18"/>
      <c r="J25" s="14"/>
    </row>
    <row r="26" spans="1:10" ht="15.75" customHeight="1" x14ac:dyDescent="0.2">
      <c r="A26" s="423" t="s">
        <v>277</v>
      </c>
      <c r="B26" s="423"/>
      <c r="C26" s="14"/>
      <c r="D26" s="4"/>
      <c r="H26" s="88" t="str">
        <f>d_1</f>
        <v>17 сентября 2022 г.</v>
      </c>
      <c r="I26" s="18"/>
      <c r="J26" s="14"/>
    </row>
    <row r="27" spans="1:10" ht="15.75" customHeight="1" x14ac:dyDescent="0.2">
      <c r="A27" s="88" t="str">
        <f>d_4</f>
        <v>ЖЕНЩИНЫ</v>
      </c>
      <c r="C27" s="14"/>
      <c r="D27" s="4"/>
      <c r="E27" s="22"/>
      <c r="F27" s="134" t="str">
        <f>d_5</f>
        <v>г.Ростов н/Д стадион Арсенал</v>
      </c>
      <c r="G27" s="22"/>
      <c r="H27" s="22"/>
      <c r="I27" s="90" t="s">
        <v>1637</v>
      </c>
      <c r="J27" s="14"/>
    </row>
    <row r="28" spans="1:10" ht="22.5" customHeight="1" x14ac:dyDescent="0.2">
      <c r="A28" s="114" t="s">
        <v>74</v>
      </c>
      <c r="B28" s="114" t="s">
        <v>75</v>
      </c>
      <c r="C28" s="114" t="s">
        <v>72</v>
      </c>
      <c r="D28" s="114" t="s">
        <v>107</v>
      </c>
      <c r="E28" s="114" t="s">
        <v>42</v>
      </c>
      <c r="F28" s="114" t="s">
        <v>110</v>
      </c>
      <c r="G28" s="114" t="s">
        <v>111</v>
      </c>
      <c r="H28" s="114" t="s">
        <v>112</v>
      </c>
      <c r="I28" s="114" t="s">
        <v>57</v>
      </c>
      <c r="J28" s="114" t="s">
        <v>77</v>
      </c>
    </row>
    <row r="29" spans="1:10" ht="15.75" customHeight="1" x14ac:dyDescent="0.2">
      <c r="A29" s="115"/>
      <c r="B29" s="121" t="s">
        <v>52</v>
      </c>
      <c r="C29" s="116"/>
      <c r="D29" s="116"/>
      <c r="E29" s="116"/>
      <c r="F29" s="116"/>
      <c r="G29" s="116"/>
      <c r="H29" s="116"/>
      <c r="I29" s="116"/>
      <c r="J29" s="117"/>
    </row>
    <row r="30" spans="1:10" ht="15.75" customHeight="1" x14ac:dyDescent="0.2">
      <c r="A30" s="20" t="s">
        <v>45</v>
      </c>
      <c r="B30" s="15" t="str">
        <f>VLOOKUP($E30,УЧАСТНИКИ!$A$2:$L$1060,3,FALSE)</f>
        <v>МУТАЕВА СОФИЯ</v>
      </c>
      <c r="C30" s="16" t="str">
        <f>VLOOKUP($E30,УЧАСТНИКИ!$A$2:$L$1060,4,FALSE)</f>
        <v>24.06.2008</v>
      </c>
      <c r="D30" s="32" t="str">
        <f>VLOOKUP($E30,УЧАСТНИКИ!$A$2:$L$1060,5,FALSE)</f>
        <v>РОСТОВ ДЮСШ-1</v>
      </c>
      <c r="E30" s="20" t="s">
        <v>1621</v>
      </c>
      <c r="F30" s="20" t="s">
        <v>1642</v>
      </c>
      <c r="G30" s="20"/>
      <c r="H30" s="20"/>
      <c r="I30" s="20"/>
      <c r="J30" s="207">
        <f>VLOOKUP($E30,УЧАСТНИКИ!$A$2:$L$1060,9,FALSE)</f>
        <v>0</v>
      </c>
    </row>
    <row r="31" spans="1:10" ht="15.75" customHeight="1" x14ac:dyDescent="0.2">
      <c r="A31" s="20" t="s">
        <v>46</v>
      </c>
      <c r="B31" s="15" t="e">
        <f>VLOOKUP($E31,УЧАСТНИКИ!$A$2:$L$1060,3,FALSE)</f>
        <v>#N/A</v>
      </c>
      <c r="C31" s="16" t="e">
        <f>VLOOKUP($E31,УЧАСТНИКИ!$A$2:$L$1060,4,FALSE)</f>
        <v>#N/A</v>
      </c>
      <c r="D31" s="32" t="e">
        <f>VLOOKUP($E31,УЧАСТНИКИ!$A$2:$L$1060,5,FALSE)</f>
        <v>#N/A</v>
      </c>
      <c r="E31" s="20" t="s">
        <v>1517</v>
      </c>
      <c r="F31" s="20" t="s">
        <v>1641</v>
      </c>
      <c r="G31" s="20"/>
      <c r="H31" s="20"/>
      <c r="I31" s="20"/>
      <c r="J31" s="207" t="e">
        <f>VLOOKUP($E31,УЧАСТНИКИ!$A$2:$L$1060,9,FALSE)</f>
        <v>#N/A</v>
      </c>
    </row>
    <row r="32" spans="1:10" ht="15.75" customHeight="1" x14ac:dyDescent="0.2">
      <c r="A32" s="20" t="s">
        <v>47</v>
      </c>
      <c r="B32" s="15" t="e">
        <f>VLOOKUP($E32,УЧАСТНИКИ!$A$2:$L$1060,3,FALSE)</f>
        <v>#N/A</v>
      </c>
      <c r="C32" s="16" t="e">
        <f>VLOOKUP($E32,УЧАСТНИКИ!$A$2:$L$1060,4,FALSE)</f>
        <v>#N/A</v>
      </c>
      <c r="D32" s="32" t="e">
        <f>VLOOKUP($E32,УЧАСТНИКИ!$A$2:$L$1060,5,FALSE)</f>
        <v>#N/A</v>
      </c>
      <c r="E32" s="20" t="s">
        <v>1418</v>
      </c>
      <c r="F32" s="20" t="s">
        <v>1643</v>
      </c>
      <c r="G32" s="20"/>
      <c r="H32" s="20"/>
      <c r="I32" s="20"/>
      <c r="J32" s="207" t="e">
        <f>VLOOKUP($E32,УЧАСТНИКИ!$A$2:$L$1060,9,FALSE)</f>
        <v>#N/A</v>
      </c>
    </row>
    <row r="33" spans="1:11" ht="15.75" customHeight="1" x14ac:dyDescent="0.2">
      <c r="A33" s="20" t="s">
        <v>48</v>
      </c>
      <c r="B33" s="15" t="e">
        <f>VLOOKUP($E33,УЧАСТНИКИ!$A$2:$L$1060,3,FALSE)</f>
        <v>#N/A</v>
      </c>
      <c r="C33" s="16" t="e">
        <f>VLOOKUP($E33,УЧАСТНИКИ!$A$2:$L$1060,4,FALSE)</f>
        <v>#N/A</v>
      </c>
      <c r="D33" s="32" t="e">
        <f>VLOOKUP($E33,УЧАСТНИКИ!$A$2:$L$1060,5,FALSE)</f>
        <v>#N/A</v>
      </c>
      <c r="E33" s="20" t="s">
        <v>1645</v>
      </c>
      <c r="F33" s="20" t="s">
        <v>1646</v>
      </c>
      <c r="G33" s="20"/>
      <c r="H33" s="20"/>
      <c r="I33" s="20"/>
      <c r="J33" s="207" t="e">
        <f>VLOOKUP($E33,УЧАСТНИКИ!$A$2:$L$1060,9,FALSE)</f>
        <v>#N/A</v>
      </c>
    </row>
    <row r="34" spans="1:11" ht="15.75" customHeight="1" x14ac:dyDescent="0.2">
      <c r="A34" s="20" t="s">
        <v>49</v>
      </c>
      <c r="B34" s="15" t="e">
        <f>VLOOKUP($E34,УЧАСТНИКИ!$A$2:$L$1060,3,FALSE)</f>
        <v>#N/A</v>
      </c>
      <c r="C34" s="16" t="e">
        <f>VLOOKUP($E34,УЧАСТНИКИ!$A$2:$L$1060,4,FALSE)</f>
        <v>#N/A</v>
      </c>
      <c r="D34" s="32" t="e">
        <f>VLOOKUP($E34,УЧАСТНИКИ!$A$2:$L$1060,5,FALSE)</f>
        <v>#N/A</v>
      </c>
      <c r="E34" s="20" t="s">
        <v>1455</v>
      </c>
      <c r="F34" s="20" t="s">
        <v>1644</v>
      </c>
      <c r="G34" s="20"/>
      <c r="H34" s="20"/>
      <c r="I34" s="20"/>
      <c r="J34" s="207" t="e">
        <f>VLOOKUP($E34,УЧАСТНИКИ!$A$2:$L$1060,9,FALSE)</f>
        <v>#N/A</v>
      </c>
    </row>
    <row r="35" spans="1:11" ht="15.75" customHeight="1" x14ac:dyDescent="0.25">
      <c r="B35" s="5" t="s">
        <v>68</v>
      </c>
      <c r="D35" s="5" t="s">
        <v>70</v>
      </c>
      <c r="E35" s="5"/>
    </row>
    <row r="36" spans="1:11" ht="15.75" customHeight="1" x14ac:dyDescent="0.25">
      <c r="A36" s="5" t="s">
        <v>76</v>
      </c>
      <c r="B36" s="3"/>
      <c r="C36" s="36"/>
      <c r="D36" s="37"/>
      <c r="E36" s="34"/>
      <c r="F36" s="34"/>
      <c r="G36" s="34"/>
      <c r="H36" s="34"/>
      <c r="I36" s="34"/>
      <c r="J36" s="34"/>
      <c r="K36" s="36"/>
    </row>
    <row r="37" spans="1:11" ht="15.75" customHeight="1" x14ac:dyDescent="0.25">
      <c r="A37" s="5" t="s">
        <v>68</v>
      </c>
      <c r="C37" s="36"/>
      <c r="D37" s="37"/>
      <c r="E37" s="34"/>
      <c r="F37" s="34"/>
      <c r="G37" s="34"/>
      <c r="H37" s="34"/>
      <c r="I37" s="34"/>
      <c r="J37" s="34"/>
      <c r="K37" s="36"/>
    </row>
    <row r="38" spans="1:11" ht="15.75" customHeight="1" x14ac:dyDescent="0.25">
      <c r="A38" s="5" t="s">
        <v>70</v>
      </c>
      <c r="B38" s="5"/>
      <c r="C38" s="36"/>
      <c r="D38" s="37"/>
      <c r="E38" s="34"/>
      <c r="F38" s="34"/>
      <c r="G38" s="34"/>
      <c r="H38" s="34"/>
      <c r="I38" s="34"/>
      <c r="J38" s="34"/>
      <c r="K38" s="36"/>
    </row>
    <row r="39" spans="1:11" ht="15.75" customHeight="1" x14ac:dyDescent="0.25">
      <c r="A39" s="426" t="s">
        <v>69</v>
      </c>
      <c r="B39" s="426"/>
      <c r="C39" s="36"/>
      <c r="D39" s="37"/>
      <c r="E39" s="34"/>
      <c r="F39" s="34"/>
      <c r="G39" s="34"/>
      <c r="H39" s="34"/>
      <c r="I39" s="34"/>
      <c r="J39" s="34"/>
      <c r="K39" s="36"/>
    </row>
    <row r="40" spans="1:11" ht="15.75" customHeight="1" x14ac:dyDescent="0.2"/>
    <row r="41" spans="1:11" ht="15.75" customHeight="1" x14ac:dyDescent="0.2"/>
    <row r="42" spans="1:11" ht="15.75" customHeight="1" x14ac:dyDescent="0.2"/>
    <row r="43" spans="1:11" ht="15.75" customHeight="1" x14ac:dyDescent="0.2"/>
    <row r="44" spans="1:11" ht="15.75" customHeight="1" x14ac:dyDescent="0.2"/>
    <row r="45" spans="1:11" ht="15.75" customHeight="1" x14ac:dyDescent="0.2">
      <c r="A45" s="26"/>
      <c r="B45" s="33"/>
      <c r="C45" s="26"/>
      <c r="D45" s="26"/>
      <c r="E45" s="26"/>
      <c r="F45" s="26"/>
      <c r="G45" s="26"/>
      <c r="H45" s="26"/>
      <c r="I45" s="26"/>
      <c r="J45" s="26"/>
    </row>
    <row r="46" spans="1:11" ht="15.75" customHeight="1" x14ac:dyDescent="0.2">
      <c r="A46" s="34"/>
      <c r="B46" s="35"/>
      <c r="C46" s="36"/>
      <c r="D46" s="37"/>
      <c r="E46" s="34"/>
      <c r="F46" s="34"/>
      <c r="G46" s="34"/>
      <c r="H46" s="34"/>
      <c r="I46" s="34"/>
      <c r="J46" s="36"/>
    </row>
    <row r="47" spans="1:11" ht="15.75" customHeight="1" x14ac:dyDescent="0.2">
      <c r="A47" s="34"/>
      <c r="B47" s="11"/>
      <c r="C47" s="36"/>
      <c r="D47" s="37"/>
      <c r="E47" s="34"/>
      <c r="F47" s="34"/>
      <c r="G47" s="34"/>
      <c r="H47" s="34"/>
      <c r="I47" s="34"/>
      <c r="J47" s="36"/>
    </row>
    <row r="48" spans="1:11" ht="15.75" customHeight="1" x14ac:dyDescent="0.2">
      <c r="A48" s="34"/>
      <c r="B48" s="38"/>
      <c r="C48" s="36"/>
      <c r="D48" s="37"/>
      <c r="E48" s="34"/>
      <c r="F48" s="34"/>
      <c r="G48" s="34"/>
      <c r="H48" s="34"/>
      <c r="I48" s="34"/>
      <c r="J48" s="36"/>
    </row>
    <row r="49" spans="1:10" ht="15.75" customHeight="1" x14ac:dyDescent="0.2">
      <c r="A49" s="34"/>
      <c r="B49" s="38"/>
      <c r="C49" s="36"/>
      <c r="D49" s="37"/>
      <c r="E49" s="34"/>
      <c r="F49" s="34"/>
      <c r="G49" s="34"/>
      <c r="H49" s="34"/>
      <c r="I49" s="34"/>
      <c r="J49" s="36"/>
    </row>
    <row r="50" spans="1:10" ht="15.75" customHeight="1" x14ac:dyDescent="0.2">
      <c r="A50" s="34"/>
      <c r="B50" s="38"/>
      <c r="C50" s="36"/>
      <c r="D50" s="37"/>
      <c r="E50" s="34"/>
      <c r="F50" s="34"/>
      <c r="G50" s="34"/>
      <c r="H50" s="34"/>
      <c r="I50" s="34"/>
      <c r="J50" s="36"/>
    </row>
    <row r="51" spans="1:10" ht="15.75" customHeight="1" x14ac:dyDescent="0.2">
      <c r="A51" s="34"/>
      <c r="B51" s="38"/>
      <c r="C51" s="36"/>
      <c r="D51" s="37"/>
      <c r="E51" s="34"/>
      <c r="F51" s="34"/>
      <c r="G51" s="34"/>
      <c r="H51" s="34"/>
      <c r="I51" s="34"/>
      <c r="J51" s="36"/>
    </row>
    <row r="52" spans="1:10" ht="15.75" customHeight="1" x14ac:dyDescent="0.2">
      <c r="A52" s="34"/>
      <c r="B52" s="38"/>
      <c r="C52" s="36"/>
      <c r="D52" s="37"/>
      <c r="E52" s="34"/>
      <c r="F52" s="34"/>
      <c r="G52" s="34"/>
      <c r="H52" s="34"/>
      <c r="I52" s="34"/>
      <c r="J52" s="36"/>
    </row>
    <row r="53" spans="1:10" ht="15.75" customHeight="1" x14ac:dyDescent="0.2">
      <c r="A53" s="34"/>
      <c r="B53" s="38"/>
      <c r="C53" s="36"/>
      <c r="D53" s="37"/>
      <c r="E53" s="34"/>
      <c r="F53" s="34"/>
      <c r="G53" s="34"/>
      <c r="H53" s="34"/>
      <c r="I53" s="34"/>
      <c r="J53" s="36"/>
    </row>
    <row r="54" spans="1:10" ht="15.75" customHeight="1" x14ac:dyDescent="0.2">
      <c r="A54" s="26"/>
      <c r="B54" s="33"/>
      <c r="C54" s="26"/>
      <c r="D54" s="26"/>
      <c r="E54" s="26"/>
      <c r="F54" s="26"/>
      <c r="G54" s="26"/>
      <c r="H54" s="26"/>
      <c r="I54" s="26"/>
      <c r="J54" s="26"/>
    </row>
    <row r="55" spans="1:10" ht="15.75" customHeight="1" x14ac:dyDescent="0.2">
      <c r="A55" s="34"/>
      <c r="B55" s="35"/>
      <c r="C55" s="36"/>
      <c r="D55" s="37"/>
      <c r="E55" s="34"/>
      <c r="F55" s="34"/>
      <c r="G55" s="34"/>
      <c r="H55" s="34"/>
      <c r="I55" s="34"/>
      <c r="J55" s="36"/>
    </row>
    <row r="56" spans="1:10" ht="15.75" customHeight="1" x14ac:dyDescent="0.2">
      <c r="A56" s="34"/>
      <c r="B56" s="35"/>
      <c r="C56" s="36"/>
      <c r="D56" s="37"/>
      <c r="E56" s="34"/>
      <c r="F56" s="34"/>
      <c r="G56" s="34"/>
      <c r="H56" s="34"/>
      <c r="I56" s="34"/>
      <c r="J56" s="36"/>
    </row>
    <row r="57" spans="1:10" ht="15.75" customHeight="1" x14ac:dyDescent="0.2">
      <c r="A57" s="34"/>
      <c r="B57" s="35"/>
      <c r="C57" s="36"/>
      <c r="D57" s="37"/>
      <c r="E57" s="34"/>
      <c r="F57" s="34"/>
      <c r="G57" s="34"/>
      <c r="H57" s="34"/>
      <c r="I57" s="34"/>
      <c r="J57" s="36"/>
    </row>
    <row r="58" spans="1:10" ht="15.75" customHeight="1" x14ac:dyDescent="0.2">
      <c r="A58" s="34"/>
      <c r="B58" s="35"/>
      <c r="C58" s="36"/>
      <c r="D58" s="37"/>
      <c r="E58" s="34"/>
      <c r="F58" s="34"/>
      <c r="G58" s="34"/>
      <c r="H58" s="34"/>
      <c r="I58" s="34"/>
      <c r="J58" s="36"/>
    </row>
    <row r="59" spans="1:10" ht="15.75" customHeight="1" x14ac:dyDescent="0.2">
      <c r="A59" s="34"/>
      <c r="B59" s="35"/>
      <c r="C59" s="36"/>
      <c r="D59" s="37"/>
      <c r="E59" s="34"/>
      <c r="F59" s="34"/>
      <c r="G59" s="34"/>
      <c r="H59" s="34"/>
      <c r="I59" s="34"/>
      <c r="J59" s="36"/>
    </row>
    <row r="60" spans="1:10" ht="15.75" customHeight="1" x14ac:dyDescent="0.2">
      <c r="A60" s="34"/>
      <c r="B60" s="35"/>
      <c r="C60" s="36"/>
      <c r="D60" s="37"/>
      <c r="E60" s="34"/>
      <c r="F60" s="34"/>
      <c r="G60" s="34"/>
      <c r="H60" s="34"/>
      <c r="I60" s="34"/>
      <c r="J60" s="36"/>
    </row>
    <row r="61" spans="1:10" ht="15.75" customHeight="1" x14ac:dyDescent="0.2">
      <c r="A61" s="34"/>
      <c r="B61" s="35"/>
      <c r="C61" s="36"/>
      <c r="D61" s="37"/>
      <c r="E61" s="34"/>
      <c r="F61" s="34"/>
      <c r="G61" s="34"/>
      <c r="H61" s="34"/>
      <c r="I61" s="34"/>
      <c r="J61" s="36"/>
    </row>
    <row r="62" spans="1:10" ht="15.75" customHeight="1" x14ac:dyDescent="0.2">
      <c r="A62" s="34"/>
      <c r="B62" s="35"/>
      <c r="C62" s="36"/>
      <c r="D62" s="37"/>
      <c r="E62" s="34"/>
      <c r="F62" s="34"/>
      <c r="G62" s="34"/>
      <c r="H62" s="34"/>
      <c r="I62" s="34"/>
      <c r="J62" s="36"/>
    </row>
  </sheetData>
  <mergeCells count="10">
    <mergeCell ref="E24:J24"/>
    <mergeCell ref="A26:B26"/>
    <mergeCell ref="A39:B39"/>
    <mergeCell ref="A15:B15"/>
    <mergeCell ref="A1:J1"/>
    <mergeCell ref="A2:J2"/>
    <mergeCell ref="A5:B5"/>
    <mergeCell ref="E4:J4"/>
    <mergeCell ref="A3:J3"/>
    <mergeCell ref="E14:J14"/>
  </mergeCells>
  <phoneticPr fontId="1" type="noConversion"/>
  <printOptions horizontalCentered="1"/>
  <pageMargins left="0" right="0" top="0.66" bottom="0.39370078740157483" header="0.51181102362204722" footer="0.51181102362204722"/>
  <pageSetup paperSize="9" orientation="landscape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indexed="15"/>
  </sheetPr>
  <dimension ref="A1:X48"/>
  <sheetViews>
    <sheetView topLeftCell="A8" zoomScale="90" zoomScaleNormal="90" workbookViewId="0">
      <selection activeCell="Y39" sqref="Y39"/>
    </sheetView>
  </sheetViews>
  <sheetFormatPr defaultColWidth="8.28515625" defaultRowHeight="12.75" outlineLevelCol="1" x14ac:dyDescent="0.2"/>
  <cols>
    <col min="1" max="1" width="7.7109375" style="42" customWidth="1"/>
    <col min="2" max="2" width="21.7109375" style="26" customWidth="1"/>
    <col min="3" max="3" width="10.7109375" style="45" customWidth="1"/>
    <col min="4" max="4" width="7.42578125" style="45" customWidth="1"/>
    <col min="5" max="5" width="16" style="26" customWidth="1"/>
    <col min="6" max="6" width="8.28515625" style="26" hidden="1" customWidth="1"/>
    <col min="7" max="7" width="19.140625" style="26" customWidth="1"/>
    <col min="8" max="8" width="7.42578125" style="26" hidden="1" customWidth="1" outlineLevel="1"/>
    <col min="9" max="9" width="7.85546875" style="45" customWidth="1" collapsed="1"/>
    <col min="10" max="10" width="7.28515625" style="45" hidden="1" customWidth="1"/>
    <col min="11" max="11" width="8.7109375" style="26" customWidth="1"/>
    <col min="12" max="12" width="8.42578125" style="39" hidden="1" customWidth="1"/>
    <col min="13" max="13" width="29.28515625" style="26" customWidth="1"/>
    <col min="14" max="23" width="8.28515625" style="26" hidden="1" customWidth="1" outlineLevel="1"/>
    <col min="24" max="24" width="8.28515625" style="26" collapsed="1"/>
    <col min="25" max="16384" width="8.28515625" style="26"/>
  </cols>
  <sheetData>
    <row r="1" spans="1:23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</row>
    <row r="2" spans="1:23" hidden="1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</row>
    <row r="3" spans="1:23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</row>
    <row r="4" spans="1:23" hidden="1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</row>
    <row r="5" spans="1:23" x14ac:dyDescent="0.2">
      <c r="A5" s="420" t="str">
        <f>Name_4</f>
        <v>ОТКРЫТЫЙ ЛЕТНИЙ ЧЕМПИОНАТ ГОРОДА РОСТОВА-НА-ДОНУ</v>
      </c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S5" s="163"/>
      <c r="T5" s="163"/>
      <c r="U5" s="164"/>
    </row>
    <row r="6" spans="1:23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S6" s="163"/>
      <c r="T6" s="163"/>
      <c r="U6" s="164"/>
    </row>
    <row r="7" spans="1:23" ht="12.75" customHeight="1" x14ac:dyDescent="0.2">
      <c r="A7" s="471" t="s">
        <v>104</v>
      </c>
      <c r="B7" s="471"/>
      <c r="D7" s="44"/>
      <c r="E7" s="4"/>
      <c r="F7" s="173"/>
      <c r="G7" s="173"/>
      <c r="H7" s="144"/>
      <c r="I7" s="171"/>
      <c r="J7" s="171"/>
      <c r="K7" s="171"/>
      <c r="S7" s="163"/>
      <c r="T7" s="163"/>
      <c r="U7" s="164"/>
    </row>
    <row r="8" spans="1:23" ht="12.75" customHeight="1" x14ac:dyDescent="0.2">
      <c r="A8" s="471"/>
      <c r="B8" s="471"/>
      <c r="D8" s="44"/>
      <c r="E8" s="4"/>
      <c r="F8" s="67"/>
      <c r="G8" s="67"/>
      <c r="H8" s="141"/>
      <c r="I8" s="171"/>
      <c r="J8" s="171"/>
      <c r="K8" s="171"/>
      <c r="M8" s="184" t="str">
        <f>d_6</f>
        <v>t° +20 вл. 58%</v>
      </c>
      <c r="S8" s="163"/>
      <c r="T8" s="163"/>
      <c r="U8" s="164"/>
    </row>
    <row r="9" spans="1:23" x14ac:dyDescent="0.2">
      <c r="A9" s="10" t="str">
        <f>d_4</f>
        <v>ЖЕНЩИНЫ</v>
      </c>
      <c r="D9" s="484" t="s">
        <v>87</v>
      </c>
      <c r="E9" s="484"/>
      <c r="G9" s="172" t="str">
        <f>d_2</f>
        <v>18 сентября 2022 г</v>
      </c>
      <c r="H9" s="141"/>
      <c r="J9" s="174"/>
      <c r="K9" s="293" t="str">
        <f>'400сб'!I6</f>
        <v>11.00</v>
      </c>
      <c r="L9" s="26"/>
      <c r="M9" s="131" t="str">
        <f>d_5</f>
        <v>г.Ростов н/Д стадион Арсенал</v>
      </c>
      <c r="N9" s="26" t="s">
        <v>19</v>
      </c>
      <c r="O9" s="126" t="s">
        <v>121</v>
      </c>
      <c r="P9" s="126" t="s">
        <v>122</v>
      </c>
      <c r="Q9" s="126" t="s">
        <v>123</v>
      </c>
      <c r="R9" s="126">
        <v>1</v>
      </c>
      <c r="S9" s="126">
        <v>2</v>
      </c>
      <c r="T9" s="126" t="s">
        <v>47</v>
      </c>
      <c r="U9" s="126" t="s">
        <v>124</v>
      </c>
      <c r="V9" s="126" t="s">
        <v>125</v>
      </c>
      <c r="W9" s="126" t="s">
        <v>126</v>
      </c>
    </row>
    <row r="10" spans="1:23" ht="15.75" customHeight="1" thickBot="1" x14ac:dyDescent="0.25">
      <c r="A10" s="466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99"/>
      <c r="I10" s="486" t="s">
        <v>22</v>
      </c>
      <c r="J10" s="101" t="s">
        <v>15</v>
      </c>
      <c r="K10" s="466" t="s">
        <v>16</v>
      </c>
      <c r="L10" s="100" t="s">
        <v>17</v>
      </c>
      <c r="M10" s="472" t="s">
        <v>18</v>
      </c>
      <c r="O10" s="192">
        <v>5554</v>
      </c>
      <c r="P10" s="193">
        <v>5954</v>
      </c>
      <c r="Q10" s="194">
        <v>10424</v>
      </c>
      <c r="R10" s="194">
        <v>10924</v>
      </c>
      <c r="S10" s="194">
        <v>11484</v>
      </c>
      <c r="T10" s="194">
        <v>12074</v>
      </c>
      <c r="U10" s="194">
        <v>12774</v>
      </c>
      <c r="V10" s="195"/>
      <c r="W10" s="196"/>
    </row>
    <row r="11" spans="1:23" ht="15.75" x14ac:dyDescent="0.2">
      <c r="A11" s="466"/>
      <c r="B11" s="466"/>
      <c r="C11" s="466"/>
      <c r="D11" s="466"/>
      <c r="E11" s="466"/>
      <c r="F11" s="468"/>
      <c r="G11" s="455"/>
      <c r="H11" s="99"/>
      <c r="I11" s="487"/>
      <c r="J11" s="186"/>
      <c r="K11" s="466"/>
      <c r="L11" s="100"/>
      <c r="M11" s="472"/>
      <c r="O11" s="188"/>
      <c r="P11" s="188"/>
      <c r="Q11" s="187"/>
      <c r="R11" s="187"/>
      <c r="S11" s="187"/>
      <c r="T11" s="187"/>
      <c r="U11" s="187"/>
      <c r="V11" s="189"/>
      <c r="W11" s="189"/>
    </row>
    <row r="12" spans="1:23" ht="24.95" customHeight="1" x14ac:dyDescent="0.2">
      <c r="A12" s="154">
        <f t="shared" ref="A12:A18" si="0">RANK(H12,$H$12:$H$124,1)</f>
        <v>1</v>
      </c>
      <c r="B12" s="71" t="e">
        <f>VLOOKUP($N12,УЧАСТНИКИ!$A$2:$L$1060,3,FALSE)</f>
        <v>#N/A</v>
      </c>
      <c r="C12" s="78" t="e">
        <f>VLOOKUP($N12,УЧАСТНИКИ!$A$2:$L$1060,4,FALSE)</f>
        <v>#N/A</v>
      </c>
      <c r="D12" s="78" t="e">
        <f>VLOOKUP($N12,УЧАСТНИКИ!$A$2:$L$1060,8,FALSE)</f>
        <v>#N/A</v>
      </c>
      <c r="E12" s="71" t="e">
        <f>VLOOKUP($N12,УЧАСТНИКИ!$A$2:$L$1060,5,FALSE)</f>
        <v>#N/A</v>
      </c>
      <c r="F12" s="78" t="e">
        <f>VLOOKUP($N12,УЧАСТНИКИ!$A$2:$L$1060,7,FALSE)</f>
        <v>#N/A</v>
      </c>
      <c r="G12" s="59" t="e">
        <f>VLOOKUP($N12,УЧАСТНИКИ!$A$2:$L$1060,11,FALSE)</f>
        <v>#N/A</v>
      </c>
      <c r="H12" s="145">
        <v>10441</v>
      </c>
      <c r="I12" s="155" t="str">
        <f t="shared" ref="I12:I18" si="1">IF(H12=0,0,CONCATENATE(MID(H12,1,1),":",MID(H12,2,2),".",MID(H12,4,2)))</f>
        <v>1:04.41</v>
      </c>
      <c r="J12" s="79"/>
      <c r="K12" s="57" t="str">
        <f t="shared" ref="K12:K18" si="2">IF(H12&lt;=$O$10,"МСМК",IF(H12&lt;=$P$10,"МС",IF(H12&lt;=$Q$10,"КМС",IF(H12&lt;=$R$10,"1",IF(H12&lt;=$S$10,"2",IF(H12&lt;=$T$10,"3",IF(H12&lt;=$U$10,"1юн",IF(H12&lt;=$V$10,"2юн",IF(H12&lt;=$W$10,"3юн",IF(H12&gt;$W$10,"б/р"))))))))))</f>
        <v>1</v>
      </c>
      <c r="L12" s="59" t="e">
        <f>VLOOKUP($N12,УЧАСТНИКИ!$A$2:$L$1060,9,FALSE)</f>
        <v>#N/A</v>
      </c>
      <c r="M12" s="71" t="e">
        <f>VLOOKUP($N12,УЧАСТНИКИ!$A$2:$L$1060,10,FALSE)</f>
        <v>#N/A</v>
      </c>
      <c r="N12" s="20" t="s">
        <v>176</v>
      </c>
    </row>
    <row r="13" spans="1:23" ht="24.95" customHeight="1" x14ac:dyDescent="0.2">
      <c r="A13" s="154">
        <f t="shared" si="0"/>
        <v>2</v>
      </c>
      <c r="B13" s="71" t="str">
        <f>VLOOKUP($N13,УЧАСТНИКИ!$A$2:$L$1060,3,FALSE)</f>
        <v>МОРОЗОВА ВАЛЕРИЯ</v>
      </c>
      <c r="C13" s="78" t="str">
        <f>VLOOKUP($N13,УЧАСТНИКИ!$A$2:$L$1060,4,FALSE)</f>
        <v>10.04.2006</v>
      </c>
      <c r="D13" s="78" t="str">
        <f>VLOOKUP($N13,УЧАСТНИКИ!$A$2:$L$1060,8,FALSE)</f>
        <v>1</v>
      </c>
      <c r="E13" s="71" t="str">
        <f>VLOOKUP($N13,УЧАСТНИКИ!$A$2:$L$1060,5,FALSE)</f>
        <v>ТАГАНРОГ СШОР-13</v>
      </c>
      <c r="F13" s="78">
        <f>VLOOKUP($N13,УЧАСТНИКИ!$A$2:$L$1060,7,FALSE)</f>
        <v>0</v>
      </c>
      <c r="G13" s="59" t="str">
        <f>VLOOKUP($N13,УЧАСТНИКИ!$A$2:$L$1060,11,FALSE)</f>
        <v>МС</v>
      </c>
      <c r="H13" s="145">
        <v>10798</v>
      </c>
      <c r="I13" s="155" t="str">
        <f t="shared" si="1"/>
        <v>1:07.98</v>
      </c>
      <c r="J13" s="79"/>
      <c r="K13" s="57" t="str">
        <f t="shared" si="2"/>
        <v>1</v>
      </c>
      <c r="L13" s="59">
        <f>VLOOKUP($N13,УЧАСТНИКИ!$A$2:$L$1060,9,FALSE)</f>
        <v>0</v>
      </c>
      <c r="M13" s="71" t="str">
        <f>VLOOKUP($N13,УЧАСТНИКИ!$A$2:$L$1060,10,FALSE)</f>
        <v>ЗАЙЦЕВА Е.Н., МИШИНА Т.Г.</v>
      </c>
      <c r="N13" s="20" t="s">
        <v>2419</v>
      </c>
    </row>
    <row r="14" spans="1:23" ht="24.95" customHeight="1" x14ac:dyDescent="0.2">
      <c r="A14" s="154">
        <f t="shared" si="0"/>
        <v>3</v>
      </c>
      <c r="B14" s="71" t="str">
        <f>VLOOKUP($N14,УЧАСТНИКИ!$A$2:$L$1060,3,FALSE)</f>
        <v>КУЧЕРЕНКО ЮЛИЯ</v>
      </c>
      <c r="C14" s="78" t="str">
        <f>VLOOKUP($N14,УЧАСТНИКИ!$A$2:$L$1060,4,FALSE)</f>
        <v>15.10.1998</v>
      </c>
      <c r="D14" s="78">
        <f>VLOOKUP($N14,УЧАСТНИКИ!$A$2:$L$1060,8,FALSE)</f>
        <v>0</v>
      </c>
      <c r="E14" s="71" t="str">
        <f>VLOOKUP($N14,УЧАСТНИКИ!$A$2:$L$1060,5,FALSE)</f>
        <v>Бегом по Жизни</v>
      </c>
      <c r="F14" s="78">
        <f>VLOOKUP($N14,УЧАСТНИКИ!$A$2:$L$1060,7,FALSE)</f>
        <v>0</v>
      </c>
      <c r="G14" s="59">
        <f>VLOOKUP($N14,УЧАСТНИКИ!$A$2:$L$1060,11,FALSE)</f>
        <v>0</v>
      </c>
      <c r="H14" s="145">
        <v>10845</v>
      </c>
      <c r="I14" s="155" t="str">
        <f t="shared" si="1"/>
        <v>1:08.45</v>
      </c>
      <c r="J14" s="79"/>
      <c r="K14" s="57" t="str">
        <f t="shared" si="2"/>
        <v>1</v>
      </c>
      <c r="L14" s="59">
        <f>VLOOKUP($N14,УЧАСТНИКИ!$A$2:$L$1060,9,FALSE)</f>
        <v>0</v>
      </c>
      <c r="M14" s="71">
        <f>VLOOKUP($N14,УЧАСТНИКИ!$A$2:$L$1060,10,FALSE)</f>
        <v>0</v>
      </c>
      <c r="N14" s="20" t="s">
        <v>2199</v>
      </c>
    </row>
    <row r="15" spans="1:23" ht="24.95" customHeight="1" x14ac:dyDescent="0.2">
      <c r="A15" s="154">
        <f t="shared" si="0"/>
        <v>4</v>
      </c>
      <c r="B15" s="71" t="e">
        <f>VLOOKUP($N15,УЧАСТНИКИ!$A$2:$L$1060,3,FALSE)</f>
        <v>#N/A</v>
      </c>
      <c r="C15" s="78" t="e">
        <f>VLOOKUP($N15,УЧАСТНИКИ!$A$2:$L$1060,4,FALSE)</f>
        <v>#N/A</v>
      </c>
      <c r="D15" s="78" t="e">
        <f>VLOOKUP($N15,УЧАСТНИКИ!$A$2:$L$1060,8,FALSE)</f>
        <v>#N/A</v>
      </c>
      <c r="E15" s="71" t="e">
        <f>VLOOKUP($N15,УЧАСТНИКИ!$A$2:$L$1060,5,FALSE)</f>
        <v>#N/A</v>
      </c>
      <c r="F15" s="78" t="e">
        <f>VLOOKUP($N15,УЧАСТНИКИ!$A$2:$L$1060,7,FALSE)</f>
        <v>#N/A</v>
      </c>
      <c r="G15" s="59" t="e">
        <f>VLOOKUP($N15,УЧАСТНИКИ!$A$2:$L$1060,11,FALSE)</f>
        <v>#N/A</v>
      </c>
      <c r="H15" s="145">
        <v>10912</v>
      </c>
      <c r="I15" s="155" t="str">
        <f t="shared" si="1"/>
        <v>1:09.12</v>
      </c>
      <c r="J15" s="79"/>
      <c r="K15" s="57" t="str">
        <f t="shared" si="2"/>
        <v>1</v>
      </c>
      <c r="L15" s="59" t="e">
        <f>VLOOKUP($N15,УЧАСТНИКИ!$A$2:$L$1060,9,FALSE)</f>
        <v>#N/A</v>
      </c>
      <c r="M15" s="71" t="e">
        <f>VLOOKUP($N15,УЧАСТНИКИ!$A$2:$L$1060,10,FALSE)</f>
        <v>#N/A</v>
      </c>
      <c r="N15" s="20" t="s">
        <v>2220</v>
      </c>
      <c r="S15" s="163"/>
      <c r="T15" s="163"/>
      <c r="U15" s="164"/>
    </row>
    <row r="16" spans="1:23" ht="24.95" customHeight="1" x14ac:dyDescent="0.2">
      <c r="A16" s="154">
        <f t="shared" si="0"/>
        <v>5</v>
      </c>
      <c r="B16" s="71" t="e">
        <f>VLOOKUP($N16,УЧАСТНИКИ!$A$2:$L$1060,3,FALSE)</f>
        <v>#N/A</v>
      </c>
      <c r="C16" s="78" t="e">
        <f>VLOOKUP($N16,УЧАСТНИКИ!$A$2:$L$1060,4,FALSE)</f>
        <v>#N/A</v>
      </c>
      <c r="D16" s="78" t="e">
        <f>VLOOKUP($N16,УЧАСТНИКИ!$A$2:$L$1060,8,FALSE)</f>
        <v>#N/A</v>
      </c>
      <c r="E16" s="71" t="e">
        <f>VLOOKUP($N16,УЧАСТНИКИ!$A$2:$L$1060,5,FALSE)</f>
        <v>#N/A</v>
      </c>
      <c r="F16" s="78" t="e">
        <f>VLOOKUP($N16,УЧАСТНИКИ!$A$2:$L$1060,7,FALSE)</f>
        <v>#N/A</v>
      </c>
      <c r="G16" s="59" t="e">
        <f>VLOOKUP($N16,УЧАСТНИКИ!$A$2:$L$1060,11,FALSE)</f>
        <v>#N/A</v>
      </c>
      <c r="H16" s="145">
        <v>10990</v>
      </c>
      <c r="I16" s="155" t="str">
        <f t="shared" si="1"/>
        <v>1:09.90</v>
      </c>
      <c r="J16" s="79"/>
      <c r="K16" s="57" t="str">
        <f t="shared" si="2"/>
        <v>2</v>
      </c>
      <c r="L16" s="59" t="e">
        <f>VLOOKUP($N16,УЧАСТНИКИ!$A$2:$L$1060,9,FALSE)</f>
        <v>#N/A</v>
      </c>
      <c r="M16" s="71" t="e">
        <f>VLOOKUP($N16,УЧАСТНИКИ!$A$2:$L$1060,10,FALSE)</f>
        <v>#N/A</v>
      </c>
      <c r="N16" s="20" t="s">
        <v>94</v>
      </c>
    </row>
    <row r="17" spans="1:14" ht="24.95" customHeight="1" x14ac:dyDescent="0.2">
      <c r="A17" s="154">
        <f t="shared" si="0"/>
        <v>6</v>
      </c>
      <c r="B17" s="71" t="str">
        <f>VLOOKUP($N17,УЧАСТНИКИ!$A$2:$L$1060,3,FALSE)</f>
        <v>ХВАЛОВА КСЕНИЯ</v>
      </c>
      <c r="C17" s="78" t="str">
        <f>VLOOKUP($N17,УЧАСТНИКИ!$A$2:$L$1060,4,FALSE)</f>
        <v>23.04.2004</v>
      </c>
      <c r="D17" s="78" t="str">
        <f>VLOOKUP($N17,УЧАСТНИКИ!$A$2:$L$1060,8,FALSE)</f>
        <v>1</v>
      </c>
      <c r="E17" s="71" t="str">
        <f>VLOOKUP($N17,УЧАСТНИКИ!$A$2:$L$1060,5,FALSE)</f>
        <v xml:space="preserve">АЗОВ ДЮСШ-2 </v>
      </c>
      <c r="F17" s="78">
        <f>VLOOKUP($N17,УЧАСТНИКИ!$A$2:$L$1060,7,FALSE)</f>
        <v>0</v>
      </c>
      <c r="G17" s="59" t="str">
        <f>VLOOKUP($N17,УЧАСТНИКИ!$A$2:$L$1060,11,FALSE)</f>
        <v>МО</v>
      </c>
      <c r="H17" s="145">
        <v>11341</v>
      </c>
      <c r="I17" s="155" t="str">
        <f t="shared" si="1"/>
        <v>1:13.41</v>
      </c>
      <c r="J17" s="79"/>
      <c r="K17" s="57" t="str">
        <f t="shared" si="2"/>
        <v>2</v>
      </c>
      <c r="L17" s="59">
        <f>VLOOKUP($N17,УЧАСТНИКИ!$A$2:$L$1060,9,FALSE)</f>
        <v>0</v>
      </c>
      <c r="M17" s="71" t="str">
        <f>VLOOKUP($N17,УЧАСТНИКИ!$A$2:$L$1060,10,FALSE)</f>
        <v>ВИТАЛЬЕВА М.Н.</v>
      </c>
      <c r="N17" s="20" t="s">
        <v>1666</v>
      </c>
    </row>
    <row r="18" spans="1:14" ht="24.95" customHeight="1" x14ac:dyDescent="0.2">
      <c r="A18" s="154">
        <f t="shared" si="0"/>
        <v>7</v>
      </c>
      <c r="B18" s="71" t="str">
        <f>VLOOKUP($N18,УЧАСТНИКИ!$A$2:$L$1060,3,FALSE)</f>
        <v>МАСЮК ОЛЬГА</v>
      </c>
      <c r="C18" s="78" t="str">
        <f>VLOOKUP($N18,УЧАСТНИКИ!$A$2:$L$1060,4,FALSE)</f>
        <v>23.09.1988</v>
      </c>
      <c r="D18" s="78">
        <f>VLOOKUP($N18,УЧАСТНИКИ!$A$2:$L$1060,8,FALSE)</f>
        <v>0</v>
      </c>
      <c r="E18" s="71" t="str">
        <f>VLOOKUP($N18,УЧАСТНИКИ!$A$2:$L$1060,5,FALSE)</f>
        <v>Бегом по жизни</v>
      </c>
      <c r="F18" s="78">
        <f>VLOOKUP($N18,УЧАСТНИКИ!$A$2:$L$1060,7,FALSE)</f>
        <v>0</v>
      </c>
      <c r="G18" s="59">
        <f>VLOOKUP($N18,УЧАСТНИКИ!$A$2:$L$1060,11,FALSE)</f>
        <v>0</v>
      </c>
      <c r="H18" s="145">
        <v>11399</v>
      </c>
      <c r="I18" s="155" t="str">
        <f t="shared" si="1"/>
        <v>1:13.99</v>
      </c>
      <c r="J18" s="79"/>
      <c r="K18" s="57" t="str">
        <f t="shared" si="2"/>
        <v>2</v>
      </c>
      <c r="L18" s="59">
        <f>VLOOKUP($N18,УЧАСТНИКИ!$A$2:$L$1060,9,FALSE)</f>
        <v>0</v>
      </c>
      <c r="M18" s="71">
        <f>VLOOKUP($N18,УЧАСТНИКИ!$A$2:$L$1060,10,FALSE)</f>
        <v>0</v>
      </c>
      <c r="N18" s="20" t="s">
        <v>246</v>
      </c>
    </row>
    <row r="19" spans="1:14" ht="24.95" customHeight="1" x14ac:dyDescent="0.2">
      <c r="A19" s="154">
        <f t="shared" ref="A19:A21" si="3">RANK(H19,$H$12:$H$124,1)</f>
        <v>8</v>
      </c>
      <c r="B19" s="71" t="e">
        <f>VLOOKUP($N19,УЧАСТНИКИ!$A$2:$L$1060,3,FALSE)</f>
        <v>#N/A</v>
      </c>
      <c r="C19" s="78" t="e">
        <f>VLOOKUP($N19,УЧАСТНИКИ!$A$2:$L$1060,4,FALSE)</f>
        <v>#N/A</v>
      </c>
      <c r="D19" s="78" t="e">
        <f>VLOOKUP($N19,УЧАСТНИКИ!$A$2:$L$1060,8,FALSE)</f>
        <v>#N/A</v>
      </c>
      <c r="E19" s="71" t="e">
        <f>VLOOKUP($N19,УЧАСТНИКИ!$A$2:$L$1060,5,FALSE)</f>
        <v>#N/A</v>
      </c>
      <c r="F19" s="78" t="e">
        <f>VLOOKUP($N19,УЧАСТНИКИ!$A$2:$L$1060,7,FALSE)</f>
        <v>#N/A</v>
      </c>
      <c r="G19" s="59" t="e">
        <f>VLOOKUP($N19,УЧАСТНИКИ!$A$2:$L$1060,11,FALSE)</f>
        <v>#N/A</v>
      </c>
      <c r="H19" s="145">
        <v>11461</v>
      </c>
      <c r="I19" s="155" t="str">
        <f t="shared" ref="I19:I21" si="4">IF(H19=0,0,CONCATENATE(MID(H19,1,1),":",MID(H19,2,2),".",MID(H19,4,2)))</f>
        <v>1:14.61</v>
      </c>
      <c r="J19" s="79"/>
      <c r="K19" s="57" t="str">
        <f t="shared" ref="K19:K21" si="5">IF(H19&lt;=$O$10,"МСМК",IF(H19&lt;=$P$10,"МС",IF(H19&lt;=$Q$10,"КМС",IF(H19&lt;=$R$10,"1",IF(H19&lt;=$S$10,"2",IF(H19&lt;=$T$10,"3",IF(H19&lt;=$U$10,"1юн",IF(H19&lt;=$V$10,"2юн",IF(H19&lt;=$W$10,"3юн",IF(H19&gt;$W$10,"б/р"))))))))))</f>
        <v>2</v>
      </c>
      <c r="L19" s="59" t="e">
        <f>VLOOKUP($N19,УЧАСТНИКИ!$A$2:$L$1060,9,FALSE)</f>
        <v>#N/A</v>
      </c>
      <c r="M19" s="71" t="e">
        <f>VLOOKUP($N19,УЧАСТНИКИ!$A$2:$L$1060,10,FALSE)</f>
        <v>#N/A</v>
      </c>
      <c r="N19" s="20" t="s">
        <v>45</v>
      </c>
    </row>
    <row r="20" spans="1:14" ht="24.95" customHeight="1" x14ac:dyDescent="0.2">
      <c r="A20" s="154">
        <f t="shared" si="3"/>
        <v>9</v>
      </c>
      <c r="B20" s="71" t="e">
        <f>VLOOKUP($N20,УЧАСТНИКИ!$A$2:$L$1060,3,FALSE)</f>
        <v>#N/A</v>
      </c>
      <c r="C20" s="78" t="e">
        <f>VLOOKUP($N20,УЧАСТНИКИ!$A$2:$L$1060,4,FALSE)</f>
        <v>#N/A</v>
      </c>
      <c r="D20" s="78" t="e">
        <f>VLOOKUP($N20,УЧАСТНИКИ!$A$2:$L$1060,8,FALSE)</f>
        <v>#N/A</v>
      </c>
      <c r="E20" s="71" t="e">
        <f>VLOOKUP($N20,УЧАСТНИКИ!$A$2:$L$1060,5,FALSE)</f>
        <v>#N/A</v>
      </c>
      <c r="F20" s="78" t="e">
        <f>VLOOKUP($N20,УЧАСТНИКИ!$A$2:$L$1060,7,FALSE)</f>
        <v>#N/A</v>
      </c>
      <c r="G20" s="59" t="e">
        <f>VLOOKUP($N20,УЧАСТНИКИ!$A$2:$L$1060,11,FALSE)</f>
        <v>#N/A</v>
      </c>
      <c r="H20" s="145">
        <v>11497</v>
      </c>
      <c r="I20" s="155" t="str">
        <f t="shared" si="4"/>
        <v>1:14.97</v>
      </c>
      <c r="J20" s="79"/>
      <c r="K20" s="57" t="str">
        <f t="shared" si="5"/>
        <v>3</v>
      </c>
      <c r="L20" s="59" t="e">
        <f>VLOOKUP($N20,УЧАСТНИКИ!$A$2:$L$1060,9,FALSE)</f>
        <v>#N/A</v>
      </c>
      <c r="M20" s="71" t="e">
        <f>VLOOKUP($N20,УЧАСТНИКИ!$A$2:$L$1060,10,FALSE)</f>
        <v>#N/A</v>
      </c>
      <c r="N20" s="20" t="s">
        <v>2361</v>
      </c>
    </row>
    <row r="21" spans="1:14" ht="24.95" customHeight="1" x14ac:dyDescent="0.2">
      <c r="A21" s="154">
        <f t="shared" si="3"/>
        <v>10</v>
      </c>
      <c r="B21" s="71" t="e">
        <f>VLOOKUP($N21,УЧАСТНИКИ!$A$2:$L$1060,3,FALSE)</f>
        <v>#N/A</v>
      </c>
      <c r="C21" s="78" t="e">
        <f>VLOOKUP($N21,УЧАСТНИКИ!$A$2:$L$1060,4,FALSE)</f>
        <v>#N/A</v>
      </c>
      <c r="D21" s="78" t="e">
        <f>VLOOKUP($N21,УЧАСТНИКИ!$A$2:$L$1060,8,FALSE)</f>
        <v>#N/A</v>
      </c>
      <c r="E21" s="71" t="e">
        <f>VLOOKUP($N21,УЧАСТНИКИ!$A$2:$L$1060,5,FALSE)</f>
        <v>#N/A</v>
      </c>
      <c r="F21" s="78" t="e">
        <f>VLOOKUP($N21,УЧАСТНИКИ!$A$2:$L$1060,7,FALSE)</f>
        <v>#N/A</v>
      </c>
      <c r="G21" s="59" t="e">
        <f>VLOOKUP($N21,УЧАСТНИКИ!$A$2:$L$1060,11,FALSE)</f>
        <v>#N/A</v>
      </c>
      <c r="H21" s="145">
        <v>11524</v>
      </c>
      <c r="I21" s="155" t="str">
        <f t="shared" si="4"/>
        <v>1:15.24</v>
      </c>
      <c r="J21" s="79"/>
      <c r="K21" s="57" t="str">
        <f t="shared" si="5"/>
        <v>3</v>
      </c>
      <c r="L21" s="59" t="e">
        <f>VLOOKUP($N21,УЧАСТНИКИ!$A$2:$L$1060,9,FALSE)</f>
        <v>#N/A</v>
      </c>
      <c r="M21" s="71" t="e">
        <f>VLOOKUP($N21,УЧАСТНИКИ!$A$2:$L$1060,10,FALSE)</f>
        <v>#N/A</v>
      </c>
      <c r="N21" s="20" t="s">
        <v>2381</v>
      </c>
    </row>
    <row r="22" spans="1:14" ht="24.95" customHeight="1" x14ac:dyDescent="0.2">
      <c r="A22" s="154">
        <f t="shared" ref="A22:A23" si="6">RANK(H22,$H$12:$H$124,1)</f>
        <v>11</v>
      </c>
      <c r="B22" s="71" t="e">
        <f>VLOOKUP($N22,УЧАСТНИКИ!$A$2:$L$1060,3,FALSE)</f>
        <v>#N/A</v>
      </c>
      <c r="C22" s="78" t="e">
        <f>VLOOKUP($N22,УЧАСТНИКИ!$A$2:$L$1060,4,FALSE)</f>
        <v>#N/A</v>
      </c>
      <c r="D22" s="78" t="e">
        <f>VLOOKUP($N22,УЧАСТНИКИ!$A$2:$L$1060,8,FALSE)</f>
        <v>#N/A</v>
      </c>
      <c r="E22" s="71" t="e">
        <f>VLOOKUP($N22,УЧАСТНИКИ!$A$2:$L$1060,5,FALSE)</f>
        <v>#N/A</v>
      </c>
      <c r="F22" s="78" t="e">
        <f>VLOOKUP($N22,УЧАСТНИКИ!$A$2:$L$1060,7,FALSE)</f>
        <v>#N/A</v>
      </c>
      <c r="G22" s="59" t="e">
        <f>VLOOKUP($N22,УЧАСТНИКИ!$A$2:$L$1060,11,FALSE)</f>
        <v>#N/A</v>
      </c>
      <c r="H22" s="145">
        <v>11804</v>
      </c>
      <c r="I22" s="155" t="str">
        <f t="shared" ref="I22:I23" si="7">IF(H22=0,0,CONCATENATE(MID(H22,1,1),":",MID(H22,2,2),".",MID(H22,4,2)))</f>
        <v>1:18.04</v>
      </c>
      <c r="J22" s="79"/>
      <c r="K22" s="57" t="str">
        <f t="shared" ref="K22:K23" si="8">IF(H22&lt;=$O$10,"МСМК",IF(H22&lt;=$P$10,"МС",IF(H22&lt;=$Q$10,"КМС",IF(H22&lt;=$R$10,"1",IF(H22&lt;=$S$10,"2",IF(H22&lt;=$T$10,"3",IF(H22&lt;=$U$10,"1юн",IF(H22&lt;=$V$10,"2юн",IF(H22&lt;=$W$10,"3юн",IF(H22&gt;$W$10,"б/р"))))))))))</f>
        <v>3</v>
      </c>
      <c r="L22" s="59" t="e">
        <f>VLOOKUP($N22,УЧАСТНИКИ!$A$2:$L$1060,9,FALSE)</f>
        <v>#N/A</v>
      </c>
      <c r="M22" s="71" t="e">
        <f>VLOOKUP($N22,УЧАСТНИКИ!$A$2:$L$1060,10,FALSE)</f>
        <v>#N/A</v>
      </c>
      <c r="N22" s="20" t="s">
        <v>1508</v>
      </c>
    </row>
    <row r="23" spans="1:14" ht="24.95" customHeight="1" x14ac:dyDescent="0.2">
      <c r="A23" s="154">
        <f t="shared" si="6"/>
        <v>12</v>
      </c>
      <c r="B23" s="71" t="e">
        <f>VLOOKUP($N23,УЧАСТНИКИ!$A$2:$L$1060,3,FALSE)</f>
        <v>#N/A</v>
      </c>
      <c r="C23" s="78" t="e">
        <f>VLOOKUP($N23,УЧАСТНИКИ!$A$2:$L$1060,4,FALSE)</f>
        <v>#N/A</v>
      </c>
      <c r="D23" s="78" t="e">
        <f>VLOOKUP($N23,УЧАСТНИКИ!$A$2:$L$1060,8,FALSE)</f>
        <v>#N/A</v>
      </c>
      <c r="E23" s="71" t="e">
        <f>VLOOKUP($N23,УЧАСТНИКИ!$A$2:$L$1060,5,FALSE)</f>
        <v>#N/A</v>
      </c>
      <c r="F23" s="78" t="e">
        <f>VLOOKUP($N23,УЧАСТНИКИ!$A$2:$L$1060,7,FALSE)</f>
        <v>#N/A</v>
      </c>
      <c r="G23" s="59" t="e">
        <f>VLOOKUP($N23,УЧАСТНИКИ!$A$2:$L$1060,11,FALSE)</f>
        <v>#N/A</v>
      </c>
      <c r="H23" s="145">
        <v>12440</v>
      </c>
      <c r="I23" s="155" t="str">
        <f t="shared" si="7"/>
        <v>1:24.40</v>
      </c>
      <c r="J23" s="79"/>
      <c r="K23" s="57" t="str">
        <f t="shared" si="8"/>
        <v>1юн</v>
      </c>
      <c r="L23" s="59" t="e">
        <f>VLOOKUP($N23,УЧАСТНИКИ!$A$2:$L$1060,9,FALSE)</f>
        <v>#N/A</v>
      </c>
      <c r="M23" s="71" t="e">
        <f>VLOOKUP($N23,УЧАСТНИКИ!$A$2:$L$1060,10,FALSE)</f>
        <v>#N/A</v>
      </c>
      <c r="N23" s="20" t="s">
        <v>2386</v>
      </c>
    </row>
    <row r="24" spans="1:14" x14ac:dyDescent="0.2">
      <c r="A24" s="78"/>
    </row>
    <row r="25" spans="1:14" x14ac:dyDescent="0.2">
      <c r="A25" s="78"/>
    </row>
    <row r="26" spans="1:14" ht="12.75" customHeight="1" x14ac:dyDescent="0.2">
      <c r="A26" s="78"/>
      <c r="B26" s="483" t="s">
        <v>1715</v>
      </c>
      <c r="C26" s="483"/>
      <c r="G26" s="485" t="s">
        <v>2116</v>
      </c>
      <c r="H26" s="485"/>
      <c r="I26" s="485"/>
      <c r="J26" s="485"/>
      <c r="K26" s="485"/>
      <c r="L26" s="485"/>
      <c r="M26" s="485"/>
      <c r="N26" s="292"/>
    </row>
    <row r="27" spans="1:14" x14ac:dyDescent="0.2">
      <c r="A27" s="78"/>
    </row>
    <row r="28" spans="1:14" x14ac:dyDescent="0.2">
      <c r="A28" s="78"/>
    </row>
    <row r="29" spans="1:14" ht="12.75" customHeight="1" x14ac:dyDescent="0.2">
      <c r="A29" s="45"/>
      <c r="B29" s="475" t="s">
        <v>1716</v>
      </c>
      <c r="C29" s="475"/>
      <c r="G29" s="485" t="s">
        <v>2224</v>
      </c>
      <c r="H29" s="485"/>
      <c r="I29" s="485"/>
      <c r="J29" s="485"/>
      <c r="K29" s="485"/>
      <c r="L29" s="485"/>
      <c r="M29" s="485"/>
      <c r="N29" s="292"/>
    </row>
    <row r="30" spans="1:14" x14ac:dyDescent="0.2">
      <c r="A30" s="45"/>
    </row>
    <row r="31" spans="1:14" x14ac:dyDescent="0.2">
      <c r="A31" s="45"/>
    </row>
    <row r="32" spans="1:14" x14ac:dyDescent="0.2">
      <c r="A32" s="45"/>
    </row>
    <row r="33" spans="1:1" x14ac:dyDescent="0.2">
      <c r="A33" s="45"/>
    </row>
    <row r="34" spans="1:1" x14ac:dyDescent="0.2">
      <c r="A34" s="45"/>
    </row>
    <row r="35" spans="1:1" x14ac:dyDescent="0.2">
      <c r="A35" s="45"/>
    </row>
    <row r="36" spans="1:1" x14ac:dyDescent="0.2">
      <c r="A36" s="45"/>
    </row>
    <row r="37" spans="1:1" x14ac:dyDescent="0.2">
      <c r="A37" s="45"/>
    </row>
    <row r="38" spans="1:1" x14ac:dyDescent="0.2">
      <c r="A38" s="45"/>
    </row>
    <row r="39" spans="1:1" x14ac:dyDescent="0.2">
      <c r="A39" s="45"/>
    </row>
    <row r="40" spans="1:1" x14ac:dyDescent="0.2">
      <c r="A40" s="45"/>
    </row>
    <row r="41" spans="1:1" x14ac:dyDescent="0.2">
      <c r="A41" s="45"/>
    </row>
    <row r="42" spans="1:1" x14ac:dyDescent="0.2">
      <c r="A42" s="45"/>
    </row>
    <row r="43" spans="1:1" x14ac:dyDescent="0.2">
      <c r="A43" s="45"/>
    </row>
    <row r="44" spans="1:1" x14ac:dyDescent="0.2">
      <c r="A44" s="45"/>
    </row>
    <row r="45" spans="1:1" x14ac:dyDescent="0.2">
      <c r="A45" s="45"/>
    </row>
    <row r="46" spans="1:1" x14ac:dyDescent="0.2">
      <c r="A46" s="45"/>
    </row>
    <row r="47" spans="1:1" x14ac:dyDescent="0.2">
      <c r="A47" s="45"/>
    </row>
    <row r="48" spans="1:1" x14ac:dyDescent="0.2">
      <c r="A48" s="45"/>
    </row>
  </sheetData>
  <sortState ref="A12:Z18">
    <sortCondition ref="A12:A18"/>
  </sortState>
  <mergeCells count="23">
    <mergeCell ref="G29:M29"/>
    <mergeCell ref="K10:K11"/>
    <mergeCell ref="M10:M11"/>
    <mergeCell ref="E10:E11"/>
    <mergeCell ref="F10:F11"/>
    <mergeCell ref="G10:G11"/>
    <mergeCell ref="I10:I11"/>
    <mergeCell ref="B26:C26"/>
    <mergeCell ref="B29:C29"/>
    <mergeCell ref="A8:B8"/>
    <mergeCell ref="A1:M1"/>
    <mergeCell ref="A2:M2"/>
    <mergeCell ref="A3:M3"/>
    <mergeCell ref="A6:M6"/>
    <mergeCell ref="A7:B7"/>
    <mergeCell ref="A4:M4"/>
    <mergeCell ref="A5:M5"/>
    <mergeCell ref="A10:A11"/>
    <mergeCell ref="B10:B11"/>
    <mergeCell ref="C10:C11"/>
    <mergeCell ref="D10:D11"/>
    <mergeCell ref="D9:E9"/>
    <mergeCell ref="G26:M26"/>
  </mergeCells>
  <phoneticPr fontId="1" type="noConversion"/>
  <printOptions horizontalCentered="1"/>
  <pageMargins left="0" right="0" top="0.78740157480314965" bottom="0.19685039370078741" header="0.51181102362204722" footer="0.51181102362204722"/>
  <pageSetup paperSize="9" orientation="landscape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indexed="15"/>
  </sheetPr>
  <dimension ref="A1:X103"/>
  <sheetViews>
    <sheetView topLeftCell="A7" zoomScale="90" zoomScaleNormal="90" workbookViewId="0">
      <selection activeCell="E58" sqref="E58"/>
    </sheetView>
  </sheetViews>
  <sheetFormatPr defaultColWidth="8.28515625" defaultRowHeight="12.75" outlineLevelCol="1" x14ac:dyDescent="0.2"/>
  <cols>
    <col min="1" max="1" width="7.5703125" style="42" customWidth="1"/>
    <col min="2" max="2" width="20.5703125" style="26" customWidth="1"/>
    <col min="3" max="3" width="9.28515625" style="45" bestFit="1" customWidth="1"/>
    <col min="4" max="4" width="7.42578125" style="45" customWidth="1"/>
    <col min="5" max="5" width="14.7109375" style="26" bestFit="1" customWidth="1"/>
    <col min="6" max="6" width="8.28515625" style="26" customWidth="1"/>
    <col min="7" max="7" width="16.85546875" style="26" customWidth="1"/>
    <col min="8" max="8" width="15" style="26" hidden="1" customWidth="1" outlineLevel="1"/>
    <col min="9" max="9" width="10.7109375" style="45" customWidth="1" collapsed="1"/>
    <col min="10" max="10" width="8.140625" style="26" customWidth="1"/>
    <col min="11" max="11" width="8.42578125" style="39" customWidth="1"/>
    <col min="12" max="12" width="26.5703125" style="26" customWidth="1"/>
    <col min="13" max="23" width="8.28515625" style="26" hidden="1" customWidth="1" outlineLevel="1"/>
    <col min="24" max="24" width="8.28515625" style="26" collapsed="1"/>
    <col min="25" max="16384" width="8.28515625" style="26"/>
  </cols>
  <sheetData>
    <row r="1" spans="1:23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S1" s="163"/>
      <c r="T1" s="163"/>
      <c r="U1" s="164"/>
    </row>
    <row r="2" spans="1:23" x14ac:dyDescent="0.2">
      <c r="A2" s="420">
        <f>Name_2</f>
        <v>0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S2" s="163"/>
      <c r="T2" s="163"/>
      <c r="U2" s="164"/>
    </row>
    <row r="3" spans="1:23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S3" s="163"/>
      <c r="T3" s="163"/>
      <c r="U3" s="164"/>
    </row>
    <row r="4" spans="1:23" x14ac:dyDescent="0.2">
      <c r="A4" s="420">
        <f>Name_6</f>
        <v>0</v>
      </c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S4" s="163"/>
      <c r="T4" s="163"/>
      <c r="U4" s="164"/>
    </row>
    <row r="5" spans="1:23" x14ac:dyDescent="0.2">
      <c r="A5" s="420" t="str">
        <f>Name_4</f>
        <v>ОТКРЫТЫЙ ЛЕТНИЙ ЧЕМПИОНАТ ГОРОДА РОСТОВА-НА-ДОНУ</v>
      </c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S5" s="163"/>
      <c r="T5" s="163"/>
      <c r="U5" s="164"/>
    </row>
    <row r="6" spans="1:23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S6" s="163"/>
      <c r="T6" s="163"/>
      <c r="U6" s="164"/>
    </row>
    <row r="7" spans="1:23" ht="12.75" customHeight="1" x14ac:dyDescent="0.2">
      <c r="A7" s="471" t="s">
        <v>118</v>
      </c>
      <c r="B7" s="471"/>
      <c r="D7" s="44"/>
      <c r="E7" s="4"/>
      <c r="F7" s="477"/>
      <c r="G7" s="477"/>
      <c r="H7" s="144"/>
      <c r="I7" s="473"/>
      <c r="J7" s="473"/>
      <c r="S7" s="163"/>
      <c r="T7" s="163"/>
      <c r="U7" s="164"/>
    </row>
    <row r="8" spans="1:23" ht="12.75" customHeight="1" x14ac:dyDescent="0.2">
      <c r="A8" s="471"/>
      <c r="B8" s="471"/>
      <c r="D8" s="44"/>
      <c r="E8" s="4"/>
      <c r="F8" s="478"/>
      <c r="G8" s="478"/>
      <c r="H8" s="141"/>
      <c r="I8" s="473"/>
      <c r="J8" s="473"/>
      <c r="L8" s="131" t="str">
        <f>d_5</f>
        <v>г.Ростов н/Д стадион Арсенал</v>
      </c>
      <c r="S8" s="163"/>
      <c r="T8" s="163"/>
      <c r="U8" s="164"/>
    </row>
    <row r="9" spans="1:23" ht="13.5" thickBot="1" x14ac:dyDescent="0.25">
      <c r="A9" s="10" t="str">
        <f>d_4</f>
        <v>ЖЕНЩИНЫ</v>
      </c>
      <c r="D9" s="478" t="s">
        <v>87</v>
      </c>
      <c r="E9" s="478"/>
      <c r="G9" s="172" t="str">
        <f>d_1</f>
        <v>17 сентября 2022 г.</v>
      </c>
      <c r="H9" s="141"/>
      <c r="J9" s="174" t="s">
        <v>158</v>
      </c>
      <c r="K9" s="45"/>
      <c r="L9" s="184" t="str">
        <f>d_6</f>
        <v>t° +20 вл. 58%</v>
      </c>
      <c r="M9" s="26" t="s">
        <v>19</v>
      </c>
      <c r="O9" s="126" t="s">
        <v>121</v>
      </c>
      <c r="P9" s="126" t="s">
        <v>122</v>
      </c>
      <c r="Q9" s="126" t="s">
        <v>123</v>
      </c>
      <c r="R9" s="126">
        <v>1</v>
      </c>
      <c r="S9" s="126">
        <v>2</v>
      </c>
      <c r="T9" s="126" t="s">
        <v>47</v>
      </c>
      <c r="U9" s="126" t="s">
        <v>124</v>
      </c>
      <c r="V9" s="126" t="s">
        <v>125</v>
      </c>
      <c r="W9" s="126" t="s">
        <v>126</v>
      </c>
    </row>
    <row r="10" spans="1:23" ht="25.5" x14ac:dyDescent="0.2">
      <c r="A10" s="100" t="s">
        <v>12</v>
      </c>
      <c r="B10" s="100" t="s">
        <v>66</v>
      </c>
      <c r="C10" s="100" t="s">
        <v>21</v>
      </c>
      <c r="D10" s="100" t="s">
        <v>13</v>
      </c>
      <c r="E10" s="100" t="s">
        <v>107</v>
      </c>
      <c r="F10" s="101" t="s">
        <v>109</v>
      </c>
      <c r="G10" s="135" t="s">
        <v>116</v>
      </c>
      <c r="H10" s="149"/>
      <c r="I10" s="101" t="s">
        <v>22</v>
      </c>
      <c r="J10" s="100" t="s">
        <v>16</v>
      </c>
      <c r="K10" s="100" t="s">
        <v>17</v>
      </c>
      <c r="L10" s="102" t="s">
        <v>18</v>
      </c>
      <c r="O10" s="157">
        <v>95015</v>
      </c>
      <c r="P10" s="157">
        <v>103015</v>
      </c>
      <c r="Q10" s="157">
        <v>6430</v>
      </c>
      <c r="R10" s="157">
        <v>7000</v>
      </c>
      <c r="S10" s="157">
        <v>7400</v>
      </c>
      <c r="T10" s="157">
        <v>8180</v>
      </c>
      <c r="U10" s="178">
        <v>9120</v>
      </c>
      <c r="V10" s="178"/>
      <c r="W10" s="179"/>
    </row>
    <row r="11" spans="1:23" ht="16.149999999999999" customHeight="1" x14ac:dyDescent="0.2">
      <c r="A11" s="154">
        <f t="shared" ref="A11:A52" si="0">RANK(H11,$H$11:$H$179,1)</f>
        <v>1</v>
      </c>
      <c r="B11" s="71" t="str">
        <f>VLOOKUP($M11,УЧАСТНИКИ!$A$2:$L$1060,3,FALSE)</f>
        <v>КУЗНЕЦОВА ТАТЬЯНА</v>
      </c>
      <c r="C11" s="78" t="str">
        <f>VLOOKUP($M11,УЧАСТНИКИ!$A$2:$L$1060,4,FALSE)</f>
        <v>14.08.2008</v>
      </c>
      <c r="D11" s="78" t="str">
        <f>VLOOKUP($M11,УЧАСТНИКИ!$A$2:$L$1060,8,FALSE)</f>
        <v>3</v>
      </c>
      <c r="E11" s="71" t="str">
        <f>VLOOKUP($M11,УЧАСТНИКИ!$A$2:$L$1060,5,FALSE)</f>
        <v>РОСТОВ ДЮСШ-1</v>
      </c>
      <c r="F11" s="78">
        <f>VLOOKUP($M11,УЧАСТНИКИ!$A$2:$L$1060,7,FALSE)</f>
        <v>0</v>
      </c>
      <c r="G11" s="59" t="str">
        <f>VLOOKUP($M11,УЧАСТНИКИ!$A$2:$L$1060,11,FALSE)</f>
        <v>МО</v>
      </c>
      <c r="H11" s="145">
        <v>7361</v>
      </c>
      <c r="I11" s="229" t="str">
        <f>IF(H11=0,0,CONCATENATE(MID(H11,1,1),":",MID(H11,2,2),".",MID(H11,4,2)))</f>
        <v>7:36.1</v>
      </c>
      <c r="J11" s="57">
        <v>3</v>
      </c>
      <c r="K11" s="59">
        <v>20</v>
      </c>
      <c r="L11" s="71" t="str">
        <f>VLOOKUP($M11,УЧАСТНИКИ!$A$2:$L$1060,10,FALSE)</f>
        <v>ЛОБОДА Ю.П.</v>
      </c>
      <c r="M11" s="20" t="s">
        <v>1491</v>
      </c>
    </row>
    <row r="12" spans="1:23" ht="16.149999999999999" customHeight="1" x14ac:dyDescent="0.2">
      <c r="A12" s="154">
        <f t="shared" si="0"/>
        <v>2</v>
      </c>
      <c r="B12" s="71" t="str">
        <f>VLOOKUP($M12,УЧАСТНИКИ!$A$2:$L$1060,3,FALSE)</f>
        <v>ЧУВИКОВА ЕКАТЕРИНА</v>
      </c>
      <c r="C12" s="78" t="str">
        <f>VLOOKUP($M12,УЧАСТНИКИ!$A$2:$L$1060,4,FALSE)</f>
        <v>13.08.2008</v>
      </c>
      <c r="D12" s="78" t="str">
        <f>VLOOKUP($M12,УЧАСТНИКИ!$A$2:$L$1060,8,FALSE)</f>
        <v>2</v>
      </c>
      <c r="E12" s="71" t="str">
        <f>VLOOKUP($M12,УЧАСТНИКИ!$A$2:$L$1060,5,FALSE)</f>
        <v>РОСТОВ СШОР (К) СКА</v>
      </c>
      <c r="F12" s="78">
        <f>VLOOKUP($M12,УЧАСТНИКИ!$A$2:$L$1060,7,FALSE)</f>
        <v>0</v>
      </c>
      <c r="G12" s="59" t="str">
        <f>VLOOKUP($M12,УЧАСТНИКИ!$A$2:$L$1060,11,FALSE)</f>
        <v>РА</v>
      </c>
      <c r="H12" s="145">
        <v>7449</v>
      </c>
      <c r="I12" s="229" t="str">
        <f>IF(H12=0,0,CONCATENATE(MID(H12,1,1),":",MID(H12,2,2),".",MID(H12,4,2)))</f>
        <v>7:44.9</v>
      </c>
      <c r="J12" s="57">
        <v>3</v>
      </c>
      <c r="K12" s="59">
        <v>17</v>
      </c>
      <c r="L12" s="71" t="str">
        <f>VLOOKUP($M12,УЧАСТНИКИ!$A$2:$L$1060,10,FALSE)</f>
        <v>ПОНОМАРЕВЫ И.Р., В.И.</v>
      </c>
      <c r="M12" s="203" t="s">
        <v>97</v>
      </c>
    </row>
    <row r="13" spans="1:23" x14ac:dyDescent="0.2">
      <c r="A13" s="154">
        <f t="shared" si="0"/>
        <v>3</v>
      </c>
      <c r="B13" s="71" t="e">
        <f>VLOOKUP($M13,УЧАСТНИКИ!$A$2:$L$1060,3,FALSE)</f>
        <v>#N/A</v>
      </c>
      <c r="C13" s="78" t="e">
        <f>VLOOKUP($M13,УЧАСТНИКИ!$A$2:$L$1060,4,FALSE)</f>
        <v>#N/A</v>
      </c>
      <c r="D13" s="78" t="e">
        <f>VLOOKUP($M13,УЧАСТНИКИ!$A$2:$L$1060,8,FALSE)</f>
        <v>#N/A</v>
      </c>
      <c r="E13" s="71" t="e">
        <f>VLOOKUP($M13,УЧАСТНИКИ!$A$2:$L$1060,5,FALSE)</f>
        <v>#N/A</v>
      </c>
      <c r="F13" s="78" t="e">
        <f>VLOOKUP($M13,УЧАСТНИКИ!$A$2:$L$1060,7,FALSE)</f>
        <v>#N/A</v>
      </c>
      <c r="G13" s="59" t="e">
        <f>VLOOKUP($M13,УЧАСТНИКИ!$A$2:$L$1060,11,FALSE)</f>
        <v>#N/A</v>
      </c>
      <c r="H13" s="145">
        <v>8011</v>
      </c>
      <c r="I13" s="229" t="str">
        <f>IF(H13=0,0,CONCATENATE(MID(H13,1,1),":",MID(H13,2,2),".",MID(H13,4,2)))</f>
        <v>8:01.1</v>
      </c>
      <c r="J13" s="57">
        <v>3</v>
      </c>
      <c r="K13" s="59" t="e">
        <f>VLOOKUP($M13,УЧАСТНИКИ!$A$2:$L$1060,9,FALSE)</f>
        <v>#N/A</v>
      </c>
      <c r="L13" s="71" t="e">
        <f>VLOOKUP($M13,УЧАСТНИКИ!$A$2:$L$1060,10,FALSE)</f>
        <v>#N/A</v>
      </c>
      <c r="M13" s="26" t="s">
        <v>1624</v>
      </c>
    </row>
    <row r="14" spans="1:23" x14ac:dyDescent="0.2">
      <c r="A14" s="275" t="e">
        <f t="shared" si="0"/>
        <v>#N/A</v>
      </c>
      <c r="B14" s="71" t="e">
        <f>VLOOKUP($M14,УЧАСТНИКИ!$A$2:$L$1060,3,FALSE)</f>
        <v>#N/A</v>
      </c>
      <c r="C14" s="78" t="e">
        <f>VLOOKUP($M14,УЧАСТНИКИ!$A$2:$L$1060,4,FALSE)</f>
        <v>#N/A</v>
      </c>
      <c r="D14" s="78" t="e">
        <f>VLOOKUP($M14,УЧАСТНИКИ!$A$2:$L$1060,8,FALSE)</f>
        <v>#N/A</v>
      </c>
      <c r="E14" s="71" t="e">
        <f>VLOOKUP($M14,УЧАСТНИКИ!$A$2:$L$1060,5,FALSE)</f>
        <v>#N/A</v>
      </c>
      <c r="F14" s="78" t="e">
        <f>VLOOKUP($M14,УЧАСТНИКИ!$A$2:$L$1060,7,FALSE)</f>
        <v>#N/A</v>
      </c>
      <c r="G14" s="59" t="e">
        <f>VLOOKUP($M14,УЧАСТНИКИ!$A$2:$L$1060,11,FALSE)</f>
        <v>#N/A</v>
      </c>
      <c r="H14" s="145"/>
      <c r="I14" s="229">
        <f>IF(H14=0,0,CONCATENATE(MID(H14,1,1),":",MID(H14,2,2),".",MID(H14,4,2)))</f>
        <v>0</v>
      </c>
      <c r="J14" s="274" t="s">
        <v>1661</v>
      </c>
      <c r="K14" s="59" t="e">
        <f>VLOOKUP($M14,УЧАСТНИКИ!$A$2:$L$1060,9,FALSE)</f>
        <v>#N/A</v>
      </c>
      <c r="L14" s="71" t="e">
        <f>VLOOKUP($M14,УЧАСТНИКИ!$A$2:$L$1060,10,FALSE)</f>
        <v>#N/A</v>
      </c>
      <c r="M14" s="26" t="s">
        <v>1602</v>
      </c>
    </row>
    <row r="15" spans="1:23" hidden="1" x14ac:dyDescent="0.2">
      <c r="A15" s="154" t="e">
        <f t="shared" si="0"/>
        <v>#N/A</v>
      </c>
      <c r="B15" s="71" t="e">
        <f>VLOOKUP($M15,УЧАСТНИКИ!$A$2:$L$1060,3,FALSE)</f>
        <v>#N/A</v>
      </c>
      <c r="C15" s="78" t="e">
        <f>VLOOKUP($M15,УЧАСТНИКИ!$A$2:$L$1060,4,FALSE)</f>
        <v>#N/A</v>
      </c>
      <c r="D15" s="78" t="e">
        <f>VLOOKUP($M15,УЧАСТНИКИ!$A$2:$L$1060,8,FALSE)</f>
        <v>#N/A</v>
      </c>
      <c r="E15" s="71" t="e">
        <f>VLOOKUP($M15,УЧАСТНИКИ!$A$2:$L$1060,5,FALSE)</f>
        <v>#N/A</v>
      </c>
      <c r="F15" s="78" t="e">
        <f>VLOOKUP($M15,УЧАСТНИКИ!$A$2:$L$1060,7,FALSE)</f>
        <v>#N/A</v>
      </c>
      <c r="G15" s="59" t="e">
        <f>VLOOKUP($M15,УЧАСТНИКИ!$A$2:$L$1060,11,FALSE)</f>
        <v>#N/A</v>
      </c>
      <c r="H15" s="145"/>
      <c r="I15" s="155">
        <f t="shared" ref="I15:I52" si="1">IF(H15=0,0,CONCATENATE(MID(H15,1,2),":",MID(H15,3,2),".",MID(H15,5,2)))</f>
        <v>0</v>
      </c>
      <c r="J15" s="57" t="str">
        <f t="shared" ref="J15:J52" si="2">IF(H15&lt;=$O$10,"МСМК",IF(H15&lt;=$P$10,"МС",IF(H15&lt;=$Q$10,"КМС",IF(H15&lt;=$R$10,"1",IF(H15&lt;=$S$10,"2",IF(H15&lt;=$T$10,"3",IF(H15&lt;=$U$10,"1юн",IF(H15&lt;=$V$10,"2юн",IF(H15&lt;=$W$10,"3юн",IF(H15&gt;$W$10,"б/р"))))))))))</f>
        <v>МСМК</v>
      </c>
      <c r="K15" s="59" t="e">
        <f>VLOOKUP($M15,УЧАСТНИКИ!$A$2:$L$1060,9,FALSE)</f>
        <v>#N/A</v>
      </c>
      <c r="L15" s="71" t="e">
        <f>VLOOKUP($M15,УЧАСТНИКИ!$A$2:$L$1060,10,FALSE)</f>
        <v>#N/A</v>
      </c>
    </row>
    <row r="16" spans="1:23" hidden="1" x14ac:dyDescent="0.2">
      <c r="A16" s="154" t="e">
        <f t="shared" si="0"/>
        <v>#N/A</v>
      </c>
      <c r="B16" s="71" t="e">
        <f>VLOOKUP($M16,УЧАСТНИКИ!$A$2:$L$1060,3,FALSE)</f>
        <v>#N/A</v>
      </c>
      <c r="C16" s="78" t="e">
        <f>VLOOKUP($M16,УЧАСТНИКИ!$A$2:$L$1060,4,FALSE)</f>
        <v>#N/A</v>
      </c>
      <c r="D16" s="78" t="e">
        <f>VLOOKUP($M16,УЧАСТНИКИ!$A$2:$L$1060,8,FALSE)</f>
        <v>#N/A</v>
      </c>
      <c r="E16" s="71" t="e">
        <f>VLOOKUP($M16,УЧАСТНИКИ!$A$2:$L$1060,5,FALSE)</f>
        <v>#N/A</v>
      </c>
      <c r="F16" s="78" t="e">
        <f>VLOOKUP($M16,УЧАСТНИКИ!$A$2:$L$1060,7,FALSE)</f>
        <v>#N/A</v>
      </c>
      <c r="G16" s="59" t="e">
        <f>VLOOKUP($M16,УЧАСТНИКИ!$A$2:$L$1060,11,FALSE)</f>
        <v>#N/A</v>
      </c>
      <c r="H16" s="145"/>
      <c r="I16" s="155">
        <f t="shared" si="1"/>
        <v>0</v>
      </c>
      <c r="J16" s="57" t="str">
        <f t="shared" si="2"/>
        <v>МСМК</v>
      </c>
      <c r="K16" s="59" t="e">
        <f>VLOOKUP($M16,УЧАСТНИКИ!$A$2:$L$1060,9,FALSE)</f>
        <v>#N/A</v>
      </c>
      <c r="L16" s="71" t="e">
        <f>VLOOKUP($M16,УЧАСТНИКИ!$A$2:$L$1060,10,FALSE)</f>
        <v>#N/A</v>
      </c>
    </row>
    <row r="17" spans="1:12" hidden="1" x14ac:dyDescent="0.2">
      <c r="A17" s="154" t="e">
        <f t="shared" si="0"/>
        <v>#N/A</v>
      </c>
      <c r="B17" s="71" t="e">
        <f>VLOOKUP($M17,УЧАСТНИКИ!$A$2:$L$1060,3,FALSE)</f>
        <v>#N/A</v>
      </c>
      <c r="C17" s="78" t="e">
        <f>VLOOKUP($M17,УЧАСТНИКИ!$A$2:$L$1060,4,FALSE)</f>
        <v>#N/A</v>
      </c>
      <c r="D17" s="78" t="e">
        <f>VLOOKUP($M17,УЧАСТНИКИ!$A$2:$L$1060,8,FALSE)</f>
        <v>#N/A</v>
      </c>
      <c r="E17" s="71" t="e">
        <f>VLOOKUP($M17,УЧАСТНИКИ!$A$2:$L$1060,5,FALSE)</f>
        <v>#N/A</v>
      </c>
      <c r="F17" s="78" t="e">
        <f>VLOOKUP($M17,УЧАСТНИКИ!$A$2:$L$1060,7,FALSE)</f>
        <v>#N/A</v>
      </c>
      <c r="G17" s="59" t="e">
        <f>VLOOKUP($M17,УЧАСТНИКИ!$A$2:$L$1060,11,FALSE)</f>
        <v>#N/A</v>
      </c>
      <c r="H17" s="145"/>
      <c r="I17" s="155">
        <f t="shared" si="1"/>
        <v>0</v>
      </c>
      <c r="J17" s="57" t="str">
        <f t="shared" si="2"/>
        <v>МСМК</v>
      </c>
      <c r="K17" s="59" t="e">
        <f>VLOOKUP($M17,УЧАСТНИКИ!$A$2:$L$1060,9,FALSE)</f>
        <v>#N/A</v>
      </c>
      <c r="L17" s="71" t="e">
        <f>VLOOKUP($M17,УЧАСТНИКИ!$A$2:$L$1060,10,FALSE)</f>
        <v>#N/A</v>
      </c>
    </row>
    <row r="18" spans="1:12" hidden="1" x14ac:dyDescent="0.2">
      <c r="A18" s="154" t="e">
        <f t="shared" si="0"/>
        <v>#N/A</v>
      </c>
      <c r="B18" s="71" t="e">
        <f>VLOOKUP($M18,УЧАСТНИКИ!$A$2:$L$1060,3,FALSE)</f>
        <v>#N/A</v>
      </c>
      <c r="C18" s="78" t="e">
        <f>VLOOKUP($M18,УЧАСТНИКИ!$A$2:$L$1060,4,FALSE)</f>
        <v>#N/A</v>
      </c>
      <c r="D18" s="78" t="e">
        <f>VLOOKUP($M18,УЧАСТНИКИ!$A$2:$L$1060,8,FALSE)</f>
        <v>#N/A</v>
      </c>
      <c r="E18" s="71" t="e">
        <f>VLOOKUP($M18,УЧАСТНИКИ!$A$2:$L$1060,5,FALSE)</f>
        <v>#N/A</v>
      </c>
      <c r="F18" s="78" t="e">
        <f>VLOOKUP($M18,УЧАСТНИКИ!$A$2:$L$1060,7,FALSE)</f>
        <v>#N/A</v>
      </c>
      <c r="G18" s="59" t="e">
        <f>VLOOKUP($M18,УЧАСТНИКИ!$A$2:$L$1060,11,FALSE)</f>
        <v>#N/A</v>
      </c>
      <c r="H18" s="145"/>
      <c r="I18" s="155">
        <f t="shared" si="1"/>
        <v>0</v>
      </c>
      <c r="J18" s="57" t="str">
        <f t="shared" si="2"/>
        <v>МСМК</v>
      </c>
      <c r="K18" s="59" t="e">
        <f>VLOOKUP($M18,УЧАСТНИКИ!$A$2:$L$1060,9,FALSE)</f>
        <v>#N/A</v>
      </c>
      <c r="L18" s="71" t="e">
        <f>VLOOKUP($M18,УЧАСТНИКИ!$A$2:$L$1060,10,FALSE)</f>
        <v>#N/A</v>
      </c>
    </row>
    <row r="19" spans="1:12" hidden="1" x14ac:dyDescent="0.2">
      <c r="A19" s="154" t="e">
        <f t="shared" si="0"/>
        <v>#N/A</v>
      </c>
      <c r="B19" s="71" t="e">
        <f>VLOOKUP($M19,УЧАСТНИКИ!$A$2:$L$1060,3,FALSE)</f>
        <v>#N/A</v>
      </c>
      <c r="C19" s="78" t="e">
        <f>VLOOKUP($M19,УЧАСТНИКИ!$A$2:$L$1060,4,FALSE)</f>
        <v>#N/A</v>
      </c>
      <c r="D19" s="78" t="e">
        <f>VLOOKUP($M19,УЧАСТНИКИ!$A$2:$L$1060,8,FALSE)</f>
        <v>#N/A</v>
      </c>
      <c r="E19" s="71" t="e">
        <f>VLOOKUP($M19,УЧАСТНИКИ!$A$2:$L$1060,5,FALSE)</f>
        <v>#N/A</v>
      </c>
      <c r="F19" s="78" t="e">
        <f>VLOOKUP($M19,УЧАСТНИКИ!$A$2:$L$1060,7,FALSE)</f>
        <v>#N/A</v>
      </c>
      <c r="G19" s="59" t="e">
        <f>VLOOKUP($M19,УЧАСТНИКИ!$A$2:$L$1060,11,FALSE)</f>
        <v>#N/A</v>
      </c>
      <c r="H19" s="145"/>
      <c r="I19" s="155">
        <f t="shared" si="1"/>
        <v>0</v>
      </c>
      <c r="J19" s="57" t="str">
        <f t="shared" si="2"/>
        <v>МСМК</v>
      </c>
      <c r="K19" s="59" t="e">
        <f>VLOOKUP($M19,УЧАСТНИКИ!$A$2:$L$1060,9,FALSE)</f>
        <v>#N/A</v>
      </c>
      <c r="L19" s="71" t="e">
        <f>VLOOKUP($M19,УЧАСТНИКИ!$A$2:$L$1060,10,FALSE)</f>
        <v>#N/A</v>
      </c>
    </row>
    <row r="20" spans="1:12" hidden="1" x14ac:dyDescent="0.2">
      <c r="A20" s="154" t="e">
        <f t="shared" si="0"/>
        <v>#N/A</v>
      </c>
      <c r="B20" s="71" t="e">
        <f>VLOOKUP($M20,УЧАСТНИКИ!$A$2:$L$1060,3,FALSE)</f>
        <v>#N/A</v>
      </c>
      <c r="C20" s="78" t="e">
        <f>VLOOKUP($M20,УЧАСТНИКИ!$A$2:$L$1060,4,FALSE)</f>
        <v>#N/A</v>
      </c>
      <c r="D20" s="78" t="e">
        <f>VLOOKUP($M20,УЧАСТНИКИ!$A$2:$L$1060,8,FALSE)</f>
        <v>#N/A</v>
      </c>
      <c r="E20" s="71" t="e">
        <f>VLOOKUP($M20,УЧАСТНИКИ!$A$2:$L$1060,5,FALSE)</f>
        <v>#N/A</v>
      </c>
      <c r="F20" s="78" t="e">
        <f>VLOOKUP($M20,УЧАСТНИКИ!$A$2:$L$1060,7,FALSE)</f>
        <v>#N/A</v>
      </c>
      <c r="G20" s="59" t="e">
        <f>VLOOKUP($M20,УЧАСТНИКИ!$A$2:$L$1060,11,FALSE)</f>
        <v>#N/A</v>
      </c>
      <c r="H20" s="145"/>
      <c r="I20" s="155">
        <f t="shared" si="1"/>
        <v>0</v>
      </c>
      <c r="J20" s="57" t="str">
        <f t="shared" si="2"/>
        <v>МСМК</v>
      </c>
      <c r="K20" s="59" t="e">
        <f>VLOOKUP($M20,УЧАСТНИКИ!$A$2:$L$1060,9,FALSE)</f>
        <v>#N/A</v>
      </c>
      <c r="L20" s="71" t="e">
        <f>VLOOKUP($M20,УЧАСТНИКИ!$A$2:$L$1060,10,FALSE)</f>
        <v>#N/A</v>
      </c>
    </row>
    <row r="21" spans="1:12" hidden="1" x14ac:dyDescent="0.2">
      <c r="A21" s="154" t="e">
        <f t="shared" si="0"/>
        <v>#N/A</v>
      </c>
      <c r="B21" s="71" t="e">
        <f>VLOOKUP($M21,УЧАСТНИКИ!$A$2:$L$1060,3,FALSE)</f>
        <v>#N/A</v>
      </c>
      <c r="C21" s="78" t="e">
        <f>VLOOKUP($M21,УЧАСТНИКИ!$A$2:$L$1060,4,FALSE)</f>
        <v>#N/A</v>
      </c>
      <c r="D21" s="78" t="e">
        <f>VLOOKUP($M21,УЧАСТНИКИ!$A$2:$L$1060,8,FALSE)</f>
        <v>#N/A</v>
      </c>
      <c r="E21" s="71" t="e">
        <f>VLOOKUP($M21,УЧАСТНИКИ!$A$2:$L$1060,5,FALSE)</f>
        <v>#N/A</v>
      </c>
      <c r="F21" s="78" t="e">
        <f>VLOOKUP($M21,УЧАСТНИКИ!$A$2:$L$1060,7,FALSE)</f>
        <v>#N/A</v>
      </c>
      <c r="G21" s="59" t="e">
        <f>VLOOKUP($M21,УЧАСТНИКИ!$A$2:$L$1060,11,FALSE)</f>
        <v>#N/A</v>
      </c>
      <c r="H21" s="145"/>
      <c r="I21" s="155">
        <f t="shared" si="1"/>
        <v>0</v>
      </c>
      <c r="J21" s="57" t="str">
        <f t="shared" si="2"/>
        <v>МСМК</v>
      </c>
      <c r="K21" s="59" t="e">
        <f>VLOOKUP($M21,УЧАСТНИКИ!$A$2:$L$1060,9,FALSE)</f>
        <v>#N/A</v>
      </c>
      <c r="L21" s="71" t="e">
        <f>VLOOKUP($M21,УЧАСТНИКИ!$A$2:$L$1060,10,FALSE)</f>
        <v>#N/A</v>
      </c>
    </row>
    <row r="22" spans="1:12" hidden="1" x14ac:dyDescent="0.2">
      <c r="A22" s="154" t="e">
        <f t="shared" si="0"/>
        <v>#N/A</v>
      </c>
      <c r="B22" s="71" t="e">
        <f>VLOOKUP($M22,УЧАСТНИКИ!$A$2:$L$1060,3,FALSE)</f>
        <v>#N/A</v>
      </c>
      <c r="C22" s="78" t="e">
        <f>VLOOKUP($M22,УЧАСТНИКИ!$A$2:$L$1060,4,FALSE)</f>
        <v>#N/A</v>
      </c>
      <c r="D22" s="78" t="e">
        <f>VLOOKUP($M22,УЧАСТНИКИ!$A$2:$L$1060,8,FALSE)</f>
        <v>#N/A</v>
      </c>
      <c r="E22" s="71" t="e">
        <f>VLOOKUP($M22,УЧАСТНИКИ!$A$2:$L$1060,5,FALSE)</f>
        <v>#N/A</v>
      </c>
      <c r="F22" s="78" t="e">
        <f>VLOOKUP($M22,УЧАСТНИКИ!$A$2:$L$1060,7,FALSE)</f>
        <v>#N/A</v>
      </c>
      <c r="G22" s="59" t="e">
        <f>VLOOKUP($M22,УЧАСТНИКИ!$A$2:$L$1060,11,FALSE)</f>
        <v>#N/A</v>
      </c>
      <c r="H22" s="145"/>
      <c r="I22" s="155">
        <f t="shared" si="1"/>
        <v>0</v>
      </c>
      <c r="J22" s="57" t="str">
        <f t="shared" si="2"/>
        <v>МСМК</v>
      </c>
      <c r="K22" s="59" t="e">
        <f>VLOOKUP($M22,УЧАСТНИКИ!$A$2:$L$1060,9,FALSE)</f>
        <v>#N/A</v>
      </c>
      <c r="L22" s="71" t="e">
        <f>VLOOKUP($M22,УЧАСТНИКИ!$A$2:$L$1060,10,FALSE)</f>
        <v>#N/A</v>
      </c>
    </row>
    <row r="23" spans="1:12" hidden="1" x14ac:dyDescent="0.2">
      <c r="A23" s="154" t="e">
        <f t="shared" si="0"/>
        <v>#N/A</v>
      </c>
      <c r="B23" s="71" t="e">
        <f>VLOOKUP($M23,УЧАСТНИКИ!$A$2:$L$1060,3,FALSE)</f>
        <v>#N/A</v>
      </c>
      <c r="C23" s="78" t="e">
        <f>VLOOKUP($M23,УЧАСТНИКИ!$A$2:$L$1060,4,FALSE)</f>
        <v>#N/A</v>
      </c>
      <c r="D23" s="78" t="e">
        <f>VLOOKUP($M23,УЧАСТНИКИ!$A$2:$L$1060,8,FALSE)</f>
        <v>#N/A</v>
      </c>
      <c r="E23" s="71" t="e">
        <f>VLOOKUP($M23,УЧАСТНИКИ!$A$2:$L$1060,5,FALSE)</f>
        <v>#N/A</v>
      </c>
      <c r="F23" s="78" t="e">
        <f>VLOOKUP($M23,УЧАСТНИКИ!$A$2:$L$1060,7,FALSE)</f>
        <v>#N/A</v>
      </c>
      <c r="G23" s="59" t="e">
        <f>VLOOKUP($M23,УЧАСТНИКИ!$A$2:$L$1060,11,FALSE)</f>
        <v>#N/A</v>
      </c>
      <c r="H23" s="145"/>
      <c r="I23" s="155">
        <f t="shared" si="1"/>
        <v>0</v>
      </c>
      <c r="J23" s="57" t="str">
        <f t="shared" si="2"/>
        <v>МСМК</v>
      </c>
      <c r="K23" s="59" t="e">
        <f>VLOOKUP($M23,УЧАСТНИКИ!$A$2:$L$1060,9,FALSE)</f>
        <v>#N/A</v>
      </c>
      <c r="L23" s="71" t="e">
        <f>VLOOKUP($M23,УЧАСТНИКИ!$A$2:$L$1060,10,FALSE)</f>
        <v>#N/A</v>
      </c>
    </row>
    <row r="24" spans="1:12" hidden="1" x14ac:dyDescent="0.2">
      <c r="A24" s="154" t="e">
        <f t="shared" si="0"/>
        <v>#N/A</v>
      </c>
      <c r="B24" s="71" t="e">
        <f>VLOOKUP($M24,УЧАСТНИКИ!$A$2:$L$1060,3,FALSE)</f>
        <v>#N/A</v>
      </c>
      <c r="C24" s="78" t="e">
        <f>VLOOKUP($M24,УЧАСТНИКИ!$A$2:$L$1060,4,FALSE)</f>
        <v>#N/A</v>
      </c>
      <c r="D24" s="78" t="e">
        <f>VLOOKUP($M24,УЧАСТНИКИ!$A$2:$L$1060,8,FALSE)</f>
        <v>#N/A</v>
      </c>
      <c r="E24" s="71" t="e">
        <f>VLOOKUP($M24,УЧАСТНИКИ!$A$2:$L$1060,5,FALSE)</f>
        <v>#N/A</v>
      </c>
      <c r="F24" s="78" t="e">
        <f>VLOOKUP($M24,УЧАСТНИКИ!$A$2:$L$1060,7,FALSE)</f>
        <v>#N/A</v>
      </c>
      <c r="G24" s="59" t="e">
        <f>VLOOKUP($M24,УЧАСТНИКИ!$A$2:$L$1060,11,FALSE)</f>
        <v>#N/A</v>
      </c>
      <c r="H24" s="145"/>
      <c r="I24" s="155">
        <f t="shared" si="1"/>
        <v>0</v>
      </c>
      <c r="J24" s="57" t="str">
        <f t="shared" si="2"/>
        <v>МСМК</v>
      </c>
      <c r="K24" s="59" t="e">
        <f>VLOOKUP($M24,УЧАСТНИКИ!$A$2:$L$1060,9,FALSE)</f>
        <v>#N/A</v>
      </c>
      <c r="L24" s="71" t="e">
        <f>VLOOKUP($M24,УЧАСТНИКИ!$A$2:$L$1060,10,FALSE)</f>
        <v>#N/A</v>
      </c>
    </row>
    <row r="25" spans="1:12" hidden="1" x14ac:dyDescent="0.2">
      <c r="A25" s="154" t="e">
        <f t="shared" si="0"/>
        <v>#N/A</v>
      </c>
      <c r="B25" s="71" t="e">
        <f>VLOOKUP($M25,УЧАСТНИКИ!$A$2:$L$1060,3,FALSE)</f>
        <v>#N/A</v>
      </c>
      <c r="C25" s="78" t="e">
        <f>VLOOKUP($M25,УЧАСТНИКИ!$A$2:$L$1060,4,FALSE)</f>
        <v>#N/A</v>
      </c>
      <c r="D25" s="78" t="e">
        <f>VLOOKUP($M25,УЧАСТНИКИ!$A$2:$L$1060,8,FALSE)</f>
        <v>#N/A</v>
      </c>
      <c r="E25" s="71" t="e">
        <f>VLOOKUP($M25,УЧАСТНИКИ!$A$2:$L$1060,5,FALSE)</f>
        <v>#N/A</v>
      </c>
      <c r="F25" s="78" t="e">
        <f>VLOOKUP($M25,УЧАСТНИКИ!$A$2:$L$1060,7,FALSE)</f>
        <v>#N/A</v>
      </c>
      <c r="G25" s="59" t="e">
        <f>VLOOKUP($M25,УЧАСТНИКИ!$A$2:$L$1060,11,FALSE)</f>
        <v>#N/A</v>
      </c>
      <c r="H25" s="145"/>
      <c r="I25" s="155">
        <f t="shared" si="1"/>
        <v>0</v>
      </c>
      <c r="J25" s="57" t="str">
        <f t="shared" si="2"/>
        <v>МСМК</v>
      </c>
      <c r="K25" s="59" t="e">
        <f>VLOOKUP($M25,УЧАСТНИКИ!$A$2:$L$1060,9,FALSE)</f>
        <v>#N/A</v>
      </c>
      <c r="L25" s="71" t="e">
        <f>VLOOKUP($M25,УЧАСТНИКИ!$A$2:$L$1060,10,FALSE)</f>
        <v>#N/A</v>
      </c>
    </row>
    <row r="26" spans="1:12" hidden="1" x14ac:dyDescent="0.2">
      <c r="A26" s="154" t="e">
        <f t="shared" si="0"/>
        <v>#N/A</v>
      </c>
      <c r="B26" s="71" t="e">
        <f>VLOOKUP($M26,УЧАСТНИКИ!$A$2:$L$1060,3,FALSE)</f>
        <v>#N/A</v>
      </c>
      <c r="C26" s="78" t="e">
        <f>VLOOKUP($M26,УЧАСТНИКИ!$A$2:$L$1060,4,FALSE)</f>
        <v>#N/A</v>
      </c>
      <c r="D26" s="78" t="e">
        <f>VLOOKUP($M26,УЧАСТНИКИ!$A$2:$L$1060,8,FALSE)</f>
        <v>#N/A</v>
      </c>
      <c r="E26" s="71" t="e">
        <f>VLOOKUP($M26,УЧАСТНИКИ!$A$2:$L$1060,5,FALSE)</f>
        <v>#N/A</v>
      </c>
      <c r="F26" s="78" t="e">
        <f>VLOOKUP($M26,УЧАСТНИКИ!$A$2:$L$1060,7,FALSE)</f>
        <v>#N/A</v>
      </c>
      <c r="G26" s="59" t="e">
        <f>VLOOKUP($M26,УЧАСТНИКИ!$A$2:$L$1060,11,FALSE)</f>
        <v>#N/A</v>
      </c>
      <c r="H26" s="145"/>
      <c r="I26" s="155">
        <f t="shared" si="1"/>
        <v>0</v>
      </c>
      <c r="J26" s="57" t="str">
        <f t="shared" si="2"/>
        <v>МСМК</v>
      </c>
      <c r="K26" s="59" t="e">
        <f>VLOOKUP($M26,УЧАСТНИКИ!$A$2:$L$1060,9,FALSE)</f>
        <v>#N/A</v>
      </c>
      <c r="L26" s="71" t="e">
        <f>VLOOKUP($M26,УЧАСТНИКИ!$A$2:$L$1060,10,FALSE)</f>
        <v>#N/A</v>
      </c>
    </row>
    <row r="27" spans="1:12" hidden="1" x14ac:dyDescent="0.2">
      <c r="A27" s="154" t="e">
        <f t="shared" si="0"/>
        <v>#N/A</v>
      </c>
      <c r="B27" s="71" t="e">
        <f>VLOOKUP($M27,УЧАСТНИКИ!$A$2:$L$1060,3,FALSE)</f>
        <v>#N/A</v>
      </c>
      <c r="C27" s="78" t="e">
        <f>VLOOKUP($M27,УЧАСТНИКИ!$A$2:$L$1060,4,FALSE)</f>
        <v>#N/A</v>
      </c>
      <c r="D27" s="78" t="e">
        <f>VLOOKUP($M27,УЧАСТНИКИ!$A$2:$L$1060,8,FALSE)</f>
        <v>#N/A</v>
      </c>
      <c r="E27" s="71" t="e">
        <f>VLOOKUP($M27,УЧАСТНИКИ!$A$2:$L$1060,5,FALSE)</f>
        <v>#N/A</v>
      </c>
      <c r="F27" s="78" t="e">
        <f>VLOOKUP($M27,УЧАСТНИКИ!$A$2:$L$1060,7,FALSE)</f>
        <v>#N/A</v>
      </c>
      <c r="G27" s="59" t="e">
        <f>VLOOKUP($M27,УЧАСТНИКИ!$A$2:$L$1060,11,FALSE)</f>
        <v>#N/A</v>
      </c>
      <c r="H27" s="145"/>
      <c r="I27" s="155">
        <f t="shared" si="1"/>
        <v>0</v>
      </c>
      <c r="J27" s="57" t="str">
        <f t="shared" si="2"/>
        <v>МСМК</v>
      </c>
      <c r="K27" s="59" t="e">
        <f>VLOOKUP($M27,УЧАСТНИКИ!$A$2:$L$1060,9,FALSE)</f>
        <v>#N/A</v>
      </c>
      <c r="L27" s="71" t="e">
        <f>VLOOKUP($M27,УЧАСТНИКИ!$A$2:$L$1060,10,FALSE)</f>
        <v>#N/A</v>
      </c>
    </row>
    <row r="28" spans="1:12" hidden="1" x14ac:dyDescent="0.2">
      <c r="A28" s="154" t="e">
        <f t="shared" si="0"/>
        <v>#N/A</v>
      </c>
      <c r="B28" s="71" t="e">
        <f>VLOOKUP($M28,УЧАСТНИКИ!$A$2:$L$1060,3,FALSE)</f>
        <v>#N/A</v>
      </c>
      <c r="C28" s="78" t="e">
        <f>VLOOKUP($M28,УЧАСТНИКИ!$A$2:$L$1060,4,FALSE)</f>
        <v>#N/A</v>
      </c>
      <c r="D28" s="78" t="e">
        <f>VLOOKUP($M28,УЧАСТНИКИ!$A$2:$L$1060,8,FALSE)</f>
        <v>#N/A</v>
      </c>
      <c r="E28" s="71" t="e">
        <f>VLOOKUP($M28,УЧАСТНИКИ!$A$2:$L$1060,5,FALSE)</f>
        <v>#N/A</v>
      </c>
      <c r="F28" s="78" t="e">
        <f>VLOOKUP($M28,УЧАСТНИКИ!$A$2:$L$1060,7,FALSE)</f>
        <v>#N/A</v>
      </c>
      <c r="G28" s="59" t="e">
        <f>VLOOKUP($M28,УЧАСТНИКИ!$A$2:$L$1060,11,FALSE)</f>
        <v>#N/A</v>
      </c>
      <c r="H28" s="145"/>
      <c r="I28" s="155">
        <f t="shared" si="1"/>
        <v>0</v>
      </c>
      <c r="J28" s="57" t="str">
        <f t="shared" si="2"/>
        <v>МСМК</v>
      </c>
      <c r="K28" s="59" t="e">
        <f>VLOOKUP($M28,УЧАСТНИКИ!$A$2:$L$1060,9,FALSE)</f>
        <v>#N/A</v>
      </c>
      <c r="L28" s="71" t="e">
        <f>VLOOKUP($M28,УЧАСТНИКИ!$A$2:$L$1060,10,FALSE)</f>
        <v>#N/A</v>
      </c>
    </row>
    <row r="29" spans="1:12" hidden="1" x14ac:dyDescent="0.2">
      <c r="A29" s="154" t="e">
        <f t="shared" si="0"/>
        <v>#N/A</v>
      </c>
      <c r="B29" s="71" t="e">
        <f>VLOOKUP($M29,УЧАСТНИКИ!$A$2:$L$1060,3,FALSE)</f>
        <v>#N/A</v>
      </c>
      <c r="C29" s="78" t="e">
        <f>VLOOKUP($M29,УЧАСТНИКИ!$A$2:$L$1060,4,FALSE)</f>
        <v>#N/A</v>
      </c>
      <c r="D29" s="78" t="e">
        <f>VLOOKUP($M29,УЧАСТНИКИ!$A$2:$L$1060,8,FALSE)</f>
        <v>#N/A</v>
      </c>
      <c r="E29" s="71" t="e">
        <f>VLOOKUP($M29,УЧАСТНИКИ!$A$2:$L$1060,5,FALSE)</f>
        <v>#N/A</v>
      </c>
      <c r="F29" s="78" t="e">
        <f>VLOOKUP($M29,УЧАСТНИКИ!$A$2:$L$1060,7,FALSE)</f>
        <v>#N/A</v>
      </c>
      <c r="G29" s="59" t="e">
        <f>VLOOKUP($M29,УЧАСТНИКИ!$A$2:$L$1060,11,FALSE)</f>
        <v>#N/A</v>
      </c>
      <c r="H29" s="145"/>
      <c r="I29" s="155">
        <f t="shared" si="1"/>
        <v>0</v>
      </c>
      <c r="J29" s="57" t="str">
        <f t="shared" si="2"/>
        <v>МСМК</v>
      </c>
      <c r="K29" s="59" t="e">
        <f>VLOOKUP($M29,УЧАСТНИКИ!$A$2:$L$1060,9,FALSE)</f>
        <v>#N/A</v>
      </c>
      <c r="L29" s="71" t="e">
        <f>VLOOKUP($M29,УЧАСТНИКИ!$A$2:$L$1060,10,FALSE)</f>
        <v>#N/A</v>
      </c>
    </row>
    <row r="30" spans="1:12" hidden="1" x14ac:dyDescent="0.2">
      <c r="A30" s="154" t="e">
        <f t="shared" si="0"/>
        <v>#N/A</v>
      </c>
      <c r="B30" s="71" t="e">
        <f>VLOOKUP($M30,УЧАСТНИКИ!$A$2:$L$1060,3,FALSE)</f>
        <v>#N/A</v>
      </c>
      <c r="C30" s="78" t="e">
        <f>VLOOKUP($M30,УЧАСТНИКИ!$A$2:$L$1060,4,FALSE)</f>
        <v>#N/A</v>
      </c>
      <c r="D30" s="78" t="e">
        <f>VLOOKUP($M30,УЧАСТНИКИ!$A$2:$L$1060,8,FALSE)</f>
        <v>#N/A</v>
      </c>
      <c r="E30" s="71" t="e">
        <f>VLOOKUP($M30,УЧАСТНИКИ!$A$2:$L$1060,5,FALSE)</f>
        <v>#N/A</v>
      </c>
      <c r="F30" s="78" t="e">
        <f>VLOOKUP($M30,УЧАСТНИКИ!$A$2:$L$1060,7,FALSE)</f>
        <v>#N/A</v>
      </c>
      <c r="G30" s="59" t="e">
        <f>VLOOKUP($M30,УЧАСТНИКИ!$A$2:$L$1060,11,FALSE)</f>
        <v>#N/A</v>
      </c>
      <c r="H30" s="145"/>
      <c r="I30" s="155">
        <f t="shared" si="1"/>
        <v>0</v>
      </c>
      <c r="J30" s="57" t="str">
        <f t="shared" si="2"/>
        <v>МСМК</v>
      </c>
      <c r="K30" s="59" t="e">
        <f>VLOOKUP($M30,УЧАСТНИКИ!$A$2:$L$1060,9,FALSE)</f>
        <v>#N/A</v>
      </c>
      <c r="L30" s="71" t="e">
        <f>VLOOKUP($M30,УЧАСТНИКИ!$A$2:$L$1060,10,FALSE)</f>
        <v>#N/A</v>
      </c>
    </row>
    <row r="31" spans="1:12" hidden="1" x14ac:dyDescent="0.2">
      <c r="A31" s="154" t="e">
        <f t="shared" si="0"/>
        <v>#N/A</v>
      </c>
      <c r="B31" s="71" t="e">
        <f>VLOOKUP($M31,УЧАСТНИКИ!$A$2:$L$1060,3,FALSE)</f>
        <v>#N/A</v>
      </c>
      <c r="C31" s="78" t="e">
        <f>VLOOKUP($M31,УЧАСТНИКИ!$A$2:$L$1060,4,FALSE)</f>
        <v>#N/A</v>
      </c>
      <c r="D31" s="78" t="e">
        <f>VLOOKUP($M31,УЧАСТНИКИ!$A$2:$L$1060,8,FALSE)</f>
        <v>#N/A</v>
      </c>
      <c r="E31" s="71" t="e">
        <f>VLOOKUP($M31,УЧАСТНИКИ!$A$2:$L$1060,5,FALSE)</f>
        <v>#N/A</v>
      </c>
      <c r="F31" s="78" t="e">
        <f>VLOOKUP($M31,УЧАСТНИКИ!$A$2:$L$1060,7,FALSE)</f>
        <v>#N/A</v>
      </c>
      <c r="G31" s="59" t="e">
        <f>VLOOKUP($M31,УЧАСТНИКИ!$A$2:$L$1060,11,FALSE)</f>
        <v>#N/A</v>
      </c>
      <c r="H31" s="145"/>
      <c r="I31" s="155">
        <f t="shared" si="1"/>
        <v>0</v>
      </c>
      <c r="J31" s="57" t="str">
        <f t="shared" si="2"/>
        <v>МСМК</v>
      </c>
      <c r="K31" s="59" t="e">
        <f>VLOOKUP($M31,УЧАСТНИКИ!$A$2:$L$1060,9,FALSE)</f>
        <v>#N/A</v>
      </c>
      <c r="L31" s="71" t="e">
        <f>VLOOKUP($M31,УЧАСТНИКИ!$A$2:$L$1060,10,FALSE)</f>
        <v>#N/A</v>
      </c>
    </row>
    <row r="32" spans="1:12" hidden="1" x14ac:dyDescent="0.2">
      <c r="A32" s="154" t="e">
        <f t="shared" si="0"/>
        <v>#N/A</v>
      </c>
      <c r="B32" s="71" t="e">
        <f>VLOOKUP($M32,УЧАСТНИКИ!$A$2:$L$1060,3,FALSE)</f>
        <v>#N/A</v>
      </c>
      <c r="C32" s="78" t="e">
        <f>VLOOKUP($M32,УЧАСТНИКИ!$A$2:$L$1060,4,FALSE)</f>
        <v>#N/A</v>
      </c>
      <c r="D32" s="78" t="e">
        <f>VLOOKUP($M32,УЧАСТНИКИ!$A$2:$L$1060,8,FALSE)</f>
        <v>#N/A</v>
      </c>
      <c r="E32" s="71" t="e">
        <f>VLOOKUP($M32,УЧАСТНИКИ!$A$2:$L$1060,5,FALSE)</f>
        <v>#N/A</v>
      </c>
      <c r="F32" s="78" t="e">
        <f>VLOOKUP($M32,УЧАСТНИКИ!$A$2:$L$1060,7,FALSE)</f>
        <v>#N/A</v>
      </c>
      <c r="G32" s="59" t="e">
        <f>VLOOKUP($M32,УЧАСТНИКИ!$A$2:$L$1060,11,FALSE)</f>
        <v>#N/A</v>
      </c>
      <c r="H32" s="145"/>
      <c r="I32" s="155">
        <f t="shared" si="1"/>
        <v>0</v>
      </c>
      <c r="J32" s="57" t="str">
        <f t="shared" si="2"/>
        <v>МСМК</v>
      </c>
      <c r="K32" s="59" t="e">
        <f>VLOOKUP($M32,УЧАСТНИКИ!$A$2:$L$1060,9,FALSE)</f>
        <v>#N/A</v>
      </c>
      <c r="L32" s="71" t="e">
        <f>VLOOKUP($M32,УЧАСТНИКИ!$A$2:$L$1060,10,FALSE)</f>
        <v>#N/A</v>
      </c>
    </row>
    <row r="33" spans="1:12" hidden="1" x14ac:dyDescent="0.2">
      <c r="A33" s="154" t="e">
        <f t="shared" si="0"/>
        <v>#N/A</v>
      </c>
      <c r="B33" s="71" t="e">
        <f>VLOOKUP($M33,УЧАСТНИКИ!$A$2:$L$1060,3,FALSE)</f>
        <v>#N/A</v>
      </c>
      <c r="C33" s="78" t="e">
        <f>VLOOKUP($M33,УЧАСТНИКИ!$A$2:$L$1060,4,FALSE)</f>
        <v>#N/A</v>
      </c>
      <c r="D33" s="78" t="e">
        <f>VLOOKUP($M33,УЧАСТНИКИ!$A$2:$L$1060,8,FALSE)</f>
        <v>#N/A</v>
      </c>
      <c r="E33" s="71" t="e">
        <f>VLOOKUP($M33,УЧАСТНИКИ!$A$2:$L$1060,5,FALSE)</f>
        <v>#N/A</v>
      </c>
      <c r="F33" s="78" t="e">
        <f>VLOOKUP($M33,УЧАСТНИКИ!$A$2:$L$1060,7,FALSE)</f>
        <v>#N/A</v>
      </c>
      <c r="G33" s="59" t="e">
        <f>VLOOKUP($M33,УЧАСТНИКИ!$A$2:$L$1060,11,FALSE)</f>
        <v>#N/A</v>
      </c>
      <c r="H33" s="145"/>
      <c r="I33" s="155">
        <f t="shared" si="1"/>
        <v>0</v>
      </c>
      <c r="J33" s="57" t="str">
        <f t="shared" si="2"/>
        <v>МСМК</v>
      </c>
      <c r="K33" s="59" t="e">
        <f>VLOOKUP($M33,УЧАСТНИКИ!$A$2:$L$1060,9,FALSE)</f>
        <v>#N/A</v>
      </c>
      <c r="L33" s="71" t="e">
        <f>VLOOKUP($M33,УЧАСТНИКИ!$A$2:$L$1060,10,FALSE)</f>
        <v>#N/A</v>
      </c>
    </row>
    <row r="34" spans="1:12" hidden="1" x14ac:dyDescent="0.2">
      <c r="A34" s="154" t="e">
        <f t="shared" si="0"/>
        <v>#N/A</v>
      </c>
      <c r="B34" s="71" t="e">
        <f>VLOOKUP($M34,УЧАСТНИКИ!$A$2:$L$1060,3,FALSE)</f>
        <v>#N/A</v>
      </c>
      <c r="C34" s="78" t="e">
        <f>VLOOKUP($M34,УЧАСТНИКИ!$A$2:$L$1060,4,FALSE)</f>
        <v>#N/A</v>
      </c>
      <c r="D34" s="78" t="e">
        <f>VLOOKUP($M34,УЧАСТНИКИ!$A$2:$L$1060,8,FALSE)</f>
        <v>#N/A</v>
      </c>
      <c r="E34" s="71" t="e">
        <f>VLOOKUP($M34,УЧАСТНИКИ!$A$2:$L$1060,5,FALSE)</f>
        <v>#N/A</v>
      </c>
      <c r="F34" s="78" t="e">
        <f>VLOOKUP($M34,УЧАСТНИКИ!$A$2:$L$1060,7,FALSE)</f>
        <v>#N/A</v>
      </c>
      <c r="G34" s="59" t="e">
        <f>VLOOKUP($M34,УЧАСТНИКИ!$A$2:$L$1060,11,FALSE)</f>
        <v>#N/A</v>
      </c>
      <c r="H34" s="145"/>
      <c r="I34" s="155">
        <f t="shared" si="1"/>
        <v>0</v>
      </c>
      <c r="J34" s="57" t="str">
        <f t="shared" si="2"/>
        <v>МСМК</v>
      </c>
      <c r="K34" s="59" t="e">
        <f>VLOOKUP($M34,УЧАСТНИКИ!$A$2:$L$1060,9,FALSE)</f>
        <v>#N/A</v>
      </c>
      <c r="L34" s="71" t="e">
        <f>VLOOKUP($M34,УЧАСТНИКИ!$A$2:$L$1060,10,FALSE)</f>
        <v>#N/A</v>
      </c>
    </row>
    <row r="35" spans="1:12" hidden="1" x14ac:dyDescent="0.2">
      <c r="A35" s="154" t="e">
        <f t="shared" si="0"/>
        <v>#N/A</v>
      </c>
      <c r="B35" s="71" t="e">
        <f>VLOOKUP($M35,УЧАСТНИКИ!$A$2:$L$1060,3,FALSE)</f>
        <v>#N/A</v>
      </c>
      <c r="C35" s="78" t="e">
        <f>VLOOKUP($M35,УЧАСТНИКИ!$A$2:$L$1060,4,FALSE)</f>
        <v>#N/A</v>
      </c>
      <c r="D35" s="78" t="e">
        <f>VLOOKUP($M35,УЧАСТНИКИ!$A$2:$L$1060,8,FALSE)</f>
        <v>#N/A</v>
      </c>
      <c r="E35" s="71" t="e">
        <f>VLOOKUP($M35,УЧАСТНИКИ!$A$2:$L$1060,5,FALSE)</f>
        <v>#N/A</v>
      </c>
      <c r="F35" s="78" t="e">
        <f>VLOOKUP($M35,УЧАСТНИКИ!$A$2:$L$1060,7,FALSE)</f>
        <v>#N/A</v>
      </c>
      <c r="G35" s="59" t="e">
        <f>VLOOKUP($M35,УЧАСТНИКИ!$A$2:$L$1060,11,FALSE)</f>
        <v>#N/A</v>
      </c>
      <c r="H35" s="145"/>
      <c r="I35" s="155">
        <f t="shared" si="1"/>
        <v>0</v>
      </c>
      <c r="J35" s="57" t="str">
        <f t="shared" si="2"/>
        <v>МСМК</v>
      </c>
      <c r="K35" s="59" t="e">
        <f>VLOOKUP($M35,УЧАСТНИКИ!$A$2:$L$1060,9,FALSE)</f>
        <v>#N/A</v>
      </c>
      <c r="L35" s="71" t="e">
        <f>VLOOKUP($M35,УЧАСТНИКИ!$A$2:$L$1060,10,FALSE)</f>
        <v>#N/A</v>
      </c>
    </row>
    <row r="36" spans="1:12" hidden="1" x14ac:dyDescent="0.2">
      <c r="A36" s="154" t="e">
        <f t="shared" si="0"/>
        <v>#N/A</v>
      </c>
      <c r="B36" s="71" t="e">
        <f>VLOOKUP($M36,УЧАСТНИКИ!$A$2:$L$1060,3,FALSE)</f>
        <v>#N/A</v>
      </c>
      <c r="C36" s="78" t="e">
        <f>VLOOKUP($M36,УЧАСТНИКИ!$A$2:$L$1060,4,FALSE)</f>
        <v>#N/A</v>
      </c>
      <c r="D36" s="78" t="e">
        <f>VLOOKUP($M36,УЧАСТНИКИ!$A$2:$L$1060,8,FALSE)</f>
        <v>#N/A</v>
      </c>
      <c r="E36" s="71" t="e">
        <f>VLOOKUP($M36,УЧАСТНИКИ!$A$2:$L$1060,5,FALSE)</f>
        <v>#N/A</v>
      </c>
      <c r="F36" s="78" t="e">
        <f>VLOOKUP($M36,УЧАСТНИКИ!$A$2:$L$1060,7,FALSE)</f>
        <v>#N/A</v>
      </c>
      <c r="G36" s="59" t="e">
        <f>VLOOKUP($M36,УЧАСТНИКИ!$A$2:$L$1060,11,FALSE)</f>
        <v>#N/A</v>
      </c>
      <c r="H36" s="145"/>
      <c r="I36" s="155">
        <f t="shared" si="1"/>
        <v>0</v>
      </c>
      <c r="J36" s="57" t="str">
        <f t="shared" si="2"/>
        <v>МСМК</v>
      </c>
      <c r="K36" s="59" t="e">
        <f>VLOOKUP($M36,УЧАСТНИКИ!$A$2:$L$1060,9,FALSE)</f>
        <v>#N/A</v>
      </c>
      <c r="L36" s="71" t="e">
        <f>VLOOKUP($M36,УЧАСТНИКИ!$A$2:$L$1060,10,FALSE)</f>
        <v>#N/A</v>
      </c>
    </row>
    <row r="37" spans="1:12" hidden="1" x14ac:dyDescent="0.2">
      <c r="A37" s="154" t="e">
        <f t="shared" si="0"/>
        <v>#N/A</v>
      </c>
      <c r="B37" s="71" t="e">
        <f>VLOOKUP($M37,УЧАСТНИКИ!$A$2:$L$1060,3,FALSE)</f>
        <v>#N/A</v>
      </c>
      <c r="C37" s="78" t="e">
        <f>VLOOKUP($M37,УЧАСТНИКИ!$A$2:$L$1060,4,FALSE)</f>
        <v>#N/A</v>
      </c>
      <c r="D37" s="78" t="e">
        <f>VLOOKUP($M37,УЧАСТНИКИ!$A$2:$L$1060,8,FALSE)</f>
        <v>#N/A</v>
      </c>
      <c r="E37" s="71" t="e">
        <f>VLOOKUP($M37,УЧАСТНИКИ!$A$2:$L$1060,5,FALSE)</f>
        <v>#N/A</v>
      </c>
      <c r="F37" s="78" t="e">
        <f>VLOOKUP($M37,УЧАСТНИКИ!$A$2:$L$1060,7,FALSE)</f>
        <v>#N/A</v>
      </c>
      <c r="G37" s="59" t="e">
        <f>VLOOKUP($M37,УЧАСТНИКИ!$A$2:$L$1060,11,FALSE)</f>
        <v>#N/A</v>
      </c>
      <c r="H37" s="145"/>
      <c r="I37" s="155">
        <f t="shared" si="1"/>
        <v>0</v>
      </c>
      <c r="J37" s="57" t="str">
        <f t="shared" si="2"/>
        <v>МСМК</v>
      </c>
      <c r="K37" s="59" t="e">
        <f>VLOOKUP($M37,УЧАСТНИКИ!$A$2:$L$1060,9,FALSE)</f>
        <v>#N/A</v>
      </c>
      <c r="L37" s="71" t="e">
        <f>VLOOKUP($M37,УЧАСТНИКИ!$A$2:$L$1060,10,FALSE)</f>
        <v>#N/A</v>
      </c>
    </row>
    <row r="38" spans="1:12" hidden="1" x14ac:dyDescent="0.2">
      <c r="A38" s="154" t="e">
        <f t="shared" si="0"/>
        <v>#N/A</v>
      </c>
      <c r="B38" s="71" t="e">
        <f>VLOOKUP($M38,УЧАСТНИКИ!$A$2:$L$1060,3,FALSE)</f>
        <v>#N/A</v>
      </c>
      <c r="C38" s="78" t="e">
        <f>VLOOKUP($M38,УЧАСТНИКИ!$A$2:$L$1060,4,FALSE)</f>
        <v>#N/A</v>
      </c>
      <c r="D38" s="78" t="e">
        <f>VLOOKUP($M38,УЧАСТНИКИ!$A$2:$L$1060,8,FALSE)</f>
        <v>#N/A</v>
      </c>
      <c r="E38" s="71" t="e">
        <f>VLOOKUP($M38,УЧАСТНИКИ!$A$2:$L$1060,5,FALSE)</f>
        <v>#N/A</v>
      </c>
      <c r="F38" s="78" t="e">
        <f>VLOOKUP($M38,УЧАСТНИКИ!$A$2:$L$1060,7,FALSE)</f>
        <v>#N/A</v>
      </c>
      <c r="G38" s="59" t="e">
        <f>VLOOKUP($M38,УЧАСТНИКИ!$A$2:$L$1060,11,FALSE)</f>
        <v>#N/A</v>
      </c>
      <c r="H38" s="145"/>
      <c r="I38" s="155">
        <f t="shared" si="1"/>
        <v>0</v>
      </c>
      <c r="J38" s="57" t="str">
        <f t="shared" si="2"/>
        <v>МСМК</v>
      </c>
      <c r="K38" s="59" t="e">
        <f>VLOOKUP($M38,УЧАСТНИКИ!$A$2:$L$1060,9,FALSE)</f>
        <v>#N/A</v>
      </c>
      <c r="L38" s="71" t="e">
        <f>VLOOKUP($M38,УЧАСТНИКИ!$A$2:$L$1060,10,FALSE)</f>
        <v>#N/A</v>
      </c>
    </row>
    <row r="39" spans="1:12" hidden="1" x14ac:dyDescent="0.2">
      <c r="A39" s="154" t="e">
        <f t="shared" si="0"/>
        <v>#N/A</v>
      </c>
      <c r="B39" s="71" t="e">
        <f>VLOOKUP($M39,УЧАСТНИКИ!$A$2:$L$1060,3,FALSE)</f>
        <v>#N/A</v>
      </c>
      <c r="C39" s="78" t="e">
        <f>VLOOKUP($M39,УЧАСТНИКИ!$A$2:$L$1060,4,FALSE)</f>
        <v>#N/A</v>
      </c>
      <c r="D39" s="78" t="e">
        <f>VLOOKUP($M39,УЧАСТНИКИ!$A$2:$L$1060,8,FALSE)</f>
        <v>#N/A</v>
      </c>
      <c r="E39" s="71" t="e">
        <f>VLOOKUP($M39,УЧАСТНИКИ!$A$2:$L$1060,5,FALSE)</f>
        <v>#N/A</v>
      </c>
      <c r="F39" s="78" t="e">
        <f>VLOOKUP($M39,УЧАСТНИКИ!$A$2:$L$1060,7,FALSE)</f>
        <v>#N/A</v>
      </c>
      <c r="G39" s="59" t="e">
        <f>VLOOKUP($M39,УЧАСТНИКИ!$A$2:$L$1060,11,FALSE)</f>
        <v>#N/A</v>
      </c>
      <c r="H39" s="145"/>
      <c r="I39" s="155">
        <f t="shared" si="1"/>
        <v>0</v>
      </c>
      <c r="J39" s="57" t="str">
        <f t="shared" si="2"/>
        <v>МСМК</v>
      </c>
      <c r="K39" s="59" t="e">
        <f>VLOOKUP($M39,УЧАСТНИКИ!$A$2:$L$1060,9,FALSE)</f>
        <v>#N/A</v>
      </c>
      <c r="L39" s="71" t="e">
        <f>VLOOKUP($M39,УЧАСТНИКИ!$A$2:$L$1060,10,FALSE)</f>
        <v>#N/A</v>
      </c>
    </row>
    <row r="40" spans="1:12" hidden="1" x14ac:dyDescent="0.2">
      <c r="A40" s="154" t="e">
        <f t="shared" si="0"/>
        <v>#N/A</v>
      </c>
      <c r="B40" s="71" t="e">
        <f>VLOOKUP($M40,УЧАСТНИКИ!$A$2:$L$1060,3,FALSE)</f>
        <v>#N/A</v>
      </c>
      <c r="C40" s="78" t="e">
        <f>VLOOKUP($M40,УЧАСТНИКИ!$A$2:$L$1060,4,FALSE)</f>
        <v>#N/A</v>
      </c>
      <c r="D40" s="78" t="e">
        <f>VLOOKUP($M40,УЧАСТНИКИ!$A$2:$L$1060,8,FALSE)</f>
        <v>#N/A</v>
      </c>
      <c r="E40" s="71" t="e">
        <f>VLOOKUP($M40,УЧАСТНИКИ!$A$2:$L$1060,5,FALSE)</f>
        <v>#N/A</v>
      </c>
      <c r="F40" s="78" t="e">
        <f>VLOOKUP($M40,УЧАСТНИКИ!$A$2:$L$1060,7,FALSE)</f>
        <v>#N/A</v>
      </c>
      <c r="G40" s="59" t="e">
        <f>VLOOKUP($M40,УЧАСТНИКИ!$A$2:$L$1060,11,FALSE)</f>
        <v>#N/A</v>
      </c>
      <c r="H40" s="145"/>
      <c r="I40" s="155">
        <f t="shared" si="1"/>
        <v>0</v>
      </c>
      <c r="J40" s="57" t="str">
        <f t="shared" si="2"/>
        <v>МСМК</v>
      </c>
      <c r="K40" s="59" t="e">
        <f>VLOOKUP($M40,УЧАСТНИКИ!$A$2:$L$1060,9,FALSE)</f>
        <v>#N/A</v>
      </c>
      <c r="L40" s="71" t="e">
        <f>VLOOKUP($M40,УЧАСТНИКИ!$A$2:$L$1060,10,FALSE)</f>
        <v>#N/A</v>
      </c>
    </row>
    <row r="41" spans="1:12" hidden="1" x14ac:dyDescent="0.2">
      <c r="A41" s="154" t="e">
        <f t="shared" si="0"/>
        <v>#N/A</v>
      </c>
      <c r="B41" s="71" t="e">
        <f>VLOOKUP($M41,УЧАСТНИКИ!$A$2:$L$1060,3,FALSE)</f>
        <v>#N/A</v>
      </c>
      <c r="C41" s="78" t="e">
        <f>VLOOKUP($M41,УЧАСТНИКИ!$A$2:$L$1060,4,FALSE)</f>
        <v>#N/A</v>
      </c>
      <c r="D41" s="78" t="e">
        <f>VLOOKUP($M41,УЧАСТНИКИ!$A$2:$L$1060,8,FALSE)</f>
        <v>#N/A</v>
      </c>
      <c r="E41" s="71" t="e">
        <f>VLOOKUP($M41,УЧАСТНИКИ!$A$2:$L$1060,5,FALSE)</f>
        <v>#N/A</v>
      </c>
      <c r="F41" s="78" t="e">
        <f>VLOOKUP($M41,УЧАСТНИКИ!$A$2:$L$1060,7,FALSE)</f>
        <v>#N/A</v>
      </c>
      <c r="G41" s="59" t="e">
        <f>VLOOKUP($M41,УЧАСТНИКИ!$A$2:$L$1060,11,FALSE)</f>
        <v>#N/A</v>
      </c>
      <c r="H41" s="145"/>
      <c r="I41" s="155">
        <f t="shared" si="1"/>
        <v>0</v>
      </c>
      <c r="J41" s="57" t="str">
        <f t="shared" si="2"/>
        <v>МСМК</v>
      </c>
      <c r="K41" s="59" t="e">
        <f>VLOOKUP($M41,УЧАСТНИКИ!$A$2:$L$1060,9,FALSE)</f>
        <v>#N/A</v>
      </c>
      <c r="L41" s="71" t="e">
        <f>VLOOKUP($M41,УЧАСТНИКИ!$A$2:$L$1060,10,FALSE)</f>
        <v>#N/A</v>
      </c>
    </row>
    <row r="42" spans="1:12" hidden="1" x14ac:dyDescent="0.2">
      <c r="A42" s="154" t="e">
        <f t="shared" si="0"/>
        <v>#N/A</v>
      </c>
      <c r="B42" s="71" t="e">
        <f>VLOOKUP($M42,УЧАСТНИКИ!$A$2:$L$1060,3,FALSE)</f>
        <v>#N/A</v>
      </c>
      <c r="C42" s="78" t="e">
        <f>VLOOKUP($M42,УЧАСТНИКИ!$A$2:$L$1060,4,FALSE)</f>
        <v>#N/A</v>
      </c>
      <c r="D42" s="78" t="e">
        <f>VLOOKUP($M42,УЧАСТНИКИ!$A$2:$L$1060,8,FALSE)</f>
        <v>#N/A</v>
      </c>
      <c r="E42" s="71" t="e">
        <f>VLOOKUP($M42,УЧАСТНИКИ!$A$2:$L$1060,5,FALSE)</f>
        <v>#N/A</v>
      </c>
      <c r="F42" s="78" t="e">
        <f>VLOOKUP($M42,УЧАСТНИКИ!$A$2:$L$1060,7,FALSE)</f>
        <v>#N/A</v>
      </c>
      <c r="G42" s="59" t="e">
        <f>VLOOKUP($M42,УЧАСТНИКИ!$A$2:$L$1060,11,FALSE)</f>
        <v>#N/A</v>
      </c>
      <c r="H42" s="145"/>
      <c r="I42" s="155">
        <f t="shared" si="1"/>
        <v>0</v>
      </c>
      <c r="J42" s="57" t="str">
        <f t="shared" si="2"/>
        <v>МСМК</v>
      </c>
      <c r="K42" s="59" t="e">
        <f>VLOOKUP($M42,УЧАСТНИКИ!$A$2:$L$1060,9,FALSE)</f>
        <v>#N/A</v>
      </c>
      <c r="L42" s="71" t="e">
        <f>VLOOKUP($M42,УЧАСТНИКИ!$A$2:$L$1060,10,FALSE)</f>
        <v>#N/A</v>
      </c>
    </row>
    <row r="43" spans="1:12" hidden="1" x14ac:dyDescent="0.2">
      <c r="A43" s="154" t="e">
        <f t="shared" si="0"/>
        <v>#N/A</v>
      </c>
      <c r="B43" s="71" t="e">
        <f>VLOOKUP($M43,УЧАСТНИКИ!$A$2:$L$1060,3,FALSE)</f>
        <v>#N/A</v>
      </c>
      <c r="C43" s="78" t="e">
        <f>VLOOKUP($M43,УЧАСТНИКИ!$A$2:$L$1060,4,FALSE)</f>
        <v>#N/A</v>
      </c>
      <c r="D43" s="78" t="e">
        <f>VLOOKUP($M43,УЧАСТНИКИ!$A$2:$L$1060,8,FALSE)</f>
        <v>#N/A</v>
      </c>
      <c r="E43" s="71" t="e">
        <f>VLOOKUP($M43,УЧАСТНИКИ!$A$2:$L$1060,5,FALSE)</f>
        <v>#N/A</v>
      </c>
      <c r="F43" s="78" t="e">
        <f>VLOOKUP($M43,УЧАСТНИКИ!$A$2:$L$1060,7,FALSE)</f>
        <v>#N/A</v>
      </c>
      <c r="G43" s="59" t="e">
        <f>VLOOKUP($M43,УЧАСТНИКИ!$A$2:$L$1060,11,FALSE)</f>
        <v>#N/A</v>
      </c>
      <c r="H43" s="145"/>
      <c r="I43" s="155">
        <f t="shared" si="1"/>
        <v>0</v>
      </c>
      <c r="J43" s="57" t="str">
        <f t="shared" si="2"/>
        <v>МСМК</v>
      </c>
      <c r="K43" s="59" t="e">
        <f>VLOOKUP($M43,УЧАСТНИКИ!$A$2:$L$1060,9,FALSE)</f>
        <v>#N/A</v>
      </c>
      <c r="L43" s="71" t="e">
        <f>VLOOKUP($M43,УЧАСТНИКИ!$A$2:$L$1060,10,FALSE)</f>
        <v>#N/A</v>
      </c>
    </row>
    <row r="44" spans="1:12" hidden="1" x14ac:dyDescent="0.2">
      <c r="A44" s="154" t="e">
        <f t="shared" si="0"/>
        <v>#N/A</v>
      </c>
      <c r="B44" s="71" t="e">
        <f>VLOOKUP($M44,УЧАСТНИКИ!$A$2:$L$1060,3,FALSE)</f>
        <v>#N/A</v>
      </c>
      <c r="C44" s="78" t="e">
        <f>VLOOKUP($M44,УЧАСТНИКИ!$A$2:$L$1060,4,FALSE)</f>
        <v>#N/A</v>
      </c>
      <c r="D44" s="78" t="e">
        <f>VLOOKUP($M44,УЧАСТНИКИ!$A$2:$L$1060,8,FALSE)</f>
        <v>#N/A</v>
      </c>
      <c r="E44" s="71" t="e">
        <f>VLOOKUP($M44,УЧАСТНИКИ!$A$2:$L$1060,5,FALSE)</f>
        <v>#N/A</v>
      </c>
      <c r="F44" s="78" t="e">
        <f>VLOOKUP($M44,УЧАСТНИКИ!$A$2:$L$1060,7,FALSE)</f>
        <v>#N/A</v>
      </c>
      <c r="G44" s="59" t="e">
        <f>VLOOKUP($M44,УЧАСТНИКИ!$A$2:$L$1060,11,FALSE)</f>
        <v>#N/A</v>
      </c>
      <c r="H44" s="145"/>
      <c r="I44" s="155">
        <f t="shared" si="1"/>
        <v>0</v>
      </c>
      <c r="J44" s="57" t="str">
        <f t="shared" si="2"/>
        <v>МСМК</v>
      </c>
      <c r="K44" s="59" t="e">
        <f>VLOOKUP($M44,УЧАСТНИКИ!$A$2:$L$1060,9,FALSE)</f>
        <v>#N/A</v>
      </c>
      <c r="L44" s="71" t="e">
        <f>VLOOKUP($M44,УЧАСТНИКИ!$A$2:$L$1060,10,FALSE)</f>
        <v>#N/A</v>
      </c>
    </row>
    <row r="45" spans="1:12" hidden="1" x14ac:dyDescent="0.2">
      <c r="A45" s="154" t="e">
        <f t="shared" si="0"/>
        <v>#N/A</v>
      </c>
      <c r="B45" s="71" t="e">
        <f>VLOOKUP($M45,УЧАСТНИКИ!$A$2:$L$1060,3,FALSE)</f>
        <v>#N/A</v>
      </c>
      <c r="C45" s="78" t="e">
        <f>VLOOKUP($M45,УЧАСТНИКИ!$A$2:$L$1060,4,FALSE)</f>
        <v>#N/A</v>
      </c>
      <c r="D45" s="78" t="e">
        <f>VLOOKUP($M45,УЧАСТНИКИ!$A$2:$L$1060,8,FALSE)</f>
        <v>#N/A</v>
      </c>
      <c r="E45" s="71" t="e">
        <f>VLOOKUP($M45,УЧАСТНИКИ!$A$2:$L$1060,5,FALSE)</f>
        <v>#N/A</v>
      </c>
      <c r="F45" s="78" t="e">
        <f>VLOOKUP($M45,УЧАСТНИКИ!$A$2:$L$1060,7,FALSE)</f>
        <v>#N/A</v>
      </c>
      <c r="G45" s="59" t="e">
        <f>VLOOKUP($M45,УЧАСТНИКИ!$A$2:$L$1060,11,FALSE)</f>
        <v>#N/A</v>
      </c>
      <c r="H45" s="145"/>
      <c r="I45" s="155">
        <f t="shared" si="1"/>
        <v>0</v>
      </c>
      <c r="J45" s="57" t="str">
        <f t="shared" si="2"/>
        <v>МСМК</v>
      </c>
      <c r="K45" s="59" t="e">
        <f>VLOOKUP($M45,УЧАСТНИКИ!$A$2:$L$1060,9,FALSE)</f>
        <v>#N/A</v>
      </c>
      <c r="L45" s="71" t="e">
        <f>VLOOKUP($M45,УЧАСТНИКИ!$A$2:$L$1060,10,FALSE)</f>
        <v>#N/A</v>
      </c>
    </row>
    <row r="46" spans="1:12" hidden="1" x14ac:dyDescent="0.2">
      <c r="A46" s="154" t="e">
        <f t="shared" si="0"/>
        <v>#N/A</v>
      </c>
      <c r="B46" s="71" t="e">
        <f>VLOOKUP($M46,УЧАСТНИКИ!$A$2:$L$1060,3,FALSE)</f>
        <v>#N/A</v>
      </c>
      <c r="C46" s="78" t="e">
        <f>VLOOKUP($M46,УЧАСТНИКИ!$A$2:$L$1060,4,FALSE)</f>
        <v>#N/A</v>
      </c>
      <c r="D46" s="78" t="e">
        <f>VLOOKUP($M46,УЧАСТНИКИ!$A$2:$L$1060,8,FALSE)</f>
        <v>#N/A</v>
      </c>
      <c r="E46" s="71" t="e">
        <f>VLOOKUP($M46,УЧАСТНИКИ!$A$2:$L$1060,5,FALSE)</f>
        <v>#N/A</v>
      </c>
      <c r="F46" s="78" t="e">
        <f>VLOOKUP($M46,УЧАСТНИКИ!$A$2:$L$1060,7,FALSE)</f>
        <v>#N/A</v>
      </c>
      <c r="G46" s="59" t="e">
        <f>VLOOKUP($M46,УЧАСТНИКИ!$A$2:$L$1060,11,FALSE)</f>
        <v>#N/A</v>
      </c>
      <c r="H46" s="145"/>
      <c r="I46" s="155">
        <f t="shared" si="1"/>
        <v>0</v>
      </c>
      <c r="J46" s="57" t="str">
        <f t="shared" si="2"/>
        <v>МСМК</v>
      </c>
      <c r="K46" s="59" t="e">
        <f>VLOOKUP($M46,УЧАСТНИКИ!$A$2:$L$1060,9,FALSE)</f>
        <v>#N/A</v>
      </c>
      <c r="L46" s="71" t="e">
        <f>VLOOKUP($M46,УЧАСТНИКИ!$A$2:$L$1060,10,FALSE)</f>
        <v>#N/A</v>
      </c>
    </row>
    <row r="47" spans="1:12" hidden="1" x14ac:dyDescent="0.2">
      <c r="A47" s="154" t="e">
        <f t="shared" si="0"/>
        <v>#N/A</v>
      </c>
      <c r="B47" s="71" t="e">
        <f>VLOOKUP($M47,УЧАСТНИКИ!$A$2:$L$1060,3,FALSE)</f>
        <v>#N/A</v>
      </c>
      <c r="C47" s="78" t="e">
        <f>VLOOKUP($M47,УЧАСТНИКИ!$A$2:$L$1060,4,FALSE)</f>
        <v>#N/A</v>
      </c>
      <c r="D47" s="78" t="e">
        <f>VLOOKUP($M47,УЧАСТНИКИ!$A$2:$L$1060,8,FALSE)</f>
        <v>#N/A</v>
      </c>
      <c r="E47" s="71" t="e">
        <f>VLOOKUP($M47,УЧАСТНИКИ!$A$2:$L$1060,5,FALSE)</f>
        <v>#N/A</v>
      </c>
      <c r="F47" s="78" t="e">
        <f>VLOOKUP($M47,УЧАСТНИКИ!$A$2:$L$1060,7,FALSE)</f>
        <v>#N/A</v>
      </c>
      <c r="G47" s="59" t="e">
        <f>VLOOKUP($M47,УЧАСТНИКИ!$A$2:$L$1060,11,FALSE)</f>
        <v>#N/A</v>
      </c>
      <c r="H47" s="145"/>
      <c r="I47" s="155">
        <f t="shared" si="1"/>
        <v>0</v>
      </c>
      <c r="J47" s="57" t="str">
        <f t="shared" si="2"/>
        <v>МСМК</v>
      </c>
      <c r="K47" s="59" t="e">
        <f>VLOOKUP($M47,УЧАСТНИКИ!$A$2:$L$1060,9,FALSE)</f>
        <v>#N/A</v>
      </c>
      <c r="L47" s="71" t="e">
        <f>VLOOKUP($M47,УЧАСТНИКИ!$A$2:$L$1060,10,FALSE)</f>
        <v>#N/A</v>
      </c>
    </row>
    <row r="48" spans="1:12" hidden="1" x14ac:dyDescent="0.2">
      <c r="A48" s="154" t="e">
        <f t="shared" si="0"/>
        <v>#N/A</v>
      </c>
      <c r="B48" s="71" t="e">
        <f>VLOOKUP($M48,УЧАСТНИКИ!$A$2:$L$1060,3,FALSE)</f>
        <v>#N/A</v>
      </c>
      <c r="C48" s="78" t="e">
        <f>VLOOKUP($M48,УЧАСТНИКИ!$A$2:$L$1060,4,FALSE)</f>
        <v>#N/A</v>
      </c>
      <c r="D48" s="78" t="e">
        <f>VLOOKUP($M48,УЧАСТНИКИ!$A$2:$L$1060,8,FALSE)</f>
        <v>#N/A</v>
      </c>
      <c r="E48" s="71" t="e">
        <f>VLOOKUP($M48,УЧАСТНИКИ!$A$2:$L$1060,5,FALSE)</f>
        <v>#N/A</v>
      </c>
      <c r="F48" s="78" t="e">
        <f>VLOOKUP($M48,УЧАСТНИКИ!$A$2:$L$1060,7,FALSE)</f>
        <v>#N/A</v>
      </c>
      <c r="G48" s="59" t="e">
        <f>VLOOKUP($M48,УЧАСТНИКИ!$A$2:$L$1060,11,FALSE)</f>
        <v>#N/A</v>
      </c>
      <c r="H48" s="145"/>
      <c r="I48" s="155">
        <f t="shared" si="1"/>
        <v>0</v>
      </c>
      <c r="J48" s="57" t="str">
        <f t="shared" si="2"/>
        <v>МСМК</v>
      </c>
      <c r="K48" s="59" t="e">
        <f>VLOOKUP($M48,УЧАСТНИКИ!$A$2:$L$1060,9,FALSE)</f>
        <v>#N/A</v>
      </c>
      <c r="L48" s="71" t="e">
        <f>VLOOKUP($M48,УЧАСТНИКИ!$A$2:$L$1060,10,FALSE)</f>
        <v>#N/A</v>
      </c>
    </row>
    <row r="49" spans="1:12" hidden="1" x14ac:dyDescent="0.2">
      <c r="A49" s="154" t="e">
        <f t="shared" si="0"/>
        <v>#N/A</v>
      </c>
      <c r="B49" s="71" t="e">
        <f>VLOOKUP($M49,УЧАСТНИКИ!$A$2:$L$1060,3,FALSE)</f>
        <v>#N/A</v>
      </c>
      <c r="C49" s="78" t="e">
        <f>VLOOKUP($M49,УЧАСТНИКИ!$A$2:$L$1060,4,FALSE)</f>
        <v>#N/A</v>
      </c>
      <c r="D49" s="78" t="e">
        <f>VLOOKUP($M49,УЧАСТНИКИ!$A$2:$L$1060,8,FALSE)</f>
        <v>#N/A</v>
      </c>
      <c r="E49" s="71" t="e">
        <f>VLOOKUP($M49,УЧАСТНИКИ!$A$2:$L$1060,5,FALSE)</f>
        <v>#N/A</v>
      </c>
      <c r="F49" s="78" t="e">
        <f>VLOOKUP($M49,УЧАСТНИКИ!$A$2:$L$1060,7,FALSE)</f>
        <v>#N/A</v>
      </c>
      <c r="G49" s="59" t="e">
        <f>VLOOKUP($M49,УЧАСТНИКИ!$A$2:$L$1060,11,FALSE)</f>
        <v>#N/A</v>
      </c>
      <c r="H49" s="145"/>
      <c r="I49" s="155">
        <f t="shared" si="1"/>
        <v>0</v>
      </c>
      <c r="J49" s="57" t="str">
        <f t="shared" si="2"/>
        <v>МСМК</v>
      </c>
      <c r="K49" s="59" t="e">
        <f>VLOOKUP($M49,УЧАСТНИКИ!$A$2:$L$1060,9,FALSE)</f>
        <v>#N/A</v>
      </c>
      <c r="L49" s="71" t="e">
        <f>VLOOKUP($M49,УЧАСТНИКИ!$A$2:$L$1060,10,FALSE)</f>
        <v>#N/A</v>
      </c>
    </row>
    <row r="50" spans="1:12" hidden="1" x14ac:dyDescent="0.2">
      <c r="A50" s="154" t="e">
        <f t="shared" si="0"/>
        <v>#N/A</v>
      </c>
      <c r="B50" s="71" t="e">
        <f>VLOOKUP($M50,УЧАСТНИКИ!$A$2:$L$1060,3,FALSE)</f>
        <v>#N/A</v>
      </c>
      <c r="C50" s="78" t="e">
        <f>VLOOKUP($M50,УЧАСТНИКИ!$A$2:$L$1060,4,FALSE)</f>
        <v>#N/A</v>
      </c>
      <c r="D50" s="78" t="e">
        <f>VLOOKUP($M50,УЧАСТНИКИ!$A$2:$L$1060,8,FALSE)</f>
        <v>#N/A</v>
      </c>
      <c r="E50" s="71" t="e">
        <f>VLOOKUP($M50,УЧАСТНИКИ!$A$2:$L$1060,5,FALSE)</f>
        <v>#N/A</v>
      </c>
      <c r="F50" s="78" t="e">
        <f>VLOOKUP($M50,УЧАСТНИКИ!$A$2:$L$1060,7,FALSE)</f>
        <v>#N/A</v>
      </c>
      <c r="G50" s="59" t="e">
        <f>VLOOKUP($M50,УЧАСТНИКИ!$A$2:$L$1060,11,FALSE)</f>
        <v>#N/A</v>
      </c>
      <c r="H50" s="145"/>
      <c r="I50" s="155">
        <f t="shared" si="1"/>
        <v>0</v>
      </c>
      <c r="J50" s="57" t="str">
        <f t="shared" si="2"/>
        <v>МСМК</v>
      </c>
      <c r="K50" s="59" t="e">
        <f>VLOOKUP($M50,УЧАСТНИКИ!$A$2:$L$1060,9,FALSE)</f>
        <v>#N/A</v>
      </c>
      <c r="L50" s="71" t="e">
        <f>VLOOKUP($M50,УЧАСТНИКИ!$A$2:$L$1060,10,FALSE)</f>
        <v>#N/A</v>
      </c>
    </row>
    <row r="51" spans="1:12" hidden="1" x14ac:dyDescent="0.2">
      <c r="A51" s="154" t="e">
        <f t="shared" si="0"/>
        <v>#N/A</v>
      </c>
      <c r="B51" s="71" t="e">
        <f>VLOOKUP($M51,УЧАСТНИКИ!$A$2:$L$1060,3,FALSE)</f>
        <v>#N/A</v>
      </c>
      <c r="C51" s="78" t="e">
        <f>VLOOKUP($M51,УЧАСТНИКИ!$A$2:$L$1060,4,FALSE)</f>
        <v>#N/A</v>
      </c>
      <c r="D51" s="78" t="e">
        <f>VLOOKUP($M51,УЧАСТНИКИ!$A$2:$L$1060,8,FALSE)</f>
        <v>#N/A</v>
      </c>
      <c r="E51" s="71" t="e">
        <f>VLOOKUP($M51,УЧАСТНИКИ!$A$2:$L$1060,5,FALSE)</f>
        <v>#N/A</v>
      </c>
      <c r="F51" s="78" t="e">
        <f>VLOOKUP($M51,УЧАСТНИКИ!$A$2:$L$1060,7,FALSE)</f>
        <v>#N/A</v>
      </c>
      <c r="G51" s="59" t="e">
        <f>VLOOKUP($M51,УЧАСТНИКИ!$A$2:$L$1060,11,FALSE)</f>
        <v>#N/A</v>
      </c>
      <c r="H51" s="145"/>
      <c r="I51" s="155">
        <f t="shared" si="1"/>
        <v>0</v>
      </c>
      <c r="J51" s="57" t="str">
        <f t="shared" si="2"/>
        <v>МСМК</v>
      </c>
      <c r="K51" s="59" t="e">
        <f>VLOOKUP($M51,УЧАСТНИКИ!$A$2:$L$1060,9,FALSE)</f>
        <v>#N/A</v>
      </c>
      <c r="L51" s="71" t="e">
        <f>VLOOKUP($M51,УЧАСТНИКИ!$A$2:$L$1060,10,FALSE)</f>
        <v>#N/A</v>
      </c>
    </row>
    <row r="52" spans="1:12" hidden="1" x14ac:dyDescent="0.2">
      <c r="A52" s="154" t="e">
        <f t="shared" si="0"/>
        <v>#N/A</v>
      </c>
      <c r="B52" s="71" t="e">
        <f>VLOOKUP($M52,УЧАСТНИКИ!$A$2:$L$1060,3,FALSE)</f>
        <v>#N/A</v>
      </c>
      <c r="C52" s="78" t="e">
        <f>VLOOKUP($M52,УЧАСТНИКИ!$A$2:$L$1060,4,FALSE)</f>
        <v>#N/A</v>
      </c>
      <c r="D52" s="78" t="e">
        <f>VLOOKUP($M52,УЧАСТНИКИ!$A$2:$L$1060,8,FALSE)</f>
        <v>#N/A</v>
      </c>
      <c r="E52" s="71" t="e">
        <f>VLOOKUP($M52,УЧАСТНИКИ!$A$2:$L$1060,5,FALSE)</f>
        <v>#N/A</v>
      </c>
      <c r="F52" s="78" t="e">
        <f>VLOOKUP($M52,УЧАСТНИКИ!$A$2:$L$1060,7,FALSE)</f>
        <v>#N/A</v>
      </c>
      <c r="G52" s="59" t="e">
        <f>VLOOKUP($M52,УЧАСТНИКИ!$A$2:$L$1060,11,FALSE)</f>
        <v>#N/A</v>
      </c>
      <c r="H52" s="145"/>
      <c r="I52" s="155">
        <f t="shared" si="1"/>
        <v>0</v>
      </c>
      <c r="J52" s="57" t="str">
        <f t="shared" si="2"/>
        <v>МСМК</v>
      </c>
      <c r="K52" s="59" t="e">
        <f>VLOOKUP($M52,УЧАСТНИКИ!$A$2:$L$1060,9,FALSE)</f>
        <v>#N/A</v>
      </c>
      <c r="L52" s="71" t="e">
        <f>VLOOKUP($M52,УЧАСТНИКИ!$A$2:$L$1060,10,FALSE)</f>
        <v>#N/A</v>
      </c>
    </row>
    <row r="53" spans="1:12" x14ac:dyDescent="0.2">
      <c r="A53" s="78"/>
    </row>
    <row r="54" spans="1:12" x14ac:dyDescent="0.2">
      <c r="A54" s="78"/>
    </row>
    <row r="55" spans="1:12" x14ac:dyDescent="0.2">
      <c r="A55" s="78"/>
    </row>
    <row r="56" spans="1:12" ht="15" customHeight="1" x14ac:dyDescent="0.2">
      <c r="A56" s="78"/>
      <c r="B56" s="219" t="s">
        <v>303</v>
      </c>
      <c r="E56" s="482" t="s">
        <v>1652</v>
      </c>
      <c r="F56" s="482"/>
      <c r="G56" s="482"/>
      <c r="H56" s="482"/>
      <c r="I56" s="482"/>
      <c r="J56" s="482"/>
      <c r="K56" s="482"/>
      <c r="L56" s="482"/>
    </row>
    <row r="57" spans="1:12" x14ac:dyDescent="0.2">
      <c r="A57" s="78"/>
      <c r="E57" s="71"/>
      <c r="F57" s="71"/>
      <c r="G57" s="78"/>
      <c r="H57" s="59"/>
      <c r="I57" s="59"/>
      <c r="J57" s="45"/>
      <c r="K57" s="45"/>
    </row>
    <row r="58" spans="1:12" x14ac:dyDescent="0.2">
      <c r="A58" s="78"/>
      <c r="E58" s="71"/>
      <c r="F58" s="71"/>
      <c r="G58" s="78"/>
      <c r="H58" s="59"/>
      <c r="I58" s="59"/>
      <c r="J58" s="45"/>
      <c r="K58" s="45"/>
    </row>
    <row r="59" spans="1:12" ht="15" customHeight="1" x14ac:dyDescent="0.2">
      <c r="A59" s="78"/>
      <c r="B59" s="219" t="s">
        <v>304</v>
      </c>
      <c r="E59" s="482" t="s">
        <v>1651</v>
      </c>
      <c r="F59" s="482"/>
      <c r="G59" s="482"/>
      <c r="H59" s="482"/>
      <c r="I59" s="482"/>
      <c r="J59" s="482"/>
      <c r="K59" s="482"/>
      <c r="L59" s="482"/>
    </row>
    <row r="60" spans="1:12" x14ac:dyDescent="0.2">
      <c r="A60" s="78"/>
    </row>
    <row r="61" spans="1:12" x14ac:dyDescent="0.2">
      <c r="A61" s="78"/>
    </row>
    <row r="62" spans="1:12" x14ac:dyDescent="0.2">
      <c r="A62" s="78"/>
    </row>
    <row r="63" spans="1:12" x14ac:dyDescent="0.2">
      <c r="A63" s="78"/>
    </row>
    <row r="64" spans="1:12" x14ac:dyDescent="0.2">
      <c r="A64" s="78"/>
    </row>
    <row r="65" spans="1:1" x14ac:dyDescent="0.2">
      <c r="A65" s="78"/>
    </row>
    <row r="66" spans="1:1" x14ac:dyDescent="0.2">
      <c r="A66" s="78"/>
    </row>
    <row r="67" spans="1:1" x14ac:dyDescent="0.2">
      <c r="A67" s="78"/>
    </row>
    <row r="68" spans="1:1" x14ac:dyDescent="0.2">
      <c r="A68" s="78"/>
    </row>
    <row r="69" spans="1:1" x14ac:dyDescent="0.2">
      <c r="A69" s="78"/>
    </row>
    <row r="70" spans="1:1" x14ac:dyDescent="0.2">
      <c r="A70" s="78"/>
    </row>
    <row r="71" spans="1:1" x14ac:dyDescent="0.2">
      <c r="A71" s="78"/>
    </row>
    <row r="72" spans="1:1" x14ac:dyDescent="0.2">
      <c r="A72" s="78"/>
    </row>
    <row r="73" spans="1:1" x14ac:dyDescent="0.2">
      <c r="A73" s="78"/>
    </row>
    <row r="74" spans="1:1" x14ac:dyDescent="0.2">
      <c r="A74" s="78"/>
    </row>
    <row r="75" spans="1:1" x14ac:dyDescent="0.2">
      <c r="A75" s="78"/>
    </row>
    <row r="76" spans="1:1" x14ac:dyDescent="0.2">
      <c r="A76" s="78"/>
    </row>
    <row r="77" spans="1:1" x14ac:dyDescent="0.2">
      <c r="A77" s="78"/>
    </row>
    <row r="78" spans="1:1" x14ac:dyDescent="0.2">
      <c r="A78" s="78"/>
    </row>
    <row r="79" spans="1:1" x14ac:dyDescent="0.2">
      <c r="A79" s="78"/>
    </row>
    <row r="80" spans="1:1" x14ac:dyDescent="0.2">
      <c r="A80" s="78"/>
    </row>
    <row r="81" spans="1:5" x14ac:dyDescent="0.2">
      <c r="A81" s="78"/>
    </row>
    <row r="82" spans="1:5" x14ac:dyDescent="0.2">
      <c r="A82" s="78"/>
    </row>
    <row r="83" spans="1:5" x14ac:dyDescent="0.2">
      <c r="A83" s="78"/>
    </row>
    <row r="84" spans="1:5" x14ac:dyDescent="0.2">
      <c r="A84" s="45"/>
    </row>
    <row r="85" spans="1:5" x14ac:dyDescent="0.2">
      <c r="A85" s="45"/>
    </row>
    <row r="86" spans="1:5" x14ac:dyDescent="0.2">
      <c r="A86" s="45"/>
    </row>
    <row r="87" spans="1:5" x14ac:dyDescent="0.2">
      <c r="A87" s="45"/>
    </row>
    <row r="88" spans="1:5" x14ac:dyDescent="0.2">
      <c r="A88" s="45"/>
    </row>
    <row r="89" spans="1:5" x14ac:dyDescent="0.2">
      <c r="A89" s="45"/>
      <c r="E89" s="61"/>
    </row>
    <row r="90" spans="1:5" x14ac:dyDescent="0.2">
      <c r="A90" s="45"/>
    </row>
    <row r="91" spans="1:5" x14ac:dyDescent="0.2">
      <c r="A91" s="45"/>
    </row>
    <row r="92" spans="1:5" x14ac:dyDescent="0.2">
      <c r="A92" s="45"/>
    </row>
    <row r="93" spans="1:5" x14ac:dyDescent="0.2">
      <c r="A93" s="45"/>
    </row>
    <row r="94" spans="1:5" x14ac:dyDescent="0.2">
      <c r="A94" s="45"/>
    </row>
    <row r="95" spans="1:5" x14ac:dyDescent="0.2">
      <c r="A95" s="45"/>
    </row>
    <row r="96" spans="1:5" x14ac:dyDescent="0.2">
      <c r="A96" s="45"/>
    </row>
    <row r="97" spans="1:1" x14ac:dyDescent="0.2">
      <c r="A97" s="45"/>
    </row>
    <row r="98" spans="1:1" x14ac:dyDescent="0.2">
      <c r="A98" s="45"/>
    </row>
    <row r="99" spans="1:1" x14ac:dyDescent="0.2">
      <c r="A99" s="45"/>
    </row>
    <row r="100" spans="1:1" x14ac:dyDescent="0.2">
      <c r="A100" s="45"/>
    </row>
    <row r="101" spans="1:1" x14ac:dyDescent="0.2">
      <c r="A101" s="45"/>
    </row>
    <row r="102" spans="1:1" x14ac:dyDescent="0.2">
      <c r="A102" s="45"/>
    </row>
    <row r="103" spans="1:1" x14ac:dyDescent="0.2">
      <c r="A103" s="45"/>
    </row>
  </sheetData>
  <mergeCells count="15">
    <mergeCell ref="E56:L56"/>
    <mergeCell ref="E59:L59"/>
    <mergeCell ref="A1:L1"/>
    <mergeCell ref="A2:L2"/>
    <mergeCell ref="A3:L3"/>
    <mergeCell ref="F7:G7"/>
    <mergeCell ref="A6:L6"/>
    <mergeCell ref="A7:B7"/>
    <mergeCell ref="I7:J7"/>
    <mergeCell ref="A4:L4"/>
    <mergeCell ref="I8:J8"/>
    <mergeCell ref="F8:G8"/>
    <mergeCell ref="A5:L5"/>
    <mergeCell ref="D9:E9"/>
    <mergeCell ref="A8:B8"/>
  </mergeCells>
  <phoneticPr fontId="1" type="noConversion"/>
  <printOptions horizontalCentered="1"/>
  <pageMargins left="0.39370078740157483" right="0.39370078740157483" top="0.78740157480314965" bottom="0.19685039370078741" header="0.51181102362204722" footer="0.51181102362204722"/>
  <pageSetup paperSize="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indexed="40"/>
  </sheetPr>
  <dimension ref="A1:AO90"/>
  <sheetViews>
    <sheetView zoomScale="110" zoomScaleNormal="110" workbookViewId="0">
      <selection activeCell="J32" sqref="J32"/>
    </sheetView>
  </sheetViews>
  <sheetFormatPr defaultColWidth="9.140625" defaultRowHeight="12.75" outlineLevelCol="1" x14ac:dyDescent="0.2"/>
  <cols>
    <col min="1" max="1" width="7.85546875" style="42" customWidth="1"/>
    <col min="2" max="2" width="23.7109375" style="26" customWidth="1"/>
    <col min="3" max="3" width="9.140625" style="45"/>
    <col min="4" max="4" width="6.85546875" style="45" bestFit="1" customWidth="1"/>
    <col min="5" max="5" width="25.85546875" style="26" customWidth="1"/>
    <col min="6" max="6" width="7.85546875" style="26" hidden="1" customWidth="1"/>
    <col min="7" max="7" width="16.7109375" style="26" customWidth="1"/>
    <col min="8" max="8" width="11.85546875" style="26" hidden="1" customWidth="1" outlineLevel="1"/>
    <col min="9" max="9" width="9.28515625" style="26" customWidth="1" collapsed="1"/>
    <col min="10" max="10" width="8.28515625" style="26" customWidth="1"/>
    <col min="11" max="11" width="6.42578125" style="26" hidden="1" customWidth="1"/>
    <col min="12" max="12" width="31" style="26" customWidth="1"/>
    <col min="13" max="13" width="5.85546875" style="26" hidden="1" customWidth="1" outlineLevel="1"/>
    <col min="14" max="14" width="3.28515625" style="26" customWidth="1" collapsed="1"/>
    <col min="15" max="15" width="22.28515625" style="26" customWidth="1"/>
    <col min="16" max="27" width="5.7109375" style="26" customWidth="1"/>
    <col min="28" max="28" width="4" style="26" customWidth="1"/>
    <col min="29" max="30" width="3.28515625" style="26" customWidth="1"/>
    <col min="31" max="31" width="7.140625" style="26" customWidth="1"/>
    <col min="32" max="40" width="9.140625" style="26" hidden="1" customWidth="1" outlineLevel="1"/>
    <col min="41" max="41" width="9.140625" style="26" collapsed="1"/>
    <col min="42" max="16384" width="9.140625" style="26"/>
  </cols>
  <sheetData>
    <row r="1" spans="1:40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S1" s="163"/>
      <c r="T1" s="163"/>
      <c r="U1" s="164"/>
    </row>
    <row r="2" spans="1:40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S2" s="163"/>
      <c r="T2" s="170"/>
      <c r="U2" s="164"/>
    </row>
    <row r="3" spans="1:40" ht="12.75" customHeight="1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S3" s="163"/>
      <c r="T3" s="170"/>
      <c r="U3" s="164"/>
    </row>
    <row r="4" spans="1:40" ht="12.75" customHeight="1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S4" s="163"/>
      <c r="T4" s="170"/>
      <c r="U4" s="164"/>
    </row>
    <row r="5" spans="1:40" ht="26.25" customHeight="1" x14ac:dyDescent="0.2">
      <c r="A5" s="424" t="s">
        <v>2883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S5" s="163"/>
      <c r="T5" s="170"/>
      <c r="U5" s="164"/>
    </row>
    <row r="6" spans="1:40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S6" s="163"/>
      <c r="T6" s="170"/>
      <c r="U6" s="164"/>
    </row>
    <row r="7" spans="1:40" ht="12.75" customHeight="1" x14ac:dyDescent="0.2">
      <c r="A7" s="471" t="s">
        <v>62</v>
      </c>
      <c r="B7" s="471"/>
      <c r="C7" s="43"/>
      <c r="D7" s="44"/>
      <c r="E7" s="4"/>
      <c r="L7" s="131" t="str">
        <f>d_5</f>
        <v>г.Ростов н/Д стадион Арсенал</v>
      </c>
      <c r="S7" s="163"/>
      <c r="T7" s="170"/>
      <c r="U7" s="164"/>
    </row>
    <row r="8" spans="1:40" ht="12.75" customHeight="1" x14ac:dyDescent="0.2">
      <c r="A8" s="471"/>
      <c r="B8" s="471"/>
      <c r="D8" s="44"/>
      <c r="E8" s="4"/>
      <c r="G8" s="477" t="s">
        <v>105</v>
      </c>
      <c r="H8" s="477"/>
      <c r="I8" s="477"/>
      <c r="J8" s="45"/>
      <c r="L8" s="184" t="str">
        <f>d_6</f>
        <v>t° +20 вл. 58%</v>
      </c>
      <c r="S8" s="163"/>
      <c r="T8" s="170"/>
      <c r="U8" s="164"/>
    </row>
    <row r="9" spans="1:40" ht="13.5" thickBot="1" x14ac:dyDescent="0.25">
      <c r="A9" s="10" t="str">
        <f>d_4</f>
        <v>ЖЕНЩИНЫ</v>
      </c>
      <c r="D9" s="44"/>
      <c r="E9" s="4"/>
      <c r="I9" s="172" t="s">
        <v>2884</v>
      </c>
      <c r="J9" s="172"/>
      <c r="K9" s="172"/>
      <c r="L9" s="300" t="str">
        <f>ВЫСОТА!AN6</f>
        <v>15:30</v>
      </c>
      <c r="AF9" s="126" t="s">
        <v>121</v>
      </c>
      <c r="AG9" s="126" t="s">
        <v>122</v>
      </c>
      <c r="AH9" s="126" t="s">
        <v>123</v>
      </c>
      <c r="AI9" s="126">
        <v>1</v>
      </c>
      <c r="AJ9" s="126">
        <v>2</v>
      </c>
      <c r="AK9" s="126" t="s">
        <v>47</v>
      </c>
      <c r="AL9" s="126" t="s">
        <v>124</v>
      </c>
      <c r="AM9" s="126" t="s">
        <v>125</v>
      </c>
      <c r="AN9" s="126" t="s">
        <v>126</v>
      </c>
    </row>
    <row r="10" spans="1:40" ht="16.5" customHeight="1" thickBot="1" x14ac:dyDescent="0.25">
      <c r="A10" s="466" t="s">
        <v>2028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99"/>
      <c r="I10" s="468" t="s">
        <v>22</v>
      </c>
      <c r="J10" s="480" t="s">
        <v>16</v>
      </c>
      <c r="K10" s="100" t="s">
        <v>17</v>
      </c>
      <c r="L10" s="472" t="s">
        <v>18</v>
      </c>
      <c r="AF10" s="168">
        <v>194</v>
      </c>
      <c r="AG10" s="168">
        <v>182</v>
      </c>
      <c r="AH10" s="168">
        <v>170</v>
      </c>
      <c r="AI10" s="168">
        <v>160</v>
      </c>
      <c r="AJ10" s="168">
        <v>150</v>
      </c>
      <c r="AK10" s="159">
        <v>140</v>
      </c>
      <c r="AL10" s="159">
        <v>130</v>
      </c>
      <c r="AM10" s="159">
        <v>120</v>
      </c>
      <c r="AN10" s="169">
        <v>110</v>
      </c>
    </row>
    <row r="11" spans="1:40" ht="15.75" x14ac:dyDescent="0.2">
      <c r="A11" s="466"/>
      <c r="B11" s="466"/>
      <c r="C11" s="466"/>
      <c r="D11" s="466"/>
      <c r="E11" s="466"/>
      <c r="F11" s="468"/>
      <c r="G11" s="455"/>
      <c r="H11" s="99"/>
      <c r="I11" s="468"/>
      <c r="J11" s="481"/>
      <c r="K11" s="100"/>
      <c r="L11" s="472"/>
      <c r="AF11" s="188"/>
      <c r="AG11" s="188"/>
      <c r="AH11" s="188"/>
      <c r="AI11" s="188"/>
      <c r="AJ11" s="188"/>
      <c r="AK11" s="187"/>
      <c r="AL11" s="187"/>
      <c r="AM11" s="187"/>
      <c r="AN11" s="187"/>
    </row>
    <row r="12" spans="1:40" s="61" customFormat="1" ht="23.1" customHeight="1" x14ac:dyDescent="0.2">
      <c r="A12" s="221">
        <f>RANK(H12,$H$12:$H$184,0)</f>
        <v>1</v>
      </c>
      <c r="B12" s="83" t="s">
        <v>1852</v>
      </c>
      <c r="C12" s="82" t="s">
        <v>2703</v>
      </c>
      <c r="D12" s="82"/>
      <c r="E12" s="83" t="s">
        <v>2677</v>
      </c>
      <c r="F12" s="82">
        <f>VLOOKUP($M12,УЧАСТНИКИ!$A$2:$L$1060,7,FALSE)</f>
        <v>0</v>
      </c>
      <c r="G12" s="222" t="str">
        <f>VLOOKUP($M12,УЧАСТНИКИ!$A$2:$L$1060,11,FALSE)</f>
        <v>МС</v>
      </c>
      <c r="H12" s="276">
        <v>140</v>
      </c>
      <c r="I12" s="229">
        <v>155</v>
      </c>
      <c r="J12" s="65">
        <v>2</v>
      </c>
      <c r="K12" s="222" t="s">
        <v>1648</v>
      </c>
      <c r="L12" s="83" t="s">
        <v>459</v>
      </c>
      <c r="M12" s="230" t="str">
        <f t="shared" ref="M12" si="0">M69</f>
        <v>377</v>
      </c>
    </row>
    <row r="13" spans="1:40" s="61" customFormat="1" ht="23.1" customHeight="1" x14ac:dyDescent="0.2">
      <c r="A13" s="221">
        <v>2</v>
      </c>
      <c r="B13" s="83" t="s">
        <v>2046</v>
      </c>
      <c r="C13" s="82" t="s">
        <v>2047</v>
      </c>
      <c r="D13" s="82"/>
      <c r="E13" s="83" t="s">
        <v>2674</v>
      </c>
      <c r="F13" s="82">
        <f>VLOOKUP($M13,УЧАСТНИКИ!$A$2:$L$1060,7,FALSE)</f>
        <v>0</v>
      </c>
      <c r="G13" s="222" t="s">
        <v>149</v>
      </c>
      <c r="H13" s="276">
        <v>135</v>
      </c>
      <c r="I13" s="229">
        <v>150</v>
      </c>
      <c r="J13" s="65">
        <v>2</v>
      </c>
      <c r="K13" s="222" t="s">
        <v>1655</v>
      </c>
      <c r="L13" s="83" t="s">
        <v>139</v>
      </c>
      <c r="M13" s="230" t="str">
        <f t="shared" ref="M13:M21" si="1">M70</f>
        <v>1006</v>
      </c>
    </row>
    <row r="14" spans="1:40" s="61" customFormat="1" ht="23.1" customHeight="1" x14ac:dyDescent="0.2">
      <c r="A14" s="221">
        <v>3</v>
      </c>
      <c r="B14" s="83" t="s">
        <v>2704</v>
      </c>
      <c r="C14" s="82" t="s">
        <v>2679</v>
      </c>
      <c r="D14" s="82"/>
      <c r="E14" s="83" t="s">
        <v>2677</v>
      </c>
      <c r="F14" s="82">
        <f>VLOOKUP($M14,УЧАСТНИКИ!$A$2:$L$1060,7,FALSE)</f>
        <v>0</v>
      </c>
      <c r="G14" s="222" t="str">
        <f>VLOOKUP($M14,УЧАСТНИКИ!$A$2:$L$1060,11,FALSE)</f>
        <v>МС</v>
      </c>
      <c r="H14" s="276">
        <v>135</v>
      </c>
      <c r="I14" s="229">
        <v>150</v>
      </c>
      <c r="J14" s="65">
        <v>2</v>
      </c>
      <c r="K14" s="222" t="s">
        <v>1655</v>
      </c>
      <c r="L14" s="83" t="s">
        <v>250</v>
      </c>
      <c r="M14" s="230" t="str">
        <f t="shared" si="1"/>
        <v>596</v>
      </c>
    </row>
    <row r="15" spans="1:40" s="61" customFormat="1" ht="23.1" customHeight="1" x14ac:dyDescent="0.2">
      <c r="A15" s="221">
        <v>4</v>
      </c>
      <c r="B15" s="83" t="s">
        <v>2705</v>
      </c>
      <c r="C15" s="82" t="s">
        <v>2706</v>
      </c>
      <c r="D15" s="82"/>
      <c r="E15" s="83" t="s">
        <v>2677</v>
      </c>
      <c r="F15" s="82">
        <f>VLOOKUP($M15,УЧАСТНИКИ!$A$2:$L$1060,7,FALSE)</f>
        <v>0</v>
      </c>
      <c r="G15" s="222" t="str">
        <f>VLOOKUP($M15,УЧАСТНИКИ!$A$2:$L$1060,11,FALSE)</f>
        <v>МС</v>
      </c>
      <c r="H15" s="276">
        <v>130</v>
      </c>
      <c r="I15" s="229">
        <v>150</v>
      </c>
      <c r="J15" s="65">
        <v>2</v>
      </c>
      <c r="K15" s="222">
        <v>15</v>
      </c>
      <c r="L15" s="83" t="s">
        <v>250</v>
      </c>
      <c r="M15" s="230" t="str">
        <f t="shared" si="1"/>
        <v>535</v>
      </c>
    </row>
    <row r="16" spans="1:40" s="61" customFormat="1" ht="23.1" customHeight="1" x14ac:dyDescent="0.2">
      <c r="A16" s="221">
        <v>5</v>
      </c>
      <c r="B16" s="83" t="s">
        <v>2544</v>
      </c>
      <c r="C16" s="82" t="s">
        <v>2545</v>
      </c>
      <c r="D16" s="82"/>
      <c r="E16" s="83" t="s">
        <v>2674</v>
      </c>
      <c r="F16" s="82" t="str">
        <f>VLOOKUP($M16,УЧАСТНИКИ!$A$2:$L$1060,7,FALSE)</f>
        <v>ЮФО</v>
      </c>
      <c r="G16" s="222" t="s">
        <v>149</v>
      </c>
      <c r="H16" s="276">
        <v>125</v>
      </c>
      <c r="I16" s="229">
        <v>140</v>
      </c>
      <c r="J16" s="65">
        <v>3</v>
      </c>
      <c r="K16" s="222">
        <v>14</v>
      </c>
      <c r="L16" s="83" t="s">
        <v>139</v>
      </c>
      <c r="M16" s="230" t="str">
        <f t="shared" si="1"/>
        <v>31</v>
      </c>
    </row>
    <row r="17" spans="1:13" s="61" customFormat="1" ht="23.1" hidden="1" customHeight="1" x14ac:dyDescent="0.2">
      <c r="A17" s="221">
        <v>6</v>
      </c>
      <c r="B17" s="83" t="e">
        <f>VLOOKUP($M17,УЧАСТНИКИ!$A$2:$L$1060,3,FALSE)</f>
        <v>#N/A</v>
      </c>
      <c r="C17" s="82" t="e">
        <f>VLOOKUP($M17,УЧАСТНИКИ!$A$2:$L$1060,4,FALSE)</f>
        <v>#N/A</v>
      </c>
      <c r="D17" s="82" t="e">
        <f>VLOOKUP($M17,УЧАСТНИКИ!$A$2:$L$1060,8,FALSE)</f>
        <v>#N/A</v>
      </c>
      <c r="E17" s="83" t="e">
        <f>VLOOKUP($M17,УЧАСТНИКИ!$A$2:$L$1060,5,FALSE)</f>
        <v>#N/A</v>
      </c>
      <c r="F17" s="82" t="e">
        <f>VLOOKUP($M17,УЧАСТНИКИ!$A$2:$L$1060,7,FALSE)</f>
        <v>#N/A</v>
      </c>
      <c r="G17" s="222" t="e">
        <f>VLOOKUP($M17,УЧАСТНИКИ!$A$2:$L$1060,11,FALSE)</f>
        <v>#N/A</v>
      </c>
      <c r="H17" s="276"/>
      <c r="I17" s="229">
        <f t="shared" ref="I17:I18" si="2">IF(H17=0,0,CONCATENATE(MID(H17,1,1),".",MID(H17,2,2)))</f>
        <v>0</v>
      </c>
      <c r="J17" s="65" t="str">
        <f>IF(H17&gt;=$AF$10,"МСМК",IF(H17&gt;=$AG$10,"МС",IF(H17&gt;=$AH$10,"КМС",IF(H17&gt;=$AI$10,"1",IF(H17&gt;=$AJ$10,"2",IF(H17&gt;=$AK$10,"3",IF(H17&gt;=$AL$10,"1юн",IF(H17&gt;=$AM$10,"2юн",IF(H17&gt;=$AN$10,"3юн",IF(H17&lt;$AN$10,"б/р"))))))))))</f>
        <v>б/р</v>
      </c>
      <c r="K17" s="222">
        <v>14</v>
      </c>
      <c r="L17" s="83" t="e">
        <f>VLOOKUP($M17,УЧАСТНИКИ!$A$2:$L$1060,10,FALSE)</f>
        <v>#N/A</v>
      </c>
      <c r="M17" s="230">
        <f t="shared" si="1"/>
        <v>0</v>
      </c>
    </row>
    <row r="18" spans="1:13" s="61" customFormat="1" ht="23.1" hidden="1" customHeight="1" x14ac:dyDescent="0.2">
      <c r="A18" s="221">
        <v>6</v>
      </c>
      <c r="B18" s="83" t="e">
        <f>VLOOKUP($M18,УЧАСТНИКИ!$A$2:$L$1060,3,FALSE)</f>
        <v>#N/A</v>
      </c>
      <c r="C18" s="82" t="e">
        <f>VLOOKUP($M18,УЧАСТНИКИ!$A$2:$L$1060,4,FALSE)</f>
        <v>#N/A</v>
      </c>
      <c r="D18" s="82" t="e">
        <f>VLOOKUP($M18,УЧАСТНИКИ!$A$2:$L$1060,8,FALSE)</f>
        <v>#N/A</v>
      </c>
      <c r="E18" s="83" t="e">
        <f>VLOOKUP($M18,УЧАСТНИКИ!$A$2:$L$1060,5,FALSE)</f>
        <v>#N/A</v>
      </c>
      <c r="F18" s="82" t="e">
        <f>VLOOKUP($M18,УЧАСТНИКИ!$A$2:$L$1060,7,FALSE)</f>
        <v>#N/A</v>
      </c>
      <c r="G18" s="222" t="e">
        <f>VLOOKUP($M18,УЧАСТНИКИ!$A$2:$L$1060,11,FALSE)</f>
        <v>#N/A</v>
      </c>
      <c r="H18" s="276"/>
      <c r="I18" s="229">
        <f t="shared" si="2"/>
        <v>0</v>
      </c>
      <c r="J18" s="65" t="str">
        <f t="shared" ref="J18" si="3">IF(H18&gt;=$AF$10,"МСМК",IF(H18&gt;=$AG$10,"МС",IF(H18&gt;=$AH$10,"КМС",IF(H18&gt;=$AI$10,"1",IF(H18&gt;=$AJ$10,"2",IF(H18&gt;=$AK$10,"3",IF(H18&gt;=$AL$10,"1юн",IF(H18&gt;=$AM$10,"2юн",IF(H18&gt;=$AN$10,"3юн",IF(H18&lt;$AN$10,"б/р"))))))))))</f>
        <v>б/р</v>
      </c>
      <c r="K18" s="222" t="e">
        <f>VLOOKUP($M18,УЧАСТНИКИ!$A$2:$L$1060,9,FALSE)</f>
        <v>#N/A</v>
      </c>
      <c r="L18" s="83" t="e">
        <f>VLOOKUP($M18,УЧАСТНИКИ!$A$2:$L$1060,10,FALSE)</f>
        <v>#N/A</v>
      </c>
      <c r="M18" s="230">
        <f t="shared" si="1"/>
        <v>0</v>
      </c>
    </row>
    <row r="19" spans="1:13" s="61" customFormat="1" ht="23.1" hidden="1" customHeight="1" x14ac:dyDescent="0.2">
      <c r="A19" s="221">
        <v>8</v>
      </c>
      <c r="B19" s="83" t="e">
        <f>VLOOKUP($M19,УЧАСТНИКИ!$A$2:$L$1060,3,FALSE)</f>
        <v>#N/A</v>
      </c>
      <c r="C19" s="82" t="e">
        <f>VLOOKUP($M19,УЧАСТНИКИ!$A$2:$L$1060,4,FALSE)</f>
        <v>#N/A</v>
      </c>
      <c r="D19" s="82" t="e">
        <f>VLOOKUP($M19,УЧАСТНИКИ!$A$2:$L$1060,8,FALSE)</f>
        <v>#N/A</v>
      </c>
      <c r="E19" s="83" t="e">
        <f>VLOOKUP($M19,УЧАСТНИКИ!$A$2:$L$1060,5,FALSE)</f>
        <v>#N/A</v>
      </c>
      <c r="F19" s="82" t="e">
        <f>VLOOKUP($M19,УЧАСТНИКИ!$A$2:$L$1060,7,FALSE)</f>
        <v>#N/A</v>
      </c>
      <c r="G19" s="222" t="e">
        <f>VLOOKUP($M19,УЧАСТНИКИ!$A$2:$L$1060,11,FALSE)</f>
        <v>#N/A</v>
      </c>
      <c r="H19" s="276"/>
      <c r="I19" s="229">
        <f>IF(H19=0,0,CONCATENATE(MID(H19,1,1),".",MID(H19,2,2)))</f>
        <v>0</v>
      </c>
      <c r="J19" s="65" t="str">
        <f>IF(H19&gt;=$AF$10,"МСМК",IF(H19&gt;=$AG$10,"МС",IF(H19&gt;=$AH$10,"КМС",IF(H19&gt;=$AI$10,"1",IF(H19&gt;=$AJ$10,"2",IF(H19&gt;=$AK$10,"3",IF(H19&gt;=$AL$10,"1юн",IF(H19&gt;=$AM$10,"2юн",IF(H19&gt;=$AN$10,"3юн",IF(H19&lt;$AN$10,"б/р"))))))))))</f>
        <v>б/р</v>
      </c>
      <c r="K19" s="222">
        <v>12</v>
      </c>
      <c r="L19" s="83" t="e">
        <f>VLOOKUP($M19,УЧАСТНИКИ!$A$2:$L$1060,10,FALSE)</f>
        <v>#N/A</v>
      </c>
      <c r="M19" s="230">
        <f t="shared" si="1"/>
        <v>0</v>
      </c>
    </row>
    <row r="20" spans="1:13" s="61" customFormat="1" ht="23.1" hidden="1" customHeight="1" x14ac:dyDescent="0.2">
      <c r="A20" s="221">
        <v>9</v>
      </c>
      <c r="B20" s="83" t="e">
        <f>VLOOKUP($M20,УЧАСТНИКИ!$A$2:$L$1060,3,FALSE)</f>
        <v>#N/A</v>
      </c>
      <c r="C20" s="82" t="e">
        <f>VLOOKUP($M20,УЧАСТНИКИ!$A$2:$L$1060,4,FALSE)</f>
        <v>#N/A</v>
      </c>
      <c r="D20" s="82" t="e">
        <f>VLOOKUP($M20,УЧАСТНИКИ!$A$2:$L$1060,8,FALSE)</f>
        <v>#N/A</v>
      </c>
      <c r="E20" s="83" t="e">
        <f>VLOOKUP($M20,УЧАСТНИКИ!$A$2:$L$1060,5,FALSE)</f>
        <v>#N/A</v>
      </c>
      <c r="F20" s="82" t="e">
        <f>VLOOKUP($M20,УЧАСТНИКИ!$A$2:$L$1060,7,FALSE)</f>
        <v>#N/A</v>
      </c>
      <c r="G20" s="222" t="e">
        <f>VLOOKUP($M20,УЧАСТНИКИ!$A$2:$L$1060,11,FALSE)</f>
        <v>#N/A</v>
      </c>
      <c r="H20" s="276"/>
      <c r="I20" s="229">
        <f t="shared" ref="I20:I22" si="4">IF(H20=0,0,CONCATENATE(MID(H20,1,1),".",MID(H20,2,2)))</f>
        <v>0</v>
      </c>
      <c r="J20" s="65" t="str">
        <f>IF(H20&gt;=$AF$10,"МСМК",IF(H20&gt;=$AG$10,"МС",IF(H20&gt;=$AH$10,"КМС",IF(H20&gt;=$AI$10,"1",IF(H20&gt;=$AJ$10,"2",IF(H20&gt;=$AK$10,"3",IF(H20&gt;=$AL$10,"1юн",IF(H20&gt;=$AM$10,"2юн",IF(H20&gt;=$AN$10,"3юн",IF(H20&lt;$AN$10,"б/р"))))))))))</f>
        <v>б/р</v>
      </c>
      <c r="K20" s="222">
        <v>11</v>
      </c>
      <c r="L20" s="83" t="e">
        <f>VLOOKUP($M20,УЧАСТНИКИ!$A$2:$L$1060,10,FALSE)</f>
        <v>#N/A</v>
      </c>
      <c r="M20" s="230">
        <f t="shared" si="1"/>
        <v>0</v>
      </c>
    </row>
    <row r="21" spans="1:13" s="61" customFormat="1" ht="23.1" hidden="1" customHeight="1" x14ac:dyDescent="0.2">
      <c r="A21" s="221">
        <v>9</v>
      </c>
      <c r="B21" s="83" t="e">
        <f>VLOOKUP($M21,УЧАСТНИКИ!$A$2:$L$1060,3,FALSE)</f>
        <v>#N/A</v>
      </c>
      <c r="C21" s="82" t="e">
        <f>VLOOKUP($M21,УЧАСТНИКИ!$A$2:$L$1060,4,FALSE)</f>
        <v>#N/A</v>
      </c>
      <c r="D21" s="82" t="e">
        <f>VLOOKUP($M21,УЧАСТНИКИ!$A$2:$L$1060,8,FALSE)</f>
        <v>#N/A</v>
      </c>
      <c r="E21" s="83" t="e">
        <f>VLOOKUP($M21,УЧАСТНИКИ!$A$2:$L$1060,5,FALSE)</f>
        <v>#N/A</v>
      </c>
      <c r="F21" s="82" t="e">
        <f>VLOOKUP($M21,УЧАСТНИКИ!$A$2:$L$1060,7,FALSE)</f>
        <v>#N/A</v>
      </c>
      <c r="G21" s="222" t="e">
        <f>VLOOKUP($M21,УЧАСТНИКИ!$A$2:$L$1060,11,FALSE)</f>
        <v>#N/A</v>
      </c>
      <c r="H21" s="276"/>
      <c r="I21" s="229">
        <f t="shared" ref="I21" si="5">IF(H21=0,0,CONCATENATE(MID(H21,1,1),".",MID(H21,2,2)))</f>
        <v>0</v>
      </c>
      <c r="J21" s="65" t="str">
        <f>IF(H21&gt;=$AF$10,"МСМК",IF(H21&gt;=$AG$10,"МС",IF(H21&gt;=$AH$10,"КМС",IF(H21&gt;=$AI$10,"1",IF(H21&gt;=$AJ$10,"2",IF(H21&gt;=$AK$10,"3",IF(H21&gt;=$AL$10,"1юн",IF(H21&gt;=$AM$10,"2юн",IF(H21&gt;=$AN$10,"3юн",IF(H21&lt;$AN$10,"б/р"))))))))))</f>
        <v>б/р</v>
      </c>
      <c r="K21" s="222">
        <v>11</v>
      </c>
      <c r="L21" s="83" t="e">
        <f>VLOOKUP($M21,УЧАСТНИКИ!$A$2:$L$1060,10,FALSE)</f>
        <v>#N/A</v>
      </c>
      <c r="M21" s="230">
        <f t="shared" si="1"/>
        <v>0</v>
      </c>
    </row>
    <row r="22" spans="1:13" s="61" customFormat="1" ht="23.1" hidden="1" customHeight="1" x14ac:dyDescent="0.2">
      <c r="A22" s="221">
        <v>11</v>
      </c>
      <c r="B22" s="83" t="e">
        <f>VLOOKUP($M22,УЧАСТНИКИ!$A$2:$L$1060,3,FALSE)</f>
        <v>#N/A</v>
      </c>
      <c r="C22" s="82" t="e">
        <f>VLOOKUP($M22,УЧАСТНИКИ!$A$2:$L$1060,4,FALSE)</f>
        <v>#N/A</v>
      </c>
      <c r="D22" s="82" t="e">
        <f>VLOOKUP($M22,УЧАСТНИКИ!$A$2:$L$1060,8,FALSE)</f>
        <v>#N/A</v>
      </c>
      <c r="E22" s="83" t="e">
        <f>VLOOKUP($M22,УЧАСТНИКИ!$A$2:$L$1060,5,FALSE)</f>
        <v>#N/A</v>
      </c>
      <c r="F22" s="82" t="e">
        <f>VLOOKUP($M22,УЧАСТНИКИ!$A$2:$L$1060,7,FALSE)</f>
        <v>#N/A</v>
      </c>
      <c r="G22" s="222" t="e">
        <f>VLOOKUP($M22,УЧАСТНИКИ!$A$2:$L$1060,11,FALSE)</f>
        <v>#N/A</v>
      </c>
      <c r="H22" s="276"/>
      <c r="I22" s="229">
        <f t="shared" si="4"/>
        <v>0</v>
      </c>
      <c r="J22" s="65" t="str">
        <f t="shared" ref="J22" si="6">IF(H22&gt;=$AF$10,"МСМК",IF(H22&gt;=$AG$10,"МС",IF(H22&gt;=$AH$10,"КМС",IF(H22&gt;=$AI$10,"1",IF(H22&gt;=$AJ$10,"2",IF(H22&gt;=$AK$10,"3",IF(H22&gt;=$AL$10,"1юн",IF(H22&gt;=$AM$10,"2юн",IF(H22&gt;=$AN$10,"3юн",IF(H22&lt;$AN$10,"б/р"))))))))))</f>
        <v>б/р</v>
      </c>
      <c r="K22" s="222" t="e">
        <f>VLOOKUP($M22,УЧАСТНИКИ!$A$2:$L$1060,9,FALSE)</f>
        <v>#N/A</v>
      </c>
      <c r="L22" s="83" t="e">
        <f>VLOOKUP($M22,УЧАСТНИКИ!$A$2:$L$1060,10,FALSE)</f>
        <v>#N/A</v>
      </c>
      <c r="M22" s="230">
        <f t="shared" ref="M22:M31" si="7">M79</f>
        <v>0</v>
      </c>
    </row>
    <row r="23" spans="1:13" s="61" customFormat="1" ht="23.1" hidden="1" customHeight="1" x14ac:dyDescent="0.2">
      <c r="A23" s="221">
        <v>12</v>
      </c>
      <c r="B23" s="83" t="e">
        <f>VLOOKUP($M23,УЧАСТНИКИ!$A$2:$L$1060,3,FALSE)</f>
        <v>#N/A</v>
      </c>
      <c r="C23" s="82" t="e">
        <f>VLOOKUP($M23,УЧАСТНИКИ!$A$2:$L$1060,4,FALSE)</f>
        <v>#N/A</v>
      </c>
      <c r="D23" s="82" t="e">
        <f>VLOOKUP($M23,УЧАСТНИКИ!$A$2:$L$1060,8,FALSE)</f>
        <v>#N/A</v>
      </c>
      <c r="E23" s="83" t="e">
        <f>VLOOKUP($M23,УЧАСТНИКИ!$A$2:$L$1060,5,FALSE)</f>
        <v>#N/A</v>
      </c>
      <c r="F23" s="82" t="e">
        <f>VLOOKUP($M23,УЧАСТНИКИ!$A$2:$L$1060,7,FALSE)</f>
        <v>#N/A</v>
      </c>
      <c r="G23" s="222" t="e">
        <f>VLOOKUP($M23,УЧАСТНИКИ!$A$2:$L$1060,11,FALSE)</f>
        <v>#N/A</v>
      </c>
      <c r="H23" s="276"/>
      <c r="I23" s="229">
        <f t="shared" ref="I23" si="8">IF(H23=0,0,CONCATENATE(MID(H23,1,1),".",MID(H23,2,2)))</f>
        <v>0</v>
      </c>
      <c r="J23" s="65" t="str">
        <f t="shared" ref="J23" si="9">IF(H23&gt;=$AF$10,"МСМК",IF(H23&gt;=$AG$10,"МС",IF(H23&gt;=$AH$10,"КМС",IF(H23&gt;=$AI$10,"1",IF(H23&gt;=$AJ$10,"2",IF(H23&gt;=$AK$10,"3",IF(H23&gt;=$AL$10,"1юн",IF(H23&gt;=$AM$10,"2юн",IF(H23&gt;=$AN$10,"3юн",IF(H23&lt;$AN$10,"б/р"))))))))))</f>
        <v>б/р</v>
      </c>
      <c r="K23" s="222" t="e">
        <f>VLOOKUP($M23,УЧАСТНИКИ!$A$2:$L$1060,9,FALSE)</f>
        <v>#N/A</v>
      </c>
      <c r="L23" s="83" t="e">
        <f>VLOOKUP($M23,УЧАСТНИКИ!$A$2:$L$1060,10,FALSE)</f>
        <v>#N/A</v>
      </c>
      <c r="M23" s="230">
        <f t="shared" si="7"/>
        <v>0</v>
      </c>
    </row>
    <row r="24" spans="1:13" s="61" customFormat="1" ht="23.1" hidden="1" customHeight="1" x14ac:dyDescent="0.2">
      <c r="A24" s="221">
        <v>13</v>
      </c>
      <c r="B24" s="83" t="e">
        <f>VLOOKUP($M24,УЧАСТНИКИ!$A$2:$L$1060,3,FALSE)</f>
        <v>#N/A</v>
      </c>
      <c r="C24" s="82" t="e">
        <f>VLOOKUP($M24,УЧАСТНИКИ!$A$2:$L$1060,4,FALSE)</f>
        <v>#N/A</v>
      </c>
      <c r="D24" s="82" t="e">
        <f>VLOOKUP($M24,УЧАСТНИКИ!$A$2:$L$1060,8,FALSE)</f>
        <v>#N/A</v>
      </c>
      <c r="E24" s="83" t="e">
        <f>VLOOKUP($M24,УЧАСТНИКИ!$A$2:$L$1060,5,FALSE)</f>
        <v>#N/A</v>
      </c>
      <c r="F24" s="82" t="e">
        <f>VLOOKUP($M24,УЧАСТНИКИ!$A$2:$L$1060,7,FALSE)</f>
        <v>#N/A</v>
      </c>
      <c r="G24" s="222" t="e">
        <f>VLOOKUP($M24,УЧАСТНИКИ!$A$2:$L$1060,11,FALSE)</f>
        <v>#N/A</v>
      </c>
      <c r="H24" s="276"/>
      <c r="I24" s="229">
        <f t="shared" ref="I24:I27" si="10">IF(H24=0,0,CONCATENATE(MID(H24,1,1),".",MID(H24,2,2)))</f>
        <v>0</v>
      </c>
      <c r="J24" s="65" t="str">
        <f>IF(H24&gt;=$AF$10,"МСМК",IF(H24&gt;=$AG$10,"МС",IF(H24&gt;=$AH$10,"КМС",IF(H24&gt;=$AI$10,"1",IF(H24&gt;=$AJ$10,"2",IF(H24&gt;=$AK$10,"3",IF(H24&gt;=$AL$10,"1юн",IF(H24&gt;=$AM$10,"2юн",IF(H24&gt;=$AN$10,"3юн",IF(H24&lt;$AN$10,"б/р"))))))))))</f>
        <v>б/р</v>
      </c>
      <c r="K24" s="222">
        <v>11</v>
      </c>
      <c r="L24" s="83" t="e">
        <f>VLOOKUP($M24,УЧАСТНИКИ!$A$2:$L$1060,10,FALSE)</f>
        <v>#N/A</v>
      </c>
      <c r="M24" s="230">
        <f t="shared" si="7"/>
        <v>0</v>
      </c>
    </row>
    <row r="25" spans="1:13" s="61" customFormat="1" ht="23.1" hidden="1" customHeight="1" x14ac:dyDescent="0.2">
      <c r="A25" s="221">
        <v>13</v>
      </c>
      <c r="B25" s="83" t="e">
        <f>VLOOKUP($M25,УЧАСТНИКИ!$A$2:$L$1060,3,FALSE)</f>
        <v>#N/A</v>
      </c>
      <c r="C25" s="82" t="e">
        <f>VLOOKUP($M25,УЧАСТНИКИ!$A$2:$L$1060,4,FALSE)</f>
        <v>#N/A</v>
      </c>
      <c r="D25" s="82" t="e">
        <f>VLOOKUP($M25,УЧАСТНИКИ!$A$2:$L$1060,8,FALSE)</f>
        <v>#N/A</v>
      </c>
      <c r="E25" s="83" t="e">
        <f>VLOOKUP($M25,УЧАСТНИКИ!$A$2:$L$1060,5,FALSE)</f>
        <v>#N/A</v>
      </c>
      <c r="F25" s="82" t="e">
        <f>VLOOKUP($M25,УЧАСТНИКИ!$A$2:$L$1060,7,FALSE)</f>
        <v>#N/A</v>
      </c>
      <c r="G25" s="222" t="e">
        <f>VLOOKUP($M25,УЧАСТНИКИ!$A$2:$L$1060,11,FALSE)</f>
        <v>#N/A</v>
      </c>
      <c r="H25" s="276"/>
      <c r="I25" s="229">
        <f t="shared" ref="I25" si="11">IF(H25=0,0,CONCATENATE(MID(H25,1,1),".",MID(H25,2,2)))</f>
        <v>0</v>
      </c>
      <c r="J25" s="65" t="str">
        <f t="shared" ref="J25" si="12">IF(H25&gt;=$AF$10,"МСМК",IF(H25&gt;=$AG$10,"МС",IF(H25&gt;=$AH$10,"КМС",IF(H25&gt;=$AI$10,"1",IF(H25&gt;=$AJ$10,"2",IF(H25&gt;=$AK$10,"3",IF(H25&gt;=$AL$10,"1юн",IF(H25&gt;=$AM$10,"2юн",IF(H25&gt;=$AN$10,"3юн",IF(H25&lt;$AN$10,"б/р"))))))))))</f>
        <v>б/р</v>
      </c>
      <c r="K25" s="222" t="e">
        <f>VLOOKUP($M25,УЧАСТНИКИ!$A$2:$L$1060,9,FALSE)</f>
        <v>#N/A</v>
      </c>
      <c r="L25" s="83" t="e">
        <f>VLOOKUP($M25,УЧАСТНИКИ!$A$2:$L$1060,10,FALSE)</f>
        <v>#N/A</v>
      </c>
      <c r="M25" s="230">
        <f t="shared" si="7"/>
        <v>0</v>
      </c>
    </row>
    <row r="26" spans="1:13" s="61" customFormat="1" ht="23.1" hidden="1" customHeight="1" x14ac:dyDescent="0.2">
      <c r="A26" s="221">
        <v>15</v>
      </c>
      <c r="B26" s="83" t="e">
        <f>VLOOKUP($M26,УЧАСТНИКИ!$A$2:$L$1060,3,FALSE)</f>
        <v>#N/A</v>
      </c>
      <c r="C26" s="82" t="e">
        <f>VLOOKUP($M26,УЧАСТНИКИ!$A$2:$L$1060,4,FALSE)</f>
        <v>#N/A</v>
      </c>
      <c r="D26" s="82" t="e">
        <f>VLOOKUP($M26,УЧАСТНИКИ!$A$2:$L$1060,8,FALSE)</f>
        <v>#N/A</v>
      </c>
      <c r="E26" s="83" t="e">
        <f>VLOOKUP($M26,УЧАСТНИКИ!$A$2:$L$1060,5,FALSE)</f>
        <v>#N/A</v>
      </c>
      <c r="F26" s="82" t="e">
        <f>VLOOKUP($M26,УЧАСТНИКИ!$A$2:$L$1060,7,FALSE)</f>
        <v>#N/A</v>
      </c>
      <c r="G26" s="222" t="e">
        <f>VLOOKUP($M26,УЧАСТНИКИ!$A$2:$L$1060,11,FALSE)</f>
        <v>#N/A</v>
      </c>
      <c r="H26" s="276"/>
      <c r="I26" s="229">
        <f t="shared" si="10"/>
        <v>0</v>
      </c>
      <c r="J26" s="65" t="str">
        <f t="shared" ref="J26:J28" si="13">IF(H26&gt;=$AF$10,"МСМК",IF(H26&gt;=$AG$10,"МС",IF(H26&gt;=$AH$10,"КМС",IF(H26&gt;=$AI$10,"1",IF(H26&gt;=$AJ$10,"2",IF(H26&gt;=$AK$10,"3",IF(H26&gt;=$AL$10,"1юн",IF(H26&gt;=$AM$10,"2юн",IF(H26&gt;=$AN$10,"3юн",IF(H26&lt;$AN$10,"б/р"))))))))))</f>
        <v>б/р</v>
      </c>
      <c r="K26" s="222" t="e">
        <f>VLOOKUP($M26,УЧАСТНИКИ!$A$2:$L$1060,9,FALSE)</f>
        <v>#N/A</v>
      </c>
      <c r="L26" s="83" t="e">
        <f>VLOOKUP($M26,УЧАСТНИКИ!$A$2:$L$1060,10,FALSE)</f>
        <v>#N/A</v>
      </c>
      <c r="M26" s="230">
        <f t="shared" si="7"/>
        <v>0</v>
      </c>
    </row>
    <row r="27" spans="1:13" s="61" customFormat="1" ht="23.1" hidden="1" customHeight="1" x14ac:dyDescent="0.2">
      <c r="A27" s="221">
        <v>15</v>
      </c>
      <c r="B27" s="83" t="e">
        <f>VLOOKUP($M27,УЧАСТНИКИ!$A$2:$L$1060,3,FALSE)</f>
        <v>#N/A</v>
      </c>
      <c r="C27" s="82" t="e">
        <f>VLOOKUP($M27,УЧАСТНИКИ!$A$2:$L$1060,4,FALSE)</f>
        <v>#N/A</v>
      </c>
      <c r="D27" s="82" t="e">
        <f>VLOOKUP($M27,УЧАСТНИКИ!$A$2:$L$1060,8,FALSE)</f>
        <v>#N/A</v>
      </c>
      <c r="E27" s="83" t="e">
        <f>VLOOKUP($M27,УЧАСТНИКИ!$A$2:$L$1060,5,FALSE)</f>
        <v>#N/A</v>
      </c>
      <c r="F27" s="82" t="e">
        <f>VLOOKUP($M27,УЧАСТНИКИ!$A$2:$L$1060,7,FALSE)</f>
        <v>#N/A</v>
      </c>
      <c r="G27" s="222" t="e">
        <f>VLOOKUP($M27,УЧАСТНИКИ!$A$2:$L$1060,11,FALSE)</f>
        <v>#N/A</v>
      </c>
      <c r="H27" s="276"/>
      <c r="I27" s="229">
        <f t="shared" si="10"/>
        <v>0</v>
      </c>
      <c r="J27" s="65" t="str">
        <f t="shared" si="13"/>
        <v>б/р</v>
      </c>
      <c r="K27" s="222" t="e">
        <f>VLOOKUP($M27,УЧАСТНИКИ!$A$2:$L$1060,9,FALSE)</f>
        <v>#N/A</v>
      </c>
      <c r="L27" s="83" t="e">
        <f>VLOOKUP($M27,УЧАСТНИКИ!$A$2:$L$1060,10,FALSE)</f>
        <v>#N/A</v>
      </c>
      <c r="M27" s="230">
        <f t="shared" si="7"/>
        <v>0</v>
      </c>
    </row>
    <row r="28" spans="1:13" s="61" customFormat="1" ht="23.1" hidden="1" customHeight="1" x14ac:dyDescent="0.2">
      <c r="A28" s="221">
        <v>17</v>
      </c>
      <c r="B28" s="83" t="e">
        <f>VLOOKUP($M28,УЧАСТНИКИ!$A$2:$L$1060,3,FALSE)</f>
        <v>#N/A</v>
      </c>
      <c r="C28" s="82" t="e">
        <f>VLOOKUP($M28,УЧАСТНИКИ!$A$2:$L$1060,4,FALSE)</f>
        <v>#N/A</v>
      </c>
      <c r="D28" s="82" t="e">
        <f>VLOOKUP($M28,УЧАСТНИКИ!$A$2:$L$1060,8,FALSE)</f>
        <v>#N/A</v>
      </c>
      <c r="E28" s="83" t="e">
        <f>VLOOKUP($M28,УЧАСТНИКИ!$A$2:$L$1060,5,FALSE)</f>
        <v>#N/A</v>
      </c>
      <c r="F28" s="82" t="e">
        <f>VLOOKUP($M28,УЧАСТНИКИ!$A$2:$L$1060,7,FALSE)</f>
        <v>#N/A</v>
      </c>
      <c r="G28" s="222" t="e">
        <f>VLOOKUP($M28,УЧАСТНИКИ!$A$2:$L$1060,11,FALSE)</f>
        <v>#N/A</v>
      </c>
      <c r="H28" s="276"/>
      <c r="I28" s="229">
        <f t="shared" ref="I28" si="14">IF(H28=0,0,CONCATENATE(MID(H28,1,1),".",MID(H28,2,2)))</f>
        <v>0</v>
      </c>
      <c r="J28" s="65" t="str">
        <f t="shared" si="13"/>
        <v>б/р</v>
      </c>
      <c r="K28" s="222" t="e">
        <f>VLOOKUP($M28,УЧАСТНИКИ!$A$2:$L$1060,9,FALSE)</f>
        <v>#N/A</v>
      </c>
      <c r="L28" s="83" t="e">
        <f>VLOOKUP($M28,УЧАСТНИКИ!$A$2:$L$1060,10,FALSE)</f>
        <v>#N/A</v>
      </c>
      <c r="M28" s="230">
        <f t="shared" si="7"/>
        <v>0</v>
      </c>
    </row>
    <row r="29" spans="1:13" s="61" customFormat="1" ht="23.1" hidden="1" customHeight="1" x14ac:dyDescent="0.2">
      <c r="A29" s="221">
        <v>18</v>
      </c>
      <c r="B29" s="83" t="e">
        <f>VLOOKUP($M29,УЧАСТНИКИ!$A$2:$L$1060,3,FALSE)</f>
        <v>#N/A</v>
      </c>
      <c r="C29" s="82" t="e">
        <f>VLOOKUP($M29,УЧАСТНИКИ!$A$2:$L$1060,4,FALSE)</f>
        <v>#N/A</v>
      </c>
      <c r="D29" s="82" t="e">
        <f>VLOOKUP($M29,УЧАСТНИКИ!$A$2:$L$1060,8,FALSE)</f>
        <v>#N/A</v>
      </c>
      <c r="E29" s="83" t="e">
        <f>VLOOKUP($M29,УЧАСТНИКИ!$A$2:$L$1060,5,FALSE)</f>
        <v>#N/A</v>
      </c>
      <c r="F29" s="82" t="e">
        <f>VLOOKUP($M29,УЧАСТНИКИ!$A$2:$L$1060,7,FALSE)</f>
        <v>#N/A</v>
      </c>
      <c r="G29" s="222" t="e">
        <f>VLOOKUP($M29,УЧАСТНИКИ!$A$2:$L$1060,11,FALSE)</f>
        <v>#N/A</v>
      </c>
      <c r="H29" s="276"/>
      <c r="I29" s="229">
        <f t="shared" ref="I29:I30" si="15">IF(H29=0,0,CONCATENATE(MID(H29,1,1),".",MID(H29,2,2)))</f>
        <v>0</v>
      </c>
      <c r="J29" s="65" t="str">
        <f t="shared" ref="J29:J30" si="16">IF(H29&gt;=$AF$10,"МСМК",IF(H29&gt;=$AG$10,"МС",IF(H29&gt;=$AH$10,"КМС",IF(H29&gt;=$AI$10,"1",IF(H29&gt;=$AJ$10,"2",IF(H29&gt;=$AK$10,"3",IF(H29&gt;=$AL$10,"1юн",IF(H29&gt;=$AM$10,"2юн",IF(H29&gt;=$AN$10,"3юн",IF(H29&lt;$AN$10,"б/р"))))))))))</f>
        <v>б/р</v>
      </c>
      <c r="K29" s="222" t="e">
        <f>VLOOKUP($M29,УЧАСТНИКИ!$A$2:$L$1060,9,FALSE)</f>
        <v>#N/A</v>
      </c>
      <c r="L29" s="83" t="e">
        <f>VLOOKUP($M29,УЧАСТНИКИ!$A$2:$L$1060,10,FALSE)</f>
        <v>#N/A</v>
      </c>
      <c r="M29" s="230">
        <f t="shared" si="7"/>
        <v>0</v>
      </c>
    </row>
    <row r="30" spans="1:13" s="61" customFormat="1" ht="23.1" hidden="1" customHeight="1" x14ac:dyDescent="0.2">
      <c r="A30" s="221">
        <v>19</v>
      </c>
      <c r="B30" s="83" t="e">
        <f>VLOOKUP($M30,УЧАСТНИКИ!$A$2:$L$1060,3,FALSE)</f>
        <v>#N/A</v>
      </c>
      <c r="C30" s="82" t="e">
        <f>VLOOKUP($M30,УЧАСТНИКИ!$A$2:$L$1060,4,FALSE)</f>
        <v>#N/A</v>
      </c>
      <c r="D30" s="82" t="e">
        <f>VLOOKUP($M30,УЧАСТНИКИ!$A$2:$L$1060,8,FALSE)</f>
        <v>#N/A</v>
      </c>
      <c r="E30" s="83" t="e">
        <f>VLOOKUP($M30,УЧАСТНИКИ!$A$2:$L$1060,5,FALSE)</f>
        <v>#N/A</v>
      </c>
      <c r="F30" s="82" t="e">
        <f>VLOOKUP($M30,УЧАСТНИКИ!$A$2:$L$1060,7,FALSE)</f>
        <v>#N/A</v>
      </c>
      <c r="G30" s="222" t="e">
        <f>VLOOKUP($M30,УЧАСТНИКИ!$A$2:$L$1060,11,FALSE)</f>
        <v>#N/A</v>
      </c>
      <c r="H30" s="276"/>
      <c r="I30" s="229">
        <f t="shared" si="15"/>
        <v>0</v>
      </c>
      <c r="J30" s="65" t="str">
        <f t="shared" si="16"/>
        <v>б/р</v>
      </c>
      <c r="K30" s="222" t="e">
        <f>VLOOKUP($M30,УЧАСТНИКИ!$A$2:$L$1060,9,FALSE)</f>
        <v>#N/A</v>
      </c>
      <c r="L30" s="83" t="e">
        <f>VLOOKUP($M30,УЧАСТНИКИ!$A$2:$L$1060,10,FALSE)</f>
        <v>#N/A</v>
      </c>
      <c r="M30" s="230">
        <f t="shared" si="7"/>
        <v>0</v>
      </c>
    </row>
    <row r="31" spans="1:13" s="61" customFormat="1" ht="23.1" hidden="1" customHeight="1" x14ac:dyDescent="0.2">
      <c r="A31" s="221">
        <v>20</v>
      </c>
      <c r="B31" s="83" t="e">
        <f>VLOOKUP($M31,УЧАСТНИКИ!$A$2:$L$1060,3,FALSE)</f>
        <v>#N/A</v>
      </c>
      <c r="C31" s="82" t="e">
        <f>VLOOKUP($M31,УЧАСТНИКИ!$A$2:$L$1060,4,FALSE)</f>
        <v>#N/A</v>
      </c>
      <c r="D31" s="82" t="e">
        <f>VLOOKUP($M31,УЧАСТНИКИ!$A$2:$L$1060,8,FALSE)</f>
        <v>#N/A</v>
      </c>
      <c r="E31" s="83" t="e">
        <f>VLOOKUP($M31,УЧАСТНИКИ!$A$2:$L$1060,5,FALSE)</f>
        <v>#N/A</v>
      </c>
      <c r="F31" s="82" t="e">
        <f>VLOOKUP($M31,УЧАСТНИКИ!$A$2:$L$1060,7,FALSE)</f>
        <v>#N/A</v>
      </c>
      <c r="G31" s="222" t="e">
        <f>VLOOKUP($M31,УЧАСТНИКИ!$A$2:$L$1060,11,FALSE)</f>
        <v>#N/A</v>
      </c>
      <c r="H31" s="276"/>
      <c r="I31" s="229">
        <f t="shared" ref="I31" si="17">IF(H31=0,0,CONCATENATE(MID(H31,1,1),".",MID(H31,2,2)))</f>
        <v>0</v>
      </c>
      <c r="J31" s="65" t="str">
        <f t="shared" ref="J31" si="18">IF(H31&gt;=$AF$10,"МСМК",IF(H31&gt;=$AG$10,"МС",IF(H31&gt;=$AH$10,"КМС",IF(H31&gt;=$AI$10,"1",IF(H31&gt;=$AJ$10,"2",IF(H31&gt;=$AK$10,"3",IF(H31&gt;=$AL$10,"1юн",IF(H31&gt;=$AM$10,"2юн",IF(H31&gt;=$AN$10,"3юн",IF(H31&lt;$AN$10,"б/р"))))))))))</f>
        <v>б/р</v>
      </c>
      <c r="K31" s="222" t="e">
        <f>VLOOKUP($M31,УЧАСТНИКИ!$A$2:$L$1060,9,FALSE)</f>
        <v>#N/A</v>
      </c>
      <c r="L31" s="83" t="e">
        <f>VLOOKUP($M31,УЧАСТНИКИ!$A$2:$L$1060,10,FALSE)</f>
        <v>#N/A</v>
      </c>
      <c r="M31" s="230">
        <f t="shared" si="7"/>
        <v>0</v>
      </c>
    </row>
    <row r="32" spans="1:13" s="61" customFormat="1" ht="23.1" customHeight="1" x14ac:dyDescent="0.2">
      <c r="A32" s="221">
        <v>6</v>
      </c>
      <c r="B32" s="83" t="s">
        <v>2686</v>
      </c>
      <c r="C32" s="82" t="s">
        <v>2687</v>
      </c>
      <c r="D32" s="82"/>
      <c r="E32" s="83" t="s">
        <v>2698</v>
      </c>
      <c r="F32" s="82"/>
      <c r="G32" s="222" t="s">
        <v>136</v>
      </c>
      <c r="H32" s="276"/>
      <c r="I32" s="229">
        <v>135</v>
      </c>
      <c r="J32" s="65" t="s">
        <v>124</v>
      </c>
      <c r="K32" s="222"/>
      <c r="L32" s="83" t="s">
        <v>2707</v>
      </c>
      <c r="M32" s="230"/>
    </row>
    <row r="33" spans="1:13" s="61" customFormat="1" ht="23.1" customHeight="1" x14ac:dyDescent="0.2">
      <c r="A33" s="221">
        <v>6</v>
      </c>
      <c r="B33" s="83" t="s">
        <v>2708</v>
      </c>
      <c r="C33" s="82" t="s">
        <v>2709</v>
      </c>
      <c r="D33" s="82"/>
      <c r="E33" s="83" t="s">
        <v>2698</v>
      </c>
      <c r="F33" s="82"/>
      <c r="G33" s="222" t="s">
        <v>136</v>
      </c>
      <c r="H33" s="276"/>
      <c r="I33" s="229">
        <v>135</v>
      </c>
      <c r="J33" s="65" t="s">
        <v>124</v>
      </c>
      <c r="K33" s="222"/>
      <c r="L33" s="83" t="s">
        <v>2707</v>
      </c>
      <c r="M33" s="230"/>
    </row>
    <row r="34" spans="1:13" s="61" customFormat="1" ht="23.1" customHeight="1" x14ac:dyDescent="0.2">
      <c r="A34" s="221">
        <v>8</v>
      </c>
      <c r="B34" s="83" t="s">
        <v>2313</v>
      </c>
      <c r="C34" s="82" t="s">
        <v>2314</v>
      </c>
      <c r="D34" s="82"/>
      <c r="E34" s="83" t="s">
        <v>2698</v>
      </c>
      <c r="F34" s="82"/>
      <c r="G34" s="222" t="s">
        <v>136</v>
      </c>
      <c r="H34" s="276"/>
      <c r="I34" s="229">
        <v>130</v>
      </c>
      <c r="J34" s="65" t="s">
        <v>124</v>
      </c>
      <c r="K34" s="222"/>
      <c r="L34" s="83" t="s">
        <v>2707</v>
      </c>
      <c r="M34" s="230"/>
    </row>
    <row r="35" spans="1:13" x14ac:dyDescent="0.2">
      <c r="A35" s="77"/>
      <c r="B35" s="71"/>
      <c r="C35" s="78"/>
      <c r="D35" s="78"/>
      <c r="E35" s="71"/>
      <c r="F35" s="78"/>
      <c r="G35" s="59"/>
      <c r="H35" s="59"/>
      <c r="I35" s="79"/>
      <c r="J35" s="78"/>
      <c r="K35" s="80"/>
      <c r="L35" s="71"/>
    </row>
    <row r="36" spans="1:13" x14ac:dyDescent="0.2">
      <c r="A36" s="78"/>
      <c r="I36" s="45"/>
      <c r="K36" s="39"/>
    </row>
    <row r="37" spans="1:13" ht="15" customHeight="1" x14ac:dyDescent="0.2">
      <c r="A37" s="78"/>
      <c r="B37" s="475" t="s">
        <v>1715</v>
      </c>
      <c r="C37" s="475"/>
      <c r="E37" s="219"/>
      <c r="F37" s="476" t="s">
        <v>2701</v>
      </c>
      <c r="G37" s="476"/>
      <c r="H37" s="476"/>
      <c r="I37" s="476"/>
      <c r="J37" s="476"/>
      <c r="K37" s="476"/>
      <c r="L37" s="476"/>
    </row>
    <row r="38" spans="1:13" x14ac:dyDescent="0.2">
      <c r="A38" s="78"/>
      <c r="E38" s="71"/>
      <c r="F38" s="71"/>
      <c r="G38" s="78"/>
      <c r="H38" s="59"/>
      <c r="I38" s="59"/>
      <c r="J38" s="45"/>
      <c r="K38" s="45"/>
    </row>
    <row r="39" spans="1:13" x14ac:dyDescent="0.2">
      <c r="A39" s="78"/>
      <c r="E39" s="71"/>
      <c r="F39" s="71"/>
      <c r="G39" s="78"/>
      <c r="H39" s="59"/>
      <c r="I39" s="59"/>
      <c r="J39" s="45"/>
      <c r="K39" s="45"/>
    </row>
    <row r="40" spans="1:13" ht="15" customHeight="1" x14ac:dyDescent="0.2">
      <c r="A40" s="78"/>
      <c r="B40" s="475" t="s">
        <v>1716</v>
      </c>
      <c r="C40" s="475"/>
      <c r="E40" s="219"/>
      <c r="F40" s="476" t="s">
        <v>2702</v>
      </c>
      <c r="G40" s="476"/>
      <c r="H40" s="476"/>
      <c r="I40" s="476"/>
      <c r="J40" s="476"/>
      <c r="K40" s="476"/>
      <c r="L40" s="476"/>
    </row>
    <row r="41" spans="1:13" ht="15" customHeight="1" x14ac:dyDescent="0.2">
      <c r="A41" s="78"/>
      <c r="B41" s="279"/>
      <c r="E41" s="219"/>
      <c r="F41" s="219"/>
      <c r="G41" s="219"/>
      <c r="H41" s="219"/>
      <c r="I41" s="219"/>
      <c r="J41" s="219"/>
      <c r="K41" s="219"/>
      <c r="L41" s="219"/>
    </row>
    <row r="42" spans="1:13" x14ac:dyDescent="0.2">
      <c r="A42" s="78"/>
      <c r="E42" s="71"/>
      <c r="F42" s="71"/>
      <c r="G42" s="78"/>
      <c r="H42" s="59"/>
      <c r="I42" s="59"/>
      <c r="J42" s="45"/>
      <c r="K42" s="45"/>
    </row>
    <row r="43" spans="1:13" x14ac:dyDescent="0.2">
      <c r="A43" s="78"/>
      <c r="E43" s="71"/>
      <c r="F43" s="71"/>
      <c r="G43" s="78"/>
      <c r="H43" s="59"/>
      <c r="I43" s="59"/>
      <c r="J43" s="45"/>
      <c r="K43" s="45"/>
    </row>
    <row r="44" spans="1:13" ht="15" customHeight="1" x14ac:dyDescent="0.2">
      <c r="A44" s="78"/>
      <c r="B44" s="219"/>
      <c r="E44" s="219"/>
      <c r="F44" s="219"/>
      <c r="G44" s="219"/>
      <c r="H44" s="219"/>
      <c r="I44" s="219"/>
      <c r="J44" s="219"/>
      <c r="K44" s="219"/>
      <c r="L44" s="219"/>
    </row>
    <row r="45" spans="1:13" x14ac:dyDescent="0.2">
      <c r="A45" s="78"/>
      <c r="I45" s="45"/>
      <c r="K45" s="39"/>
    </row>
    <row r="46" spans="1:13" x14ac:dyDescent="0.2">
      <c r="A46" s="77"/>
      <c r="B46" s="71"/>
      <c r="C46" s="78"/>
      <c r="D46" s="78"/>
      <c r="E46" s="71"/>
      <c r="F46" s="78"/>
      <c r="G46" s="59"/>
      <c r="H46" s="59"/>
      <c r="I46" s="79"/>
      <c r="J46" s="78"/>
      <c r="K46" s="80"/>
      <c r="L46" s="71"/>
    </row>
    <row r="47" spans="1:13" ht="15" customHeight="1" x14ac:dyDescent="0.2">
      <c r="A47" s="77"/>
      <c r="B47" s="232"/>
      <c r="C47" s="78"/>
      <c r="D47" s="78"/>
      <c r="E47" s="220"/>
      <c r="F47" s="220"/>
      <c r="G47" s="220"/>
      <c r="H47" s="220"/>
      <c r="I47" s="220"/>
      <c r="J47" s="219"/>
      <c r="K47" s="219"/>
      <c r="L47" s="71"/>
    </row>
    <row r="48" spans="1:13" ht="15" customHeight="1" x14ac:dyDescent="0.2">
      <c r="A48" s="77"/>
      <c r="B48" s="232"/>
      <c r="C48" s="78"/>
      <c r="D48" s="78"/>
      <c r="E48" s="220"/>
      <c r="F48" s="220"/>
      <c r="G48" s="220"/>
      <c r="H48" s="220"/>
      <c r="I48" s="220"/>
      <c r="J48" s="219"/>
      <c r="K48" s="219"/>
      <c r="L48" s="71"/>
    </row>
    <row r="49" spans="1:12" ht="15" customHeight="1" x14ac:dyDescent="0.2">
      <c r="A49" s="77"/>
      <c r="B49" s="232"/>
      <c r="C49" s="78"/>
      <c r="D49" s="78"/>
      <c r="E49" s="220"/>
      <c r="F49" s="220"/>
      <c r="G49" s="220"/>
      <c r="H49" s="220"/>
      <c r="I49" s="220"/>
      <c r="J49" s="219"/>
      <c r="K49" s="219"/>
      <c r="L49" s="71"/>
    </row>
    <row r="50" spans="1:12" ht="15" customHeight="1" x14ac:dyDescent="0.2">
      <c r="A50" s="77"/>
      <c r="B50" s="232"/>
      <c r="C50" s="78"/>
      <c r="D50" s="78"/>
      <c r="E50" s="220"/>
      <c r="F50" s="220"/>
      <c r="G50" s="220"/>
      <c r="H50" s="220"/>
      <c r="I50" s="220"/>
      <c r="J50" s="219"/>
      <c r="K50" s="219"/>
      <c r="L50" s="71"/>
    </row>
    <row r="51" spans="1:12" ht="15" customHeight="1" x14ac:dyDescent="0.2">
      <c r="A51" s="77"/>
      <c r="B51" s="232"/>
      <c r="C51" s="78"/>
      <c r="D51" s="78"/>
      <c r="E51" s="220"/>
      <c r="F51" s="220"/>
      <c r="G51" s="220"/>
      <c r="H51" s="220"/>
      <c r="I51" s="220"/>
      <c r="J51" s="219"/>
      <c r="K51" s="219"/>
      <c r="L51" s="71"/>
    </row>
    <row r="52" spans="1:12" ht="15" customHeight="1" x14ac:dyDescent="0.2">
      <c r="A52" s="77"/>
      <c r="B52" s="232"/>
      <c r="C52" s="78"/>
      <c r="D52" s="78"/>
      <c r="E52" s="220"/>
      <c r="F52" s="220"/>
      <c r="G52" s="220"/>
      <c r="H52" s="220"/>
      <c r="I52" s="220"/>
      <c r="J52" s="219"/>
      <c r="K52" s="219"/>
      <c r="L52" s="71"/>
    </row>
    <row r="53" spans="1:12" ht="15" customHeight="1" x14ac:dyDescent="0.2">
      <c r="A53" s="77"/>
      <c r="B53" s="232"/>
      <c r="C53" s="78"/>
      <c r="D53" s="78"/>
      <c r="E53" s="220"/>
      <c r="F53" s="220"/>
      <c r="G53" s="220"/>
      <c r="H53" s="220"/>
      <c r="I53" s="220"/>
      <c r="J53" s="219"/>
      <c r="K53" s="219"/>
      <c r="L53" s="71"/>
    </row>
    <row r="54" spans="1:12" ht="15" customHeight="1" x14ac:dyDescent="0.2">
      <c r="A54" s="77"/>
      <c r="B54" s="232"/>
      <c r="C54" s="78"/>
      <c r="D54" s="78"/>
      <c r="E54" s="220"/>
      <c r="F54" s="220"/>
      <c r="G54" s="220"/>
      <c r="H54" s="220"/>
      <c r="I54" s="220"/>
      <c r="J54" s="219"/>
      <c r="K54" s="219"/>
      <c r="L54" s="71"/>
    </row>
    <row r="55" spans="1:12" ht="15" customHeight="1" x14ac:dyDescent="0.2">
      <c r="A55" s="77"/>
      <c r="B55" s="232"/>
      <c r="C55" s="78"/>
      <c r="D55" s="78"/>
      <c r="E55" s="220"/>
      <c r="F55" s="220"/>
      <c r="G55" s="220"/>
      <c r="H55" s="220"/>
      <c r="I55" s="220"/>
      <c r="J55" s="219"/>
      <c r="K55" s="219"/>
      <c r="L55" s="71"/>
    </row>
    <row r="56" spans="1:12" ht="15" customHeight="1" x14ac:dyDescent="0.2">
      <c r="A56" s="77"/>
      <c r="B56" s="232"/>
      <c r="C56" s="78"/>
      <c r="D56" s="78"/>
      <c r="E56" s="220"/>
      <c r="F56" s="220"/>
      <c r="G56" s="220"/>
      <c r="H56" s="220"/>
      <c r="I56" s="220"/>
      <c r="J56" s="219"/>
      <c r="K56" s="219"/>
      <c r="L56" s="71"/>
    </row>
    <row r="57" spans="1:12" ht="15" customHeight="1" x14ac:dyDescent="0.2">
      <c r="A57" s="77"/>
      <c r="B57" s="232"/>
      <c r="C57" s="78"/>
      <c r="D57" s="78"/>
      <c r="E57" s="220"/>
      <c r="F57" s="220"/>
      <c r="G57" s="220"/>
      <c r="H57" s="220"/>
      <c r="I57" s="220"/>
      <c r="J57" s="219"/>
      <c r="K57" s="219"/>
      <c r="L57" s="71"/>
    </row>
    <row r="58" spans="1:12" ht="15" customHeight="1" x14ac:dyDescent="0.2">
      <c r="A58" s="77"/>
      <c r="B58" s="232"/>
      <c r="C58" s="78"/>
      <c r="D58" s="78"/>
      <c r="E58" s="220"/>
      <c r="F58" s="220"/>
      <c r="G58" s="220"/>
      <c r="H58" s="220"/>
      <c r="I58" s="220"/>
      <c r="J58" s="219"/>
      <c r="K58" s="219"/>
      <c r="L58" s="71"/>
    </row>
    <row r="59" spans="1:12" ht="15" customHeight="1" x14ac:dyDescent="0.2">
      <c r="A59" s="77"/>
      <c r="B59" s="232"/>
      <c r="C59" s="78"/>
      <c r="D59" s="78"/>
      <c r="E59" s="220"/>
      <c r="F59" s="220"/>
      <c r="G59" s="220"/>
      <c r="H59" s="220"/>
      <c r="I59" s="220"/>
      <c r="J59" s="219"/>
      <c r="K59" s="219"/>
      <c r="L59" s="71"/>
    </row>
    <row r="60" spans="1:12" ht="15" customHeight="1" x14ac:dyDescent="0.2">
      <c r="A60" s="77"/>
      <c r="B60" s="232"/>
      <c r="C60" s="78"/>
      <c r="D60" s="78"/>
      <c r="E60" s="220"/>
      <c r="F60" s="220"/>
      <c r="G60" s="220"/>
      <c r="H60" s="220"/>
      <c r="I60" s="220"/>
      <c r="J60" s="219"/>
      <c r="K60" s="219"/>
      <c r="L60" s="71"/>
    </row>
    <row r="61" spans="1:12" ht="15" customHeight="1" x14ac:dyDescent="0.2">
      <c r="A61" s="77"/>
      <c r="B61" s="232"/>
      <c r="C61" s="78"/>
      <c r="D61" s="78"/>
      <c r="E61" s="220"/>
      <c r="F61" s="220"/>
      <c r="G61" s="220"/>
      <c r="H61" s="220"/>
      <c r="I61" s="220"/>
      <c r="J61" s="219"/>
      <c r="K61" s="219"/>
      <c r="L61" s="71"/>
    </row>
    <row r="62" spans="1:12" ht="15" customHeight="1" x14ac:dyDescent="0.2">
      <c r="A62" s="77"/>
      <c r="B62" s="232"/>
      <c r="C62" s="78"/>
      <c r="D62" s="78"/>
      <c r="E62" s="220"/>
      <c r="F62" s="220"/>
      <c r="G62" s="220"/>
      <c r="H62" s="220"/>
      <c r="I62" s="220"/>
      <c r="J62" s="219"/>
      <c r="K62" s="219"/>
      <c r="L62" s="71"/>
    </row>
    <row r="63" spans="1:12" ht="15" hidden="1" customHeight="1" x14ac:dyDescent="0.2">
      <c r="A63" s="77"/>
      <c r="B63" s="232"/>
      <c r="C63" s="78"/>
      <c r="D63" s="78"/>
      <c r="E63" s="220"/>
      <c r="F63" s="220"/>
      <c r="G63" s="220"/>
      <c r="H63" s="220"/>
      <c r="I63" s="220"/>
      <c r="J63" s="219"/>
      <c r="K63" s="219"/>
      <c r="L63" s="71"/>
    </row>
    <row r="64" spans="1:12" ht="18.600000000000001" hidden="1" customHeight="1" x14ac:dyDescent="0.2">
      <c r="A64" s="77"/>
      <c r="B64" s="71"/>
      <c r="C64" s="78"/>
      <c r="D64" s="78"/>
      <c r="E64" s="71"/>
      <c r="F64" s="78"/>
      <c r="G64" s="59"/>
      <c r="H64" s="59"/>
      <c r="I64" s="79"/>
      <c r="J64" s="78"/>
      <c r="K64" s="80"/>
      <c r="L64" s="71"/>
    </row>
    <row r="65" spans="1:31" hidden="1" x14ac:dyDescent="0.2">
      <c r="A65" s="77"/>
      <c r="B65" s="71"/>
      <c r="C65" s="78"/>
      <c r="D65" s="78"/>
      <c r="E65" s="71"/>
      <c r="F65" s="78"/>
      <c r="G65" s="59"/>
      <c r="H65" s="59"/>
      <c r="I65" s="79"/>
      <c r="J65" s="78"/>
      <c r="K65" s="80"/>
      <c r="L65" s="71"/>
      <c r="N65" s="490" t="s">
        <v>23</v>
      </c>
      <c r="O65" s="490"/>
      <c r="P65" s="490"/>
      <c r="Q65" s="490"/>
      <c r="R65" s="490"/>
      <c r="S65" s="490"/>
      <c r="T65" s="490"/>
      <c r="U65" s="490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</row>
    <row r="66" spans="1:31" hidden="1" x14ac:dyDescent="0.2">
      <c r="A66" s="77"/>
      <c r="B66" s="71"/>
      <c r="C66" s="78"/>
      <c r="D66" s="78"/>
      <c r="E66" s="71"/>
      <c r="F66" s="78"/>
      <c r="G66" s="59"/>
      <c r="H66" s="59"/>
      <c r="I66" s="79"/>
      <c r="J66" s="78"/>
      <c r="K66" s="80"/>
      <c r="L66" s="71"/>
      <c r="N66"/>
      <c r="O66" s="491" t="s">
        <v>120</v>
      </c>
      <c r="P66" s="491"/>
      <c r="Q66" s="491"/>
      <c r="R66" s="491"/>
      <c r="S66" s="491"/>
      <c r="T66" s="95"/>
      <c r="U66" s="106"/>
      <c r="V66" s="106"/>
      <c r="W66" s="107"/>
      <c r="X66" s="108"/>
      <c r="Y66" s="108"/>
      <c r="Z66" s="108"/>
      <c r="AA66" s="493" t="str">
        <f>I9</f>
        <v>16 СЕНТЯБРЯ 2023</v>
      </c>
      <c r="AB66" s="493"/>
      <c r="AC66" s="493"/>
      <c r="AD66" s="493"/>
      <c r="AE66" s="493"/>
    </row>
    <row r="67" spans="1:31" ht="15.75" hidden="1" customHeight="1" x14ac:dyDescent="0.2">
      <c r="A67" s="40"/>
      <c r="B67" s="13"/>
      <c r="C67" s="39"/>
      <c r="D67" s="39"/>
      <c r="E67" s="13"/>
      <c r="F67" s="39"/>
      <c r="G67" s="57"/>
      <c r="H67" s="57"/>
      <c r="I67" s="41"/>
      <c r="J67" s="39"/>
      <c r="K67" s="39"/>
      <c r="L67" s="13"/>
      <c r="N67" s="492" t="s">
        <v>74</v>
      </c>
      <c r="O67" s="494" t="s">
        <v>66</v>
      </c>
      <c r="P67" s="495" t="s">
        <v>24</v>
      </c>
      <c r="Q67" s="496"/>
      <c r="R67" s="496"/>
      <c r="S67" s="496"/>
      <c r="T67" s="496"/>
      <c r="U67" s="496"/>
      <c r="V67" s="496"/>
      <c r="W67" s="496"/>
      <c r="X67" s="496"/>
      <c r="Y67" s="496"/>
      <c r="Z67" s="496"/>
      <c r="AA67" s="496"/>
      <c r="AB67" s="496"/>
      <c r="AC67" s="489" t="s">
        <v>83</v>
      </c>
      <c r="AD67" s="489" t="s">
        <v>82</v>
      </c>
      <c r="AE67" s="488" t="s">
        <v>25</v>
      </c>
    </row>
    <row r="68" spans="1:31" s="75" customFormat="1" ht="31.5" hidden="1" customHeight="1" x14ac:dyDescent="0.15">
      <c r="A68" s="77"/>
      <c r="B68" s="71"/>
      <c r="C68" s="78"/>
      <c r="D68" s="78"/>
      <c r="E68" s="71"/>
      <c r="F68" s="78"/>
      <c r="G68" s="59"/>
      <c r="H68" s="59"/>
      <c r="I68" s="79"/>
      <c r="J68" s="78"/>
      <c r="K68" s="78"/>
      <c r="L68" s="71"/>
      <c r="M68" s="75" t="s">
        <v>19</v>
      </c>
      <c r="N68" s="492"/>
      <c r="O68" s="494"/>
      <c r="P68" s="109" t="s">
        <v>108</v>
      </c>
      <c r="Q68" s="110" t="s">
        <v>26</v>
      </c>
      <c r="R68" s="110" t="s">
        <v>103</v>
      </c>
      <c r="S68" s="110" t="s">
        <v>27</v>
      </c>
      <c r="T68" s="110" t="s">
        <v>102</v>
      </c>
      <c r="U68" s="110" t="s">
        <v>2</v>
      </c>
      <c r="V68" s="110" t="s">
        <v>165</v>
      </c>
      <c r="W68" s="110"/>
      <c r="X68" s="110"/>
      <c r="Y68" s="110"/>
      <c r="Z68" s="110"/>
      <c r="AA68" s="110"/>
      <c r="AB68" s="110"/>
      <c r="AC68" s="489"/>
      <c r="AD68" s="489"/>
      <c r="AE68" s="488"/>
    </row>
    <row r="69" spans="1:31" s="180" customFormat="1" ht="15.75" hidden="1" customHeight="1" x14ac:dyDescent="0.2">
      <c r="A69" s="77"/>
      <c r="B69" s="71"/>
      <c r="C69" s="78"/>
      <c r="D69" s="78"/>
      <c r="E69" s="71"/>
      <c r="F69" s="78"/>
      <c r="G69" s="59"/>
      <c r="H69" s="59"/>
      <c r="I69" s="86"/>
      <c r="J69" s="78"/>
      <c r="K69" s="78"/>
      <c r="L69" s="71"/>
      <c r="M69" s="27" t="s">
        <v>2410</v>
      </c>
      <c r="N69" s="78" t="s">
        <v>45</v>
      </c>
      <c r="O69" s="181" t="str">
        <f>VLOOKUP($M69,УЧАСТНИКИ!$A$2:$L$1060,3,FALSE)</f>
        <v>ЕМЕЦ АРИНА</v>
      </c>
      <c r="P69" s="183"/>
      <c r="Q69" s="183"/>
      <c r="R69" s="183" t="s">
        <v>307</v>
      </c>
      <c r="S69" s="183" t="s">
        <v>2026</v>
      </c>
      <c r="T69" s="183" t="s">
        <v>2027</v>
      </c>
      <c r="U69" s="183" t="s">
        <v>2026</v>
      </c>
      <c r="V69" s="183" t="s">
        <v>1662</v>
      </c>
      <c r="W69" s="183"/>
      <c r="X69" s="183"/>
      <c r="Y69" s="183"/>
      <c r="Z69" s="183"/>
      <c r="AA69" s="183"/>
      <c r="AB69" s="183"/>
      <c r="AC69" s="183" t="s">
        <v>46</v>
      </c>
      <c r="AD69" s="183" t="s">
        <v>46</v>
      </c>
      <c r="AE69" s="87">
        <v>165</v>
      </c>
    </row>
    <row r="70" spans="1:31" s="180" customFormat="1" ht="15.75" hidden="1" customHeight="1" x14ac:dyDescent="0.2">
      <c r="A70" s="77"/>
      <c r="B70" s="71"/>
      <c r="C70" s="78"/>
      <c r="D70" s="78"/>
      <c r="E70" s="71"/>
      <c r="F70" s="78"/>
      <c r="G70" s="59"/>
      <c r="H70" s="59"/>
      <c r="I70" s="79"/>
      <c r="J70" s="78"/>
      <c r="K70" s="78"/>
      <c r="L70" s="71"/>
      <c r="M70" s="27" t="s">
        <v>2556</v>
      </c>
      <c r="N70" s="78" t="s">
        <v>46</v>
      </c>
      <c r="O70" s="181" t="str">
        <f>VLOOKUP($M70,УЧАСТНИКИ!$A$2:$L$1060,3,FALSE)</f>
        <v>МОВЧАН ЕКАТЕРИНА</v>
      </c>
      <c r="P70" s="183" t="s">
        <v>2027</v>
      </c>
      <c r="Q70" s="183" t="s">
        <v>2027</v>
      </c>
      <c r="R70" s="183" t="s">
        <v>2027</v>
      </c>
      <c r="S70" s="183" t="s">
        <v>2026</v>
      </c>
      <c r="T70" s="183" t="s">
        <v>1662</v>
      </c>
      <c r="U70" s="183"/>
      <c r="V70" s="183"/>
      <c r="W70" s="183"/>
      <c r="X70" s="183"/>
      <c r="Y70" s="183"/>
      <c r="Z70" s="183"/>
      <c r="AA70" s="183"/>
      <c r="AB70" s="183"/>
      <c r="AC70" s="183" t="s">
        <v>46</v>
      </c>
      <c r="AD70" s="183" t="s">
        <v>45</v>
      </c>
      <c r="AE70" s="87">
        <v>155</v>
      </c>
    </row>
    <row r="71" spans="1:31" s="180" customFormat="1" ht="15.75" hidden="1" customHeight="1" x14ac:dyDescent="0.2">
      <c r="A71" s="77"/>
      <c r="B71" s="71"/>
      <c r="C71" s="78"/>
      <c r="D71" s="78"/>
      <c r="E71" s="71"/>
      <c r="F71" s="78"/>
      <c r="G71" s="59"/>
      <c r="H71" s="59"/>
      <c r="I71" s="79"/>
      <c r="J71" s="78"/>
      <c r="K71" s="78"/>
      <c r="L71" s="71"/>
      <c r="M71" s="27" t="s">
        <v>1459</v>
      </c>
      <c r="N71" s="78" t="s">
        <v>46</v>
      </c>
      <c r="O71" s="181" t="str">
        <f>VLOOKUP($M71,УЧАСТНИКИ!$A$2:$L$1060,3,FALSE)</f>
        <v>АЛЁХИНА АКСИНЬЯ</v>
      </c>
      <c r="P71" s="183" t="s">
        <v>2027</v>
      </c>
      <c r="Q71" s="183" t="s">
        <v>2027</v>
      </c>
      <c r="R71" s="183" t="s">
        <v>2027</v>
      </c>
      <c r="S71" s="183" t="s">
        <v>2026</v>
      </c>
      <c r="T71" s="183" t="s">
        <v>1662</v>
      </c>
      <c r="U71" s="183"/>
      <c r="V71" s="183"/>
      <c r="W71" s="183"/>
      <c r="X71" s="183"/>
      <c r="Y71" s="183"/>
      <c r="Z71" s="183"/>
      <c r="AA71" s="183"/>
      <c r="AB71" s="183"/>
      <c r="AC71" s="183" t="s">
        <v>46</v>
      </c>
      <c r="AD71" s="183" t="s">
        <v>45</v>
      </c>
      <c r="AE71" s="87">
        <v>155</v>
      </c>
    </row>
    <row r="72" spans="1:31" s="180" customFormat="1" ht="15.75" hidden="1" customHeight="1" x14ac:dyDescent="0.2">
      <c r="A72" s="77"/>
      <c r="B72" s="71"/>
      <c r="C72" s="78"/>
      <c r="D72" s="78"/>
      <c r="E72" s="71"/>
      <c r="F72" s="78"/>
      <c r="G72" s="59"/>
      <c r="H72" s="59"/>
      <c r="I72" s="86"/>
      <c r="J72" s="78"/>
      <c r="K72" s="78"/>
      <c r="L72" s="71"/>
      <c r="M72" s="27" t="s">
        <v>2411</v>
      </c>
      <c r="N72" s="78" t="s">
        <v>47</v>
      </c>
      <c r="O72" s="181" t="str">
        <f>VLOOKUP($M72,УЧАСТНИКИ!$A$2:$L$1060,3,FALSE)</f>
        <v>ЛЕБЕДИНСКАЯ ДАРЬЯ</v>
      </c>
      <c r="P72" s="183" t="s">
        <v>2027</v>
      </c>
      <c r="Q72" s="183" t="s">
        <v>1662</v>
      </c>
      <c r="R72" s="183"/>
      <c r="S72" s="183"/>
      <c r="T72" s="183"/>
      <c r="U72" s="183"/>
      <c r="V72" s="183"/>
      <c r="W72" s="183"/>
      <c r="X72" s="183"/>
      <c r="Y72" s="183"/>
      <c r="Z72" s="183"/>
      <c r="AA72" s="183"/>
      <c r="AB72" s="183"/>
      <c r="AC72" s="183" t="s">
        <v>45</v>
      </c>
      <c r="AD72" s="183" t="s">
        <v>2027</v>
      </c>
      <c r="AE72" s="87">
        <v>140</v>
      </c>
    </row>
    <row r="73" spans="1:31" s="180" customFormat="1" ht="15.75" hidden="1" customHeight="1" x14ac:dyDescent="0.2">
      <c r="A73" s="77"/>
      <c r="B73" s="71"/>
      <c r="C73" s="78"/>
      <c r="D73" s="78"/>
      <c r="E73" s="71"/>
      <c r="F73" s="78"/>
      <c r="G73" s="59"/>
      <c r="H73" s="59"/>
      <c r="I73" s="79"/>
      <c r="J73" s="78"/>
      <c r="K73" s="78"/>
      <c r="L73" s="71"/>
      <c r="M73" s="27" t="s">
        <v>2170</v>
      </c>
      <c r="N73" s="78" t="s">
        <v>48</v>
      </c>
      <c r="O73" s="181" t="str">
        <f>VLOOKUP($M73,УЧАСТНИКИ!$A$2:$L$1060,3,FALSE)</f>
        <v>ЗАВГОРОДНЯЯ ЕКАТЕРИНА</v>
      </c>
      <c r="P73" s="183"/>
      <c r="Q73" s="183" t="s">
        <v>1663</v>
      </c>
      <c r="R73" s="183" t="s">
        <v>307</v>
      </c>
      <c r="S73" s="183" t="s">
        <v>1663</v>
      </c>
      <c r="T73" s="183" t="s">
        <v>1662</v>
      </c>
      <c r="U73" s="183"/>
      <c r="V73" s="183"/>
      <c r="W73" s="183"/>
      <c r="X73" s="183"/>
      <c r="Y73" s="183"/>
      <c r="Z73" s="183"/>
      <c r="AA73" s="183"/>
      <c r="AB73" s="183"/>
      <c r="AC73" s="183" t="s">
        <v>46</v>
      </c>
      <c r="AD73" s="183" t="s">
        <v>46</v>
      </c>
      <c r="AE73" s="87">
        <v>155</v>
      </c>
    </row>
    <row r="74" spans="1:31" s="180" customFormat="1" ht="15.75" hidden="1" customHeight="1" x14ac:dyDescent="0.2">
      <c r="A74" s="77"/>
      <c r="B74" s="71"/>
      <c r="C74" s="78"/>
      <c r="D74" s="78"/>
      <c r="E74" s="71"/>
      <c r="F74" s="78"/>
      <c r="G74" s="59"/>
      <c r="H74" s="59"/>
      <c r="I74" s="79"/>
      <c r="J74" s="78"/>
      <c r="K74" s="78"/>
      <c r="L74" s="71"/>
      <c r="M74" s="27"/>
      <c r="N74" s="78" t="s">
        <v>49</v>
      </c>
      <c r="O74" s="181" t="e">
        <f>VLOOKUP($M74,УЧАСТНИКИ!$A$2:$L$1060,3,FALSE)</f>
        <v>#N/A</v>
      </c>
      <c r="P74" s="183"/>
      <c r="Q74" s="183" t="s">
        <v>1663</v>
      </c>
      <c r="R74" s="183" t="s">
        <v>307</v>
      </c>
      <c r="S74" s="183" t="s">
        <v>1663</v>
      </c>
      <c r="T74" s="183" t="s">
        <v>1662</v>
      </c>
      <c r="U74" s="183"/>
      <c r="V74" s="183"/>
      <c r="W74" s="183"/>
      <c r="X74" s="183"/>
      <c r="Y74" s="183"/>
      <c r="Z74" s="183"/>
      <c r="AA74" s="183"/>
      <c r="AB74" s="183"/>
      <c r="AC74" s="183" t="s">
        <v>46</v>
      </c>
      <c r="AD74" s="183" t="s">
        <v>46</v>
      </c>
      <c r="AE74" s="87">
        <v>155</v>
      </c>
    </row>
    <row r="75" spans="1:31" hidden="1" x14ac:dyDescent="0.2">
      <c r="M75" s="27"/>
      <c r="N75" s="78" t="s">
        <v>50</v>
      </c>
      <c r="O75" s="181" t="e">
        <f>VLOOKUP($M75,УЧАСТНИКИ!$A$2:$L$1060,3,FALSE)</f>
        <v>#N/A</v>
      </c>
      <c r="P75" s="183" t="s">
        <v>307</v>
      </c>
      <c r="Q75" s="183" t="s">
        <v>307</v>
      </c>
      <c r="R75" s="183" t="s">
        <v>1663</v>
      </c>
      <c r="S75" s="183" t="s">
        <v>1663</v>
      </c>
      <c r="T75" s="183" t="s">
        <v>1662</v>
      </c>
      <c r="U75" s="183"/>
      <c r="V75" s="183"/>
      <c r="W75" s="183"/>
      <c r="X75" s="183"/>
      <c r="Y75" s="183"/>
      <c r="Z75" s="183"/>
      <c r="AA75" s="183"/>
      <c r="AB75" s="183"/>
      <c r="AC75" s="183" t="s">
        <v>46</v>
      </c>
      <c r="AD75" s="183" t="s">
        <v>46</v>
      </c>
      <c r="AE75" s="87">
        <v>155</v>
      </c>
    </row>
    <row r="76" spans="1:31" hidden="1" x14ac:dyDescent="0.2">
      <c r="M76" s="27"/>
      <c r="N76" s="78" t="s">
        <v>51</v>
      </c>
      <c r="O76" s="181" t="e">
        <f>VLOOKUP($M76,УЧАСТНИКИ!$A$2:$L$1060,3,FALSE)</f>
        <v>#N/A</v>
      </c>
      <c r="P76" s="183" t="s">
        <v>307</v>
      </c>
      <c r="Q76" s="183" t="s">
        <v>307</v>
      </c>
      <c r="R76" s="183" t="s">
        <v>307</v>
      </c>
      <c r="S76" s="183" t="s">
        <v>1664</v>
      </c>
      <c r="T76" s="183" t="s">
        <v>1662</v>
      </c>
      <c r="U76" s="183"/>
      <c r="V76" s="183"/>
      <c r="W76" s="183"/>
      <c r="X76" s="183"/>
      <c r="Y76" s="183"/>
      <c r="Z76" s="183"/>
      <c r="AA76" s="183"/>
      <c r="AB76" s="183"/>
      <c r="AC76" s="183" t="s">
        <v>47</v>
      </c>
      <c r="AD76" s="183" t="s">
        <v>46</v>
      </c>
      <c r="AE76" s="87">
        <v>155</v>
      </c>
    </row>
    <row r="77" spans="1:31" hidden="1" x14ac:dyDescent="0.2">
      <c r="M77" s="27"/>
      <c r="N77" s="78" t="s">
        <v>88</v>
      </c>
      <c r="O77" s="181" t="e">
        <f>VLOOKUP($M77,УЧАСТНИКИ!$A$2:$L$1060,3,FALSE)</f>
        <v>#N/A</v>
      </c>
      <c r="P77" s="183" t="s">
        <v>307</v>
      </c>
      <c r="Q77" s="183" t="s">
        <v>307</v>
      </c>
      <c r="R77" s="183" t="s">
        <v>1664</v>
      </c>
      <c r="S77" s="183" t="s">
        <v>1664</v>
      </c>
      <c r="T77" s="183" t="s">
        <v>1662</v>
      </c>
      <c r="U77" s="183"/>
      <c r="V77" s="183"/>
      <c r="W77" s="183"/>
      <c r="X77" s="183"/>
      <c r="Y77" s="183"/>
      <c r="Z77" s="183"/>
      <c r="AA77" s="183"/>
      <c r="AB77" s="183"/>
      <c r="AC77" s="183" t="s">
        <v>47</v>
      </c>
      <c r="AD77" s="183" t="s">
        <v>48</v>
      </c>
      <c r="AE77" s="87">
        <v>155</v>
      </c>
    </row>
    <row r="78" spans="1:31" hidden="1" x14ac:dyDescent="0.2">
      <c r="M78" s="27"/>
      <c r="N78" s="78" t="s">
        <v>93</v>
      </c>
      <c r="O78" s="181" t="e">
        <f>VLOOKUP($M78,УЧАСТНИКИ!$A$2:$L$1060,3,FALSE)</f>
        <v>#N/A</v>
      </c>
      <c r="P78" s="183" t="s">
        <v>1663</v>
      </c>
      <c r="Q78" s="183" t="s">
        <v>1664</v>
      </c>
      <c r="R78" s="183" t="s">
        <v>307</v>
      </c>
      <c r="S78" s="183" t="s">
        <v>1664</v>
      </c>
      <c r="T78" s="183" t="s">
        <v>1662</v>
      </c>
      <c r="U78" s="183"/>
      <c r="V78" s="183"/>
      <c r="W78" s="183"/>
      <c r="X78" s="183"/>
      <c r="Y78" s="183"/>
      <c r="Z78" s="183"/>
      <c r="AA78" s="183"/>
      <c r="AB78" s="183"/>
      <c r="AC78" s="183" t="s">
        <v>47</v>
      </c>
      <c r="AD78" s="183" t="s">
        <v>49</v>
      </c>
      <c r="AE78" s="87">
        <v>155</v>
      </c>
    </row>
    <row r="79" spans="1:31" hidden="1" x14ac:dyDescent="0.2">
      <c r="M79" s="27"/>
      <c r="N79" s="78" t="s">
        <v>95</v>
      </c>
      <c r="O79" s="181" t="e">
        <f>VLOOKUP($M79,УЧАСТНИКИ!$A$2:$L$1060,3,FALSE)</f>
        <v>#N/A</v>
      </c>
      <c r="P79" s="183" t="s">
        <v>1663</v>
      </c>
      <c r="Q79" s="183" t="s">
        <v>307</v>
      </c>
      <c r="R79" s="183" t="s">
        <v>307</v>
      </c>
      <c r="S79" s="183" t="s">
        <v>1662</v>
      </c>
      <c r="T79" s="183"/>
      <c r="U79" s="183"/>
      <c r="V79" s="183"/>
      <c r="W79" s="183"/>
      <c r="X79" s="183"/>
      <c r="Y79" s="183"/>
      <c r="Z79" s="183"/>
      <c r="AA79" s="183"/>
      <c r="AB79" s="183"/>
      <c r="AC79" s="183" t="s">
        <v>46</v>
      </c>
      <c r="AD79" s="183" t="s">
        <v>47</v>
      </c>
      <c r="AE79" s="87">
        <v>150</v>
      </c>
    </row>
    <row r="80" spans="1:31" hidden="1" x14ac:dyDescent="0.2">
      <c r="M80" s="27"/>
      <c r="N80" s="78" t="s">
        <v>94</v>
      </c>
      <c r="O80" s="181" t="e">
        <f>VLOOKUP($M80,УЧАСТНИКИ!$A$2:$L$1060,3,FALSE)</f>
        <v>#N/A</v>
      </c>
      <c r="P80" s="183" t="s">
        <v>307</v>
      </c>
      <c r="Q80" s="183" t="s">
        <v>307</v>
      </c>
      <c r="R80" s="183" t="s">
        <v>1664</v>
      </c>
      <c r="S80" s="183" t="s">
        <v>1662</v>
      </c>
      <c r="T80" s="183"/>
      <c r="U80" s="183"/>
      <c r="V80" s="183"/>
      <c r="W80" s="183"/>
      <c r="X80" s="183"/>
      <c r="Y80" s="183"/>
      <c r="Z80" s="183"/>
      <c r="AA80" s="183"/>
      <c r="AB80" s="183"/>
      <c r="AC80" s="183" t="s">
        <v>47</v>
      </c>
      <c r="AD80" s="183" t="s">
        <v>46</v>
      </c>
      <c r="AE80" s="87">
        <v>150</v>
      </c>
    </row>
    <row r="81" spans="13:31" hidden="1" x14ac:dyDescent="0.2">
      <c r="M81" s="27"/>
      <c r="N81" s="78" t="s">
        <v>93</v>
      </c>
      <c r="O81" s="181" t="e">
        <f>VLOOKUP($M81,УЧАСТНИКИ!$A$2:$L$1060,3,FALSE)</f>
        <v>#N/A</v>
      </c>
      <c r="P81" s="183" t="s">
        <v>307</v>
      </c>
      <c r="Q81" s="183" t="s">
        <v>1663</v>
      </c>
      <c r="R81" s="183" t="s">
        <v>1664</v>
      </c>
      <c r="S81" s="183" t="s">
        <v>1662</v>
      </c>
      <c r="T81" s="183"/>
      <c r="U81" s="183"/>
      <c r="V81" s="183"/>
      <c r="W81" s="183"/>
      <c r="X81" s="183"/>
      <c r="Y81" s="183"/>
      <c r="Z81" s="183"/>
      <c r="AA81" s="183"/>
      <c r="AB81" s="183"/>
      <c r="AC81" s="183" t="s">
        <v>47</v>
      </c>
      <c r="AD81" s="183" t="s">
        <v>47</v>
      </c>
      <c r="AE81" s="87">
        <v>150</v>
      </c>
    </row>
    <row r="82" spans="13:31" hidden="1" x14ac:dyDescent="0.2">
      <c r="M82" s="27"/>
      <c r="N82" s="78" t="s">
        <v>95</v>
      </c>
      <c r="O82" s="181" t="e">
        <f>VLOOKUP($M82,УЧАСТНИКИ!$A$2:$L$1060,3,FALSE)</f>
        <v>#N/A</v>
      </c>
      <c r="P82" s="183" t="s">
        <v>307</v>
      </c>
      <c r="Q82" s="183" t="s">
        <v>307</v>
      </c>
      <c r="R82" s="183" t="s">
        <v>1662</v>
      </c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 t="s">
        <v>45</v>
      </c>
      <c r="AD82" s="183" t="s">
        <v>307</v>
      </c>
      <c r="AE82" s="87">
        <v>145</v>
      </c>
    </row>
    <row r="83" spans="13:31" hidden="1" x14ac:dyDescent="0.2">
      <c r="M83" s="27"/>
      <c r="N83" s="78" t="s">
        <v>94</v>
      </c>
      <c r="O83" s="181" t="e">
        <f>VLOOKUP($M83,УЧАСТНИКИ!$A$2:$L$1060,3,FALSE)</f>
        <v>#N/A</v>
      </c>
      <c r="P83" s="183" t="s">
        <v>307</v>
      </c>
      <c r="Q83" s="183" t="s">
        <v>1664</v>
      </c>
      <c r="R83" s="183" t="s">
        <v>1662</v>
      </c>
      <c r="S83" s="183"/>
      <c r="T83" s="183"/>
      <c r="U83" s="183"/>
      <c r="V83" s="183"/>
      <c r="W83" s="183"/>
      <c r="X83" s="183"/>
      <c r="Y83" s="183"/>
      <c r="Z83" s="183"/>
      <c r="AA83" s="183"/>
      <c r="AB83" s="183"/>
      <c r="AC83" s="183" t="s">
        <v>47</v>
      </c>
      <c r="AD83" s="183" t="s">
        <v>46</v>
      </c>
      <c r="AE83" s="87">
        <v>145</v>
      </c>
    </row>
    <row r="84" spans="13:31" hidden="1" x14ac:dyDescent="0.2">
      <c r="M84" s="27"/>
      <c r="N84" s="78" t="s">
        <v>93</v>
      </c>
      <c r="O84" s="181" t="e">
        <f>VLOOKUP($M84,УЧАСТНИКИ!$A$2:$L$1060,3,FALSE)</f>
        <v>#N/A</v>
      </c>
      <c r="P84" s="183" t="s">
        <v>1664</v>
      </c>
      <c r="Q84" s="183" t="s">
        <v>1664</v>
      </c>
      <c r="R84" s="183" t="s">
        <v>1662</v>
      </c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 t="s">
        <v>47</v>
      </c>
      <c r="AD84" s="183" t="s">
        <v>48</v>
      </c>
      <c r="AE84" s="87">
        <v>145</v>
      </c>
    </row>
    <row r="85" spans="13:31" hidden="1" x14ac:dyDescent="0.2">
      <c r="M85" s="27"/>
      <c r="N85" s="78" t="s">
        <v>93</v>
      </c>
      <c r="O85" s="181" t="e">
        <f>VLOOKUP($M85,УЧАСТНИКИ!$A$2:$L$1060,3,FALSE)</f>
        <v>#N/A</v>
      </c>
      <c r="P85" s="183" t="s">
        <v>307</v>
      </c>
      <c r="Q85" s="183" t="s">
        <v>1662</v>
      </c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 t="s">
        <v>45</v>
      </c>
      <c r="AD85" s="183" t="s">
        <v>307</v>
      </c>
      <c r="AE85" s="87">
        <v>140</v>
      </c>
    </row>
    <row r="86" spans="13:31" hidden="1" x14ac:dyDescent="0.2">
      <c r="M86" s="27"/>
      <c r="N86" s="78" t="s">
        <v>95</v>
      </c>
      <c r="O86" s="181" t="e">
        <f>VLOOKUP($M86,УЧАСТНИКИ!$A$2:$L$1060,3,FALSE)</f>
        <v>#N/A</v>
      </c>
      <c r="P86" s="183" t="s">
        <v>1663</v>
      </c>
      <c r="Q86" s="183" t="s">
        <v>1662</v>
      </c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183"/>
      <c r="AC86" s="183" t="s">
        <v>46</v>
      </c>
      <c r="AD86" s="183" t="s">
        <v>45</v>
      </c>
      <c r="AE86" s="87">
        <v>140</v>
      </c>
    </row>
    <row r="87" spans="13:31" hidden="1" x14ac:dyDescent="0.2">
      <c r="M87" s="27"/>
      <c r="N87" s="78" t="s">
        <v>94</v>
      </c>
      <c r="O87" s="181" t="e">
        <f>VLOOKUP($M87,УЧАСТНИКИ!$A$2:$L$1060,3,FALSE)</f>
        <v>#N/A</v>
      </c>
      <c r="P87" s="183" t="s">
        <v>1664</v>
      </c>
      <c r="Q87" s="183" t="s">
        <v>1662</v>
      </c>
      <c r="R87" s="183"/>
      <c r="S87" s="183"/>
      <c r="T87" s="183"/>
      <c r="U87" s="183"/>
      <c r="V87" s="183"/>
      <c r="W87" s="183"/>
      <c r="X87" s="183"/>
      <c r="Y87" s="183"/>
      <c r="Z87" s="183"/>
      <c r="AA87" s="183"/>
      <c r="AB87" s="183"/>
      <c r="AC87" s="183" t="s">
        <v>47</v>
      </c>
      <c r="AD87" s="183" t="s">
        <v>46</v>
      </c>
      <c r="AE87" s="87">
        <v>140</v>
      </c>
    </row>
    <row r="88" spans="13:31" ht="9.9499999999999993" hidden="1" customHeight="1" x14ac:dyDescent="0.2">
      <c r="M88" s="27"/>
      <c r="N88" s="78" t="s">
        <v>93</v>
      </c>
      <c r="O88" s="181" t="e">
        <f>VLOOKUP($M88,УЧАСТНИКИ!$A$2:$L$1060,3,FALSE)</f>
        <v>#N/A</v>
      </c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  <c r="AA88" s="183"/>
      <c r="AB88" s="183"/>
      <c r="AC88" s="183"/>
      <c r="AD88" s="183"/>
      <c r="AE88" s="87"/>
    </row>
    <row r="89" spans="13:31" hidden="1" x14ac:dyDescent="0.2"/>
    <row r="90" spans="13:31" hidden="1" x14ac:dyDescent="0.2"/>
  </sheetData>
  <sortState ref="M38:AE42">
    <sortCondition descending="1" ref="AE38:AE42"/>
    <sortCondition ref="AC38:AC42"/>
    <sortCondition ref="AD38:AD42"/>
  </sortState>
  <mergeCells count="32">
    <mergeCell ref="B40:C40"/>
    <mergeCell ref="F37:L37"/>
    <mergeCell ref="F40:L40"/>
    <mergeCell ref="L10:L11"/>
    <mergeCell ref="C10:C11"/>
    <mergeCell ref="D10:D11"/>
    <mergeCell ref="E10:E11"/>
    <mergeCell ref="F10:F11"/>
    <mergeCell ref="G10:G11"/>
    <mergeCell ref="A1:L1"/>
    <mergeCell ref="A2:L2"/>
    <mergeCell ref="A3:L3"/>
    <mergeCell ref="A7:B7"/>
    <mergeCell ref="A6:L6"/>
    <mergeCell ref="A5:L5"/>
    <mergeCell ref="A4:L4"/>
    <mergeCell ref="AE67:AE68"/>
    <mergeCell ref="AD67:AD68"/>
    <mergeCell ref="A8:B8"/>
    <mergeCell ref="G8:I8"/>
    <mergeCell ref="N65:AE65"/>
    <mergeCell ref="O66:S66"/>
    <mergeCell ref="N67:N68"/>
    <mergeCell ref="AA66:AE66"/>
    <mergeCell ref="O67:O68"/>
    <mergeCell ref="P67:AB67"/>
    <mergeCell ref="AC67:AC68"/>
    <mergeCell ref="A10:A11"/>
    <mergeCell ref="B10:B11"/>
    <mergeCell ref="I10:I11"/>
    <mergeCell ref="J10:J11"/>
    <mergeCell ref="B37:C37"/>
  </mergeCells>
  <phoneticPr fontId="1" type="noConversion"/>
  <printOptions horizontalCentered="1"/>
  <pageMargins left="0.39370078740157483" right="0.39370078740157483" top="0.78740157480314965" bottom="0.19685039370078741" header="0.51181102362204722" footer="0.51181102362204722"/>
  <pageSetup paperSize="9" scale="90" orientation="landscape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indexed="40"/>
  </sheetPr>
  <dimension ref="A1:AN58"/>
  <sheetViews>
    <sheetView topLeftCell="A6" zoomScaleNormal="100" workbookViewId="0">
      <selection activeCell="G31" sqref="G31"/>
    </sheetView>
  </sheetViews>
  <sheetFormatPr defaultColWidth="9.140625" defaultRowHeight="12.75" outlineLevelCol="1" x14ac:dyDescent="0.2"/>
  <cols>
    <col min="1" max="1" width="8.140625" style="42" customWidth="1"/>
    <col min="2" max="2" width="23.140625" style="26" customWidth="1"/>
    <col min="3" max="3" width="10.5703125" style="45" customWidth="1"/>
    <col min="4" max="4" width="6.85546875" style="45" bestFit="1" customWidth="1"/>
    <col min="5" max="5" width="18" style="26" customWidth="1"/>
    <col min="6" max="6" width="9.28515625" style="26" hidden="1" customWidth="1"/>
    <col min="7" max="7" width="14.7109375" style="26" customWidth="1"/>
    <col min="8" max="8" width="9.85546875" style="26" hidden="1" customWidth="1" outlineLevel="1"/>
    <col min="9" max="9" width="9.28515625" style="26" customWidth="1" collapsed="1"/>
    <col min="10" max="10" width="9.140625" style="26" customWidth="1"/>
    <col min="11" max="11" width="6.42578125" style="26" hidden="1" customWidth="1"/>
    <col min="12" max="12" width="29.7109375" style="26" customWidth="1"/>
    <col min="13" max="13" width="8" style="26" hidden="1" customWidth="1" outlineLevel="1"/>
    <col min="14" max="14" width="4.5703125" style="26" customWidth="1" collapsed="1"/>
    <col min="15" max="15" width="22.28515625" style="26" customWidth="1"/>
    <col min="16" max="28" width="5.7109375" style="26" customWidth="1"/>
    <col min="29" max="30" width="3.28515625" style="26" customWidth="1"/>
    <col min="31" max="31" width="7.42578125" style="26" customWidth="1"/>
    <col min="32" max="40" width="9.140625" style="26" customWidth="1" outlineLevel="1"/>
    <col min="41" max="16384" width="9.140625" style="26"/>
  </cols>
  <sheetData>
    <row r="1" spans="1:40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S1" s="163"/>
      <c r="T1" s="163"/>
      <c r="U1" s="164"/>
    </row>
    <row r="2" spans="1:40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S2" s="163"/>
      <c r="T2" s="170"/>
      <c r="U2" s="164"/>
    </row>
    <row r="3" spans="1:40" ht="12.75" customHeight="1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S3" s="163"/>
      <c r="T3" s="163"/>
      <c r="U3" s="164"/>
    </row>
    <row r="4" spans="1:40" ht="12.75" customHeight="1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S4" s="163"/>
      <c r="T4" s="163"/>
      <c r="U4" s="164"/>
    </row>
    <row r="5" spans="1:40" ht="27.75" customHeight="1" x14ac:dyDescent="0.2">
      <c r="A5" s="424" t="str">
        <f>Name_4</f>
        <v>ОТКРЫТЫЙ ЛЕТНИЙ ЧЕМПИОНАТ ГОРОДА РОСТОВА-НА-ДОНУ</v>
      </c>
      <c r="B5" s="424"/>
      <c r="C5" s="424"/>
      <c r="D5" s="424"/>
      <c r="E5" s="424"/>
      <c r="F5" s="424"/>
      <c r="G5" s="424"/>
      <c r="H5" s="424"/>
      <c r="I5" s="424"/>
      <c r="J5" s="424"/>
      <c r="K5" s="424"/>
      <c r="L5" s="424"/>
      <c r="S5" s="163"/>
      <c r="T5" s="163"/>
      <c r="U5" s="164"/>
    </row>
    <row r="6" spans="1:40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N6" s="94"/>
      <c r="O6" s="94"/>
      <c r="P6" s="94"/>
      <c r="Q6" s="94"/>
      <c r="R6" s="94"/>
      <c r="S6" s="163"/>
      <c r="T6" s="163"/>
      <c r="U6" s="164"/>
    </row>
    <row r="7" spans="1:40" ht="12.75" customHeight="1" x14ac:dyDescent="0.2">
      <c r="A7" s="471" t="s">
        <v>63</v>
      </c>
      <c r="B7" s="471"/>
      <c r="C7" s="43"/>
      <c r="D7" s="44"/>
      <c r="E7" s="4"/>
      <c r="L7" s="131" t="str">
        <f>d_5</f>
        <v>г.Ростов н/Д стадион Арсенал</v>
      </c>
      <c r="S7" s="163"/>
      <c r="T7" s="163"/>
      <c r="U7" s="164"/>
    </row>
    <row r="8" spans="1:40" ht="12.75" customHeight="1" x14ac:dyDescent="0.2">
      <c r="A8" s="471"/>
      <c r="B8" s="471"/>
      <c r="D8" s="44"/>
      <c r="E8" s="4"/>
      <c r="G8" s="173" t="s">
        <v>105</v>
      </c>
      <c r="H8" s="173"/>
      <c r="I8" s="173"/>
      <c r="J8" s="45"/>
      <c r="L8" s="184" t="str">
        <f>d_6</f>
        <v>t° +20 вл. 58%</v>
      </c>
      <c r="S8" s="163"/>
      <c r="T8" s="163"/>
      <c r="U8" s="164"/>
    </row>
    <row r="9" spans="1:40" ht="13.5" thickBot="1" x14ac:dyDescent="0.25">
      <c r="A9" s="10" t="str">
        <f>d_4</f>
        <v>ЖЕНЩИНЫ</v>
      </c>
      <c r="D9" s="44"/>
      <c r="E9" s="4"/>
      <c r="I9" s="172" t="str">
        <f>d_1</f>
        <v>17 сентября 2022 г.</v>
      </c>
      <c r="J9" s="172"/>
      <c r="K9" s="172"/>
      <c r="L9" s="228" t="str">
        <f>'ШЕСТ ф'!AN6</f>
        <v>15:10</v>
      </c>
      <c r="AF9" s="126" t="s">
        <v>121</v>
      </c>
      <c r="AG9" s="126" t="s">
        <v>122</v>
      </c>
      <c r="AH9" s="126" t="s">
        <v>123</v>
      </c>
      <c r="AI9" s="126">
        <v>1</v>
      </c>
      <c r="AJ9" s="126">
        <v>2</v>
      </c>
      <c r="AK9" s="126" t="s">
        <v>47</v>
      </c>
      <c r="AL9" s="126" t="s">
        <v>124</v>
      </c>
      <c r="AM9" s="126" t="s">
        <v>125</v>
      </c>
      <c r="AN9" s="126" t="s">
        <v>126</v>
      </c>
    </row>
    <row r="10" spans="1:40" ht="16.5" customHeight="1" thickBot="1" x14ac:dyDescent="0.25">
      <c r="A10" s="466" t="s">
        <v>12</v>
      </c>
      <c r="B10" s="466" t="s">
        <v>66</v>
      </c>
      <c r="C10" s="466" t="s">
        <v>67</v>
      </c>
      <c r="D10" s="466" t="s">
        <v>13</v>
      </c>
      <c r="E10" s="466" t="s">
        <v>107</v>
      </c>
      <c r="F10" s="468" t="s">
        <v>109</v>
      </c>
      <c r="G10" s="455" t="s">
        <v>116</v>
      </c>
      <c r="H10" s="99"/>
      <c r="I10" s="468" t="s">
        <v>22</v>
      </c>
      <c r="J10" s="480" t="s">
        <v>16</v>
      </c>
      <c r="K10" s="100" t="s">
        <v>17</v>
      </c>
      <c r="L10" s="472" t="s">
        <v>18</v>
      </c>
      <c r="AF10" s="168">
        <v>455</v>
      </c>
      <c r="AG10" s="168">
        <v>410</v>
      </c>
      <c r="AH10" s="168">
        <v>365</v>
      </c>
      <c r="AI10" s="159">
        <v>320</v>
      </c>
      <c r="AJ10" s="159">
        <v>280</v>
      </c>
      <c r="AK10" s="159">
        <v>240</v>
      </c>
      <c r="AL10" s="159">
        <v>220</v>
      </c>
      <c r="AM10" s="159">
        <v>200</v>
      </c>
      <c r="AN10" s="169">
        <v>180</v>
      </c>
    </row>
    <row r="11" spans="1:40" ht="15.75" x14ac:dyDescent="0.2">
      <c r="A11" s="466"/>
      <c r="B11" s="466"/>
      <c r="C11" s="466"/>
      <c r="D11" s="466"/>
      <c r="E11" s="466"/>
      <c r="F11" s="468"/>
      <c r="G11" s="455"/>
      <c r="H11" s="99"/>
      <c r="I11" s="468"/>
      <c r="J11" s="481"/>
      <c r="K11" s="100"/>
      <c r="L11" s="472"/>
      <c r="AF11" s="188"/>
      <c r="AG11" s="188"/>
      <c r="AH11" s="188"/>
      <c r="AI11" s="187"/>
      <c r="AJ11" s="187"/>
      <c r="AK11" s="187"/>
      <c r="AL11" s="187"/>
      <c r="AM11" s="187"/>
      <c r="AN11" s="187"/>
    </row>
    <row r="12" spans="1:40" s="61" customFormat="1" ht="23.1" customHeight="1" x14ac:dyDescent="0.2">
      <c r="A12" s="221">
        <f>RANK(H12,$H$12:$H$160,0)</f>
        <v>1</v>
      </c>
      <c r="B12" s="83" t="e">
        <f>VLOOKUP($M12,УЧАСТНИКИ!$A$2:$L$1060,3,FALSE)</f>
        <v>#N/A</v>
      </c>
      <c r="C12" s="82" t="e">
        <f>VLOOKUP($M12,УЧАСТНИКИ!$A$2:$L$1060,4,FALSE)</f>
        <v>#N/A</v>
      </c>
      <c r="D12" s="82" t="e">
        <f>VLOOKUP($M12,УЧАСТНИКИ!$A$2:$L$1060,8,FALSE)</f>
        <v>#N/A</v>
      </c>
      <c r="E12" s="83" t="e">
        <f>VLOOKUP($M12,УЧАСТНИКИ!$A$2:$L$1060,5,FALSE)</f>
        <v>#N/A</v>
      </c>
      <c r="F12" s="82" t="e">
        <f>VLOOKUP($M12,УЧАСТНИКИ!$A$2:$L$1060,7,FALSE)</f>
        <v>#N/A</v>
      </c>
      <c r="G12" s="222" t="e">
        <f>VLOOKUP($M12,УЧАСТНИКИ!$A$2:$L$1060,11,FALSE)</f>
        <v>#N/A</v>
      </c>
      <c r="H12" s="276">
        <v>340</v>
      </c>
      <c r="I12" s="229" t="str">
        <f>IF(H12=0,0,CONCATENATE(MID(H12,1,1),".",MID(H12,2,2)))</f>
        <v>3.40</v>
      </c>
      <c r="J12" s="65" t="str">
        <f>IF(H12&gt;=$AF$10,"МСМК",IF(H12&gt;=$AG$10,"МС",IF(H12&gt;=$AH$10,"КМС",IF(H12&gt;=$AI$10,"1",IF(H12&gt;=$AJ$10,"2",IF(H12&gt;=$AK$10,"3",IF(H12&gt;=$AL$10,"1юн",IF(H12&gt;=$AM$10,"2юн",IF(H12&gt;=$AN$10,"3юн",IF(H12&lt;$AN$10,"б/р"))))))))))</f>
        <v>1</v>
      </c>
      <c r="K12" s="222" t="s">
        <v>1648</v>
      </c>
      <c r="L12" s="83" t="e">
        <f>VLOOKUP($M12,УЧАСТНИКИ!$A$2:$L$1060,10,FALSE)</f>
        <v>#N/A</v>
      </c>
      <c r="M12" s="230" t="str">
        <f>M47</f>
        <v>1002</v>
      </c>
    </row>
    <row r="13" spans="1:40" s="61" customFormat="1" ht="23.1" customHeight="1" x14ac:dyDescent="0.2">
      <c r="A13" s="221">
        <f>RANK(H13,$H$12:$H$160,0)</f>
        <v>2</v>
      </c>
      <c r="B13" s="83" t="e">
        <f>VLOOKUP($M13,УЧАСТНИКИ!$A$2:$L$1060,3,FALSE)</f>
        <v>#N/A</v>
      </c>
      <c r="C13" s="82" t="e">
        <f>VLOOKUP($M13,УЧАСТНИКИ!$A$2:$L$1060,4,FALSE)</f>
        <v>#N/A</v>
      </c>
      <c r="D13" s="82" t="e">
        <f>VLOOKUP($M13,УЧАСТНИКИ!$A$2:$L$1060,8,FALSE)</f>
        <v>#N/A</v>
      </c>
      <c r="E13" s="83" t="e">
        <f>VLOOKUP($M13,УЧАСТНИКИ!$A$2:$L$1060,5,FALSE)</f>
        <v>#N/A</v>
      </c>
      <c r="F13" s="82" t="e">
        <f>VLOOKUP($M13,УЧАСТНИКИ!$A$2:$L$1060,7,FALSE)</f>
        <v>#N/A</v>
      </c>
      <c r="G13" s="222" t="e">
        <f>VLOOKUP($M13,УЧАСТНИКИ!$A$2:$L$1060,11,FALSE)</f>
        <v>#N/A</v>
      </c>
      <c r="H13" s="276">
        <v>300</v>
      </c>
      <c r="I13" s="229" t="str">
        <f t="shared" ref="I13:I14" si="0">IF(H13=0,0,CONCATENATE(MID(H13,1,1),".",MID(H13,2,2)))</f>
        <v>3.00</v>
      </c>
      <c r="J13" s="65" t="str">
        <f t="shared" ref="J13:J14" si="1">IF(H13&gt;=$AF$10,"МСМК",IF(H13&gt;=$AG$10,"МС",IF(H13&gt;=$AH$10,"КМС",IF(H13&gt;=$AI$10,"1",IF(H13&gt;=$AJ$10,"2",IF(H13&gt;=$AK$10,"3",IF(H13&gt;=$AL$10,"1юн",IF(H13&gt;=$AM$10,"2юн",IF(H13&gt;=$AN$10,"3юн",IF(H13&lt;$AN$10,"б/р"))))))))))</f>
        <v>2</v>
      </c>
      <c r="K13" s="222" t="s">
        <v>1648</v>
      </c>
      <c r="L13" s="83" t="e">
        <f>VLOOKUP($M13,УЧАСТНИКИ!$A$2:$L$1060,10,FALSE)</f>
        <v>#N/A</v>
      </c>
      <c r="M13" s="230" t="str">
        <f t="shared" ref="M13" si="2">M48</f>
        <v>1004</v>
      </c>
    </row>
    <row r="14" spans="1:40" s="61" customFormat="1" ht="23.1" customHeight="1" x14ac:dyDescent="0.2">
      <c r="A14" s="221">
        <f>RANK(H14,$H$12:$H$160,0)</f>
        <v>3</v>
      </c>
      <c r="B14" s="83" t="e">
        <f>VLOOKUP($M14,УЧАСТНИКИ!$A$2:$L$1060,3,FALSE)</f>
        <v>#N/A</v>
      </c>
      <c r="C14" s="82" t="e">
        <f>VLOOKUP($M14,УЧАСТНИКИ!$A$2:$L$1060,4,FALSE)</f>
        <v>#N/A</v>
      </c>
      <c r="D14" s="82" t="e">
        <f>VLOOKUP($M14,УЧАСТНИКИ!$A$2:$L$1060,8,FALSE)</f>
        <v>#N/A</v>
      </c>
      <c r="E14" s="83" t="e">
        <f>VLOOKUP($M14,УЧАСТНИКИ!$A$2:$L$1060,5,FALSE)</f>
        <v>#N/A</v>
      </c>
      <c r="F14" s="82" t="e">
        <f>VLOOKUP($M14,УЧАСТНИКИ!$A$2:$L$1060,7,FALSE)</f>
        <v>#N/A</v>
      </c>
      <c r="G14" s="222" t="e">
        <f>VLOOKUP($M14,УЧАСТНИКИ!$A$2:$L$1060,11,FALSE)</f>
        <v>#N/A</v>
      </c>
      <c r="H14" s="276">
        <v>280</v>
      </c>
      <c r="I14" s="229" t="str">
        <f t="shared" si="0"/>
        <v>2.80</v>
      </c>
      <c r="J14" s="65" t="str">
        <f t="shared" si="1"/>
        <v>2</v>
      </c>
      <c r="K14" s="222" t="s">
        <v>1656</v>
      </c>
      <c r="L14" s="83" t="e">
        <f>VLOOKUP($M14,УЧАСТНИКИ!$A$2:$L$1060,10,FALSE)</f>
        <v>#N/A</v>
      </c>
      <c r="M14" s="230" t="str">
        <f>M49</f>
        <v>1003</v>
      </c>
    </row>
    <row r="15" spans="1:40" s="61" customFormat="1" ht="23.1" customHeight="1" x14ac:dyDescent="0.2">
      <c r="A15" s="221">
        <v>4</v>
      </c>
      <c r="B15" s="83" t="str">
        <f>VLOOKUP($M15,УЧАСТНИКИ!$A$2:$L$1060,3,FALSE)</f>
        <v>КЕЙДАН АРИНА</v>
      </c>
      <c r="C15" s="82" t="str">
        <f>VLOOKUP($M15,УЧАСТНИКИ!$A$2:$L$1060,4,FALSE)</f>
        <v>08.10.2004</v>
      </c>
      <c r="D15" s="82" t="str">
        <f>VLOOKUP($M15,УЧАСТНИКИ!$A$2:$L$1060,8,FALSE)</f>
        <v>3</v>
      </c>
      <c r="E15" s="83" t="str">
        <f>VLOOKUP($M15,УЧАСТНИКИ!$A$2:$L$1060,5,FALSE)</f>
        <v>РОСТОВ СШОР-8</v>
      </c>
      <c r="F15" s="82">
        <f>VLOOKUP($M15,УЧАСТНИКИ!$A$2:$L$1060,7,FALSE)</f>
        <v>0</v>
      </c>
      <c r="G15" s="222" t="str">
        <f>VLOOKUP($M15,УЧАСТНИКИ!$A$2:$L$1060,11,FALSE)</f>
        <v>МС</v>
      </c>
      <c r="H15" s="276">
        <v>280</v>
      </c>
      <c r="I15" s="229" t="str">
        <f>IF(H15=0,0,CONCATENATE(MID(H15,1,1),".",MID(H15,2,2)))</f>
        <v>2.80</v>
      </c>
      <c r="J15" s="65" t="str">
        <f>IF(H15&gt;=$AF$10,"МСМК",IF(H15&gt;=$AG$10,"МС",IF(H15&gt;=$AH$10,"КМС",IF(H15&gt;=$AI$10,"1",IF(H15&gt;=$AJ$10,"2",IF(H15&gt;=$AK$10,"3",IF(H15&gt;=$AL$10,"1юн",IF(H15&gt;=$AM$10,"2юн",IF(H15&gt;=$AN$10,"3юн",IF(H15&lt;$AN$10,"б/р"))))))))))</f>
        <v>2</v>
      </c>
      <c r="K15" s="222" t="s">
        <v>1657</v>
      </c>
      <c r="L15" s="83" t="str">
        <f>VLOOKUP($M15,УЧАСТНИКИ!$A$2:$L$1060,10,FALSE)</f>
        <v>БОЛДЫРЕВА И.А.</v>
      </c>
      <c r="M15" s="230" t="str">
        <f>M50</f>
        <v>1005</v>
      </c>
    </row>
    <row r="16" spans="1:40" s="61" customFormat="1" ht="23.1" hidden="1" customHeight="1" x14ac:dyDescent="0.2">
      <c r="A16" s="221" t="e">
        <f>RANK(H16,$H$12:$H$160,0)</f>
        <v>#N/A</v>
      </c>
      <c r="B16" s="83" t="e">
        <f>VLOOKUP($M16,УЧАСТНИКИ!$A$2:$L$1060,3,FALSE)</f>
        <v>#N/A</v>
      </c>
      <c r="C16" s="82" t="e">
        <f>VLOOKUP($M16,УЧАСТНИКИ!$A$2:$L$1060,4,FALSE)</f>
        <v>#N/A</v>
      </c>
      <c r="D16" s="82" t="e">
        <f>VLOOKUP($M16,УЧАСТНИКИ!$A$2:$L$1060,8,FALSE)</f>
        <v>#N/A</v>
      </c>
      <c r="E16" s="83" t="e">
        <f>VLOOKUP($M16,УЧАСТНИКИ!$A$2:$L$1060,5,FALSE)</f>
        <v>#N/A</v>
      </c>
      <c r="F16" s="82" t="e">
        <f>VLOOKUP($M16,УЧАСТНИКИ!$A$2:$L$1060,7,FALSE)</f>
        <v>#N/A</v>
      </c>
      <c r="G16" s="222" t="e">
        <f>VLOOKUP($M16,УЧАСТНИКИ!$A$2:$L$1060,11,FALSE)</f>
        <v>#N/A</v>
      </c>
      <c r="H16" s="276"/>
      <c r="I16" s="229">
        <f t="shared" ref="I16:I17" si="3">IF(H16=0,0,CONCATENATE(MID(H16,1,1),".",MID(H16,2,2)))</f>
        <v>0</v>
      </c>
      <c r="J16" s="65" t="str">
        <f t="shared" ref="J16:J17" si="4">IF(H16&gt;=$AF$10,"МСМК",IF(H16&gt;=$AG$10,"МС",IF(H16&gt;=$AH$10,"КМС",IF(H16&gt;=$AI$10,"1",IF(H16&gt;=$AJ$10,"2",IF(H16&gt;=$AK$10,"3",IF(H16&gt;=$AL$10,"1юн",IF(H16&gt;=$AM$10,"2юн",IF(H16&gt;=$AN$10,"3юн",IF(H16&lt;$AN$10,"б/р"))))))))))</f>
        <v>б/р</v>
      </c>
      <c r="K16" s="222">
        <v>13</v>
      </c>
      <c r="L16" s="83" t="e">
        <f>VLOOKUP($M16,УЧАСТНИКИ!$A$2:$L$1060,10,FALSE)</f>
        <v>#N/A</v>
      </c>
      <c r="M16" s="230">
        <f t="shared" ref="M16" si="5">M51</f>
        <v>0</v>
      </c>
    </row>
    <row r="17" spans="1:13" s="61" customFormat="1" ht="23.1" hidden="1" customHeight="1" x14ac:dyDescent="0.2">
      <c r="A17" s="221" t="e">
        <f>RANK(H17,$H$12:$H$160,0)</f>
        <v>#N/A</v>
      </c>
      <c r="B17" s="83" t="e">
        <f>VLOOKUP($M17,УЧАСТНИКИ!$A$2:$L$1060,3,FALSE)</f>
        <v>#N/A</v>
      </c>
      <c r="C17" s="82" t="e">
        <f>VLOOKUP($M17,УЧАСТНИКИ!$A$2:$L$1060,4,FALSE)</f>
        <v>#N/A</v>
      </c>
      <c r="D17" s="82" t="e">
        <f>VLOOKUP($M17,УЧАСТНИКИ!$A$2:$L$1060,8,FALSE)</f>
        <v>#N/A</v>
      </c>
      <c r="E17" s="83" t="e">
        <f>VLOOKUP($M17,УЧАСТНИКИ!$A$2:$L$1060,5,FALSE)</f>
        <v>#N/A</v>
      </c>
      <c r="F17" s="82" t="e">
        <f>VLOOKUP($M17,УЧАСТНИКИ!$A$2:$L$1060,7,FALSE)</f>
        <v>#N/A</v>
      </c>
      <c r="G17" s="222" t="e">
        <f>VLOOKUP($M17,УЧАСТНИКИ!$A$2:$L$1060,11,FALSE)</f>
        <v>#N/A</v>
      </c>
      <c r="H17" s="276"/>
      <c r="I17" s="229">
        <f t="shared" si="3"/>
        <v>0</v>
      </c>
      <c r="J17" s="65" t="str">
        <f t="shared" si="4"/>
        <v>б/р</v>
      </c>
      <c r="K17" s="222" t="e">
        <f>VLOOKUP($M17,УЧАСТНИКИ!$A$2:$L$1060,9,FALSE)</f>
        <v>#N/A</v>
      </c>
      <c r="L17" s="83" t="e">
        <f>VLOOKUP($M17,УЧАСТНИКИ!$A$2:$L$1060,10,FALSE)</f>
        <v>#N/A</v>
      </c>
      <c r="M17" s="230">
        <f>M52</f>
        <v>0</v>
      </c>
    </row>
    <row r="18" spans="1:13" s="61" customFormat="1" ht="23.1" hidden="1" customHeight="1" x14ac:dyDescent="0.2">
      <c r="A18" s="221" t="e">
        <f>RANK(H18,$H$12:$H$160,0)</f>
        <v>#N/A</v>
      </c>
      <c r="B18" s="83" t="e">
        <f>VLOOKUP($M18,УЧАСТНИКИ!$A$2:$L$1060,3,FALSE)</f>
        <v>#N/A</v>
      </c>
      <c r="C18" s="82" t="e">
        <f>VLOOKUP($M18,УЧАСТНИКИ!$A$2:$L$1060,4,FALSE)</f>
        <v>#N/A</v>
      </c>
      <c r="D18" s="82" t="e">
        <f>VLOOKUP($M18,УЧАСТНИКИ!$A$2:$L$1060,8,FALSE)</f>
        <v>#N/A</v>
      </c>
      <c r="E18" s="83" t="e">
        <f>VLOOKUP($M18,УЧАСТНИКИ!$A$2:$L$1060,5,FALSE)</f>
        <v>#N/A</v>
      </c>
      <c r="F18" s="82" t="e">
        <f>VLOOKUP($M18,УЧАСТНИКИ!$A$2:$L$1060,7,FALSE)</f>
        <v>#N/A</v>
      </c>
      <c r="G18" s="222" t="e">
        <f>VLOOKUP($M18,УЧАСТНИКИ!$A$2:$L$1060,11,FALSE)</f>
        <v>#N/A</v>
      </c>
      <c r="H18" s="276"/>
      <c r="I18" s="229">
        <f>IF(H18=0,0,CONCATENATE(MID(H18,1,1),".",MID(H18,2,2)))</f>
        <v>0</v>
      </c>
      <c r="J18" s="65" t="str">
        <f>IF(H18&gt;=$AF$10,"МСМК",IF(H18&gt;=$AG$10,"МС",IF(H18&gt;=$AH$10,"КМС",IF(H18&gt;=$AI$10,"1",IF(H18&gt;=$AJ$10,"2",IF(H18&gt;=$AK$10,"3",IF(H18&gt;=$AL$10,"1юн",IF(H18&gt;=$AM$10,"2юн",IF(H18&gt;=$AN$10,"3юн",IF(H18&lt;$AN$10,"б/р"))))))))))</f>
        <v>б/р</v>
      </c>
      <c r="K18" s="222">
        <v>12</v>
      </c>
      <c r="L18" s="83" t="e">
        <f>VLOOKUP($M18,УЧАСТНИКИ!$A$2:$L$1060,10,FALSE)</f>
        <v>#N/A</v>
      </c>
      <c r="M18" s="230">
        <f>M53</f>
        <v>0</v>
      </c>
    </row>
    <row r="19" spans="1:13" s="61" customFormat="1" ht="23.1" hidden="1" customHeight="1" x14ac:dyDescent="0.2">
      <c r="A19" s="226" t="e">
        <f>RANK(H19,$H$12:$H$160,0)</f>
        <v>#N/A</v>
      </c>
      <c r="B19" s="83" t="e">
        <f>VLOOKUP($M19,УЧАСТНИКИ!$A$2:$L$1060,3,FALSE)</f>
        <v>#N/A</v>
      </c>
      <c r="C19" s="82" t="e">
        <f>VLOOKUP($M19,УЧАСТНИКИ!$A$2:$L$1060,4,FALSE)</f>
        <v>#N/A</v>
      </c>
      <c r="D19" s="82" t="e">
        <f>VLOOKUP($M19,УЧАСТНИКИ!$A$2:$L$1060,8,FALSE)</f>
        <v>#N/A</v>
      </c>
      <c r="E19" s="83" t="e">
        <f>VLOOKUP($M19,УЧАСТНИКИ!$A$2:$L$1060,5,FALSE)</f>
        <v>#N/A</v>
      </c>
      <c r="F19" s="82" t="e">
        <f>VLOOKUP($M19,УЧАСТНИКИ!$A$2:$L$1060,7,FALSE)</f>
        <v>#N/A</v>
      </c>
      <c r="G19" s="222" t="e">
        <f>VLOOKUP($M19,УЧАСТНИКИ!$A$2:$L$1060,11,FALSE)</f>
        <v>#N/A</v>
      </c>
      <c r="H19" s="276"/>
      <c r="I19" s="229" t="s">
        <v>302</v>
      </c>
      <c r="J19" s="65" t="str">
        <f t="shared" ref="J19:J20" si="6">IF(H19&gt;=$AF$10,"МСМК",IF(H19&gt;=$AG$10,"МС",IF(H19&gt;=$AH$10,"КМС",IF(H19&gt;=$AI$10,"1",IF(H19&gt;=$AJ$10,"2",IF(H19&gt;=$AK$10,"3",IF(H19&gt;=$AL$10,"1юн",IF(H19&gt;=$AM$10,"2юн",IF(H19&gt;=$AN$10,"3юн",IF(H19&lt;$AN$10,"б/р"))))))))))</f>
        <v>б/р</v>
      </c>
      <c r="K19" s="222" t="e">
        <f>VLOOKUP($M19,УЧАСТНИКИ!$A$2:$L$1060,9,FALSE)</f>
        <v>#N/A</v>
      </c>
      <c r="L19" s="83" t="e">
        <f>VLOOKUP($M19,УЧАСТНИКИ!$A$2:$L$1060,10,FALSE)</f>
        <v>#N/A</v>
      </c>
      <c r="M19" s="230">
        <f t="shared" ref="M19" si="7">M54</f>
        <v>0</v>
      </c>
    </row>
    <row r="20" spans="1:13" s="61" customFormat="1" ht="23.1" hidden="1" customHeight="1" x14ac:dyDescent="0.2">
      <c r="A20" s="226" t="e">
        <f>RANK(H20,$H$12:$H$160,0)</f>
        <v>#N/A</v>
      </c>
      <c r="B20" s="83" t="e">
        <f>VLOOKUP($M20,УЧАСТНИКИ!$A$2:$L$1060,3,FALSE)</f>
        <v>#N/A</v>
      </c>
      <c r="C20" s="82" t="e">
        <f>VLOOKUP($M20,УЧАСТНИКИ!$A$2:$L$1060,4,FALSE)</f>
        <v>#N/A</v>
      </c>
      <c r="D20" s="82" t="e">
        <f>VLOOKUP($M20,УЧАСТНИКИ!$A$2:$L$1060,8,FALSE)</f>
        <v>#N/A</v>
      </c>
      <c r="E20" s="83" t="e">
        <f>VLOOKUP($M20,УЧАСТНИКИ!$A$2:$L$1060,5,FALSE)</f>
        <v>#N/A</v>
      </c>
      <c r="F20" s="82" t="e">
        <f>VLOOKUP($M20,УЧАСТНИКИ!$A$2:$L$1060,7,FALSE)</f>
        <v>#N/A</v>
      </c>
      <c r="G20" s="222" t="e">
        <f>VLOOKUP($M20,УЧАСТНИКИ!$A$2:$L$1060,11,FALSE)</f>
        <v>#N/A</v>
      </c>
      <c r="H20" s="276"/>
      <c r="I20" s="229" t="s">
        <v>302</v>
      </c>
      <c r="J20" s="65" t="str">
        <f t="shared" si="6"/>
        <v>б/р</v>
      </c>
      <c r="K20" s="222" t="e">
        <f>VLOOKUP($M20,УЧАСТНИКИ!$A$2:$L$1060,9,FALSE)</f>
        <v>#N/A</v>
      </c>
      <c r="L20" s="83" t="e">
        <f>VLOOKUP($M20,УЧАСТНИКИ!$A$2:$L$1060,10,FALSE)</f>
        <v>#N/A</v>
      </c>
      <c r="M20" s="230">
        <f>M55</f>
        <v>0</v>
      </c>
    </row>
    <row r="21" spans="1:13" x14ac:dyDescent="0.2">
      <c r="A21" s="78"/>
      <c r="B21" s="71"/>
      <c r="C21" s="78"/>
      <c r="D21" s="78"/>
      <c r="E21" s="71"/>
      <c r="F21" s="78"/>
      <c r="G21" s="59"/>
      <c r="H21" s="59"/>
      <c r="I21" s="79"/>
      <c r="J21" s="78"/>
      <c r="K21" s="80"/>
      <c r="L21" s="71"/>
      <c r="M21" s="45"/>
    </row>
    <row r="22" spans="1:13" x14ac:dyDescent="0.2">
      <c r="A22" s="78"/>
      <c r="B22" s="71"/>
      <c r="C22" s="78"/>
      <c r="D22" s="78"/>
      <c r="E22" s="71"/>
      <c r="F22" s="78"/>
      <c r="G22" s="59"/>
      <c r="H22" s="59"/>
      <c r="I22" s="79"/>
      <c r="J22" s="78"/>
      <c r="K22" s="80"/>
      <c r="L22" s="71"/>
    </row>
    <row r="23" spans="1:13" ht="15" customHeight="1" x14ac:dyDescent="0.2">
      <c r="A23" s="78"/>
      <c r="B23" s="475" t="s">
        <v>1715</v>
      </c>
      <c r="C23" s="475"/>
      <c r="E23" s="45"/>
      <c r="F23" s="219"/>
      <c r="G23" s="476" t="s">
        <v>2667</v>
      </c>
      <c r="H23" s="476"/>
      <c r="I23" s="476"/>
      <c r="J23" s="476"/>
      <c r="K23" s="476"/>
      <c r="L23" s="476"/>
      <c r="M23" s="476"/>
    </row>
    <row r="24" spans="1:13" x14ac:dyDescent="0.2">
      <c r="A24" s="78"/>
      <c r="B24" s="39"/>
      <c r="C24" s="26"/>
      <c r="E24" s="45"/>
      <c r="F24" s="71"/>
      <c r="G24" s="71"/>
      <c r="H24" s="78"/>
      <c r="I24" s="59"/>
      <c r="J24" s="59"/>
      <c r="K24" s="45"/>
      <c r="L24" s="45"/>
    </row>
    <row r="25" spans="1:13" x14ac:dyDescent="0.2">
      <c r="A25" s="78"/>
      <c r="B25" s="39"/>
      <c r="C25" s="26"/>
      <c r="E25" s="45"/>
      <c r="F25" s="71"/>
      <c r="G25" s="71"/>
      <c r="H25" s="78"/>
      <c r="I25" s="59"/>
      <c r="J25" s="59"/>
      <c r="K25" s="45"/>
      <c r="L25" s="45"/>
    </row>
    <row r="26" spans="1:13" ht="15" customHeight="1" x14ac:dyDescent="0.2">
      <c r="A26" s="78"/>
      <c r="B26" s="475" t="s">
        <v>1716</v>
      </c>
      <c r="C26" s="475"/>
      <c r="E26" s="45"/>
      <c r="F26" s="219"/>
      <c r="G26" s="476" t="s">
        <v>2668</v>
      </c>
      <c r="H26" s="476"/>
      <c r="I26" s="476"/>
      <c r="J26" s="476"/>
      <c r="K26" s="476"/>
      <c r="L26" s="476"/>
      <c r="M26" s="476"/>
    </row>
    <row r="27" spans="1:13" x14ac:dyDescent="0.2">
      <c r="A27" s="77"/>
      <c r="B27" s="71"/>
      <c r="C27" s="78"/>
      <c r="D27" s="78"/>
      <c r="E27" s="71"/>
      <c r="F27" s="78"/>
      <c r="G27" s="59"/>
      <c r="H27" s="59"/>
      <c r="I27" s="79"/>
      <c r="J27" s="78"/>
      <c r="K27" s="80"/>
      <c r="L27" s="71"/>
    </row>
    <row r="28" spans="1:13" x14ac:dyDescent="0.2">
      <c r="A28" s="77"/>
      <c r="B28" s="71"/>
      <c r="C28" s="78"/>
      <c r="D28" s="78"/>
      <c r="E28" s="71"/>
      <c r="F28" s="78"/>
      <c r="G28" s="59"/>
      <c r="H28" s="59"/>
      <c r="I28" s="79"/>
      <c r="J28" s="78"/>
      <c r="K28" s="80"/>
      <c r="L28" s="71"/>
    </row>
    <row r="29" spans="1:13" x14ac:dyDescent="0.2">
      <c r="A29" s="77"/>
      <c r="B29" s="71"/>
      <c r="C29" s="78"/>
      <c r="D29" s="78"/>
      <c r="E29" s="71"/>
      <c r="F29" s="78"/>
      <c r="G29" s="59"/>
      <c r="H29" s="59"/>
      <c r="I29" s="79"/>
      <c r="J29" s="78"/>
      <c r="K29" s="80"/>
      <c r="L29" s="71"/>
    </row>
    <row r="30" spans="1:13" x14ac:dyDescent="0.2">
      <c r="A30" s="77"/>
      <c r="B30" s="71"/>
      <c r="C30" s="78"/>
      <c r="D30" s="78"/>
      <c r="E30" s="71"/>
      <c r="F30" s="78"/>
      <c r="G30" s="59"/>
      <c r="H30" s="59"/>
      <c r="I30" s="79"/>
      <c r="J30" s="78"/>
      <c r="K30" s="80"/>
      <c r="L30" s="71"/>
    </row>
    <row r="31" spans="1:13" x14ac:dyDescent="0.2">
      <c r="A31" s="77"/>
      <c r="B31" s="71"/>
      <c r="C31" s="78"/>
      <c r="D31" s="78"/>
      <c r="E31" s="71"/>
      <c r="F31" s="78"/>
      <c r="G31" s="59"/>
      <c r="H31" s="59"/>
      <c r="I31" s="79"/>
      <c r="J31" s="78"/>
      <c r="K31" s="80"/>
      <c r="L31" s="71"/>
    </row>
    <row r="32" spans="1:13" x14ac:dyDescent="0.2">
      <c r="A32" s="77"/>
      <c r="B32" s="71"/>
      <c r="C32" s="78"/>
      <c r="D32" s="78"/>
      <c r="E32" s="71"/>
      <c r="F32" s="78"/>
      <c r="G32" s="59"/>
      <c r="H32" s="59"/>
      <c r="I32" s="79"/>
      <c r="J32" s="78"/>
      <c r="K32" s="80"/>
      <c r="L32" s="71"/>
    </row>
    <row r="33" spans="1:32" x14ac:dyDescent="0.2">
      <c r="A33" s="77"/>
      <c r="B33" s="71"/>
      <c r="C33" s="78"/>
      <c r="D33" s="78"/>
      <c r="E33" s="71"/>
      <c r="F33" s="78"/>
      <c r="G33" s="59"/>
      <c r="H33" s="59"/>
      <c r="I33" s="79"/>
      <c r="J33" s="78"/>
      <c r="K33" s="80"/>
      <c r="L33" s="71"/>
    </row>
    <row r="34" spans="1:32" x14ac:dyDescent="0.2">
      <c r="A34" s="77"/>
      <c r="B34" s="71"/>
      <c r="C34" s="78"/>
      <c r="D34" s="78"/>
      <c r="E34" s="71"/>
      <c r="F34" s="78"/>
      <c r="G34" s="59"/>
      <c r="H34" s="59"/>
      <c r="I34" s="79"/>
      <c r="J34" s="78"/>
      <c r="K34" s="80"/>
      <c r="L34" s="71"/>
    </row>
    <row r="35" spans="1:32" x14ac:dyDescent="0.2">
      <c r="A35" s="77"/>
      <c r="B35" s="71"/>
      <c r="C35" s="78"/>
      <c r="D35" s="78"/>
      <c r="E35" s="71"/>
      <c r="F35" s="78"/>
      <c r="G35" s="59"/>
      <c r="H35" s="59"/>
      <c r="I35" s="79"/>
      <c r="J35" s="78"/>
      <c r="K35" s="80"/>
      <c r="L35" s="71"/>
    </row>
    <row r="36" spans="1:32" x14ac:dyDescent="0.2">
      <c r="A36" s="77"/>
      <c r="B36" s="71"/>
      <c r="C36" s="78"/>
      <c r="D36" s="78"/>
      <c r="E36" s="71"/>
      <c r="F36" s="78"/>
      <c r="G36" s="59"/>
      <c r="H36" s="59"/>
      <c r="I36" s="79"/>
      <c r="J36" s="78"/>
      <c r="K36" s="80"/>
      <c r="L36" s="71"/>
    </row>
    <row r="37" spans="1:32" x14ac:dyDescent="0.2">
      <c r="A37" s="77"/>
      <c r="B37" s="71"/>
      <c r="C37" s="78"/>
      <c r="D37" s="78"/>
      <c r="E37" s="71"/>
      <c r="F37" s="78"/>
      <c r="G37" s="59"/>
      <c r="H37" s="59"/>
      <c r="I37" s="79"/>
      <c r="J37" s="78"/>
      <c r="K37" s="80"/>
      <c r="L37" s="71"/>
    </row>
    <row r="38" spans="1:32" x14ac:dyDescent="0.2">
      <c r="A38" s="77"/>
      <c r="B38" s="71"/>
      <c r="C38" s="78"/>
      <c r="D38" s="78"/>
      <c r="E38" s="71"/>
      <c r="F38" s="78"/>
      <c r="G38" s="59"/>
      <c r="H38" s="59"/>
      <c r="I38" s="79"/>
      <c r="J38" s="78"/>
      <c r="K38" s="80"/>
      <c r="L38" s="71"/>
    </row>
    <row r="39" spans="1:32" x14ac:dyDescent="0.2">
      <c r="A39" s="77"/>
      <c r="B39" s="71"/>
      <c r="C39" s="78"/>
      <c r="D39" s="78"/>
      <c r="E39" s="71"/>
      <c r="F39" s="78"/>
      <c r="G39" s="59"/>
      <c r="H39" s="59"/>
      <c r="I39" s="79"/>
      <c r="J39" s="78"/>
      <c r="K39" s="80"/>
      <c r="L39" s="71"/>
    </row>
    <row r="40" spans="1:32" ht="18.75" customHeight="1" x14ac:dyDescent="0.2">
      <c r="A40" s="77"/>
      <c r="B40" s="71"/>
      <c r="C40" s="78"/>
      <c r="D40" s="78"/>
      <c r="E40" s="71"/>
      <c r="F40" s="78"/>
      <c r="G40" s="59"/>
      <c r="H40" s="59"/>
      <c r="I40" s="79"/>
      <c r="J40" s="78"/>
      <c r="K40" s="80"/>
      <c r="L40" s="71"/>
    </row>
    <row r="41" spans="1:32" x14ac:dyDescent="0.2">
      <c r="A41" s="77"/>
      <c r="B41" s="71"/>
      <c r="C41" s="78"/>
      <c r="D41" s="78"/>
      <c r="E41" s="71"/>
      <c r="F41" s="78"/>
      <c r="G41" s="59"/>
      <c r="H41" s="59"/>
      <c r="I41" s="79"/>
      <c r="J41" s="78"/>
      <c r="K41" s="80"/>
      <c r="L41" s="71"/>
    </row>
    <row r="42" spans="1:32" x14ac:dyDescent="0.2">
      <c r="A42" s="77"/>
      <c r="B42" s="71"/>
      <c r="C42" s="78"/>
      <c r="D42" s="78"/>
      <c r="E42" s="71"/>
      <c r="F42" s="78"/>
      <c r="G42" s="59"/>
      <c r="H42" s="59"/>
      <c r="I42" s="79"/>
      <c r="J42" s="78"/>
      <c r="K42" s="80"/>
      <c r="L42" s="71"/>
    </row>
    <row r="43" spans="1:32" hidden="1" x14ac:dyDescent="0.2">
      <c r="A43" s="77"/>
      <c r="B43" s="71"/>
      <c r="C43" s="78"/>
      <c r="D43" s="78"/>
      <c r="E43" s="71"/>
      <c r="F43" s="78"/>
      <c r="G43" s="59"/>
      <c r="H43" s="59"/>
      <c r="I43" s="79"/>
      <c r="J43" s="78"/>
      <c r="K43" s="80"/>
      <c r="L43" s="71"/>
      <c r="N43" s="490" t="s">
        <v>23</v>
      </c>
      <c r="O43" s="490"/>
      <c r="P43" s="490"/>
      <c r="Q43" s="490"/>
      <c r="R43" s="490"/>
      <c r="S43" s="490"/>
      <c r="T43" s="490"/>
      <c r="U43" s="490"/>
      <c r="V43" s="490"/>
      <c r="W43" s="490"/>
      <c r="X43" s="490"/>
      <c r="Y43" s="490"/>
      <c r="Z43" s="490"/>
      <c r="AA43" s="490"/>
      <c r="AB43" s="490"/>
      <c r="AC43" s="490"/>
      <c r="AD43" s="490"/>
      <c r="AE43" s="490"/>
    </row>
    <row r="44" spans="1:32" hidden="1" x14ac:dyDescent="0.2">
      <c r="A44" s="77"/>
      <c r="B44" s="71"/>
      <c r="C44" s="78"/>
      <c r="D44" s="78"/>
      <c r="E44" s="71"/>
      <c r="F44" s="78"/>
      <c r="G44" s="59"/>
      <c r="H44" s="59"/>
      <c r="I44" s="79"/>
      <c r="J44" s="78"/>
      <c r="K44" s="80"/>
      <c r="L44" s="71"/>
      <c r="N44"/>
      <c r="O44" s="491" t="s">
        <v>129</v>
      </c>
      <c r="P44" s="491"/>
      <c r="Q44" s="491"/>
      <c r="R44" s="491"/>
      <c r="S44" s="491"/>
      <c r="T44" s="95"/>
      <c r="U44" s="106"/>
      <c r="V44" s="106"/>
      <c r="W44" s="107"/>
      <c r="X44" s="108"/>
      <c r="Y44" s="108"/>
      <c r="Z44" s="108"/>
      <c r="AA44" s="108"/>
      <c r="AB44" s="132" t="str">
        <f>I9</f>
        <v>17 сентября 2022 г.</v>
      </c>
      <c r="AC44" s="132"/>
      <c r="AD44" s="132"/>
      <c r="AE44" s="132"/>
      <c r="AF44" s="126"/>
    </row>
    <row r="45" spans="1:32" ht="15.75" hidden="1" customHeight="1" x14ac:dyDescent="0.2">
      <c r="A45" s="40"/>
      <c r="B45" s="13"/>
      <c r="C45" s="39"/>
      <c r="D45" s="39"/>
      <c r="E45" s="13"/>
      <c r="F45" s="39"/>
      <c r="G45" s="57"/>
      <c r="H45" s="57"/>
      <c r="I45" s="41"/>
      <c r="J45" s="39"/>
      <c r="K45" s="39"/>
      <c r="L45" s="13"/>
      <c r="N45" s="492" t="s">
        <v>74</v>
      </c>
      <c r="O45" s="494" t="s">
        <v>66</v>
      </c>
      <c r="P45" s="495" t="s">
        <v>24</v>
      </c>
      <c r="Q45" s="496"/>
      <c r="R45" s="496"/>
      <c r="S45" s="496"/>
      <c r="T45" s="496"/>
      <c r="U45" s="496"/>
      <c r="V45" s="496"/>
      <c r="W45" s="496"/>
      <c r="X45" s="496"/>
      <c r="Y45" s="496"/>
      <c r="Z45" s="496"/>
      <c r="AA45" s="496"/>
      <c r="AB45" s="496"/>
      <c r="AC45" s="489" t="s">
        <v>83</v>
      </c>
      <c r="AD45" s="489" t="s">
        <v>82</v>
      </c>
      <c r="AE45" s="488" t="s">
        <v>25</v>
      </c>
    </row>
    <row r="46" spans="1:32" s="75" customFormat="1" ht="31.5" hidden="1" customHeight="1" x14ac:dyDescent="0.15">
      <c r="A46" s="77"/>
      <c r="B46" s="71"/>
      <c r="C46" s="78"/>
      <c r="D46" s="78"/>
      <c r="E46" s="71"/>
      <c r="F46" s="78"/>
      <c r="G46" s="59"/>
      <c r="H46" s="59"/>
      <c r="I46" s="79"/>
      <c r="J46" s="78"/>
      <c r="K46" s="78"/>
      <c r="L46" s="71"/>
      <c r="M46" s="75" t="s">
        <v>19</v>
      </c>
      <c r="N46" s="492"/>
      <c r="O46" s="494"/>
      <c r="P46" s="110" t="s">
        <v>305</v>
      </c>
      <c r="Q46" s="110" t="s">
        <v>306</v>
      </c>
      <c r="R46" s="110" t="s">
        <v>162</v>
      </c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489"/>
      <c r="AD46" s="489"/>
      <c r="AE46" s="488"/>
    </row>
    <row r="47" spans="1:32" s="180" customFormat="1" ht="15.75" hidden="1" customHeight="1" x14ac:dyDescent="0.2">
      <c r="A47" s="77"/>
      <c r="B47" s="71"/>
      <c r="C47" s="78"/>
      <c r="D47" s="78"/>
      <c r="E47" s="71"/>
      <c r="F47" s="78"/>
      <c r="G47" s="59"/>
      <c r="H47" s="59"/>
      <c r="I47" s="86"/>
      <c r="J47" s="78"/>
      <c r="K47" s="78"/>
      <c r="L47" s="71"/>
      <c r="M47" s="180" t="s">
        <v>1540</v>
      </c>
      <c r="N47" s="78" t="s">
        <v>45</v>
      </c>
      <c r="O47" s="181" t="e">
        <f>VLOOKUP($M47,УЧАСТНИКИ!$A$2:$L$1060,3,FALSE)</f>
        <v>#N/A</v>
      </c>
      <c r="P47" s="183" t="s">
        <v>307</v>
      </c>
      <c r="Q47" s="183" t="s">
        <v>1664</v>
      </c>
      <c r="R47" s="183" t="s">
        <v>1662</v>
      </c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 t="s">
        <v>47</v>
      </c>
      <c r="AD47" s="183" t="s">
        <v>46</v>
      </c>
      <c r="AE47" s="87">
        <v>280</v>
      </c>
    </row>
    <row r="48" spans="1:32" s="180" customFormat="1" ht="15.75" hidden="1" customHeight="1" x14ac:dyDescent="0.2">
      <c r="A48" s="77"/>
      <c r="B48" s="71"/>
      <c r="C48" s="78"/>
      <c r="D48" s="78"/>
      <c r="E48" s="71"/>
      <c r="F48" s="78"/>
      <c r="G48" s="59"/>
      <c r="H48" s="59"/>
      <c r="I48" s="79"/>
      <c r="J48" s="78"/>
      <c r="K48" s="78"/>
      <c r="L48" s="71"/>
      <c r="M48" s="180" t="s">
        <v>2040</v>
      </c>
      <c r="N48" s="78" t="s">
        <v>46</v>
      </c>
      <c r="O48" s="181" t="e">
        <f>VLOOKUP($M48,УЧАСТНИКИ!$A$2:$L$1060,3,FALSE)</f>
        <v>#N/A</v>
      </c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87"/>
    </row>
    <row r="49" spans="1:31" s="180" customFormat="1" ht="15.75" hidden="1" customHeight="1" x14ac:dyDescent="0.2">
      <c r="A49" s="77"/>
      <c r="B49" s="71"/>
      <c r="C49" s="78"/>
      <c r="D49" s="78"/>
      <c r="E49" s="71"/>
      <c r="F49" s="78"/>
      <c r="G49" s="59"/>
      <c r="H49" s="59"/>
      <c r="I49" s="86"/>
      <c r="J49" s="78"/>
      <c r="K49" s="78"/>
      <c r="L49" s="71"/>
      <c r="M49" s="180" t="s">
        <v>2179</v>
      </c>
      <c r="N49" s="78" t="s">
        <v>47</v>
      </c>
      <c r="O49" s="181" t="e">
        <f>VLOOKUP($M49,УЧАСТНИКИ!$A$2:$L$1060,3,FALSE)</f>
        <v>#N/A</v>
      </c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87"/>
    </row>
    <row r="50" spans="1:31" s="180" customFormat="1" ht="15.75" hidden="1" customHeight="1" x14ac:dyDescent="0.2">
      <c r="A50" s="77"/>
      <c r="B50" s="71"/>
      <c r="C50" s="78"/>
      <c r="D50" s="78"/>
      <c r="E50" s="71"/>
      <c r="F50" s="78"/>
      <c r="G50" s="59"/>
      <c r="H50" s="59"/>
      <c r="I50" s="86"/>
      <c r="J50" s="78"/>
      <c r="K50" s="78"/>
      <c r="L50" s="71"/>
      <c r="M50" s="180" t="s">
        <v>1952</v>
      </c>
      <c r="N50" s="78" t="s">
        <v>45</v>
      </c>
      <c r="O50" s="181" t="str">
        <f>VLOOKUP($M50,УЧАСТНИКИ!$A$2:$L$1060,3,FALSE)</f>
        <v>КЕЙДАН АРИНА</v>
      </c>
      <c r="P50" s="183"/>
      <c r="Q50" s="183"/>
      <c r="R50" s="183"/>
      <c r="S50" s="183"/>
      <c r="T50" s="183"/>
      <c r="U50" s="183"/>
      <c r="V50" s="183"/>
      <c r="X50" s="183"/>
      <c r="Y50" s="183"/>
      <c r="Z50" s="183"/>
      <c r="AA50" s="183"/>
      <c r="AB50" s="183"/>
      <c r="AC50" s="183"/>
      <c r="AD50" s="183"/>
      <c r="AE50" s="87"/>
    </row>
    <row r="51" spans="1:31" s="180" customFormat="1" ht="15.75" hidden="1" customHeight="1" x14ac:dyDescent="0.2">
      <c r="A51" s="77"/>
      <c r="B51" s="71"/>
      <c r="C51" s="78"/>
      <c r="D51" s="78"/>
      <c r="E51" s="71"/>
      <c r="F51" s="78"/>
      <c r="G51" s="59"/>
      <c r="H51" s="59"/>
      <c r="I51" s="79"/>
      <c r="J51" s="78"/>
      <c r="K51" s="78"/>
      <c r="L51" s="71"/>
      <c r="N51" s="78" t="s">
        <v>46</v>
      </c>
      <c r="O51" s="181" t="e">
        <f>VLOOKUP($M51,УЧАСТНИКИ!$A$2:$L$1060,3,FALSE)</f>
        <v>#N/A</v>
      </c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87"/>
    </row>
    <row r="52" spans="1:31" s="180" customFormat="1" ht="15.75" hidden="1" customHeight="1" x14ac:dyDescent="0.2">
      <c r="A52" s="77"/>
      <c r="B52" s="71"/>
      <c r="C52" s="78"/>
      <c r="D52" s="78"/>
      <c r="E52" s="71"/>
      <c r="F52" s="78"/>
      <c r="G52" s="59"/>
      <c r="H52" s="59"/>
      <c r="I52" s="86"/>
      <c r="J52" s="78"/>
      <c r="K52" s="78"/>
      <c r="L52" s="71"/>
      <c r="N52" s="78" t="s">
        <v>47</v>
      </c>
      <c r="O52" s="181" t="e">
        <f>VLOOKUP($M52,УЧАСТНИКИ!$A$2:$L$1060,3,FALSE)</f>
        <v>#N/A</v>
      </c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87"/>
    </row>
    <row r="53" spans="1:31" s="180" customFormat="1" ht="15.75" hidden="1" customHeight="1" x14ac:dyDescent="0.2">
      <c r="A53" s="77"/>
      <c r="B53" s="71"/>
      <c r="C53" s="78"/>
      <c r="D53" s="78"/>
      <c r="E53" s="71"/>
      <c r="F53" s="78"/>
      <c r="G53" s="59"/>
      <c r="H53" s="59"/>
      <c r="I53" s="86"/>
      <c r="J53" s="78"/>
      <c r="K53" s="78"/>
      <c r="L53" s="71"/>
      <c r="N53" s="78" t="s">
        <v>45</v>
      </c>
      <c r="O53" s="181" t="e">
        <f>VLOOKUP($M53,УЧАСТНИКИ!$A$2:$L$1060,3,FALSE)</f>
        <v>#N/A</v>
      </c>
      <c r="P53" s="183"/>
      <c r="Q53" s="183"/>
      <c r="R53" s="183"/>
      <c r="S53" s="183"/>
      <c r="T53" s="183"/>
      <c r="U53" s="183"/>
      <c r="V53" s="183"/>
      <c r="X53" s="183"/>
      <c r="Y53" s="183"/>
      <c r="Z53" s="183"/>
      <c r="AA53" s="183"/>
      <c r="AB53" s="183"/>
      <c r="AC53" s="183"/>
      <c r="AD53" s="183"/>
      <c r="AE53" s="87"/>
    </row>
    <row r="54" spans="1:31" s="180" customFormat="1" ht="15.75" hidden="1" customHeight="1" x14ac:dyDescent="0.2">
      <c r="A54" s="77"/>
      <c r="B54" s="71"/>
      <c r="C54" s="78"/>
      <c r="D54" s="78"/>
      <c r="E54" s="71"/>
      <c r="F54" s="78"/>
      <c r="G54" s="59"/>
      <c r="H54" s="59"/>
      <c r="I54" s="79"/>
      <c r="J54" s="78"/>
      <c r="K54" s="78"/>
      <c r="L54" s="71"/>
      <c r="N54" s="78" t="s">
        <v>46</v>
      </c>
      <c r="O54" s="181" t="e">
        <f>VLOOKUP($M54,УЧАСТНИКИ!$A$2:$L$1060,3,FALSE)</f>
        <v>#N/A</v>
      </c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87" t="s">
        <v>302</v>
      </c>
    </row>
    <row r="55" spans="1:31" s="180" customFormat="1" ht="15.75" hidden="1" customHeight="1" x14ac:dyDescent="0.2">
      <c r="A55" s="77"/>
      <c r="B55" s="71"/>
      <c r="C55" s="78"/>
      <c r="D55" s="78"/>
      <c r="E55" s="71"/>
      <c r="F55" s="78"/>
      <c r="G55" s="59"/>
      <c r="H55" s="59"/>
      <c r="I55" s="86"/>
      <c r="J55" s="78"/>
      <c r="K55" s="78"/>
      <c r="L55" s="71"/>
      <c r="N55" s="78" t="s">
        <v>47</v>
      </c>
      <c r="O55" s="181" t="e">
        <f>VLOOKUP($M55,УЧАСТНИКИ!$A$2:$L$1060,3,FALSE)</f>
        <v>#N/A</v>
      </c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87" t="s">
        <v>302</v>
      </c>
    </row>
    <row r="56" spans="1:31" s="182" customFormat="1" hidden="1" x14ac:dyDescent="0.2">
      <c r="A56" s="40"/>
      <c r="C56" s="39"/>
      <c r="D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 spans="1:31" hidden="1" x14ac:dyDescent="0.2"/>
    <row r="58" spans="1:31" hidden="1" x14ac:dyDescent="0.2"/>
  </sheetData>
  <sortState ref="M52:AE55">
    <sortCondition descending="1" ref="AE52:AE55"/>
    <sortCondition ref="AC52:AC55"/>
    <sortCondition ref="AD52:AD55"/>
  </sortState>
  <mergeCells count="30">
    <mergeCell ref="J10:J11"/>
    <mergeCell ref="L10:L11"/>
    <mergeCell ref="G23:M23"/>
    <mergeCell ref="G26:M26"/>
    <mergeCell ref="D10:D11"/>
    <mergeCell ref="E10:E11"/>
    <mergeCell ref="F10:F11"/>
    <mergeCell ref="G10:G11"/>
    <mergeCell ref="I10:I11"/>
    <mergeCell ref="A5:L5"/>
    <mergeCell ref="A1:L1"/>
    <mergeCell ref="A2:L2"/>
    <mergeCell ref="A3:L3"/>
    <mergeCell ref="A7:B7"/>
    <mergeCell ref="A4:L4"/>
    <mergeCell ref="A6:L6"/>
    <mergeCell ref="N43:AE43"/>
    <mergeCell ref="O44:S44"/>
    <mergeCell ref="N45:N46"/>
    <mergeCell ref="O45:O46"/>
    <mergeCell ref="P45:AB45"/>
    <mergeCell ref="AC45:AC46"/>
    <mergeCell ref="AD45:AD46"/>
    <mergeCell ref="AE45:AE46"/>
    <mergeCell ref="B23:C23"/>
    <mergeCell ref="B26:C26"/>
    <mergeCell ref="A8:B8"/>
    <mergeCell ref="A10:A11"/>
    <mergeCell ref="B10:B11"/>
    <mergeCell ref="C10:C11"/>
  </mergeCells>
  <phoneticPr fontId="1" type="noConversion"/>
  <printOptions horizontalCentered="1"/>
  <pageMargins left="0.39370078740157483" right="0.39370078740157483" top="0.78740157480314965" bottom="0.39370078740157483" header="0.51181102362204722" footer="0.51181102362204722"/>
  <pageSetup paperSize="9" scale="97" orientation="landscape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indexed="40"/>
  </sheetPr>
  <dimension ref="A1:AL60"/>
  <sheetViews>
    <sheetView zoomScaleNormal="100" workbookViewId="0">
      <selection activeCell="I50" sqref="I50"/>
    </sheetView>
  </sheetViews>
  <sheetFormatPr defaultColWidth="9.140625" defaultRowHeight="12.75" outlineLevelCol="1" x14ac:dyDescent="0.2"/>
  <cols>
    <col min="1" max="1" width="7.28515625" style="42" customWidth="1"/>
    <col min="2" max="2" width="5.28515625" style="42" hidden="1" customWidth="1"/>
    <col min="3" max="3" width="5.5703125" style="42" hidden="1" customWidth="1"/>
    <col min="4" max="4" width="21.28515625" style="26" customWidth="1"/>
    <col min="5" max="5" width="10.5703125" style="45" customWidth="1"/>
    <col min="6" max="6" width="5.42578125" style="45" customWidth="1"/>
    <col min="7" max="7" width="24.28515625" style="26" customWidth="1"/>
    <col min="8" max="8" width="6.7109375" style="26" hidden="1" customWidth="1"/>
    <col min="9" max="9" width="12.42578125" style="26" customWidth="1"/>
    <col min="10" max="15" width="8.42578125" style="26" hidden="1" customWidth="1" outlineLevel="1"/>
    <col min="16" max="16" width="6.42578125" style="26" customWidth="1" collapsed="1"/>
    <col min="17" max="21" width="6.42578125" style="26" customWidth="1"/>
    <col min="22" max="22" width="10" style="26" customWidth="1"/>
    <col min="23" max="23" width="7.140625" style="26" customWidth="1"/>
    <col min="24" max="24" width="6.42578125" style="26" hidden="1" customWidth="1"/>
    <col min="25" max="25" width="21.140625" style="26" customWidth="1"/>
    <col min="26" max="26" width="8" style="26" hidden="1" customWidth="1" outlineLevel="1"/>
    <col min="27" max="27" width="6" style="26" hidden="1" customWidth="1" outlineLevel="1"/>
    <col min="28" max="28" width="5.28515625" style="26" hidden="1" customWidth="1" outlineLevel="1"/>
    <col min="29" max="32" width="5.28515625" style="45" hidden="1" customWidth="1" outlineLevel="1"/>
    <col min="33" max="35" width="5.28515625" style="26" hidden="1" customWidth="1" outlineLevel="1"/>
    <col min="36" max="36" width="9.140625" style="26" collapsed="1"/>
    <col min="37" max="16384" width="9.140625" style="26"/>
  </cols>
  <sheetData>
    <row r="1" spans="1:35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AC1" s="26"/>
      <c r="AD1" s="26"/>
      <c r="AE1" s="26"/>
      <c r="AF1" s="26"/>
    </row>
    <row r="2" spans="1:35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AC2" s="26"/>
      <c r="AD2" s="26"/>
      <c r="AE2" s="26"/>
      <c r="AF2" s="26"/>
    </row>
    <row r="3" spans="1:35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AC3" s="26"/>
      <c r="AD3" s="26"/>
      <c r="AE3" s="26"/>
      <c r="AF3" s="26"/>
    </row>
    <row r="4" spans="1:35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AC4" s="26"/>
      <c r="AD4" s="26"/>
      <c r="AE4" s="26"/>
      <c r="AF4" s="26"/>
    </row>
    <row r="5" spans="1:35" ht="26.25" customHeight="1" x14ac:dyDescent="0.2">
      <c r="A5" s="427" t="s">
        <v>2883</v>
      </c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AC5" s="26"/>
      <c r="AD5" s="26"/>
      <c r="AE5" s="26"/>
      <c r="AF5" s="26"/>
    </row>
    <row r="6" spans="1:35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</row>
    <row r="7" spans="1:35" ht="12.75" customHeight="1" x14ac:dyDescent="0.2">
      <c r="A7" s="471" t="s">
        <v>84</v>
      </c>
      <c r="B7" s="471"/>
      <c r="C7" s="471"/>
      <c r="D7" s="471"/>
      <c r="F7" s="44"/>
      <c r="G7" s="4"/>
      <c r="H7" s="499"/>
      <c r="I7" s="499"/>
      <c r="J7" s="499"/>
      <c r="K7" s="499"/>
      <c r="L7" s="499"/>
      <c r="M7" s="499"/>
      <c r="N7" s="499"/>
      <c r="O7" s="499"/>
      <c r="P7" s="499"/>
      <c r="Q7" s="42"/>
      <c r="R7" s="42"/>
      <c r="S7" s="42"/>
      <c r="T7" s="42"/>
      <c r="U7" s="42"/>
      <c r="V7" s="45"/>
      <c r="W7" s="45"/>
      <c r="Z7" s="26" t="s">
        <v>61</v>
      </c>
    </row>
    <row r="8" spans="1:35" ht="12.75" customHeight="1" x14ac:dyDescent="0.2">
      <c r="A8" s="471"/>
      <c r="B8" s="471"/>
      <c r="C8" s="471"/>
      <c r="D8" s="471"/>
      <c r="F8" s="44"/>
      <c r="G8" s="4"/>
      <c r="Y8" s="184" t="str">
        <f>d_6</f>
        <v>t° +20 вл. 58%</v>
      </c>
    </row>
    <row r="9" spans="1:35" x14ac:dyDescent="0.2">
      <c r="A9" s="10" t="str">
        <f>d_4</f>
        <v>ЖЕНЩИНЫ</v>
      </c>
      <c r="B9" s="10"/>
      <c r="C9" s="10"/>
      <c r="F9" s="44"/>
      <c r="G9" s="4"/>
      <c r="H9" s="478"/>
      <c r="I9" s="478"/>
      <c r="J9" s="141"/>
      <c r="K9" s="141"/>
      <c r="L9" s="141"/>
      <c r="M9" s="141"/>
      <c r="N9" s="141"/>
      <c r="O9" s="141"/>
      <c r="P9" s="175" t="s">
        <v>105</v>
      </c>
      <c r="Q9" s="175"/>
      <c r="R9" s="175"/>
      <c r="S9" s="175"/>
      <c r="T9" s="500" t="s">
        <v>2884</v>
      </c>
      <c r="U9" s="500"/>
      <c r="V9" s="500"/>
      <c r="W9" s="295" t="str">
        <f>'ДЛ-НА'!P6</f>
        <v>16:30</v>
      </c>
      <c r="Y9" s="131" t="str">
        <f>d_5</f>
        <v>г.Ростов н/Д стадион Арсенал</v>
      </c>
    </row>
    <row r="10" spans="1:35" ht="13.5" customHeight="1" thickBot="1" x14ac:dyDescent="0.25">
      <c r="A10" s="466" t="s">
        <v>2028</v>
      </c>
      <c r="B10" s="466" t="s">
        <v>133</v>
      </c>
      <c r="C10" s="466"/>
      <c r="D10" s="455" t="s">
        <v>66</v>
      </c>
      <c r="E10" s="455" t="s">
        <v>21</v>
      </c>
      <c r="F10" s="498" t="s">
        <v>28</v>
      </c>
      <c r="G10" s="455" t="s">
        <v>107</v>
      </c>
      <c r="H10" s="502" t="s">
        <v>109</v>
      </c>
      <c r="I10" s="480" t="s">
        <v>116</v>
      </c>
      <c r="J10" s="143"/>
      <c r="K10" s="143"/>
      <c r="L10" s="143"/>
      <c r="M10" s="143"/>
      <c r="N10" s="143"/>
      <c r="O10" s="143"/>
      <c r="P10" s="501" t="s">
        <v>29</v>
      </c>
      <c r="Q10" s="501"/>
      <c r="R10" s="501"/>
      <c r="S10" s="501"/>
      <c r="T10" s="501"/>
      <c r="U10" s="501"/>
      <c r="V10" s="497" t="s">
        <v>30</v>
      </c>
      <c r="W10" s="498" t="s">
        <v>31</v>
      </c>
      <c r="X10" s="498" t="s">
        <v>17</v>
      </c>
      <c r="Y10" s="501" t="s">
        <v>18</v>
      </c>
      <c r="AA10" s="126" t="s">
        <v>121</v>
      </c>
      <c r="AB10" s="126" t="s">
        <v>122</v>
      </c>
      <c r="AC10" s="126" t="s">
        <v>123</v>
      </c>
      <c r="AD10" s="126">
        <v>1</v>
      </c>
      <c r="AE10" s="126">
        <v>2</v>
      </c>
      <c r="AF10" s="126" t="s">
        <v>47</v>
      </c>
      <c r="AG10" s="126" t="s">
        <v>124</v>
      </c>
      <c r="AH10" s="126" t="s">
        <v>125</v>
      </c>
      <c r="AI10" s="126" t="s">
        <v>126</v>
      </c>
    </row>
    <row r="11" spans="1:35" ht="20.25" customHeight="1" thickBot="1" x14ac:dyDescent="0.25">
      <c r="A11" s="466"/>
      <c r="B11" s="185" t="s">
        <v>134</v>
      </c>
      <c r="C11" s="185" t="s">
        <v>135</v>
      </c>
      <c r="D11" s="455"/>
      <c r="E11" s="455"/>
      <c r="F11" s="455"/>
      <c r="G11" s="455"/>
      <c r="H11" s="503"/>
      <c r="I11" s="481"/>
      <c r="J11" s="142">
        <v>1</v>
      </c>
      <c r="K11" s="142">
        <v>2</v>
      </c>
      <c r="L11" s="142">
        <v>3</v>
      </c>
      <c r="M11" s="142">
        <v>4</v>
      </c>
      <c r="N11" s="142">
        <v>5</v>
      </c>
      <c r="O11" s="142">
        <v>6</v>
      </c>
      <c r="P11" s="111">
        <v>1</v>
      </c>
      <c r="Q11" s="111">
        <v>2</v>
      </c>
      <c r="R11" s="111">
        <v>3</v>
      </c>
      <c r="S11" s="112">
        <v>4</v>
      </c>
      <c r="T11" s="112">
        <v>5</v>
      </c>
      <c r="U11" s="112">
        <v>6</v>
      </c>
      <c r="V11" s="497"/>
      <c r="W11" s="498"/>
      <c r="X11" s="498"/>
      <c r="Y11" s="501"/>
      <c r="AA11" s="165">
        <v>6.65</v>
      </c>
      <c r="AB11" s="165">
        <v>6.25</v>
      </c>
      <c r="AC11" s="166">
        <v>5.9</v>
      </c>
      <c r="AD11" s="166">
        <v>5.55</v>
      </c>
      <c r="AE11" s="166">
        <v>5.0999999999999996</v>
      </c>
      <c r="AF11" s="166">
        <v>4.7</v>
      </c>
      <c r="AG11" s="166">
        <v>4.3</v>
      </c>
      <c r="AH11" s="166">
        <v>4</v>
      </c>
      <c r="AI11" s="167">
        <v>3.6</v>
      </c>
    </row>
    <row r="12" spans="1:35" s="61" customFormat="1" ht="24.95" customHeight="1" x14ac:dyDescent="0.2">
      <c r="A12" s="221">
        <v>1</v>
      </c>
      <c r="B12" s="221">
        <v>1</v>
      </c>
      <c r="C12" s="221"/>
      <c r="D12" s="83" t="s">
        <v>2885</v>
      </c>
      <c r="E12" s="82" t="s">
        <v>350</v>
      </c>
      <c r="F12" s="82"/>
      <c r="G12" s="83" t="s">
        <v>2886</v>
      </c>
      <c r="H12" s="222">
        <f>VLOOKUP($Z12,УЧАСТНИКИ!$A$2:$L$1060,7,FALSE)</f>
        <v>0</v>
      </c>
      <c r="I12" s="222" t="str">
        <f>VLOOKUP($Z12,УЧАСТНИКИ!$A$2:$L$1060,11,FALSE)</f>
        <v>МС</v>
      </c>
      <c r="J12" s="223">
        <v>507</v>
      </c>
      <c r="K12" s="223"/>
      <c r="L12" s="223"/>
      <c r="M12" s="223">
        <v>481</v>
      </c>
      <c r="N12" s="223"/>
      <c r="O12" s="223">
        <v>538</v>
      </c>
      <c r="P12" s="224" t="s">
        <v>309</v>
      </c>
      <c r="Q12" s="224" t="s">
        <v>309</v>
      </c>
      <c r="R12" s="224">
        <v>5.22</v>
      </c>
      <c r="S12" s="224">
        <v>5.52</v>
      </c>
      <c r="T12" s="224">
        <v>5.66</v>
      </c>
      <c r="U12" s="224" t="s">
        <v>309</v>
      </c>
      <c r="V12" s="225">
        <v>5.66</v>
      </c>
      <c r="W12" s="65">
        <v>1</v>
      </c>
      <c r="X12" s="222" t="s">
        <v>1648</v>
      </c>
      <c r="Y12" s="83" t="s">
        <v>2891</v>
      </c>
      <c r="Z12" s="20" t="s">
        <v>2419</v>
      </c>
      <c r="AA12" s="66" t="e">
        <f>#REF!</f>
        <v>#REF!</v>
      </c>
      <c r="AC12" s="60"/>
      <c r="AD12" s="60"/>
      <c r="AE12" s="60"/>
      <c r="AF12" s="60"/>
    </row>
    <row r="13" spans="1:35" s="61" customFormat="1" ht="24.95" customHeight="1" x14ac:dyDescent="0.2">
      <c r="A13" s="221">
        <v>2</v>
      </c>
      <c r="B13" s="221">
        <v>2</v>
      </c>
      <c r="C13" s="221"/>
      <c r="D13" s="83" t="str">
        <f>VLOOKUP($Z13,УЧАСТНИКИ!$A$2:$L$1060,3,FALSE)</f>
        <v>АНДРИЕНКО МАРИЯ</v>
      </c>
      <c r="E13" s="82" t="str">
        <f>VLOOKUP($Z13,УЧАСТНИКИ!$A$2:$L$1060,4,FALSE)</f>
        <v>23.06.2006</v>
      </c>
      <c r="F13" s="82"/>
      <c r="G13" s="83" t="s">
        <v>2674</v>
      </c>
      <c r="H13" s="222">
        <f>VLOOKUP($Z13,УЧАСТНИКИ!$A$2:$L$1060,7,FALSE)</f>
        <v>0</v>
      </c>
      <c r="I13" s="222" t="str">
        <f>VLOOKUP($Z13,УЧАСТНИКИ!$A$2:$L$1060,11,FALSE)</f>
        <v>МО</v>
      </c>
      <c r="J13" s="223">
        <v>511</v>
      </c>
      <c r="K13" s="223"/>
      <c r="L13" s="223"/>
      <c r="M13" s="223">
        <v>532</v>
      </c>
      <c r="N13" s="223"/>
      <c r="O13" s="223"/>
      <c r="P13" s="224">
        <v>4.88</v>
      </c>
      <c r="Q13" s="224">
        <v>5.01</v>
      </c>
      <c r="R13" s="224">
        <v>4.82</v>
      </c>
      <c r="S13" s="224">
        <v>5.05</v>
      </c>
      <c r="T13" s="224">
        <v>4.68</v>
      </c>
      <c r="U13" s="224">
        <v>5.28</v>
      </c>
      <c r="V13" s="225">
        <v>5.28</v>
      </c>
      <c r="W13" s="65">
        <v>2</v>
      </c>
      <c r="X13" s="222">
        <v>17</v>
      </c>
      <c r="Y13" s="83" t="str">
        <f>VLOOKUP($Z13,УЧАСТНИКИ!$A$2:$L$1060,10,FALSE)</f>
        <v>ИВАНОВ.И.П.</v>
      </c>
      <c r="Z13" s="61" t="s">
        <v>2197</v>
      </c>
      <c r="AA13" s="66" t="e">
        <f>#REF!</f>
        <v>#REF!</v>
      </c>
      <c r="AC13" s="60"/>
      <c r="AD13" s="60"/>
      <c r="AE13" s="60"/>
      <c r="AF13" s="60"/>
    </row>
    <row r="14" spans="1:35" s="61" customFormat="1" ht="24.95" customHeight="1" x14ac:dyDescent="0.2">
      <c r="A14" s="221">
        <v>3</v>
      </c>
      <c r="B14" s="221">
        <v>2</v>
      </c>
      <c r="C14" s="221"/>
      <c r="D14" s="83" t="s">
        <v>2312</v>
      </c>
      <c r="E14" s="82" t="s">
        <v>2684</v>
      </c>
      <c r="F14" s="82"/>
      <c r="G14" s="83" t="s">
        <v>2725</v>
      </c>
      <c r="H14" s="222">
        <f>VLOOKUP($Z14,УЧАСТНИКИ!$A$2:$L$1060,7,FALSE)</f>
        <v>0</v>
      </c>
      <c r="I14" s="222" t="s">
        <v>136</v>
      </c>
      <c r="J14" s="223"/>
      <c r="K14" s="223"/>
      <c r="L14" s="223">
        <v>393</v>
      </c>
      <c r="M14" s="223">
        <v>495</v>
      </c>
      <c r="N14" s="223">
        <v>462</v>
      </c>
      <c r="O14" s="223"/>
      <c r="P14" s="224">
        <v>4.38</v>
      </c>
      <c r="Q14" s="224">
        <v>4.96</v>
      </c>
      <c r="R14" s="224">
        <v>4.93</v>
      </c>
      <c r="S14" s="224">
        <v>4.78</v>
      </c>
      <c r="T14" s="224" t="s">
        <v>309</v>
      </c>
      <c r="U14" s="224">
        <v>4.88</v>
      </c>
      <c r="V14" s="225">
        <v>4.96</v>
      </c>
      <c r="W14" s="65">
        <v>2</v>
      </c>
      <c r="X14" s="222">
        <v>15</v>
      </c>
      <c r="Y14" s="83" t="s">
        <v>2707</v>
      </c>
      <c r="Z14" s="61" t="s">
        <v>2237</v>
      </c>
      <c r="AA14" s="66" t="e">
        <f>#REF!</f>
        <v>#REF!</v>
      </c>
      <c r="AC14" s="60"/>
      <c r="AD14" s="60"/>
      <c r="AE14" s="60"/>
      <c r="AF14" s="60"/>
    </row>
    <row r="15" spans="1:35" s="61" customFormat="1" ht="24.95" customHeight="1" x14ac:dyDescent="0.2">
      <c r="A15" s="221">
        <v>4</v>
      </c>
      <c r="B15" s="221">
        <v>2</v>
      </c>
      <c r="C15" s="221"/>
      <c r="D15" s="83" t="s">
        <v>2391</v>
      </c>
      <c r="E15" s="82" t="s">
        <v>2684</v>
      </c>
      <c r="F15" s="82"/>
      <c r="G15" s="83" t="s">
        <v>2723</v>
      </c>
      <c r="H15" s="222">
        <f>VLOOKUP($Z15,УЧАСТНИКИ!$A$2:$L$1060,7,FALSE)</f>
        <v>0</v>
      </c>
      <c r="I15" s="222" t="s">
        <v>136</v>
      </c>
      <c r="J15" s="223"/>
      <c r="K15" s="223"/>
      <c r="L15" s="223">
        <v>488</v>
      </c>
      <c r="M15" s="223">
        <v>477</v>
      </c>
      <c r="N15" s="223">
        <v>472</v>
      </c>
      <c r="O15" s="223"/>
      <c r="P15" s="224" t="s">
        <v>309</v>
      </c>
      <c r="Q15" s="224">
        <v>4.62</v>
      </c>
      <c r="R15" s="224">
        <v>4.45</v>
      </c>
      <c r="S15" s="224">
        <v>4.4000000000000004</v>
      </c>
      <c r="T15" s="224" t="s">
        <v>309</v>
      </c>
      <c r="U15" s="224" t="s">
        <v>309</v>
      </c>
      <c r="V15" s="225">
        <v>4.62</v>
      </c>
      <c r="W15" s="65">
        <v>3</v>
      </c>
      <c r="X15" s="222">
        <v>14</v>
      </c>
      <c r="Y15" s="83" t="s">
        <v>391</v>
      </c>
      <c r="Z15" s="61" t="s">
        <v>169</v>
      </c>
      <c r="AA15" s="66" t="e">
        <f>#REF!</f>
        <v>#REF!</v>
      </c>
      <c r="AC15" s="60"/>
      <c r="AD15" s="60"/>
      <c r="AE15" s="60"/>
      <c r="AF15" s="60"/>
    </row>
    <row r="16" spans="1:35" s="61" customFormat="1" ht="24.95" customHeight="1" x14ac:dyDescent="0.2">
      <c r="A16" s="221">
        <v>5</v>
      </c>
      <c r="B16" s="221">
        <v>2</v>
      </c>
      <c r="C16" s="221"/>
      <c r="D16" s="83" t="s">
        <v>2497</v>
      </c>
      <c r="E16" s="82" t="s">
        <v>2710</v>
      </c>
      <c r="F16" s="82"/>
      <c r="G16" s="83" t="s">
        <v>2723</v>
      </c>
      <c r="H16" s="222" t="str">
        <f>VLOOKUP($Z16,УЧАСТНИКИ!$A$2:$L$1060,7,FALSE)</f>
        <v>ЮФО</v>
      </c>
      <c r="I16" s="222" t="s">
        <v>136</v>
      </c>
      <c r="J16" s="223"/>
      <c r="K16" s="223">
        <v>435</v>
      </c>
      <c r="L16" s="223"/>
      <c r="M16" s="223">
        <v>460</v>
      </c>
      <c r="N16" s="223">
        <v>470</v>
      </c>
      <c r="O16" s="223">
        <v>460</v>
      </c>
      <c r="P16" s="224" t="s">
        <v>309</v>
      </c>
      <c r="Q16" s="224" t="s">
        <v>309</v>
      </c>
      <c r="R16" s="224">
        <v>4.5999999999999996</v>
      </c>
      <c r="S16" s="224">
        <v>4.2</v>
      </c>
      <c r="T16" s="224" t="s">
        <v>309</v>
      </c>
      <c r="U16" s="224">
        <v>4.5999999999999996</v>
      </c>
      <c r="V16" s="225">
        <v>4.5999999999999996</v>
      </c>
      <c r="W16" s="65">
        <v>3</v>
      </c>
      <c r="X16" s="222">
        <v>13</v>
      </c>
      <c r="Y16" s="83" t="s">
        <v>391</v>
      </c>
      <c r="Z16" s="61" t="s">
        <v>2270</v>
      </c>
      <c r="AA16" s="66" t="e">
        <f>#REF!</f>
        <v>#REF!</v>
      </c>
      <c r="AC16" s="60"/>
      <c r="AD16" s="60"/>
      <c r="AE16" s="60"/>
      <c r="AF16" s="60"/>
    </row>
    <row r="17" spans="1:32" s="61" customFormat="1" ht="24.95" customHeight="1" x14ac:dyDescent="0.2">
      <c r="A17" s="221">
        <v>6</v>
      </c>
      <c r="B17" s="221">
        <v>2</v>
      </c>
      <c r="C17" s="221"/>
      <c r="D17" s="83" t="s">
        <v>2735</v>
      </c>
      <c r="E17" s="82" t="s">
        <v>2684</v>
      </c>
      <c r="F17" s="82"/>
      <c r="G17" s="83" t="s">
        <v>2728</v>
      </c>
      <c r="H17" s="222">
        <f>VLOOKUP($Z17,УЧАСТНИКИ!$A$2:$L$1060,7,FALSE)</f>
        <v>0</v>
      </c>
      <c r="I17" s="222" t="s">
        <v>149</v>
      </c>
      <c r="J17" s="223">
        <v>421</v>
      </c>
      <c r="K17" s="223"/>
      <c r="L17" s="223">
        <v>458</v>
      </c>
      <c r="M17" s="223"/>
      <c r="N17" s="223">
        <v>449</v>
      </c>
      <c r="O17" s="223"/>
      <c r="P17" s="224">
        <v>4.58</v>
      </c>
      <c r="Q17" s="224">
        <v>4.47</v>
      </c>
      <c r="R17" s="224">
        <v>4.37</v>
      </c>
      <c r="S17" s="224">
        <v>4.38</v>
      </c>
      <c r="T17" s="224" t="s">
        <v>309</v>
      </c>
      <c r="U17" s="224" t="s">
        <v>309</v>
      </c>
      <c r="V17" s="225">
        <v>4.58</v>
      </c>
      <c r="W17" s="65">
        <v>3</v>
      </c>
      <c r="X17" s="222">
        <v>11</v>
      </c>
      <c r="Y17" s="83" t="s">
        <v>2892</v>
      </c>
      <c r="Z17" s="61" t="s">
        <v>2141</v>
      </c>
      <c r="AA17" s="66" t="e">
        <f>#REF!</f>
        <v>#REF!</v>
      </c>
      <c r="AC17" s="60"/>
      <c r="AD17" s="60"/>
      <c r="AE17" s="60"/>
      <c r="AF17" s="60"/>
    </row>
    <row r="18" spans="1:32" s="61" customFormat="1" ht="24.95" customHeight="1" x14ac:dyDescent="0.2">
      <c r="A18" s="221">
        <v>7</v>
      </c>
      <c r="B18" s="221"/>
      <c r="C18" s="221"/>
      <c r="D18" s="83" t="s">
        <v>622</v>
      </c>
      <c r="E18" s="82" t="s">
        <v>645</v>
      </c>
      <c r="F18" s="82"/>
      <c r="G18" s="83" t="s">
        <v>2887</v>
      </c>
      <c r="H18" s="222"/>
      <c r="I18" s="222" t="s">
        <v>136</v>
      </c>
      <c r="J18" s="223"/>
      <c r="K18" s="223"/>
      <c r="L18" s="223"/>
      <c r="M18" s="223"/>
      <c r="N18" s="223"/>
      <c r="O18" s="223"/>
      <c r="P18" s="224">
        <v>4.43</v>
      </c>
      <c r="Q18" s="224">
        <v>4.08</v>
      </c>
      <c r="R18" s="224" t="s">
        <v>309</v>
      </c>
      <c r="S18" s="224">
        <v>4.29</v>
      </c>
      <c r="T18" s="224">
        <v>4.47</v>
      </c>
      <c r="U18" s="224" t="s">
        <v>309</v>
      </c>
      <c r="V18" s="225">
        <v>4.47</v>
      </c>
      <c r="W18" s="65">
        <v>3</v>
      </c>
      <c r="X18" s="222"/>
      <c r="Y18" s="83" t="s">
        <v>488</v>
      </c>
      <c r="AA18" s="66"/>
      <c r="AC18" s="353"/>
      <c r="AD18" s="353"/>
      <c r="AE18" s="353"/>
      <c r="AF18" s="353"/>
    </row>
    <row r="19" spans="1:32" s="61" customFormat="1" ht="24.95" customHeight="1" x14ac:dyDescent="0.2">
      <c r="A19" s="221">
        <v>8</v>
      </c>
      <c r="B19" s="221">
        <v>2</v>
      </c>
      <c r="C19" s="221"/>
      <c r="D19" s="83" t="s">
        <v>2730</v>
      </c>
      <c r="E19" s="82" t="s">
        <v>2731</v>
      </c>
      <c r="F19" s="325" t="s">
        <v>2725</v>
      </c>
      <c r="G19" s="83" t="s">
        <v>2725</v>
      </c>
      <c r="H19" s="222">
        <f>VLOOKUP($Z19,УЧАСТНИКИ!$A$2:$L$1060,7,FALSE)</f>
        <v>0</v>
      </c>
      <c r="I19" s="350" t="s">
        <v>136</v>
      </c>
      <c r="J19" s="223"/>
      <c r="K19" s="223"/>
      <c r="L19" s="223">
        <v>425</v>
      </c>
      <c r="M19" s="223">
        <v>438</v>
      </c>
      <c r="N19" s="223">
        <v>427</v>
      </c>
      <c r="O19" s="223">
        <v>424</v>
      </c>
      <c r="P19" s="224" t="s">
        <v>309</v>
      </c>
      <c r="Q19" s="224" t="s">
        <v>309</v>
      </c>
      <c r="R19" s="224" t="s">
        <v>309</v>
      </c>
      <c r="S19" s="224"/>
      <c r="T19" s="224"/>
      <c r="U19" s="224"/>
      <c r="V19" s="225"/>
      <c r="W19" s="65"/>
      <c r="X19" s="222">
        <v>10</v>
      </c>
      <c r="Y19" s="351" t="s">
        <v>2707</v>
      </c>
      <c r="Z19" s="61" t="s">
        <v>2629</v>
      </c>
      <c r="AA19" s="66" t="e">
        <f>#REF!</f>
        <v>#REF!</v>
      </c>
      <c r="AC19" s="60"/>
      <c r="AD19" s="60"/>
      <c r="AE19" s="60"/>
      <c r="AF19" s="60"/>
    </row>
    <row r="20" spans="1:32" s="61" customFormat="1" ht="24.95" customHeight="1" x14ac:dyDescent="0.2">
      <c r="A20" s="221">
        <v>9</v>
      </c>
      <c r="B20" s="221">
        <v>2</v>
      </c>
      <c r="C20" s="221"/>
      <c r="D20" s="83" t="s">
        <v>2718</v>
      </c>
      <c r="E20" s="82" t="s">
        <v>350</v>
      </c>
      <c r="F20" s="82"/>
      <c r="G20" s="83" t="s">
        <v>2719</v>
      </c>
      <c r="H20" s="222" t="str">
        <f>VLOOKUP($Z20,УЧАСТНИКИ!$A$2:$L$1060,7,FALSE)</f>
        <v>ЮФО</v>
      </c>
      <c r="I20" s="222" t="s">
        <v>136</v>
      </c>
      <c r="J20" s="223">
        <v>377</v>
      </c>
      <c r="K20" s="223">
        <v>363</v>
      </c>
      <c r="L20" s="223"/>
      <c r="M20" s="223">
        <v>378</v>
      </c>
      <c r="N20" s="223">
        <v>398</v>
      </c>
      <c r="O20" s="223"/>
      <c r="P20" s="224" t="s">
        <v>309</v>
      </c>
      <c r="Q20" s="224" t="s">
        <v>309</v>
      </c>
      <c r="R20" s="224" t="s">
        <v>309</v>
      </c>
      <c r="S20" s="224"/>
      <c r="T20" s="224"/>
      <c r="U20" s="224"/>
      <c r="V20" s="225"/>
      <c r="W20" s="65"/>
      <c r="X20" s="222">
        <f>VLOOKUP($Z20,УЧАСТНИКИ!$A$2:$L$1060,9,FALSE)</f>
        <v>0</v>
      </c>
      <c r="Y20" s="83" t="s">
        <v>1395</v>
      </c>
      <c r="Z20" s="61" t="s">
        <v>1518</v>
      </c>
      <c r="AA20" s="66" t="e">
        <f>#REF!</f>
        <v>#REF!</v>
      </c>
      <c r="AC20" s="60"/>
      <c r="AD20" s="60"/>
      <c r="AE20" s="60"/>
      <c r="AF20" s="60"/>
    </row>
    <row r="21" spans="1:32" s="61" customFormat="1" ht="24.95" hidden="1" customHeight="1" x14ac:dyDescent="0.2">
      <c r="A21" s="221">
        <v>9</v>
      </c>
      <c r="B21" s="221">
        <v>2</v>
      </c>
      <c r="C21" s="221"/>
      <c r="D21" s="83" t="e">
        <f>VLOOKUP($Z21,УЧАСТНИКИ!$A$2:$L$1060,3,FALSE)</f>
        <v>#N/A</v>
      </c>
      <c r="E21" s="82" t="e">
        <f>VLOOKUP($Z21,УЧАСТНИКИ!$A$2:$L$1060,4,FALSE)</f>
        <v>#N/A</v>
      </c>
      <c r="F21" s="82" t="e">
        <f>VLOOKUP($Z21,УЧАСТНИКИ!$A$2:$L$1060,8,FALSE)</f>
        <v>#N/A</v>
      </c>
      <c r="G21" s="83" t="e">
        <f>VLOOKUP($Z21,УЧАСТНИКИ!$A$2:$L$1060,5,FALSE)</f>
        <v>#N/A</v>
      </c>
      <c r="H21" s="222" t="e">
        <f>VLOOKUP($Z21,УЧАСТНИКИ!$A$2:$L$1060,7,FALSE)</f>
        <v>#N/A</v>
      </c>
      <c r="I21" s="222" t="e">
        <f>VLOOKUP($Z21,УЧАСТНИКИ!$A$2:$L$1060,11,FALSE)</f>
        <v>#N/A</v>
      </c>
      <c r="J21" s="223"/>
      <c r="K21" s="223"/>
      <c r="L21" s="223"/>
      <c r="M21" s="223"/>
      <c r="N21" s="223"/>
      <c r="O21" s="223"/>
      <c r="P21" s="224">
        <f t="shared" ref="P21:P37" si="0">J21/100</f>
        <v>0</v>
      </c>
      <c r="Q21" s="224">
        <f t="shared" ref="Q21:Q38" si="1">K21/100</f>
        <v>0</v>
      </c>
      <c r="R21" s="224">
        <f t="shared" ref="R21" si="2">L21/100</f>
        <v>0</v>
      </c>
      <c r="S21" s="231">
        <f t="shared" ref="S21" si="3">M21/100</f>
        <v>0</v>
      </c>
      <c r="T21" s="231">
        <f t="shared" ref="T21" si="4">N21/100</f>
        <v>0</v>
      </c>
      <c r="U21" s="231">
        <f t="shared" ref="U21" si="5">O21/100</f>
        <v>0</v>
      </c>
      <c r="V21" s="225">
        <f t="shared" ref="V21" si="6">MAX(P21,Q21,R21,S21,T21,U21)</f>
        <v>0</v>
      </c>
      <c r="W21" s="65" t="str">
        <f t="shared" ref="W21:W24" si="7">IF(V21&gt;=$AA$11,"МСМК",IF(V21&gt;=$AB$11,"МС",IF(V21&gt;=$AC$11,"КМС",IF(V21&gt;=$AD$11,"1",IF(V21&gt;=$AE$11,"2",IF(V21&gt;=$AF$11,"3",IF(V21&gt;=$AG$11,"1юн",IF(V21&gt;=$AH$11,"2юн",IF(V21&gt;=$AI$11,"3юн",IF(V21&lt;$AI$11,"б/р"))))))))))</f>
        <v>б/р</v>
      </c>
      <c r="X21" s="222">
        <v>9</v>
      </c>
      <c r="Y21" s="83" t="e">
        <f>VLOOKUP($Z21,УЧАСТНИКИ!$A$2:$L$1060,10,FALSE)</f>
        <v>#N/A</v>
      </c>
      <c r="AA21" s="66" t="e">
        <f>#REF!</f>
        <v>#REF!</v>
      </c>
      <c r="AC21" s="60"/>
      <c r="AD21" s="60"/>
      <c r="AE21" s="60"/>
      <c r="AF21" s="60"/>
    </row>
    <row r="22" spans="1:32" s="61" customFormat="1" ht="24.95" hidden="1" customHeight="1" x14ac:dyDescent="0.2">
      <c r="A22" s="221">
        <v>10</v>
      </c>
      <c r="B22" s="221">
        <v>1</v>
      </c>
      <c r="C22" s="221"/>
      <c r="D22" s="83" t="e">
        <f>VLOOKUP($Z22,УЧАСТНИКИ!$A$2:$L$1060,3,FALSE)</f>
        <v>#N/A</v>
      </c>
      <c r="E22" s="82" t="e">
        <f>VLOOKUP($Z22,УЧАСТНИКИ!$A$2:$L$1060,4,FALSE)</f>
        <v>#N/A</v>
      </c>
      <c r="F22" s="82" t="e">
        <f>VLOOKUP($Z22,УЧАСТНИКИ!$A$2:$L$1060,8,FALSE)</f>
        <v>#N/A</v>
      </c>
      <c r="G22" s="83" t="e">
        <f>VLOOKUP($Z22,УЧАСТНИКИ!$A$2:$L$1060,5,FALSE)</f>
        <v>#N/A</v>
      </c>
      <c r="H22" s="222" t="e">
        <f>VLOOKUP($Z22,УЧАСТНИКИ!$A$2:$L$1060,7,FALSE)</f>
        <v>#N/A</v>
      </c>
      <c r="I22" s="222" t="e">
        <f>VLOOKUP($Z22,УЧАСТНИКИ!$A$2:$L$1060,11,FALSE)</f>
        <v>#N/A</v>
      </c>
      <c r="J22" s="223"/>
      <c r="K22" s="223"/>
      <c r="L22" s="223"/>
      <c r="M22" s="223"/>
      <c r="N22" s="223"/>
      <c r="O22" s="223"/>
      <c r="P22" s="224">
        <f t="shared" si="0"/>
        <v>0</v>
      </c>
      <c r="Q22" s="224" t="s">
        <v>309</v>
      </c>
      <c r="R22" s="224">
        <f t="shared" ref="R22" si="8">L22/100</f>
        <v>0</v>
      </c>
      <c r="S22" s="231">
        <f t="shared" ref="S22" si="9">M22/100</f>
        <v>0</v>
      </c>
      <c r="T22" s="231">
        <f t="shared" ref="T22:T28" si="10">N22/100</f>
        <v>0</v>
      </c>
      <c r="U22" s="231">
        <f t="shared" ref="U22:U31" si="11">O22/100</f>
        <v>0</v>
      </c>
      <c r="V22" s="225">
        <f t="shared" ref="V22:V38" si="12">MAX(P22,Q22,R22,S22,T22,U22)</f>
        <v>0</v>
      </c>
      <c r="W22" s="65" t="str">
        <f t="shared" si="7"/>
        <v>б/р</v>
      </c>
      <c r="X22" s="222">
        <v>0</v>
      </c>
      <c r="Y22" s="83" t="e">
        <f>VLOOKUP($Z22,УЧАСТНИКИ!$A$2:$L$1060,10,FALSE)</f>
        <v>#N/A</v>
      </c>
      <c r="Z22" s="20"/>
      <c r="AA22" s="66" t="e">
        <f>#REF!</f>
        <v>#REF!</v>
      </c>
      <c r="AC22" s="60"/>
      <c r="AD22" s="60"/>
      <c r="AE22" s="60"/>
      <c r="AF22" s="60"/>
    </row>
    <row r="23" spans="1:32" s="61" customFormat="1" ht="36" hidden="1" customHeight="1" x14ac:dyDescent="0.2">
      <c r="A23" s="221">
        <v>11</v>
      </c>
      <c r="B23" s="221">
        <v>2</v>
      </c>
      <c r="C23" s="221"/>
      <c r="D23" s="83" t="e">
        <f>VLOOKUP($Z23,УЧАСТНИКИ!$A$2:$L$1060,3,FALSE)</f>
        <v>#N/A</v>
      </c>
      <c r="E23" s="82" t="e">
        <f>VLOOKUP($Z23,УЧАСТНИКИ!$A$2:$L$1060,4,FALSE)</f>
        <v>#N/A</v>
      </c>
      <c r="F23" s="82" t="e">
        <f>VLOOKUP($Z23,УЧАСТНИКИ!$A$2:$L$1060,8,FALSE)</f>
        <v>#N/A</v>
      </c>
      <c r="G23" s="83" t="e">
        <f>VLOOKUP($Z23,УЧАСТНИКИ!$A$2:$L$1060,5,FALSE)</f>
        <v>#N/A</v>
      </c>
      <c r="H23" s="222" t="e">
        <f>VLOOKUP($Z23,УЧАСТНИКИ!$A$2:$L$1060,7,FALSE)</f>
        <v>#N/A</v>
      </c>
      <c r="I23" s="222" t="e">
        <f>VLOOKUP($Z23,УЧАСТНИКИ!$A$2:$L$1060,11,FALSE)</f>
        <v>#N/A</v>
      </c>
      <c r="J23" s="223"/>
      <c r="K23" s="223"/>
      <c r="L23" s="223"/>
      <c r="M23" s="223"/>
      <c r="N23" s="223"/>
      <c r="O23" s="223"/>
      <c r="P23" s="224">
        <f t="shared" si="0"/>
        <v>0</v>
      </c>
      <c r="Q23" s="224">
        <f t="shared" si="1"/>
        <v>0</v>
      </c>
      <c r="R23" s="224">
        <f t="shared" ref="R23:R36" si="13">L23/100</f>
        <v>0</v>
      </c>
      <c r="S23" s="231" t="s">
        <v>159</v>
      </c>
      <c r="T23" s="231">
        <f t="shared" si="10"/>
        <v>0</v>
      </c>
      <c r="U23" s="231">
        <f t="shared" si="11"/>
        <v>0</v>
      </c>
      <c r="V23" s="225">
        <f t="shared" si="12"/>
        <v>0</v>
      </c>
      <c r="W23" s="65" t="str">
        <f t="shared" si="7"/>
        <v>б/р</v>
      </c>
      <c r="X23" s="222" t="e">
        <f>VLOOKUP($Z23,УЧАСТНИКИ!$A$2:$L$1060,9,FALSE)</f>
        <v>#N/A</v>
      </c>
      <c r="Y23" s="83" t="e">
        <f>VLOOKUP($Z23,УЧАСТНИКИ!$A$2:$L$1060,10,FALSE)</f>
        <v>#N/A</v>
      </c>
      <c r="AA23" s="66" t="e">
        <f>#REF!</f>
        <v>#REF!</v>
      </c>
      <c r="AC23" s="60"/>
      <c r="AD23" s="60"/>
      <c r="AE23" s="60"/>
      <c r="AF23" s="60"/>
    </row>
    <row r="24" spans="1:32" s="61" customFormat="1" ht="24.95" hidden="1" customHeight="1" x14ac:dyDescent="0.2">
      <c r="A24" s="221">
        <v>12</v>
      </c>
      <c r="B24" s="221">
        <v>2</v>
      </c>
      <c r="C24" s="221"/>
      <c r="D24" s="83" t="e">
        <f>VLOOKUP($Z24,УЧАСТНИКИ!$A$2:$L$1060,3,FALSE)</f>
        <v>#N/A</v>
      </c>
      <c r="E24" s="82" t="e">
        <f>VLOOKUP($Z24,УЧАСТНИКИ!$A$2:$L$1060,4,FALSE)</f>
        <v>#N/A</v>
      </c>
      <c r="F24" s="82" t="e">
        <f>VLOOKUP($Z24,УЧАСТНИКИ!$A$2:$L$1060,8,FALSE)</f>
        <v>#N/A</v>
      </c>
      <c r="G24" s="83" t="e">
        <f>VLOOKUP($Z24,УЧАСТНИКИ!$A$2:$L$1060,5,FALSE)</f>
        <v>#N/A</v>
      </c>
      <c r="H24" s="222" t="e">
        <f>VLOOKUP($Z24,УЧАСТНИКИ!$A$2:$L$1060,7,FALSE)</f>
        <v>#N/A</v>
      </c>
      <c r="I24" s="222" t="e">
        <f>VLOOKUP($Z24,УЧАСТНИКИ!$A$2:$L$1060,11,FALSE)</f>
        <v>#N/A</v>
      </c>
      <c r="J24" s="223"/>
      <c r="K24" s="223"/>
      <c r="L24" s="223"/>
      <c r="M24" s="223"/>
      <c r="N24" s="223"/>
      <c r="O24" s="223"/>
      <c r="P24" s="224" t="s">
        <v>309</v>
      </c>
      <c r="Q24" s="224">
        <f t="shared" si="1"/>
        <v>0</v>
      </c>
      <c r="R24" s="224">
        <f t="shared" si="13"/>
        <v>0</v>
      </c>
      <c r="S24" s="231">
        <f t="shared" ref="S24" si="14">M24/100</f>
        <v>0</v>
      </c>
      <c r="T24" s="231">
        <f t="shared" ref="T24" si="15">N24/100</f>
        <v>0</v>
      </c>
      <c r="U24" s="231">
        <f t="shared" ref="U24" si="16">O24/100</f>
        <v>0</v>
      </c>
      <c r="V24" s="225">
        <f t="shared" ref="V24" si="17">MAX(P24,Q24,R24,S24,T24,U24)</f>
        <v>0</v>
      </c>
      <c r="W24" s="65" t="str">
        <f t="shared" si="7"/>
        <v>б/р</v>
      </c>
      <c r="X24" s="222" t="e">
        <f>VLOOKUP($Z24,УЧАСТНИКИ!$A$2:$L$1060,9,FALSE)</f>
        <v>#N/A</v>
      </c>
      <c r="Y24" s="83" t="e">
        <f>VLOOKUP($Z24,УЧАСТНИКИ!$A$2:$L$1060,10,FALSE)</f>
        <v>#N/A</v>
      </c>
      <c r="AA24" s="66" t="e">
        <f>#REF!</f>
        <v>#REF!</v>
      </c>
      <c r="AC24" s="60"/>
      <c r="AD24" s="60"/>
      <c r="AE24" s="60"/>
      <c r="AF24" s="60"/>
    </row>
    <row r="25" spans="1:32" s="61" customFormat="1" ht="31.5" hidden="1" customHeight="1" x14ac:dyDescent="0.2">
      <c r="A25" s="221">
        <v>13</v>
      </c>
      <c r="B25" s="221">
        <v>2</v>
      </c>
      <c r="C25" s="221"/>
      <c r="D25" s="83" t="e">
        <f>VLOOKUP($Z25,УЧАСТНИКИ!$A$2:$L$1060,3,FALSE)</f>
        <v>#N/A</v>
      </c>
      <c r="E25" s="82" t="e">
        <f>VLOOKUP($Z25,УЧАСТНИКИ!$A$2:$L$1060,4,FALSE)</f>
        <v>#N/A</v>
      </c>
      <c r="F25" s="82" t="e">
        <f>VLOOKUP($Z25,УЧАСТНИКИ!$A$2:$L$1060,8,FALSE)</f>
        <v>#N/A</v>
      </c>
      <c r="G25" s="83" t="e">
        <f>VLOOKUP($Z25,УЧАСТНИКИ!$A$2:$L$1060,5,FALSE)</f>
        <v>#N/A</v>
      </c>
      <c r="H25" s="222" t="e">
        <f>VLOOKUP($Z25,УЧАСТНИКИ!$A$2:$L$1060,7,FALSE)</f>
        <v>#N/A</v>
      </c>
      <c r="I25" s="222" t="e">
        <f>VLOOKUP($Z25,УЧАСТНИКИ!$A$2:$L$1060,11,FALSE)</f>
        <v>#N/A</v>
      </c>
      <c r="J25" s="223"/>
      <c r="K25" s="223"/>
      <c r="L25" s="223"/>
      <c r="M25" s="223"/>
      <c r="N25" s="223"/>
      <c r="O25" s="223"/>
      <c r="P25" s="224" t="s">
        <v>309</v>
      </c>
      <c r="Q25" s="224">
        <f t="shared" si="1"/>
        <v>0</v>
      </c>
      <c r="R25" s="224" t="s">
        <v>309</v>
      </c>
      <c r="S25" s="231">
        <f t="shared" ref="S25:S31" si="18">M25/100</f>
        <v>0</v>
      </c>
      <c r="T25" s="231">
        <f t="shared" si="10"/>
        <v>0</v>
      </c>
      <c r="U25" s="231">
        <f t="shared" si="11"/>
        <v>0</v>
      </c>
      <c r="V25" s="225">
        <f t="shared" si="12"/>
        <v>0</v>
      </c>
      <c r="W25" s="65" t="str">
        <f t="shared" ref="W25:W36" si="19">IF(V25&gt;=$AA$11,"МСМК",IF(V25&gt;=$AB$11,"МС",IF(V25&gt;=$AC$11,"КМС",IF(V25&gt;=$AD$11,"1",IF(V25&gt;=$AE$11,"2",IF(V25&gt;=$AF$11,"3",IF(V25&gt;=$AG$11,"1юн",IF(V25&gt;=$AH$11,"2юн",IF(V25&gt;=$AI$11,"3юн",IF(V25&lt;$AI$11,"б/р"))))))))))</f>
        <v>б/р</v>
      </c>
      <c r="X25" s="222" t="e">
        <f>VLOOKUP($Z25,УЧАСТНИКИ!$A$2:$L$1060,9,FALSE)</f>
        <v>#N/A</v>
      </c>
      <c r="Y25" s="83" t="e">
        <f>VLOOKUP($Z25,УЧАСТНИКИ!$A$2:$L$1060,10,FALSE)</f>
        <v>#N/A</v>
      </c>
      <c r="AA25" s="66" t="e">
        <f>#REF!</f>
        <v>#REF!</v>
      </c>
      <c r="AC25" s="60"/>
      <c r="AD25" s="60"/>
      <c r="AE25" s="60"/>
      <c r="AF25" s="60"/>
    </row>
    <row r="26" spans="1:32" s="61" customFormat="1" ht="30.75" hidden="1" customHeight="1" x14ac:dyDescent="0.2">
      <c r="A26" s="221">
        <v>14</v>
      </c>
      <c r="B26" s="221">
        <v>2</v>
      </c>
      <c r="C26" s="221"/>
      <c r="D26" s="83" t="e">
        <f>VLOOKUP($Z26,УЧАСТНИКИ!$A$2:$L$1060,3,FALSE)</f>
        <v>#N/A</v>
      </c>
      <c r="E26" s="82" t="e">
        <f>VLOOKUP($Z26,УЧАСТНИКИ!$A$2:$L$1060,4,FALSE)</f>
        <v>#N/A</v>
      </c>
      <c r="F26" s="82" t="e">
        <f>VLOOKUP($Z26,УЧАСТНИКИ!$A$2:$L$1060,8,FALSE)</f>
        <v>#N/A</v>
      </c>
      <c r="G26" s="83" t="e">
        <f>VLOOKUP($Z26,УЧАСТНИКИ!$A$2:$L$1060,5,FALSE)</f>
        <v>#N/A</v>
      </c>
      <c r="H26" s="222" t="e">
        <f>VLOOKUP($Z26,УЧАСТНИКИ!$A$2:$L$1060,7,FALSE)</f>
        <v>#N/A</v>
      </c>
      <c r="I26" s="222" t="e">
        <f>VLOOKUP($Z26,УЧАСТНИКИ!$A$2:$L$1060,11,FALSE)</f>
        <v>#N/A</v>
      </c>
      <c r="J26" s="223"/>
      <c r="K26" s="223"/>
      <c r="L26" s="223"/>
      <c r="M26" s="223"/>
      <c r="N26" s="223"/>
      <c r="O26" s="223"/>
      <c r="P26" s="224">
        <f t="shared" si="0"/>
        <v>0</v>
      </c>
      <c r="Q26" s="224">
        <f t="shared" si="1"/>
        <v>0</v>
      </c>
      <c r="R26" s="224" t="s">
        <v>309</v>
      </c>
      <c r="S26" s="231">
        <f t="shared" ref="S26" si="20">M26/100</f>
        <v>0</v>
      </c>
      <c r="T26" s="231">
        <f t="shared" ref="T26" si="21">N26/100</f>
        <v>0</v>
      </c>
      <c r="U26" s="231">
        <f t="shared" ref="U26" si="22">O26/100</f>
        <v>0</v>
      </c>
      <c r="V26" s="225">
        <f t="shared" si="12"/>
        <v>0</v>
      </c>
      <c r="W26" s="65" t="str">
        <f t="shared" ref="W26" si="23">IF(V26&gt;=$AA$11,"МСМК",IF(V26&gt;=$AB$11,"МС",IF(V26&gt;=$AC$11,"КМС",IF(V26&gt;=$AD$11,"1",IF(V26&gt;=$AE$11,"2",IF(V26&gt;=$AF$11,"3",IF(V26&gt;=$AG$11,"1юн",IF(V26&gt;=$AH$11,"2юн",IF(V26&gt;=$AI$11,"3юн",IF(V26&lt;$AI$11,"б/р"))))))))))</f>
        <v>б/р</v>
      </c>
      <c r="X26" s="222" t="e">
        <f>VLOOKUP($Z26,УЧАСТНИКИ!$A$2:$L$1060,9,FALSE)</f>
        <v>#N/A</v>
      </c>
      <c r="Y26" s="83" t="e">
        <f>VLOOKUP($Z26,УЧАСТНИКИ!$A$2:$L$1060,10,FALSE)</f>
        <v>#N/A</v>
      </c>
      <c r="AA26" s="66" t="e">
        <f>#REF!</f>
        <v>#REF!</v>
      </c>
      <c r="AC26" s="60"/>
      <c r="AD26" s="60"/>
      <c r="AE26" s="60"/>
      <c r="AF26" s="60"/>
    </row>
    <row r="27" spans="1:32" s="61" customFormat="1" ht="24.95" hidden="1" customHeight="1" x14ac:dyDescent="0.2">
      <c r="A27" s="221">
        <v>15</v>
      </c>
      <c r="B27" s="221">
        <v>2</v>
      </c>
      <c r="C27" s="221"/>
      <c r="D27" s="83" t="e">
        <f>VLOOKUP($Z27,УЧАСТНИКИ!$A$2:$L$1060,3,FALSE)</f>
        <v>#N/A</v>
      </c>
      <c r="E27" s="82" t="e">
        <f>VLOOKUP($Z27,УЧАСТНИКИ!$A$2:$L$1060,4,FALSE)</f>
        <v>#N/A</v>
      </c>
      <c r="F27" s="82" t="e">
        <f>VLOOKUP($Z27,УЧАСТНИКИ!$A$2:$L$1060,8,FALSE)</f>
        <v>#N/A</v>
      </c>
      <c r="G27" s="83" t="e">
        <f>VLOOKUP($Z27,УЧАСТНИКИ!$A$2:$L$1060,5,FALSE)</f>
        <v>#N/A</v>
      </c>
      <c r="H27" s="222" t="e">
        <f>VLOOKUP($Z27,УЧАСТНИКИ!$A$2:$L$1060,7,FALSE)</f>
        <v>#N/A</v>
      </c>
      <c r="I27" s="222" t="e">
        <f>VLOOKUP($Z27,УЧАСТНИКИ!$A$2:$L$1060,11,FALSE)</f>
        <v>#N/A</v>
      </c>
      <c r="J27" s="223"/>
      <c r="K27" s="223"/>
      <c r="L27" s="223"/>
      <c r="M27" s="223"/>
      <c r="N27" s="223"/>
      <c r="O27" s="223"/>
      <c r="P27" s="224">
        <f t="shared" si="0"/>
        <v>0</v>
      </c>
      <c r="Q27" s="224">
        <f t="shared" si="1"/>
        <v>0</v>
      </c>
      <c r="R27" s="224">
        <f t="shared" si="13"/>
        <v>0</v>
      </c>
      <c r="S27" s="231">
        <f t="shared" si="18"/>
        <v>0</v>
      </c>
      <c r="T27" s="231">
        <f t="shared" si="10"/>
        <v>0</v>
      </c>
      <c r="U27" s="231">
        <f t="shared" si="11"/>
        <v>0</v>
      </c>
      <c r="V27" s="225">
        <f t="shared" si="12"/>
        <v>0</v>
      </c>
      <c r="W27" s="65" t="str">
        <f t="shared" si="19"/>
        <v>б/р</v>
      </c>
      <c r="X27" s="222" t="e">
        <f>VLOOKUP($Z27,УЧАСТНИКИ!$A$2:$L$1060,9,FALSE)</f>
        <v>#N/A</v>
      </c>
      <c r="Y27" s="83" t="e">
        <f>VLOOKUP($Z27,УЧАСТНИКИ!$A$2:$L$1060,10,FALSE)</f>
        <v>#N/A</v>
      </c>
      <c r="AA27" s="66" t="e">
        <f>#REF!</f>
        <v>#REF!</v>
      </c>
      <c r="AC27" s="60"/>
      <c r="AD27" s="60"/>
      <c r="AE27" s="60"/>
      <c r="AF27" s="60"/>
    </row>
    <row r="28" spans="1:32" s="61" customFormat="1" ht="24.95" hidden="1" customHeight="1" x14ac:dyDescent="0.2">
      <c r="A28" s="221">
        <v>16</v>
      </c>
      <c r="B28" s="221">
        <v>2</v>
      </c>
      <c r="C28" s="221"/>
      <c r="D28" s="83" t="e">
        <f>VLOOKUP($Z28,УЧАСТНИКИ!$A$2:$L$1060,3,FALSE)</f>
        <v>#N/A</v>
      </c>
      <c r="E28" s="82" t="e">
        <f>VLOOKUP($Z28,УЧАСТНИКИ!$A$2:$L$1060,4,FALSE)</f>
        <v>#N/A</v>
      </c>
      <c r="F28" s="82" t="e">
        <f>VLOOKUP($Z28,УЧАСТНИКИ!$A$2:$L$1060,8,FALSE)</f>
        <v>#N/A</v>
      </c>
      <c r="G28" s="83" t="e">
        <f>VLOOKUP($Z28,УЧАСТНИКИ!$A$2:$L$1060,5,FALSE)</f>
        <v>#N/A</v>
      </c>
      <c r="H28" s="222" t="e">
        <f>VLOOKUP($Z28,УЧАСТНИКИ!$A$2:$L$1060,7,FALSE)</f>
        <v>#N/A</v>
      </c>
      <c r="I28" s="222" t="e">
        <f>VLOOKUP($Z28,УЧАСТНИКИ!$A$2:$L$1060,11,FALSE)</f>
        <v>#N/A</v>
      </c>
      <c r="J28" s="223"/>
      <c r="K28" s="223"/>
      <c r="L28" s="223"/>
      <c r="M28" s="223"/>
      <c r="N28" s="223"/>
      <c r="O28" s="223"/>
      <c r="P28" s="224" t="s">
        <v>309</v>
      </c>
      <c r="Q28" s="224">
        <f t="shared" si="1"/>
        <v>0</v>
      </c>
      <c r="R28" s="224" t="s">
        <v>309</v>
      </c>
      <c r="S28" s="231">
        <f t="shared" si="18"/>
        <v>0</v>
      </c>
      <c r="T28" s="231">
        <f t="shared" si="10"/>
        <v>0</v>
      </c>
      <c r="U28" s="231">
        <f t="shared" si="11"/>
        <v>0</v>
      </c>
      <c r="V28" s="225">
        <f t="shared" si="12"/>
        <v>0</v>
      </c>
      <c r="W28" s="65" t="str">
        <f t="shared" si="19"/>
        <v>б/р</v>
      </c>
      <c r="X28" s="222" t="e">
        <f>VLOOKUP($Z28,УЧАСТНИКИ!$A$2:$L$1060,9,FALSE)</f>
        <v>#N/A</v>
      </c>
      <c r="Y28" s="83" t="e">
        <f>VLOOKUP($Z28,УЧАСТНИКИ!$A$2:$L$1060,10,FALSE)</f>
        <v>#N/A</v>
      </c>
      <c r="AA28" s="66" t="e">
        <f>#REF!</f>
        <v>#REF!</v>
      </c>
      <c r="AC28" s="60"/>
      <c r="AD28" s="60"/>
      <c r="AE28" s="60"/>
      <c r="AF28" s="60"/>
    </row>
    <row r="29" spans="1:32" s="61" customFormat="1" ht="24.95" hidden="1" customHeight="1" x14ac:dyDescent="0.2">
      <c r="A29" s="221">
        <v>17</v>
      </c>
      <c r="B29" s="221">
        <v>2</v>
      </c>
      <c r="C29" s="221"/>
      <c r="D29" s="83" t="e">
        <f>VLOOKUP($Z29,УЧАСТНИКИ!$A$2:$L$1060,3,FALSE)</f>
        <v>#N/A</v>
      </c>
      <c r="E29" s="82" t="e">
        <f>VLOOKUP($Z29,УЧАСТНИКИ!$A$2:$L$1060,4,FALSE)</f>
        <v>#N/A</v>
      </c>
      <c r="F29" s="82" t="e">
        <f>VLOOKUP($Z29,УЧАСТНИКИ!$A$2:$L$1060,8,FALSE)</f>
        <v>#N/A</v>
      </c>
      <c r="G29" s="83" t="e">
        <f>VLOOKUP($Z29,УЧАСТНИКИ!$A$2:$L$1060,5,FALSE)</f>
        <v>#N/A</v>
      </c>
      <c r="H29" s="222" t="e">
        <f>VLOOKUP($Z29,УЧАСТНИКИ!$A$2:$L$1060,7,FALSE)</f>
        <v>#N/A</v>
      </c>
      <c r="I29" s="222" t="e">
        <f>VLOOKUP($Z29,УЧАСТНИКИ!$A$2:$L$1060,11,FALSE)</f>
        <v>#N/A</v>
      </c>
      <c r="J29" s="223"/>
      <c r="K29" s="223"/>
      <c r="L29" s="223"/>
      <c r="M29" s="223"/>
      <c r="N29" s="223"/>
      <c r="O29" s="223"/>
      <c r="P29" s="224">
        <f t="shared" si="0"/>
        <v>0</v>
      </c>
      <c r="Q29" s="224">
        <f t="shared" si="1"/>
        <v>0</v>
      </c>
      <c r="R29" s="224" t="s">
        <v>309</v>
      </c>
      <c r="S29" s="231">
        <f t="shared" si="18"/>
        <v>0</v>
      </c>
      <c r="T29" s="231" t="s">
        <v>159</v>
      </c>
      <c r="U29" s="231">
        <f t="shared" si="11"/>
        <v>0</v>
      </c>
      <c r="V29" s="225">
        <f t="shared" si="12"/>
        <v>0</v>
      </c>
      <c r="W29" s="65" t="str">
        <f t="shared" si="19"/>
        <v>б/р</v>
      </c>
      <c r="X29" s="222" t="e">
        <f>VLOOKUP($Z29,УЧАСТНИКИ!$A$2:$L$1060,9,FALSE)</f>
        <v>#N/A</v>
      </c>
      <c r="Y29" s="83" t="e">
        <f>VLOOKUP($Z29,УЧАСТНИКИ!$A$2:$L$1060,10,FALSE)</f>
        <v>#N/A</v>
      </c>
      <c r="AA29" s="66" t="e">
        <f>#REF!</f>
        <v>#REF!</v>
      </c>
      <c r="AC29" s="60"/>
      <c r="AD29" s="60"/>
      <c r="AE29" s="60"/>
      <c r="AF29" s="60"/>
    </row>
    <row r="30" spans="1:32" s="61" customFormat="1" ht="24.95" hidden="1" customHeight="1" x14ac:dyDescent="0.2">
      <c r="A30" s="221">
        <v>18</v>
      </c>
      <c r="B30" s="221">
        <v>2</v>
      </c>
      <c r="C30" s="221"/>
      <c r="D30" s="83" t="e">
        <f>VLOOKUP($Z30,УЧАСТНИКИ!$A$2:$L$1060,3,FALSE)</f>
        <v>#N/A</v>
      </c>
      <c r="E30" s="82" t="e">
        <f>VLOOKUP($Z30,УЧАСТНИКИ!$A$2:$L$1060,4,FALSE)</f>
        <v>#N/A</v>
      </c>
      <c r="F30" s="82" t="e">
        <f>VLOOKUP($Z30,УЧАСТНИКИ!$A$2:$L$1060,8,FALSE)</f>
        <v>#N/A</v>
      </c>
      <c r="G30" s="83" t="e">
        <f>VLOOKUP($Z30,УЧАСТНИКИ!$A$2:$L$1060,5,FALSE)</f>
        <v>#N/A</v>
      </c>
      <c r="H30" s="222" t="e">
        <f>VLOOKUP($Z30,УЧАСТНИКИ!$A$2:$L$1060,7,FALSE)</f>
        <v>#N/A</v>
      </c>
      <c r="I30" s="222" t="e">
        <f>VLOOKUP($Z30,УЧАСТНИКИ!$A$2:$L$1060,11,FALSE)</f>
        <v>#N/A</v>
      </c>
      <c r="J30" s="223"/>
      <c r="K30" s="223"/>
      <c r="L30" s="223"/>
      <c r="M30" s="223"/>
      <c r="N30" s="223"/>
      <c r="O30" s="223"/>
      <c r="P30" s="224" t="s">
        <v>309</v>
      </c>
      <c r="Q30" s="224">
        <f t="shared" si="1"/>
        <v>0</v>
      </c>
      <c r="R30" s="224">
        <f t="shared" si="13"/>
        <v>0</v>
      </c>
      <c r="S30" s="231">
        <f t="shared" si="18"/>
        <v>0</v>
      </c>
      <c r="T30" s="231">
        <f t="shared" ref="T30:T31" si="24">N30/100</f>
        <v>0</v>
      </c>
      <c r="U30" s="231">
        <f t="shared" si="11"/>
        <v>0</v>
      </c>
      <c r="V30" s="225">
        <f t="shared" si="12"/>
        <v>0</v>
      </c>
      <c r="W30" s="65" t="str">
        <f t="shared" si="19"/>
        <v>б/р</v>
      </c>
      <c r="X30" s="222" t="e">
        <f>VLOOKUP($Z30,УЧАСТНИКИ!$A$2:$L$1060,9,FALSE)</f>
        <v>#N/A</v>
      </c>
      <c r="Y30" s="83" t="e">
        <f>VLOOKUP($Z30,УЧАСТНИКИ!$A$2:$L$1060,10,FALSE)</f>
        <v>#N/A</v>
      </c>
      <c r="AA30" s="66" t="e">
        <f>#REF!</f>
        <v>#REF!</v>
      </c>
      <c r="AC30" s="60"/>
      <c r="AD30" s="60"/>
      <c r="AE30" s="60"/>
      <c r="AF30" s="60"/>
    </row>
    <row r="31" spans="1:32" s="61" customFormat="1" ht="23.1" hidden="1" customHeight="1" x14ac:dyDescent="0.2">
      <c r="A31" s="221">
        <v>19</v>
      </c>
      <c r="B31" s="221">
        <v>2</v>
      </c>
      <c r="C31" s="221"/>
      <c r="D31" s="83" t="e">
        <f>VLOOKUP($Z31,УЧАСТНИКИ!$A$2:$L$1060,3,FALSE)</f>
        <v>#N/A</v>
      </c>
      <c r="E31" s="82" t="e">
        <f>VLOOKUP($Z31,УЧАСТНИКИ!$A$2:$L$1060,4,FALSE)</f>
        <v>#N/A</v>
      </c>
      <c r="F31" s="82" t="e">
        <f>VLOOKUP($Z31,УЧАСТНИКИ!$A$2:$L$1060,8,FALSE)</f>
        <v>#N/A</v>
      </c>
      <c r="G31" s="83" t="e">
        <f>VLOOKUP($Z31,УЧАСТНИКИ!$A$2:$L$1060,5,FALSE)</f>
        <v>#N/A</v>
      </c>
      <c r="H31" s="222" t="e">
        <f>VLOOKUP($Z31,УЧАСТНИКИ!$A$2:$L$1060,7,FALSE)</f>
        <v>#N/A</v>
      </c>
      <c r="I31" s="65" t="e">
        <f>VLOOKUP($Z31,УЧАСТНИКИ!$A$2:$L$1060,11,FALSE)</f>
        <v>#N/A</v>
      </c>
      <c r="J31" s="223"/>
      <c r="K31" s="223"/>
      <c r="L31" s="223"/>
      <c r="M31" s="223"/>
      <c r="N31" s="223"/>
      <c r="O31" s="223"/>
      <c r="P31" s="224" t="s">
        <v>309</v>
      </c>
      <c r="Q31" s="224" t="s">
        <v>309</v>
      </c>
      <c r="R31" s="224">
        <f t="shared" si="13"/>
        <v>0</v>
      </c>
      <c r="S31" s="231">
        <f t="shared" si="18"/>
        <v>0</v>
      </c>
      <c r="T31" s="231">
        <f t="shared" si="24"/>
        <v>0</v>
      </c>
      <c r="U31" s="231">
        <f t="shared" si="11"/>
        <v>0</v>
      </c>
      <c r="V31" s="225">
        <f t="shared" si="12"/>
        <v>0</v>
      </c>
      <c r="W31" s="65" t="str">
        <f t="shared" si="19"/>
        <v>б/р</v>
      </c>
      <c r="X31" s="222" t="e">
        <f>VLOOKUP($Z31,УЧАСТНИКИ!$A$2:$L$1060,9,FALSE)</f>
        <v>#N/A</v>
      </c>
      <c r="Y31" s="83" t="e">
        <f>VLOOKUP($Z31,УЧАСТНИКИ!$A$2:$L$1060,10,FALSE)</f>
        <v>#N/A</v>
      </c>
      <c r="AA31" s="66" t="e">
        <f>#REF!</f>
        <v>#REF!</v>
      </c>
      <c r="AC31" s="60"/>
      <c r="AD31" s="60"/>
      <c r="AE31" s="60"/>
      <c r="AF31" s="60"/>
    </row>
    <row r="32" spans="1:32" s="61" customFormat="1" ht="23.1" hidden="1" customHeight="1" x14ac:dyDescent="0.2">
      <c r="A32" s="221">
        <v>20</v>
      </c>
      <c r="B32" s="221">
        <v>2</v>
      </c>
      <c r="C32" s="221"/>
      <c r="D32" s="83" t="e">
        <f>VLOOKUP($Z32,УЧАСТНИКИ!$A$2:$L$1060,3,FALSE)</f>
        <v>#N/A</v>
      </c>
      <c r="E32" s="82" t="e">
        <f>VLOOKUP($Z32,УЧАСТНИКИ!$A$2:$L$1060,4,FALSE)</f>
        <v>#N/A</v>
      </c>
      <c r="F32" s="82" t="e">
        <f>VLOOKUP($Z32,УЧАСТНИКИ!$A$2:$L$1060,8,FALSE)</f>
        <v>#N/A</v>
      </c>
      <c r="G32" s="83" t="e">
        <f>VLOOKUP($Z32,УЧАСТНИКИ!$A$2:$L$1060,5,FALSE)</f>
        <v>#N/A</v>
      </c>
      <c r="H32" s="222" t="e">
        <f>VLOOKUP($Z32,УЧАСТНИКИ!$A$2:$L$1060,7,FALSE)</f>
        <v>#N/A</v>
      </c>
      <c r="I32" s="222" t="e">
        <f>VLOOKUP($Z32,УЧАСТНИКИ!$A$2:$L$1060,11,FALSE)</f>
        <v>#N/A</v>
      </c>
      <c r="J32" s="223"/>
      <c r="K32" s="223"/>
      <c r="L32" s="223"/>
      <c r="M32" s="223"/>
      <c r="N32" s="223"/>
      <c r="O32" s="223"/>
      <c r="P32" s="224">
        <f t="shared" si="0"/>
        <v>0</v>
      </c>
      <c r="Q32" s="224">
        <f t="shared" si="1"/>
        <v>0</v>
      </c>
      <c r="R32" s="224" t="s">
        <v>309</v>
      </c>
      <c r="S32" s="231"/>
      <c r="T32" s="231"/>
      <c r="U32" s="231"/>
      <c r="V32" s="225">
        <f t="shared" si="12"/>
        <v>0</v>
      </c>
      <c r="W32" s="65" t="str">
        <f t="shared" si="19"/>
        <v>б/р</v>
      </c>
      <c r="X32" s="222" t="e">
        <f>VLOOKUP($Z32,УЧАСТНИКИ!$A$2:$L$1060,9,FALSE)</f>
        <v>#N/A</v>
      </c>
      <c r="Y32" s="83" t="e">
        <f>VLOOKUP($Z32,УЧАСТНИКИ!$A$2:$L$1060,10,FALSE)</f>
        <v>#N/A</v>
      </c>
      <c r="AA32" s="66" t="e">
        <f>#REF!</f>
        <v>#REF!</v>
      </c>
      <c r="AC32" s="60"/>
      <c r="AD32" s="60"/>
      <c r="AE32" s="60"/>
      <c r="AF32" s="60"/>
    </row>
    <row r="33" spans="1:38" s="61" customFormat="1" ht="23.1" hidden="1" customHeight="1" x14ac:dyDescent="0.2">
      <c r="A33" s="221">
        <v>21</v>
      </c>
      <c r="B33" s="221">
        <v>2</v>
      </c>
      <c r="C33" s="221"/>
      <c r="D33" s="83" t="e">
        <f>VLOOKUP($Z33,УЧАСТНИКИ!$A$2:$L$1060,3,FALSE)</f>
        <v>#N/A</v>
      </c>
      <c r="E33" s="82" t="e">
        <f>VLOOKUP($Z33,УЧАСТНИКИ!$A$2:$L$1060,4,FALSE)</f>
        <v>#N/A</v>
      </c>
      <c r="F33" s="82" t="e">
        <f>VLOOKUP($Z33,УЧАСТНИКИ!$A$2:$L$1060,8,FALSE)</f>
        <v>#N/A</v>
      </c>
      <c r="G33" s="83" t="e">
        <f>VLOOKUP($Z33,УЧАСТНИКИ!$A$2:$L$1060,5,FALSE)</f>
        <v>#N/A</v>
      </c>
      <c r="H33" s="222" t="e">
        <f>VLOOKUP($Z33,УЧАСТНИКИ!$A$2:$L$1060,7,FALSE)</f>
        <v>#N/A</v>
      </c>
      <c r="I33" s="222" t="e">
        <f>VLOOKUP($Z33,УЧАСТНИКИ!$A$2:$L$1060,11,FALSE)</f>
        <v>#N/A</v>
      </c>
      <c r="J33" s="223"/>
      <c r="K33" s="223"/>
      <c r="L33" s="223"/>
      <c r="M33" s="223"/>
      <c r="N33" s="223"/>
      <c r="O33" s="223"/>
      <c r="P33" s="224" t="s">
        <v>309</v>
      </c>
      <c r="Q33" s="224">
        <f t="shared" si="1"/>
        <v>0</v>
      </c>
      <c r="R33" s="224">
        <f t="shared" si="13"/>
        <v>0</v>
      </c>
      <c r="S33" s="231"/>
      <c r="T33" s="231"/>
      <c r="U33" s="231"/>
      <c r="V33" s="225">
        <f t="shared" si="12"/>
        <v>0</v>
      </c>
      <c r="W33" s="65" t="str">
        <f t="shared" si="19"/>
        <v>б/р</v>
      </c>
      <c r="X33" s="222" t="e">
        <f>VLOOKUP($Z33,УЧАСТНИКИ!$A$2:$L$1060,9,FALSE)</f>
        <v>#N/A</v>
      </c>
      <c r="Y33" s="83" t="e">
        <f>VLOOKUP($Z33,УЧАСТНИКИ!$A$2:$L$1060,10,FALSE)</f>
        <v>#N/A</v>
      </c>
      <c r="AA33" s="66" t="e">
        <f>#REF!</f>
        <v>#REF!</v>
      </c>
      <c r="AC33" s="60"/>
      <c r="AD33" s="60"/>
      <c r="AE33" s="60"/>
      <c r="AF33" s="60"/>
    </row>
    <row r="34" spans="1:38" s="61" customFormat="1" ht="23.1" hidden="1" customHeight="1" x14ac:dyDescent="0.2">
      <c r="A34" s="221">
        <v>22</v>
      </c>
      <c r="B34" s="221">
        <v>2</v>
      </c>
      <c r="C34" s="221"/>
      <c r="D34" s="83" t="e">
        <f>VLOOKUP($Z34,УЧАСТНИКИ!$A$2:$L$1060,3,FALSE)</f>
        <v>#N/A</v>
      </c>
      <c r="E34" s="82" t="e">
        <f>VLOOKUP($Z34,УЧАСТНИКИ!$A$2:$L$1060,4,FALSE)</f>
        <v>#N/A</v>
      </c>
      <c r="F34" s="82" t="e">
        <f>VLOOKUP($Z34,УЧАСТНИКИ!$A$2:$L$1060,8,FALSE)</f>
        <v>#N/A</v>
      </c>
      <c r="G34" s="83" t="e">
        <f>VLOOKUP($Z34,УЧАСТНИКИ!$A$2:$L$1060,5,FALSE)</f>
        <v>#N/A</v>
      </c>
      <c r="H34" s="222" t="e">
        <f>VLOOKUP($Z34,УЧАСТНИКИ!$A$2:$L$1060,7,FALSE)</f>
        <v>#N/A</v>
      </c>
      <c r="I34" s="222" t="e">
        <f>VLOOKUP($Z34,УЧАСТНИКИ!$A$2:$L$1060,11,FALSE)</f>
        <v>#N/A</v>
      </c>
      <c r="J34" s="223"/>
      <c r="K34" s="223"/>
      <c r="L34" s="223"/>
      <c r="M34" s="223"/>
      <c r="N34" s="223"/>
      <c r="O34" s="223"/>
      <c r="P34" s="224">
        <f t="shared" si="0"/>
        <v>0</v>
      </c>
      <c r="Q34" s="224">
        <f t="shared" si="1"/>
        <v>0</v>
      </c>
      <c r="R34" s="224" t="s">
        <v>309</v>
      </c>
      <c r="S34" s="231">
        <f t="shared" ref="S34:S36" si="25">M34/100</f>
        <v>0</v>
      </c>
      <c r="T34" s="231" t="s">
        <v>159</v>
      </c>
      <c r="U34" s="231">
        <f t="shared" ref="U34:U36" si="26">O34/100</f>
        <v>0</v>
      </c>
      <c r="V34" s="225">
        <f t="shared" si="12"/>
        <v>0</v>
      </c>
      <c r="W34" s="65" t="str">
        <f t="shared" si="19"/>
        <v>б/р</v>
      </c>
      <c r="X34" s="222" t="e">
        <f>VLOOKUP($Z34,УЧАСТНИКИ!$A$2:$L$1060,9,FALSE)</f>
        <v>#N/A</v>
      </c>
      <c r="Y34" s="83" t="e">
        <f>VLOOKUP($Z34,УЧАСТНИКИ!$A$2:$L$1060,10,FALSE)</f>
        <v>#N/A</v>
      </c>
      <c r="AA34" s="66" t="e">
        <f>#REF!</f>
        <v>#REF!</v>
      </c>
      <c r="AC34" s="60"/>
      <c r="AD34" s="60"/>
      <c r="AE34" s="60"/>
      <c r="AF34" s="60"/>
    </row>
    <row r="35" spans="1:38" s="61" customFormat="1" ht="23.1" hidden="1" customHeight="1" x14ac:dyDescent="0.2">
      <c r="A35" s="221">
        <v>23</v>
      </c>
      <c r="B35" s="221">
        <v>2</v>
      </c>
      <c r="C35" s="221"/>
      <c r="D35" s="83" t="e">
        <f>VLOOKUP($Z35,УЧАСТНИКИ!$A$2:$L$1060,3,FALSE)</f>
        <v>#N/A</v>
      </c>
      <c r="E35" s="82" t="e">
        <f>VLOOKUP($Z35,УЧАСТНИКИ!$A$2:$L$1060,4,FALSE)</f>
        <v>#N/A</v>
      </c>
      <c r="F35" s="82" t="e">
        <f>VLOOKUP($Z35,УЧАСТНИКИ!$A$2:$L$1060,8,FALSE)</f>
        <v>#N/A</v>
      </c>
      <c r="G35" s="83" t="e">
        <f>VLOOKUP($Z35,УЧАСТНИКИ!$A$2:$L$1060,5,FALSE)</f>
        <v>#N/A</v>
      </c>
      <c r="H35" s="222" t="e">
        <f>VLOOKUP($Z35,УЧАСТНИКИ!$A$2:$L$1060,7,FALSE)</f>
        <v>#N/A</v>
      </c>
      <c r="I35" s="222" t="e">
        <f>VLOOKUP($Z35,УЧАСТНИКИ!$A$2:$L$1060,11,FALSE)</f>
        <v>#N/A</v>
      </c>
      <c r="J35" s="223"/>
      <c r="K35" s="223"/>
      <c r="L35" s="223"/>
      <c r="M35" s="223"/>
      <c r="N35" s="223"/>
      <c r="O35" s="223"/>
      <c r="P35" s="224">
        <f t="shared" si="0"/>
        <v>0</v>
      </c>
      <c r="Q35" s="224">
        <f t="shared" si="1"/>
        <v>0</v>
      </c>
      <c r="R35" s="224">
        <f t="shared" si="13"/>
        <v>0</v>
      </c>
      <c r="S35" s="231">
        <f t="shared" si="25"/>
        <v>0</v>
      </c>
      <c r="T35" s="231">
        <f t="shared" ref="T35:T36" si="27">N35/100</f>
        <v>0</v>
      </c>
      <c r="U35" s="231">
        <f t="shared" si="26"/>
        <v>0</v>
      </c>
      <c r="V35" s="225">
        <f t="shared" si="12"/>
        <v>0</v>
      </c>
      <c r="W35" s="65" t="str">
        <f t="shared" si="19"/>
        <v>б/р</v>
      </c>
      <c r="X35" s="222" t="e">
        <f>VLOOKUP($Z35,УЧАСТНИКИ!$A$2:$L$1060,9,FALSE)</f>
        <v>#N/A</v>
      </c>
      <c r="Y35" s="83" t="e">
        <f>VLOOKUP($Z35,УЧАСТНИКИ!$A$2:$L$1060,10,FALSE)</f>
        <v>#N/A</v>
      </c>
      <c r="AA35" s="66" t="e">
        <f>#REF!</f>
        <v>#REF!</v>
      </c>
      <c r="AC35" s="60"/>
      <c r="AD35" s="60"/>
      <c r="AE35" s="60"/>
      <c r="AF35" s="60"/>
    </row>
    <row r="36" spans="1:38" s="61" customFormat="1" ht="23.1" hidden="1" customHeight="1" x14ac:dyDescent="0.2">
      <c r="A36" s="221">
        <v>24</v>
      </c>
      <c r="B36" s="221">
        <v>2</v>
      </c>
      <c r="C36" s="221"/>
      <c r="D36" s="83" t="e">
        <f>VLOOKUP($Z36,УЧАСТНИКИ!$A$2:$L$1060,3,FALSE)</f>
        <v>#N/A</v>
      </c>
      <c r="E36" s="82" t="e">
        <f>VLOOKUP($Z36,УЧАСТНИКИ!$A$2:$L$1060,4,FALSE)</f>
        <v>#N/A</v>
      </c>
      <c r="F36" s="82" t="e">
        <f>VLOOKUP($Z36,УЧАСТНИКИ!$A$2:$L$1060,8,FALSE)</f>
        <v>#N/A</v>
      </c>
      <c r="G36" s="83" t="e">
        <f>VLOOKUP($Z36,УЧАСТНИКИ!$A$2:$L$1060,5,FALSE)</f>
        <v>#N/A</v>
      </c>
      <c r="H36" s="222" t="e">
        <f>VLOOKUP($Z36,УЧАСТНИКИ!$A$2:$L$1060,7,FALSE)</f>
        <v>#N/A</v>
      </c>
      <c r="I36" s="222" t="e">
        <f>VLOOKUP($Z36,УЧАСТНИКИ!$A$2:$L$1060,11,FALSE)</f>
        <v>#N/A</v>
      </c>
      <c r="J36" s="223"/>
      <c r="K36" s="223"/>
      <c r="L36" s="223"/>
      <c r="M36" s="223"/>
      <c r="N36" s="223"/>
      <c r="O36" s="223"/>
      <c r="P36" s="224">
        <f t="shared" si="0"/>
        <v>0</v>
      </c>
      <c r="Q36" s="224">
        <f t="shared" si="1"/>
        <v>0</v>
      </c>
      <c r="R36" s="224">
        <f t="shared" si="13"/>
        <v>0</v>
      </c>
      <c r="S36" s="231">
        <f t="shared" si="25"/>
        <v>0</v>
      </c>
      <c r="T36" s="231">
        <f t="shared" si="27"/>
        <v>0</v>
      </c>
      <c r="U36" s="231">
        <f t="shared" si="26"/>
        <v>0</v>
      </c>
      <c r="V36" s="225">
        <f t="shared" si="12"/>
        <v>0</v>
      </c>
      <c r="W36" s="65" t="str">
        <f t="shared" si="19"/>
        <v>б/р</v>
      </c>
      <c r="X36" s="222" t="e">
        <f>VLOOKUP($Z36,УЧАСТНИКИ!$A$2:$L$1060,9,FALSE)</f>
        <v>#N/A</v>
      </c>
      <c r="Y36" s="83" t="e">
        <f>VLOOKUP($Z36,УЧАСТНИКИ!$A$2:$L$1060,10,FALSE)</f>
        <v>#N/A</v>
      </c>
      <c r="AA36" s="66" t="e">
        <f>#REF!</f>
        <v>#REF!</v>
      </c>
      <c r="AC36" s="60"/>
      <c r="AD36" s="60"/>
      <c r="AE36" s="60"/>
      <c r="AF36" s="60"/>
    </row>
    <row r="37" spans="1:38" s="61" customFormat="1" ht="23.1" hidden="1" customHeight="1" x14ac:dyDescent="0.2">
      <c r="A37" s="221">
        <v>25</v>
      </c>
      <c r="B37" s="221">
        <v>2</v>
      </c>
      <c r="C37" s="221"/>
      <c r="D37" s="83" t="e">
        <f>VLOOKUP($Z37,УЧАСТНИКИ!$A$2:$L$1060,3,FALSE)</f>
        <v>#N/A</v>
      </c>
      <c r="E37" s="82" t="e">
        <f>VLOOKUP($Z37,УЧАСТНИКИ!$A$2:$L$1060,4,FALSE)</f>
        <v>#N/A</v>
      </c>
      <c r="F37" s="82" t="e">
        <f>VLOOKUP($Z37,УЧАСТНИКИ!$A$2:$L$1060,8,FALSE)</f>
        <v>#N/A</v>
      </c>
      <c r="G37" s="83" t="e">
        <f>VLOOKUP($Z37,УЧАСТНИКИ!$A$2:$L$1060,5,FALSE)</f>
        <v>#N/A</v>
      </c>
      <c r="H37" s="222" t="e">
        <f>VLOOKUP($Z37,УЧАСТНИКИ!$A$2:$L$1060,7,FALSE)</f>
        <v>#N/A</v>
      </c>
      <c r="I37" s="222" t="e">
        <f>VLOOKUP($Z37,УЧАСТНИКИ!$A$2:$L$1060,11,FALSE)</f>
        <v>#N/A</v>
      </c>
      <c r="J37" s="223"/>
      <c r="K37" s="223"/>
      <c r="L37" s="223"/>
      <c r="M37" s="223"/>
      <c r="N37" s="223"/>
      <c r="O37" s="223"/>
      <c r="P37" s="224">
        <f t="shared" si="0"/>
        <v>0</v>
      </c>
      <c r="Q37" s="224" t="s">
        <v>309</v>
      </c>
      <c r="R37" s="224" t="s">
        <v>309</v>
      </c>
      <c r="S37" s="231"/>
      <c r="T37" s="231"/>
      <c r="U37" s="231"/>
      <c r="V37" s="225">
        <f t="shared" si="12"/>
        <v>0</v>
      </c>
      <c r="W37" s="65" t="str">
        <f t="shared" ref="W37:W38" si="28">IF(V37&gt;=$AA$11,"МСМК",IF(V37&gt;=$AB$11,"МС",IF(V37&gt;=$AC$11,"КМС",IF(V37&gt;=$AD$11,"1",IF(V37&gt;=$AE$11,"2",IF(V37&gt;=$AF$11,"3",IF(V37&gt;=$AG$11,"1юн",IF(V37&gt;=$AH$11,"2юн",IF(V37&gt;=$AI$11,"3юн",IF(V37&lt;$AI$11,"б/р"))))))))))</f>
        <v>б/р</v>
      </c>
      <c r="X37" s="222" t="e">
        <f>VLOOKUP($Z37,УЧАСТНИКИ!$A$2:$L$1060,9,FALSE)</f>
        <v>#N/A</v>
      </c>
      <c r="Y37" s="83" t="e">
        <f>VLOOKUP($Z37,УЧАСТНИКИ!$A$2:$L$1060,10,FALSE)</f>
        <v>#N/A</v>
      </c>
      <c r="AA37" s="66" t="e">
        <f>#REF!</f>
        <v>#REF!</v>
      </c>
      <c r="AC37" s="60"/>
      <c r="AD37" s="60"/>
      <c r="AE37" s="60"/>
      <c r="AF37" s="60"/>
    </row>
    <row r="38" spans="1:38" s="61" customFormat="1" ht="23.1" hidden="1" customHeight="1" x14ac:dyDescent="0.2">
      <c r="A38" s="221">
        <v>26</v>
      </c>
      <c r="B38" s="221">
        <v>2</v>
      </c>
      <c r="C38" s="221"/>
      <c r="D38" s="83" t="e">
        <f>VLOOKUP($Z38,УЧАСТНИКИ!$A$2:$L$1060,3,FALSE)</f>
        <v>#N/A</v>
      </c>
      <c r="E38" s="82" t="e">
        <f>VLOOKUP($Z38,УЧАСТНИКИ!$A$2:$L$1060,4,FALSE)</f>
        <v>#N/A</v>
      </c>
      <c r="F38" s="82" t="e">
        <f>VLOOKUP($Z38,УЧАСТНИКИ!$A$2:$L$1060,8,FALSE)</f>
        <v>#N/A</v>
      </c>
      <c r="G38" s="83" t="e">
        <f>VLOOKUP($Z38,УЧАСТНИКИ!$A$2:$L$1060,5,FALSE)</f>
        <v>#N/A</v>
      </c>
      <c r="H38" s="222" t="e">
        <f>VLOOKUP($Z38,УЧАСТНИКИ!$A$2:$L$1060,7,FALSE)</f>
        <v>#N/A</v>
      </c>
      <c r="I38" s="222" t="e">
        <f>VLOOKUP($Z38,УЧАСТНИКИ!$A$2:$L$1060,11,FALSE)</f>
        <v>#N/A</v>
      </c>
      <c r="J38" s="223"/>
      <c r="K38" s="223"/>
      <c r="L38" s="223"/>
      <c r="M38" s="223"/>
      <c r="N38" s="223"/>
      <c r="O38" s="223"/>
      <c r="P38" s="224" t="s">
        <v>309</v>
      </c>
      <c r="Q38" s="224">
        <f t="shared" si="1"/>
        <v>0</v>
      </c>
      <c r="R38" s="224" t="s">
        <v>309</v>
      </c>
      <c r="S38" s="231"/>
      <c r="T38" s="231"/>
      <c r="U38" s="231"/>
      <c r="V38" s="225">
        <f t="shared" si="12"/>
        <v>0</v>
      </c>
      <c r="W38" s="65" t="str">
        <f t="shared" si="28"/>
        <v>б/р</v>
      </c>
      <c r="X38" s="222" t="e">
        <f>VLOOKUP($Z38,УЧАСТНИКИ!$A$2:$L$1060,9,FALSE)</f>
        <v>#N/A</v>
      </c>
      <c r="Y38" s="83" t="e">
        <f>VLOOKUP($Z38,УЧАСТНИКИ!$A$2:$L$1060,10,FALSE)</f>
        <v>#N/A</v>
      </c>
      <c r="AA38" s="66" t="e">
        <f>#REF!</f>
        <v>#REF!</v>
      </c>
      <c r="AC38" s="60"/>
      <c r="AD38" s="60"/>
      <c r="AE38" s="60"/>
      <c r="AF38" s="60"/>
    </row>
    <row r="39" spans="1:38" s="61" customFormat="1" ht="23.1" hidden="1" customHeight="1" x14ac:dyDescent="0.2">
      <c r="A39" s="221"/>
      <c r="B39" s="221">
        <v>2</v>
      </c>
      <c r="C39" s="221"/>
      <c r="D39" s="83" t="e">
        <f>VLOOKUP($Z39,УЧАСТНИКИ!$A$2:$L$1060,3,FALSE)</f>
        <v>#N/A</v>
      </c>
      <c r="E39" s="82" t="e">
        <f>VLOOKUP($Z39,УЧАСТНИКИ!$A$2:$L$1060,4,FALSE)</f>
        <v>#N/A</v>
      </c>
      <c r="F39" s="82" t="e">
        <f>VLOOKUP($Z39,УЧАСТНИКИ!$A$2:$L$1060,8,FALSE)</f>
        <v>#N/A</v>
      </c>
      <c r="G39" s="83" t="e">
        <f>VLOOKUP($Z39,УЧАСТНИКИ!$A$2:$L$1060,5,FALSE)</f>
        <v>#N/A</v>
      </c>
      <c r="H39" s="222" t="e">
        <f>VLOOKUP($Z39,УЧАСТНИКИ!$A$2:$L$1060,7,FALSE)</f>
        <v>#N/A</v>
      </c>
      <c r="I39" s="222" t="e">
        <f>VLOOKUP($Z39,УЧАСТНИКИ!$A$2:$L$1060,11,FALSE)</f>
        <v>#N/A</v>
      </c>
      <c r="J39" s="223"/>
      <c r="K39" s="223"/>
      <c r="L39" s="223"/>
      <c r="M39" s="223"/>
      <c r="N39" s="223"/>
      <c r="O39" s="223"/>
      <c r="P39" s="224" t="s">
        <v>309</v>
      </c>
      <c r="Q39" s="224" t="s">
        <v>309</v>
      </c>
      <c r="R39" s="224" t="s">
        <v>309</v>
      </c>
      <c r="S39" s="231"/>
      <c r="T39" s="231"/>
      <c r="U39" s="231"/>
      <c r="V39" s="225" t="s">
        <v>302</v>
      </c>
      <c r="W39" s="227" t="str">
        <f t="shared" ref="W39" si="29">IF(V39&gt;=$AA$11,"МСМК",IF(V39&gt;=$AB$11,"МС",IF(V39&gt;=$AC$11,"КМС",IF(V39&gt;=$AD$11,"1",IF(V39&gt;=$AE$11,"2",IF(V39&gt;=$AF$11,"3",IF(V39&gt;=$AG$11,"1юн",IF(V39&gt;=$AH$11,"2юн",IF(V39&gt;=$AI$11,"3юн",IF(V39&lt;$AI$11,"б/р"))))))))))</f>
        <v>МСМК</v>
      </c>
      <c r="X39" s="222" t="e">
        <f>VLOOKUP($Z39,УЧАСТНИКИ!$A$2:$L$1060,9,FALSE)</f>
        <v>#N/A</v>
      </c>
      <c r="Y39" s="83" t="e">
        <f>VLOOKUP($Z39,УЧАСТНИКИ!$A$2:$L$1060,10,FALSE)</f>
        <v>#N/A</v>
      </c>
      <c r="AA39" s="66" t="e">
        <f>#REF!</f>
        <v>#REF!</v>
      </c>
      <c r="AC39" s="60"/>
      <c r="AD39" s="60"/>
      <c r="AE39" s="60"/>
      <c r="AF39" s="60"/>
    </row>
    <row r="40" spans="1:38" x14ac:dyDescent="0.2">
      <c r="A40" s="339"/>
      <c r="H40" s="59"/>
      <c r="Z40" s="61"/>
      <c r="AA40" s="82"/>
      <c r="AB40" s="83"/>
      <c r="AC40" s="81"/>
      <c r="AD40" s="81"/>
      <c r="AE40" s="81"/>
      <c r="AF40" s="81"/>
      <c r="AG40" s="75"/>
      <c r="AH40" s="84"/>
      <c r="AI40" s="75"/>
      <c r="AJ40" s="75"/>
    </row>
    <row r="41" spans="1:38" x14ac:dyDescent="0.2">
      <c r="E41" s="339"/>
      <c r="F41" s="339"/>
      <c r="AA41" s="75"/>
      <c r="AB41" s="75"/>
      <c r="AC41" s="81"/>
      <c r="AD41" s="81"/>
      <c r="AE41" s="81"/>
      <c r="AF41" s="81"/>
      <c r="AG41" s="75"/>
      <c r="AH41" s="75"/>
      <c r="AI41" s="75"/>
      <c r="AJ41" s="75"/>
    </row>
    <row r="42" spans="1:38" x14ac:dyDescent="0.2">
      <c r="E42" s="339"/>
      <c r="F42" s="339"/>
      <c r="AA42" s="75"/>
      <c r="AB42" s="75"/>
      <c r="AC42" s="81"/>
      <c r="AD42" s="81"/>
      <c r="AE42" s="81"/>
      <c r="AF42" s="81"/>
      <c r="AG42" s="75"/>
      <c r="AH42" s="75"/>
      <c r="AI42" s="75"/>
      <c r="AJ42" s="75"/>
    </row>
    <row r="43" spans="1:38" s="61" customFormat="1" ht="12.75" customHeight="1" x14ac:dyDescent="0.2">
      <c r="A43" s="63"/>
      <c r="B43" s="63"/>
      <c r="C43" s="63"/>
      <c r="D43" s="506" t="s">
        <v>1715</v>
      </c>
      <c r="E43" s="506"/>
      <c r="F43" s="340"/>
      <c r="I43" s="66"/>
      <c r="J43" s="66"/>
      <c r="K43" s="66"/>
      <c r="L43" s="66"/>
      <c r="M43" s="66"/>
      <c r="N43" s="66"/>
      <c r="O43" s="66"/>
      <c r="P43" s="64"/>
      <c r="Q43" s="64"/>
      <c r="R43" s="476" t="s">
        <v>2900</v>
      </c>
      <c r="S43" s="476"/>
      <c r="T43" s="476"/>
      <c r="U43" s="476"/>
      <c r="V43" s="476"/>
      <c r="W43" s="476"/>
      <c r="X43" s="476"/>
      <c r="Y43" s="60"/>
      <c r="Z43" s="66"/>
      <c r="AA43" s="82"/>
      <c r="AB43" s="83"/>
      <c r="AC43" s="82"/>
      <c r="AD43" s="82"/>
      <c r="AE43" s="82"/>
      <c r="AF43" s="82"/>
      <c r="AG43" s="82"/>
      <c r="AH43" s="82"/>
      <c r="AI43" s="85"/>
      <c r="AJ43" s="84"/>
      <c r="AK43" s="82"/>
      <c r="AL43" s="85"/>
    </row>
    <row r="44" spans="1:38" s="61" customFormat="1" ht="12.75" customHeight="1" x14ac:dyDescent="0.2">
      <c r="A44" s="63"/>
      <c r="B44" s="63"/>
      <c r="C44" s="63"/>
      <c r="E44" s="340"/>
      <c r="F44" s="340"/>
      <c r="AA44" s="82"/>
      <c r="AB44" s="83"/>
      <c r="AC44" s="82"/>
      <c r="AD44" s="82"/>
      <c r="AE44" s="82"/>
      <c r="AF44" s="82"/>
      <c r="AG44" s="82"/>
      <c r="AH44" s="82"/>
      <c r="AI44" s="85"/>
      <c r="AJ44" s="84"/>
      <c r="AK44" s="85"/>
      <c r="AL44" s="85"/>
    </row>
    <row r="45" spans="1:38" s="61" customFormat="1" ht="12.75" customHeight="1" x14ac:dyDescent="0.2">
      <c r="A45" s="63"/>
      <c r="B45" s="63"/>
      <c r="C45" s="63"/>
      <c r="E45" s="340"/>
      <c r="F45" s="340"/>
      <c r="Z45" s="66"/>
      <c r="AA45" s="82"/>
      <c r="AB45" s="83"/>
      <c r="AC45" s="82"/>
      <c r="AD45" s="82"/>
      <c r="AE45" s="82"/>
      <c r="AF45" s="82"/>
      <c r="AG45" s="82"/>
      <c r="AH45" s="82"/>
      <c r="AI45" s="85"/>
      <c r="AJ45" s="84"/>
      <c r="AK45" s="85"/>
      <c r="AL45" s="85"/>
    </row>
    <row r="46" spans="1:38" s="61" customFormat="1" ht="12.75" customHeight="1" x14ac:dyDescent="0.2">
      <c r="A46" s="63"/>
      <c r="B46" s="63"/>
      <c r="C46" s="63"/>
      <c r="E46" s="340"/>
      <c r="F46" s="340"/>
      <c r="AA46" s="82"/>
      <c r="AB46" s="83"/>
      <c r="AC46" s="82"/>
      <c r="AD46" s="82"/>
      <c r="AE46" s="82"/>
      <c r="AF46" s="82"/>
      <c r="AG46" s="82"/>
      <c r="AH46" s="82"/>
      <c r="AI46" s="85"/>
      <c r="AJ46" s="84"/>
      <c r="AK46" s="85"/>
      <c r="AL46" s="85"/>
    </row>
    <row r="47" spans="1:38" s="61" customFormat="1" ht="12.75" customHeight="1" x14ac:dyDescent="0.2">
      <c r="A47" s="63"/>
      <c r="B47" s="63"/>
      <c r="C47" s="63"/>
      <c r="D47" s="506" t="s">
        <v>1716</v>
      </c>
      <c r="E47" s="506"/>
      <c r="F47" s="340"/>
      <c r="R47" s="476" t="s">
        <v>2700</v>
      </c>
      <c r="S47" s="476"/>
      <c r="T47" s="476"/>
      <c r="U47" s="476"/>
      <c r="V47" s="476"/>
      <c r="W47" s="476"/>
      <c r="X47" s="476"/>
      <c r="Z47" s="66"/>
      <c r="AA47" s="82"/>
      <c r="AB47" s="83"/>
      <c r="AC47" s="82"/>
      <c r="AD47" s="82"/>
      <c r="AE47" s="82"/>
      <c r="AF47" s="82"/>
      <c r="AG47" s="82"/>
      <c r="AH47" s="82"/>
      <c r="AI47" s="85"/>
      <c r="AJ47" s="84"/>
      <c r="AK47" s="85"/>
      <c r="AL47" s="85"/>
    </row>
    <row r="48" spans="1:38" ht="15" customHeight="1" x14ac:dyDescent="0.2">
      <c r="D48" s="504"/>
      <c r="E48" s="504"/>
      <c r="F48" s="342"/>
      <c r="G48" s="219"/>
      <c r="H48" s="505"/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219"/>
      <c r="U48" s="219"/>
      <c r="V48" s="219"/>
      <c r="AA48" s="75"/>
      <c r="AB48" s="75"/>
      <c r="AC48" s="81"/>
      <c r="AD48" s="81"/>
      <c r="AE48" s="81"/>
      <c r="AF48" s="81"/>
      <c r="AG48" s="75"/>
      <c r="AH48" s="75"/>
      <c r="AI48" s="75"/>
      <c r="AJ48" s="75"/>
    </row>
    <row r="49" spans="4:36" ht="15" customHeight="1" x14ac:dyDescent="0.2">
      <c r="D49" s="341"/>
      <c r="E49" s="341"/>
      <c r="F49" s="342"/>
      <c r="G49" s="219"/>
      <c r="H49" s="342"/>
      <c r="I49" s="342"/>
      <c r="J49" s="342"/>
      <c r="K49" s="342"/>
      <c r="L49" s="342"/>
      <c r="M49" s="342"/>
      <c r="N49" s="342"/>
      <c r="O49" s="342"/>
      <c r="P49" s="342"/>
      <c r="Q49" s="342"/>
      <c r="R49" s="342"/>
      <c r="S49" s="342"/>
      <c r="T49" s="219"/>
      <c r="U49" s="219"/>
      <c r="V49" s="219"/>
      <c r="AA49" s="75"/>
      <c r="AB49" s="75"/>
      <c r="AC49" s="81"/>
      <c r="AD49" s="81"/>
      <c r="AE49" s="81"/>
      <c r="AF49" s="81"/>
      <c r="AG49" s="75"/>
      <c r="AH49" s="75"/>
      <c r="AI49" s="75"/>
      <c r="AJ49" s="75"/>
    </row>
    <row r="50" spans="4:36" ht="15" x14ac:dyDescent="0.2">
      <c r="D50" s="341"/>
      <c r="E50" s="341"/>
      <c r="F50" s="342"/>
      <c r="G50" s="342"/>
      <c r="H50" s="342"/>
      <c r="I50" s="342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AA50" s="75"/>
      <c r="AB50" s="75"/>
      <c r="AC50" s="81"/>
      <c r="AD50" s="81"/>
      <c r="AE50" s="81"/>
      <c r="AF50" s="81"/>
      <c r="AG50" s="75"/>
      <c r="AH50" s="75"/>
      <c r="AI50" s="75"/>
      <c r="AJ50" s="75"/>
    </row>
    <row r="51" spans="4:36" ht="14.25" customHeight="1" x14ac:dyDescent="0.2">
      <c r="D51" s="504"/>
      <c r="E51" s="504"/>
      <c r="F51" s="342"/>
      <c r="G51" s="219"/>
      <c r="H51" s="505"/>
      <c r="I51" s="505"/>
      <c r="J51" s="505"/>
      <c r="K51" s="505"/>
      <c r="L51" s="505"/>
      <c r="M51" s="505"/>
      <c r="N51" s="505"/>
      <c r="O51" s="505"/>
      <c r="P51" s="505"/>
      <c r="Q51" s="505"/>
      <c r="R51" s="505"/>
      <c r="S51" s="505"/>
      <c r="T51" s="219"/>
      <c r="U51" s="219"/>
      <c r="V51" s="219"/>
      <c r="AA51" s="75"/>
      <c r="AB51" s="75"/>
      <c r="AC51" s="81"/>
      <c r="AD51" s="81"/>
      <c r="AE51" s="81"/>
      <c r="AF51" s="81"/>
      <c r="AG51" s="75"/>
      <c r="AH51" s="75"/>
      <c r="AI51" s="75"/>
      <c r="AJ51" s="75"/>
    </row>
    <row r="52" spans="4:36" x14ac:dyDescent="0.2">
      <c r="D52" s="475"/>
      <c r="E52" s="475"/>
      <c r="F52" s="339"/>
      <c r="G52" s="475"/>
      <c r="H52" s="475"/>
      <c r="I52" s="475"/>
      <c r="J52" s="475"/>
      <c r="K52" s="475"/>
      <c r="L52" s="475"/>
      <c r="M52" s="475"/>
      <c r="N52" s="475"/>
      <c r="O52" s="475"/>
      <c r="P52" s="475"/>
      <c r="Q52" s="475"/>
      <c r="R52" s="475"/>
      <c r="S52" s="475"/>
      <c r="AA52" s="75"/>
      <c r="AB52" s="75"/>
      <c r="AC52" s="81"/>
      <c r="AD52" s="81"/>
      <c r="AE52" s="81"/>
      <c r="AF52" s="81"/>
      <c r="AG52" s="75"/>
      <c r="AH52" s="75"/>
      <c r="AI52" s="75"/>
      <c r="AJ52" s="75"/>
    </row>
    <row r="53" spans="4:36" x14ac:dyDescent="0.2">
      <c r="AA53" s="75"/>
      <c r="AB53" s="75"/>
      <c r="AC53" s="81"/>
      <c r="AD53" s="81"/>
      <c r="AE53" s="81"/>
      <c r="AF53" s="81"/>
      <c r="AG53" s="75"/>
      <c r="AH53" s="75"/>
      <c r="AI53" s="75"/>
      <c r="AJ53" s="75"/>
    </row>
    <row r="54" spans="4:36" x14ac:dyDescent="0.2">
      <c r="AA54" s="75"/>
      <c r="AB54" s="75"/>
      <c r="AC54" s="81"/>
      <c r="AD54" s="81"/>
      <c r="AE54" s="81"/>
      <c r="AF54" s="81"/>
      <c r="AG54" s="75"/>
      <c r="AH54" s="75"/>
      <c r="AI54" s="75"/>
      <c r="AJ54" s="75"/>
    </row>
    <row r="55" spans="4:36" x14ac:dyDescent="0.2">
      <c r="AA55" s="75"/>
      <c r="AB55" s="75"/>
      <c r="AC55" s="81"/>
      <c r="AD55" s="81"/>
      <c r="AE55" s="81"/>
      <c r="AF55" s="81"/>
      <c r="AG55" s="75"/>
      <c r="AH55" s="75"/>
      <c r="AI55" s="75"/>
      <c r="AJ55" s="75"/>
    </row>
    <row r="56" spans="4:36" x14ac:dyDescent="0.2">
      <c r="AA56" s="75"/>
      <c r="AB56" s="75"/>
      <c r="AC56" s="81"/>
      <c r="AD56" s="81"/>
      <c r="AE56" s="81"/>
      <c r="AF56" s="81"/>
      <c r="AG56" s="75"/>
      <c r="AH56" s="75"/>
      <c r="AI56" s="75"/>
      <c r="AJ56" s="75"/>
    </row>
    <row r="57" spans="4:36" ht="12.75" customHeight="1" x14ac:dyDescent="0.2">
      <c r="AA57" s="75"/>
      <c r="AB57" s="75"/>
      <c r="AC57" s="81"/>
      <c r="AD57" s="81"/>
      <c r="AE57" s="81"/>
      <c r="AF57" s="81"/>
      <c r="AG57" s="75"/>
      <c r="AH57" s="75"/>
      <c r="AI57" s="75"/>
      <c r="AJ57" s="75"/>
    </row>
    <row r="58" spans="4:36" ht="12.75" customHeight="1" x14ac:dyDescent="0.2">
      <c r="AA58" s="75"/>
      <c r="AB58" s="75"/>
      <c r="AC58" s="81"/>
      <c r="AD58" s="81"/>
      <c r="AE58" s="81"/>
      <c r="AF58" s="81"/>
      <c r="AG58" s="75"/>
      <c r="AH58" s="75"/>
      <c r="AI58" s="75"/>
      <c r="AJ58" s="75"/>
    </row>
    <row r="59" spans="4:36" ht="12.75" customHeight="1" x14ac:dyDescent="0.2">
      <c r="AA59" s="75"/>
      <c r="AB59" s="75"/>
      <c r="AC59" s="81"/>
      <c r="AD59" s="81"/>
      <c r="AE59" s="81"/>
      <c r="AF59" s="81"/>
      <c r="AG59" s="75"/>
      <c r="AH59" s="75"/>
      <c r="AI59" s="75"/>
      <c r="AJ59" s="75"/>
    </row>
    <row r="60" spans="4:36" ht="12.75" customHeight="1" x14ac:dyDescent="0.2">
      <c r="AA60" s="75"/>
      <c r="AB60" s="75"/>
      <c r="AC60" s="81"/>
      <c r="AD60" s="81"/>
      <c r="AE60" s="81"/>
      <c r="AF60" s="81"/>
      <c r="AG60" s="75"/>
      <c r="AH60" s="75"/>
      <c r="AI60" s="75"/>
      <c r="AJ60" s="75"/>
    </row>
  </sheetData>
  <sortState ref="A24:AS31">
    <sortCondition ref="A24:A31"/>
  </sortState>
  <mergeCells count="34">
    <mergeCell ref="D43:E43"/>
    <mergeCell ref="D47:E47"/>
    <mergeCell ref="D48:E48"/>
    <mergeCell ref="R43:X43"/>
    <mergeCell ref="R47:X47"/>
    <mergeCell ref="D52:E52"/>
    <mergeCell ref="G52:S52"/>
    <mergeCell ref="D51:E51"/>
    <mergeCell ref="H48:S48"/>
    <mergeCell ref="H51:S51"/>
    <mergeCell ref="A1:Y1"/>
    <mergeCell ref="A2:Y2"/>
    <mergeCell ref="A3:Y3"/>
    <mergeCell ref="A10:A11"/>
    <mergeCell ref="D10:D11"/>
    <mergeCell ref="G10:G11"/>
    <mergeCell ref="Y10:Y11"/>
    <mergeCell ref="F10:F11"/>
    <mergeCell ref="A5:Y5"/>
    <mergeCell ref="H10:H11"/>
    <mergeCell ref="A6:Y6"/>
    <mergeCell ref="P10:U10"/>
    <mergeCell ref="X10:X11"/>
    <mergeCell ref="I10:I11"/>
    <mergeCell ref="A4:Y4"/>
    <mergeCell ref="H9:I9"/>
    <mergeCell ref="V10:V11"/>
    <mergeCell ref="W10:W11"/>
    <mergeCell ref="H7:P7"/>
    <mergeCell ref="A7:D7"/>
    <mergeCell ref="A8:D8"/>
    <mergeCell ref="E10:E11"/>
    <mergeCell ref="B10:C10"/>
    <mergeCell ref="T9:V9"/>
  </mergeCells>
  <phoneticPr fontId="1" type="noConversion"/>
  <printOptions horizontalCentered="1"/>
  <pageMargins left="0.19685039370078741" right="0.19685039370078741" top="0.78740157480314965" bottom="0.19685039370078741" header="0.51181102362204722" footer="0.51181102362204722"/>
  <pageSetup paperSize="9" scale="85" orientation="landscape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AL53"/>
  <sheetViews>
    <sheetView tabSelected="1" zoomScaleNormal="100" workbookViewId="0">
      <selection activeCell="W12" sqref="W12"/>
    </sheetView>
  </sheetViews>
  <sheetFormatPr defaultColWidth="9.140625" defaultRowHeight="12.75" outlineLevelCol="1" x14ac:dyDescent="0.2"/>
  <cols>
    <col min="1" max="1" width="7.28515625" style="42" customWidth="1"/>
    <col min="2" max="2" width="5.28515625" style="42" hidden="1" customWidth="1"/>
    <col min="3" max="3" width="5.5703125" style="42" hidden="1" customWidth="1"/>
    <col min="4" max="4" width="21.28515625" style="26" customWidth="1"/>
    <col min="5" max="5" width="10.5703125" style="411" customWidth="1"/>
    <col min="6" max="6" width="5.42578125" style="411" customWidth="1"/>
    <col min="7" max="7" width="24.28515625" style="26" customWidth="1"/>
    <col min="8" max="8" width="6.7109375" style="26" hidden="1" customWidth="1"/>
    <col min="9" max="9" width="12.42578125" style="26" customWidth="1"/>
    <col min="10" max="15" width="8.42578125" style="26" hidden="1" customWidth="1" outlineLevel="1"/>
    <col min="16" max="16" width="6.42578125" style="26" customWidth="1" collapsed="1"/>
    <col min="17" max="21" width="6.42578125" style="26" customWidth="1"/>
    <col min="22" max="22" width="10" style="26" customWidth="1"/>
    <col min="23" max="23" width="7.140625" style="26" customWidth="1"/>
    <col min="24" max="24" width="6.42578125" style="26" hidden="1" customWidth="1"/>
    <col min="25" max="25" width="21.140625" style="26" customWidth="1"/>
    <col min="26" max="26" width="8" style="26" hidden="1" customWidth="1" outlineLevel="1"/>
    <col min="27" max="27" width="6" style="26" hidden="1" customWidth="1" outlineLevel="1"/>
    <col min="28" max="28" width="5.28515625" style="26" hidden="1" customWidth="1" outlineLevel="1"/>
    <col min="29" max="32" width="5.28515625" style="411" hidden="1" customWidth="1" outlineLevel="1"/>
    <col min="33" max="35" width="5.28515625" style="26" hidden="1" customWidth="1" outlineLevel="1"/>
    <col min="36" max="36" width="9.140625" style="26" collapsed="1"/>
    <col min="37" max="16384" width="9.140625" style="26"/>
  </cols>
  <sheetData>
    <row r="1" spans="1:35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AC1" s="26"/>
      <c r="AD1" s="26"/>
      <c r="AE1" s="26"/>
      <c r="AF1" s="26"/>
    </row>
    <row r="2" spans="1:35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AC2" s="26"/>
      <c r="AD2" s="26"/>
      <c r="AE2" s="26"/>
      <c r="AF2" s="26"/>
    </row>
    <row r="3" spans="1:35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AC3" s="26"/>
      <c r="AD3" s="26"/>
      <c r="AE3" s="26"/>
      <c r="AF3" s="26"/>
    </row>
    <row r="4" spans="1:35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AC4" s="26"/>
      <c r="AD4" s="26"/>
      <c r="AE4" s="26"/>
      <c r="AF4" s="26"/>
    </row>
    <row r="5" spans="1:35" ht="26.25" customHeight="1" x14ac:dyDescent="0.2">
      <c r="A5" s="427" t="s">
        <v>2883</v>
      </c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AC5" s="26"/>
      <c r="AD5" s="26"/>
      <c r="AE5" s="26"/>
      <c r="AF5" s="26"/>
    </row>
    <row r="6" spans="1:35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</row>
    <row r="7" spans="1:35" ht="12.75" customHeight="1" x14ac:dyDescent="0.2">
      <c r="A7" s="471" t="s">
        <v>84</v>
      </c>
      <c r="B7" s="471"/>
      <c r="C7" s="471"/>
      <c r="D7" s="471"/>
      <c r="F7" s="44"/>
      <c r="G7" s="407"/>
      <c r="H7" s="499"/>
      <c r="I7" s="499"/>
      <c r="J7" s="499"/>
      <c r="K7" s="499"/>
      <c r="L7" s="499"/>
      <c r="M7" s="499"/>
      <c r="N7" s="499"/>
      <c r="O7" s="499"/>
      <c r="P7" s="499"/>
      <c r="Q7" s="42"/>
      <c r="R7" s="42"/>
      <c r="S7" s="42"/>
      <c r="T7" s="42"/>
      <c r="U7" s="42"/>
      <c r="V7" s="411"/>
      <c r="W7" s="411"/>
      <c r="Z7" s="26" t="s">
        <v>61</v>
      </c>
    </row>
    <row r="8" spans="1:35" ht="12.75" customHeight="1" x14ac:dyDescent="0.2">
      <c r="A8" s="471"/>
      <c r="B8" s="471"/>
      <c r="C8" s="471"/>
      <c r="D8" s="471"/>
      <c r="F8" s="44"/>
      <c r="G8" s="407"/>
      <c r="Y8" s="184" t="str">
        <f>d_6</f>
        <v>t° +20 вл. 58%</v>
      </c>
    </row>
    <row r="9" spans="1:35" x14ac:dyDescent="0.2">
      <c r="A9" s="10" t="str">
        <f>d_4</f>
        <v>ЖЕНЩИНЫ</v>
      </c>
      <c r="B9" s="10"/>
      <c r="C9" s="10"/>
      <c r="F9" s="44"/>
      <c r="G9" s="407"/>
      <c r="H9" s="478"/>
      <c r="I9" s="478"/>
      <c r="J9" s="412"/>
      <c r="K9" s="412"/>
      <c r="L9" s="412"/>
      <c r="M9" s="412"/>
      <c r="N9" s="412"/>
      <c r="O9" s="412"/>
      <c r="P9" s="175" t="s">
        <v>105</v>
      </c>
      <c r="Q9" s="175"/>
      <c r="R9" s="175"/>
      <c r="S9" s="175"/>
      <c r="T9" s="500" t="s">
        <v>2884</v>
      </c>
      <c r="U9" s="500"/>
      <c r="V9" s="500"/>
      <c r="W9" s="295" t="str">
        <f>'ДЛ-НА'!P6</f>
        <v>16:30</v>
      </c>
      <c r="Y9" s="131" t="str">
        <f>d_5</f>
        <v>г.Ростов н/Д стадион Арсенал</v>
      </c>
    </row>
    <row r="10" spans="1:35" ht="13.5" customHeight="1" thickBot="1" x14ac:dyDescent="0.25">
      <c r="A10" s="466" t="s">
        <v>2028</v>
      </c>
      <c r="B10" s="466" t="s">
        <v>133</v>
      </c>
      <c r="C10" s="466"/>
      <c r="D10" s="455" t="s">
        <v>66</v>
      </c>
      <c r="E10" s="455" t="s">
        <v>21</v>
      </c>
      <c r="F10" s="498" t="s">
        <v>28</v>
      </c>
      <c r="G10" s="455" t="s">
        <v>107</v>
      </c>
      <c r="H10" s="502" t="s">
        <v>109</v>
      </c>
      <c r="I10" s="480" t="s">
        <v>116</v>
      </c>
      <c r="J10" s="143"/>
      <c r="K10" s="143"/>
      <c r="L10" s="143"/>
      <c r="M10" s="143"/>
      <c r="N10" s="143"/>
      <c r="O10" s="143"/>
      <c r="P10" s="501" t="s">
        <v>29</v>
      </c>
      <c r="Q10" s="501"/>
      <c r="R10" s="501"/>
      <c r="S10" s="501"/>
      <c r="T10" s="501"/>
      <c r="U10" s="501"/>
      <c r="V10" s="497" t="s">
        <v>30</v>
      </c>
      <c r="W10" s="498" t="s">
        <v>31</v>
      </c>
      <c r="X10" s="498" t="s">
        <v>17</v>
      </c>
      <c r="Y10" s="501" t="s">
        <v>18</v>
      </c>
      <c r="AA10" s="410" t="s">
        <v>121</v>
      </c>
      <c r="AB10" s="410" t="s">
        <v>122</v>
      </c>
      <c r="AC10" s="410" t="s">
        <v>123</v>
      </c>
      <c r="AD10" s="410">
        <v>1</v>
      </c>
      <c r="AE10" s="410">
        <v>2</v>
      </c>
      <c r="AF10" s="410" t="s">
        <v>47</v>
      </c>
      <c r="AG10" s="410" t="s">
        <v>124</v>
      </c>
      <c r="AH10" s="410" t="s">
        <v>125</v>
      </c>
      <c r="AI10" s="410" t="s">
        <v>126</v>
      </c>
    </row>
    <row r="11" spans="1:35" ht="20.25" customHeight="1" thickBot="1" x14ac:dyDescent="0.25">
      <c r="A11" s="466"/>
      <c r="B11" s="409" t="s">
        <v>134</v>
      </c>
      <c r="C11" s="409" t="s">
        <v>135</v>
      </c>
      <c r="D11" s="455"/>
      <c r="E11" s="455"/>
      <c r="F11" s="455"/>
      <c r="G11" s="455"/>
      <c r="H11" s="503"/>
      <c r="I11" s="481"/>
      <c r="J11" s="413">
        <v>1</v>
      </c>
      <c r="K11" s="413">
        <v>2</v>
      </c>
      <c r="L11" s="413">
        <v>3</v>
      </c>
      <c r="M11" s="413">
        <v>4</v>
      </c>
      <c r="N11" s="413">
        <v>5</v>
      </c>
      <c r="O11" s="413">
        <v>6</v>
      </c>
      <c r="P11" s="111">
        <v>1</v>
      </c>
      <c r="Q11" s="111">
        <v>2</v>
      </c>
      <c r="R11" s="111">
        <v>3</v>
      </c>
      <c r="S11" s="112">
        <v>4</v>
      </c>
      <c r="T11" s="112">
        <v>5</v>
      </c>
      <c r="U11" s="112">
        <v>6</v>
      </c>
      <c r="V11" s="497"/>
      <c r="W11" s="498"/>
      <c r="X11" s="498"/>
      <c r="Y11" s="501"/>
      <c r="AA11" s="165">
        <v>6.65</v>
      </c>
      <c r="AB11" s="165">
        <v>6.25</v>
      </c>
      <c r="AC11" s="166">
        <v>5.9</v>
      </c>
      <c r="AD11" s="166">
        <v>5.55</v>
      </c>
      <c r="AE11" s="166">
        <v>5.0999999999999996</v>
      </c>
      <c r="AF11" s="166">
        <v>4.7</v>
      </c>
      <c r="AG11" s="166">
        <v>4.3</v>
      </c>
      <c r="AH11" s="166">
        <v>4</v>
      </c>
      <c r="AI11" s="167">
        <v>3.6</v>
      </c>
    </row>
    <row r="12" spans="1:35" s="61" customFormat="1" ht="24.95" customHeight="1" x14ac:dyDescent="0.2">
      <c r="A12" s="221">
        <v>1</v>
      </c>
      <c r="B12" s="221">
        <v>2</v>
      </c>
      <c r="C12" s="221"/>
      <c r="D12" s="83" t="str">
        <f>VLOOKUP($Z12,УЧАСТНИКИ!$A$2:$L$1060,3,FALSE)</f>
        <v>АНДРИЕНКО МАРИЯ</v>
      </c>
      <c r="E12" s="82" t="s">
        <v>350</v>
      </c>
      <c r="F12" s="82"/>
      <c r="G12" s="83" t="s">
        <v>2728</v>
      </c>
      <c r="H12" s="222">
        <f>VLOOKUP($Z12,УЧАСТНИКИ!$A$2:$L$1060,7,FALSE)</f>
        <v>0</v>
      </c>
      <c r="I12" s="222" t="str">
        <f>VLOOKUP($Z12,УЧАСТНИКИ!$A$2:$L$1060,11,FALSE)</f>
        <v>МО</v>
      </c>
      <c r="J12" s="223">
        <v>511</v>
      </c>
      <c r="K12" s="223"/>
      <c r="L12" s="223"/>
      <c r="M12" s="223">
        <v>532</v>
      </c>
      <c r="N12" s="223"/>
      <c r="O12" s="223"/>
      <c r="P12" s="224">
        <v>10.82</v>
      </c>
      <c r="Q12" s="224">
        <v>11.1</v>
      </c>
      <c r="R12" s="224">
        <v>10.85</v>
      </c>
      <c r="S12" s="224">
        <v>11.04</v>
      </c>
      <c r="T12" s="224">
        <v>11.35</v>
      </c>
      <c r="U12" s="224" t="s">
        <v>309</v>
      </c>
      <c r="V12" s="225">
        <v>11.35</v>
      </c>
      <c r="W12" s="65">
        <v>2</v>
      </c>
      <c r="X12" s="222">
        <v>17</v>
      </c>
      <c r="Y12" s="83" t="str">
        <f>VLOOKUP($Z12,УЧАСТНИКИ!$A$2:$L$1060,10,FALSE)</f>
        <v>ИВАНОВ.И.П.</v>
      </c>
      <c r="Z12" s="61" t="s">
        <v>2197</v>
      </c>
      <c r="AA12" s="66" t="e">
        <f>#REF!</f>
        <v>#REF!</v>
      </c>
      <c r="AC12" s="416"/>
      <c r="AD12" s="416"/>
      <c r="AE12" s="416"/>
      <c r="AF12" s="416"/>
    </row>
    <row r="13" spans="1:35" s="61" customFormat="1" ht="24.95" customHeight="1" x14ac:dyDescent="0.2">
      <c r="A13" s="221">
        <v>2</v>
      </c>
      <c r="B13" s="221">
        <v>2</v>
      </c>
      <c r="C13" s="221"/>
      <c r="D13" s="83" t="s">
        <v>1944</v>
      </c>
      <c r="E13" s="82" t="s">
        <v>2716</v>
      </c>
      <c r="F13" s="82"/>
      <c r="G13" s="83" t="s">
        <v>2728</v>
      </c>
      <c r="H13" s="222">
        <f>VLOOKUP($Z13,УЧАСТНИКИ!$A$2:$L$1060,7,FALSE)</f>
        <v>0</v>
      </c>
      <c r="I13" s="222" t="s">
        <v>149</v>
      </c>
      <c r="J13" s="223"/>
      <c r="K13" s="223"/>
      <c r="L13" s="223">
        <v>393</v>
      </c>
      <c r="M13" s="223">
        <v>495</v>
      </c>
      <c r="N13" s="223">
        <v>462</v>
      </c>
      <c r="O13" s="223"/>
      <c r="P13" s="224">
        <v>9.9</v>
      </c>
      <c r="Q13" s="224" t="s">
        <v>309</v>
      </c>
      <c r="R13" s="224">
        <v>9.6999999999999993</v>
      </c>
      <c r="S13" s="224" t="s">
        <v>309</v>
      </c>
      <c r="T13" s="224" t="s">
        <v>309</v>
      </c>
      <c r="U13" s="224" t="s">
        <v>309</v>
      </c>
      <c r="V13" s="225">
        <v>9.9</v>
      </c>
      <c r="W13" s="65" t="s">
        <v>124</v>
      </c>
      <c r="X13" s="222">
        <v>15</v>
      </c>
      <c r="Y13" s="83" t="s">
        <v>1018</v>
      </c>
      <c r="Z13" s="61" t="s">
        <v>2237</v>
      </c>
      <c r="AA13" s="66" t="e">
        <f>#REF!</f>
        <v>#REF!</v>
      </c>
      <c r="AC13" s="416"/>
      <c r="AD13" s="416"/>
      <c r="AE13" s="416"/>
      <c r="AF13" s="416"/>
    </row>
    <row r="14" spans="1:35" s="61" customFormat="1" ht="24.95" hidden="1" customHeight="1" x14ac:dyDescent="0.2">
      <c r="A14" s="221">
        <v>9</v>
      </c>
      <c r="B14" s="221">
        <v>2</v>
      </c>
      <c r="C14" s="221"/>
      <c r="D14" s="83" t="e">
        <f>VLOOKUP($Z14,УЧАСТНИКИ!$A$2:$L$1060,3,FALSE)</f>
        <v>#N/A</v>
      </c>
      <c r="E14" s="82" t="e">
        <f>VLOOKUP($Z14,УЧАСТНИКИ!$A$2:$L$1060,4,FALSE)</f>
        <v>#N/A</v>
      </c>
      <c r="F14" s="82" t="e">
        <f>VLOOKUP($Z14,УЧАСТНИКИ!$A$2:$L$1060,8,FALSE)</f>
        <v>#N/A</v>
      </c>
      <c r="G14" s="83" t="e">
        <f>VLOOKUP($Z14,УЧАСТНИКИ!$A$2:$L$1060,5,FALSE)</f>
        <v>#N/A</v>
      </c>
      <c r="H14" s="222" t="e">
        <f>VLOOKUP($Z14,УЧАСТНИКИ!$A$2:$L$1060,7,FALSE)</f>
        <v>#N/A</v>
      </c>
      <c r="I14" s="222" t="e">
        <f>VLOOKUP($Z14,УЧАСТНИКИ!$A$2:$L$1060,11,FALSE)</f>
        <v>#N/A</v>
      </c>
      <c r="J14" s="223"/>
      <c r="K14" s="223"/>
      <c r="L14" s="223"/>
      <c r="M14" s="223"/>
      <c r="N14" s="223"/>
      <c r="O14" s="223"/>
      <c r="P14" s="224">
        <f t="shared" ref="P14:U30" si="0">J14/100</f>
        <v>0</v>
      </c>
      <c r="Q14" s="224">
        <f t="shared" si="0"/>
        <v>0</v>
      </c>
      <c r="R14" s="224">
        <f t="shared" si="0"/>
        <v>0</v>
      </c>
      <c r="S14" s="231">
        <f t="shared" si="0"/>
        <v>0</v>
      </c>
      <c r="T14" s="231">
        <f t="shared" si="0"/>
        <v>0</v>
      </c>
      <c r="U14" s="231">
        <f t="shared" si="0"/>
        <v>0</v>
      </c>
      <c r="V14" s="225">
        <f t="shared" ref="V14:V31" si="1">MAX(P14,Q14,R14,S14,T14,U14)</f>
        <v>0</v>
      </c>
      <c r="W14" s="65" t="str">
        <f t="shared" ref="W14:W32" si="2">IF(V14&gt;=$AA$11,"МСМК",IF(V14&gt;=$AB$11,"МС",IF(V14&gt;=$AC$11,"КМС",IF(V14&gt;=$AD$11,"1",IF(V14&gt;=$AE$11,"2",IF(V14&gt;=$AF$11,"3",IF(V14&gt;=$AG$11,"1юн",IF(V14&gt;=$AH$11,"2юн",IF(V14&gt;=$AI$11,"3юн",IF(V14&lt;$AI$11,"б/р"))))))))))</f>
        <v>б/р</v>
      </c>
      <c r="X14" s="222">
        <v>9</v>
      </c>
      <c r="Y14" s="83" t="e">
        <f>VLOOKUP($Z14,УЧАСТНИКИ!$A$2:$L$1060,10,FALSE)</f>
        <v>#N/A</v>
      </c>
      <c r="AA14" s="66" t="e">
        <f>#REF!</f>
        <v>#REF!</v>
      </c>
      <c r="AC14" s="416"/>
      <c r="AD14" s="416"/>
      <c r="AE14" s="416"/>
      <c r="AF14" s="416"/>
    </row>
    <row r="15" spans="1:35" s="61" customFormat="1" ht="24.95" hidden="1" customHeight="1" x14ac:dyDescent="0.2">
      <c r="A15" s="221">
        <v>10</v>
      </c>
      <c r="B15" s="221">
        <v>1</v>
      </c>
      <c r="C15" s="221"/>
      <c r="D15" s="83" t="e">
        <f>VLOOKUP($Z15,УЧАСТНИКИ!$A$2:$L$1060,3,FALSE)</f>
        <v>#N/A</v>
      </c>
      <c r="E15" s="82" t="e">
        <f>VLOOKUP($Z15,УЧАСТНИКИ!$A$2:$L$1060,4,FALSE)</f>
        <v>#N/A</v>
      </c>
      <c r="F15" s="82" t="e">
        <f>VLOOKUP($Z15,УЧАСТНИКИ!$A$2:$L$1060,8,FALSE)</f>
        <v>#N/A</v>
      </c>
      <c r="G15" s="83" t="e">
        <f>VLOOKUP($Z15,УЧАСТНИКИ!$A$2:$L$1060,5,FALSE)</f>
        <v>#N/A</v>
      </c>
      <c r="H15" s="222" t="e">
        <f>VLOOKUP($Z15,УЧАСТНИКИ!$A$2:$L$1060,7,FALSE)</f>
        <v>#N/A</v>
      </c>
      <c r="I15" s="222" t="e">
        <f>VLOOKUP($Z15,УЧАСТНИКИ!$A$2:$L$1060,11,FALSE)</f>
        <v>#N/A</v>
      </c>
      <c r="J15" s="223"/>
      <c r="K15" s="223"/>
      <c r="L15" s="223"/>
      <c r="M15" s="223"/>
      <c r="N15" s="223"/>
      <c r="O15" s="223"/>
      <c r="P15" s="224">
        <f t="shared" si="0"/>
        <v>0</v>
      </c>
      <c r="Q15" s="224" t="s">
        <v>309</v>
      </c>
      <c r="R15" s="224">
        <f t="shared" si="0"/>
        <v>0</v>
      </c>
      <c r="S15" s="231">
        <f t="shared" si="0"/>
        <v>0</v>
      </c>
      <c r="T15" s="231">
        <f t="shared" si="0"/>
        <v>0</v>
      </c>
      <c r="U15" s="231">
        <f t="shared" si="0"/>
        <v>0</v>
      </c>
      <c r="V15" s="225">
        <f t="shared" si="1"/>
        <v>0</v>
      </c>
      <c r="W15" s="65" t="str">
        <f t="shared" si="2"/>
        <v>б/р</v>
      </c>
      <c r="X15" s="222">
        <v>0</v>
      </c>
      <c r="Y15" s="83" t="e">
        <f>VLOOKUP($Z15,УЧАСТНИКИ!$A$2:$L$1060,10,FALSE)</f>
        <v>#N/A</v>
      </c>
      <c r="Z15" s="408"/>
      <c r="AA15" s="66" t="e">
        <f>#REF!</f>
        <v>#REF!</v>
      </c>
      <c r="AC15" s="416"/>
      <c r="AD15" s="416"/>
      <c r="AE15" s="416"/>
      <c r="AF15" s="416"/>
    </row>
    <row r="16" spans="1:35" s="61" customFormat="1" ht="36" hidden="1" customHeight="1" x14ac:dyDescent="0.2">
      <c r="A16" s="221">
        <v>11</v>
      </c>
      <c r="B16" s="221">
        <v>2</v>
      </c>
      <c r="C16" s="221"/>
      <c r="D16" s="83" t="e">
        <f>VLOOKUP($Z16,УЧАСТНИКИ!$A$2:$L$1060,3,FALSE)</f>
        <v>#N/A</v>
      </c>
      <c r="E16" s="82" t="e">
        <f>VLOOKUP($Z16,УЧАСТНИКИ!$A$2:$L$1060,4,FALSE)</f>
        <v>#N/A</v>
      </c>
      <c r="F16" s="82" t="e">
        <f>VLOOKUP($Z16,УЧАСТНИКИ!$A$2:$L$1060,8,FALSE)</f>
        <v>#N/A</v>
      </c>
      <c r="G16" s="83" t="e">
        <f>VLOOKUP($Z16,УЧАСТНИКИ!$A$2:$L$1060,5,FALSE)</f>
        <v>#N/A</v>
      </c>
      <c r="H16" s="222" t="e">
        <f>VLOOKUP($Z16,УЧАСТНИКИ!$A$2:$L$1060,7,FALSE)</f>
        <v>#N/A</v>
      </c>
      <c r="I16" s="222" t="e">
        <f>VLOOKUP($Z16,УЧАСТНИКИ!$A$2:$L$1060,11,FALSE)</f>
        <v>#N/A</v>
      </c>
      <c r="J16" s="223"/>
      <c r="K16" s="223"/>
      <c r="L16" s="223"/>
      <c r="M16" s="223"/>
      <c r="N16" s="223"/>
      <c r="O16" s="223"/>
      <c r="P16" s="224">
        <f t="shared" si="0"/>
        <v>0</v>
      </c>
      <c r="Q16" s="224">
        <f t="shared" si="0"/>
        <v>0</v>
      </c>
      <c r="R16" s="224">
        <f t="shared" si="0"/>
        <v>0</v>
      </c>
      <c r="S16" s="231" t="s">
        <v>159</v>
      </c>
      <c r="T16" s="231">
        <f t="shared" si="0"/>
        <v>0</v>
      </c>
      <c r="U16" s="231">
        <f t="shared" si="0"/>
        <v>0</v>
      </c>
      <c r="V16" s="225">
        <f t="shared" si="1"/>
        <v>0</v>
      </c>
      <c r="W16" s="65" t="str">
        <f t="shared" si="2"/>
        <v>б/р</v>
      </c>
      <c r="X16" s="222" t="e">
        <f>VLOOKUP($Z16,УЧАСТНИКИ!$A$2:$L$1060,9,FALSE)</f>
        <v>#N/A</v>
      </c>
      <c r="Y16" s="83" t="e">
        <f>VLOOKUP($Z16,УЧАСТНИКИ!$A$2:$L$1060,10,FALSE)</f>
        <v>#N/A</v>
      </c>
      <c r="AA16" s="66" t="e">
        <f>#REF!</f>
        <v>#REF!</v>
      </c>
      <c r="AC16" s="416"/>
      <c r="AD16" s="416"/>
      <c r="AE16" s="416"/>
      <c r="AF16" s="416"/>
    </row>
    <row r="17" spans="1:32" s="61" customFormat="1" ht="24.95" hidden="1" customHeight="1" x14ac:dyDescent="0.2">
      <c r="A17" s="221">
        <v>12</v>
      </c>
      <c r="B17" s="221">
        <v>2</v>
      </c>
      <c r="C17" s="221"/>
      <c r="D17" s="83" t="e">
        <f>VLOOKUP($Z17,УЧАСТНИКИ!$A$2:$L$1060,3,FALSE)</f>
        <v>#N/A</v>
      </c>
      <c r="E17" s="82" t="e">
        <f>VLOOKUP($Z17,УЧАСТНИКИ!$A$2:$L$1060,4,FALSE)</f>
        <v>#N/A</v>
      </c>
      <c r="F17" s="82" t="e">
        <f>VLOOKUP($Z17,УЧАСТНИКИ!$A$2:$L$1060,8,FALSE)</f>
        <v>#N/A</v>
      </c>
      <c r="G17" s="83" t="e">
        <f>VLOOKUP($Z17,УЧАСТНИКИ!$A$2:$L$1060,5,FALSE)</f>
        <v>#N/A</v>
      </c>
      <c r="H17" s="222" t="e">
        <f>VLOOKUP($Z17,УЧАСТНИКИ!$A$2:$L$1060,7,FALSE)</f>
        <v>#N/A</v>
      </c>
      <c r="I17" s="222" t="e">
        <f>VLOOKUP($Z17,УЧАСТНИКИ!$A$2:$L$1060,11,FALSE)</f>
        <v>#N/A</v>
      </c>
      <c r="J17" s="223"/>
      <c r="K17" s="223"/>
      <c r="L17" s="223"/>
      <c r="M17" s="223"/>
      <c r="N17" s="223"/>
      <c r="O17" s="223"/>
      <c r="P17" s="224" t="s">
        <v>309</v>
      </c>
      <c r="Q17" s="224">
        <f t="shared" si="0"/>
        <v>0</v>
      </c>
      <c r="R17" s="224">
        <f t="shared" si="0"/>
        <v>0</v>
      </c>
      <c r="S17" s="231">
        <f t="shared" si="0"/>
        <v>0</v>
      </c>
      <c r="T17" s="231">
        <f t="shared" si="0"/>
        <v>0</v>
      </c>
      <c r="U17" s="231">
        <f t="shared" si="0"/>
        <v>0</v>
      </c>
      <c r="V17" s="225">
        <f t="shared" si="1"/>
        <v>0</v>
      </c>
      <c r="W17" s="65" t="str">
        <f t="shared" si="2"/>
        <v>б/р</v>
      </c>
      <c r="X17" s="222" t="e">
        <f>VLOOKUP($Z17,УЧАСТНИКИ!$A$2:$L$1060,9,FALSE)</f>
        <v>#N/A</v>
      </c>
      <c r="Y17" s="83" t="e">
        <f>VLOOKUP($Z17,УЧАСТНИКИ!$A$2:$L$1060,10,FALSE)</f>
        <v>#N/A</v>
      </c>
      <c r="AA17" s="66" t="e">
        <f>#REF!</f>
        <v>#REF!</v>
      </c>
      <c r="AC17" s="416"/>
      <c r="AD17" s="416"/>
      <c r="AE17" s="416"/>
      <c r="AF17" s="416"/>
    </row>
    <row r="18" spans="1:32" s="61" customFormat="1" ht="31.5" hidden="1" customHeight="1" x14ac:dyDescent="0.2">
      <c r="A18" s="221">
        <v>13</v>
      </c>
      <c r="B18" s="221">
        <v>2</v>
      </c>
      <c r="C18" s="221"/>
      <c r="D18" s="83" t="e">
        <f>VLOOKUP($Z18,УЧАСТНИКИ!$A$2:$L$1060,3,FALSE)</f>
        <v>#N/A</v>
      </c>
      <c r="E18" s="82" t="e">
        <f>VLOOKUP($Z18,УЧАСТНИКИ!$A$2:$L$1060,4,FALSE)</f>
        <v>#N/A</v>
      </c>
      <c r="F18" s="82" t="e">
        <f>VLOOKUP($Z18,УЧАСТНИКИ!$A$2:$L$1060,8,FALSE)</f>
        <v>#N/A</v>
      </c>
      <c r="G18" s="83" t="e">
        <f>VLOOKUP($Z18,УЧАСТНИКИ!$A$2:$L$1060,5,FALSE)</f>
        <v>#N/A</v>
      </c>
      <c r="H18" s="222" t="e">
        <f>VLOOKUP($Z18,УЧАСТНИКИ!$A$2:$L$1060,7,FALSE)</f>
        <v>#N/A</v>
      </c>
      <c r="I18" s="222" t="e">
        <f>VLOOKUP($Z18,УЧАСТНИКИ!$A$2:$L$1060,11,FALSE)</f>
        <v>#N/A</v>
      </c>
      <c r="J18" s="223"/>
      <c r="K18" s="223"/>
      <c r="L18" s="223"/>
      <c r="M18" s="223"/>
      <c r="N18" s="223"/>
      <c r="O18" s="223"/>
      <c r="P18" s="224" t="s">
        <v>309</v>
      </c>
      <c r="Q18" s="224">
        <f t="shared" si="0"/>
        <v>0</v>
      </c>
      <c r="R18" s="224" t="s">
        <v>309</v>
      </c>
      <c r="S18" s="231">
        <f t="shared" si="0"/>
        <v>0</v>
      </c>
      <c r="T18" s="231">
        <f t="shared" si="0"/>
        <v>0</v>
      </c>
      <c r="U18" s="231">
        <f t="shared" si="0"/>
        <v>0</v>
      </c>
      <c r="V18" s="225">
        <f t="shared" si="1"/>
        <v>0</v>
      </c>
      <c r="W18" s="65" t="str">
        <f t="shared" si="2"/>
        <v>б/р</v>
      </c>
      <c r="X18" s="222" t="e">
        <f>VLOOKUP($Z18,УЧАСТНИКИ!$A$2:$L$1060,9,FALSE)</f>
        <v>#N/A</v>
      </c>
      <c r="Y18" s="83" t="e">
        <f>VLOOKUP($Z18,УЧАСТНИКИ!$A$2:$L$1060,10,FALSE)</f>
        <v>#N/A</v>
      </c>
      <c r="AA18" s="66" t="e">
        <f>#REF!</f>
        <v>#REF!</v>
      </c>
      <c r="AC18" s="416"/>
      <c r="AD18" s="416"/>
      <c r="AE18" s="416"/>
      <c r="AF18" s="416"/>
    </row>
    <row r="19" spans="1:32" s="61" customFormat="1" ht="30.75" hidden="1" customHeight="1" x14ac:dyDescent="0.2">
      <c r="A19" s="221">
        <v>14</v>
      </c>
      <c r="B19" s="221">
        <v>2</v>
      </c>
      <c r="C19" s="221"/>
      <c r="D19" s="83" t="e">
        <f>VLOOKUP($Z19,УЧАСТНИКИ!$A$2:$L$1060,3,FALSE)</f>
        <v>#N/A</v>
      </c>
      <c r="E19" s="82" t="e">
        <f>VLOOKUP($Z19,УЧАСТНИКИ!$A$2:$L$1060,4,FALSE)</f>
        <v>#N/A</v>
      </c>
      <c r="F19" s="82" t="e">
        <f>VLOOKUP($Z19,УЧАСТНИКИ!$A$2:$L$1060,8,FALSE)</f>
        <v>#N/A</v>
      </c>
      <c r="G19" s="83" t="e">
        <f>VLOOKUP($Z19,УЧАСТНИКИ!$A$2:$L$1060,5,FALSE)</f>
        <v>#N/A</v>
      </c>
      <c r="H19" s="222" t="e">
        <f>VLOOKUP($Z19,УЧАСТНИКИ!$A$2:$L$1060,7,FALSE)</f>
        <v>#N/A</v>
      </c>
      <c r="I19" s="222" t="e">
        <f>VLOOKUP($Z19,УЧАСТНИКИ!$A$2:$L$1060,11,FALSE)</f>
        <v>#N/A</v>
      </c>
      <c r="J19" s="223"/>
      <c r="K19" s="223"/>
      <c r="L19" s="223"/>
      <c r="M19" s="223"/>
      <c r="N19" s="223"/>
      <c r="O19" s="223"/>
      <c r="P19" s="224">
        <f t="shared" si="0"/>
        <v>0</v>
      </c>
      <c r="Q19" s="224">
        <f t="shared" si="0"/>
        <v>0</v>
      </c>
      <c r="R19" s="224" t="s">
        <v>309</v>
      </c>
      <c r="S19" s="231">
        <f t="shared" si="0"/>
        <v>0</v>
      </c>
      <c r="T19" s="231">
        <f t="shared" si="0"/>
        <v>0</v>
      </c>
      <c r="U19" s="231">
        <f t="shared" si="0"/>
        <v>0</v>
      </c>
      <c r="V19" s="225">
        <f t="shared" si="1"/>
        <v>0</v>
      </c>
      <c r="W19" s="65" t="str">
        <f t="shared" si="2"/>
        <v>б/р</v>
      </c>
      <c r="X19" s="222" t="e">
        <f>VLOOKUP($Z19,УЧАСТНИКИ!$A$2:$L$1060,9,FALSE)</f>
        <v>#N/A</v>
      </c>
      <c r="Y19" s="83" t="e">
        <f>VLOOKUP($Z19,УЧАСТНИКИ!$A$2:$L$1060,10,FALSE)</f>
        <v>#N/A</v>
      </c>
      <c r="AA19" s="66" t="e">
        <f>#REF!</f>
        <v>#REF!</v>
      </c>
      <c r="AC19" s="416"/>
      <c r="AD19" s="416"/>
      <c r="AE19" s="416"/>
      <c r="AF19" s="416"/>
    </row>
    <row r="20" spans="1:32" s="61" customFormat="1" ht="24.95" hidden="1" customHeight="1" x14ac:dyDescent="0.2">
      <c r="A20" s="221">
        <v>15</v>
      </c>
      <c r="B20" s="221">
        <v>2</v>
      </c>
      <c r="C20" s="221"/>
      <c r="D20" s="83" t="e">
        <f>VLOOKUP($Z20,УЧАСТНИКИ!$A$2:$L$1060,3,FALSE)</f>
        <v>#N/A</v>
      </c>
      <c r="E20" s="82" t="e">
        <f>VLOOKUP($Z20,УЧАСТНИКИ!$A$2:$L$1060,4,FALSE)</f>
        <v>#N/A</v>
      </c>
      <c r="F20" s="82" t="e">
        <f>VLOOKUP($Z20,УЧАСТНИКИ!$A$2:$L$1060,8,FALSE)</f>
        <v>#N/A</v>
      </c>
      <c r="G20" s="83" t="e">
        <f>VLOOKUP($Z20,УЧАСТНИКИ!$A$2:$L$1060,5,FALSE)</f>
        <v>#N/A</v>
      </c>
      <c r="H20" s="222" t="e">
        <f>VLOOKUP($Z20,УЧАСТНИКИ!$A$2:$L$1060,7,FALSE)</f>
        <v>#N/A</v>
      </c>
      <c r="I20" s="222" t="e">
        <f>VLOOKUP($Z20,УЧАСТНИКИ!$A$2:$L$1060,11,FALSE)</f>
        <v>#N/A</v>
      </c>
      <c r="J20" s="223"/>
      <c r="K20" s="223"/>
      <c r="L20" s="223"/>
      <c r="M20" s="223"/>
      <c r="N20" s="223"/>
      <c r="O20" s="223"/>
      <c r="P20" s="224">
        <f t="shared" si="0"/>
        <v>0</v>
      </c>
      <c r="Q20" s="224">
        <f t="shared" si="0"/>
        <v>0</v>
      </c>
      <c r="R20" s="224">
        <f t="shared" si="0"/>
        <v>0</v>
      </c>
      <c r="S20" s="231">
        <f t="shared" si="0"/>
        <v>0</v>
      </c>
      <c r="T20" s="231">
        <f t="shared" si="0"/>
        <v>0</v>
      </c>
      <c r="U20" s="231">
        <f t="shared" si="0"/>
        <v>0</v>
      </c>
      <c r="V20" s="225">
        <f t="shared" si="1"/>
        <v>0</v>
      </c>
      <c r="W20" s="65" t="str">
        <f t="shared" si="2"/>
        <v>б/р</v>
      </c>
      <c r="X20" s="222" t="e">
        <f>VLOOKUP($Z20,УЧАСТНИКИ!$A$2:$L$1060,9,FALSE)</f>
        <v>#N/A</v>
      </c>
      <c r="Y20" s="83" t="e">
        <f>VLOOKUP($Z20,УЧАСТНИКИ!$A$2:$L$1060,10,FALSE)</f>
        <v>#N/A</v>
      </c>
      <c r="AA20" s="66" t="e">
        <f>#REF!</f>
        <v>#REF!</v>
      </c>
      <c r="AC20" s="416"/>
      <c r="AD20" s="416"/>
      <c r="AE20" s="416"/>
      <c r="AF20" s="416"/>
    </row>
    <row r="21" spans="1:32" s="61" customFormat="1" ht="24.95" hidden="1" customHeight="1" x14ac:dyDescent="0.2">
      <c r="A21" s="221">
        <v>16</v>
      </c>
      <c r="B21" s="221">
        <v>2</v>
      </c>
      <c r="C21" s="221"/>
      <c r="D21" s="83" t="e">
        <f>VLOOKUP($Z21,УЧАСТНИКИ!$A$2:$L$1060,3,FALSE)</f>
        <v>#N/A</v>
      </c>
      <c r="E21" s="82" t="e">
        <f>VLOOKUP($Z21,УЧАСТНИКИ!$A$2:$L$1060,4,FALSE)</f>
        <v>#N/A</v>
      </c>
      <c r="F21" s="82" t="e">
        <f>VLOOKUP($Z21,УЧАСТНИКИ!$A$2:$L$1060,8,FALSE)</f>
        <v>#N/A</v>
      </c>
      <c r="G21" s="83" t="e">
        <f>VLOOKUP($Z21,УЧАСТНИКИ!$A$2:$L$1060,5,FALSE)</f>
        <v>#N/A</v>
      </c>
      <c r="H21" s="222" t="e">
        <f>VLOOKUP($Z21,УЧАСТНИКИ!$A$2:$L$1060,7,FALSE)</f>
        <v>#N/A</v>
      </c>
      <c r="I21" s="222" t="e">
        <f>VLOOKUP($Z21,УЧАСТНИКИ!$A$2:$L$1060,11,FALSE)</f>
        <v>#N/A</v>
      </c>
      <c r="J21" s="223"/>
      <c r="K21" s="223"/>
      <c r="L21" s="223"/>
      <c r="M21" s="223"/>
      <c r="N21" s="223"/>
      <c r="O21" s="223"/>
      <c r="P21" s="224" t="s">
        <v>309</v>
      </c>
      <c r="Q21" s="224">
        <f t="shared" si="0"/>
        <v>0</v>
      </c>
      <c r="R21" s="224" t="s">
        <v>309</v>
      </c>
      <c r="S21" s="231">
        <f t="shared" si="0"/>
        <v>0</v>
      </c>
      <c r="T21" s="231">
        <f t="shared" si="0"/>
        <v>0</v>
      </c>
      <c r="U21" s="231">
        <f t="shared" si="0"/>
        <v>0</v>
      </c>
      <c r="V21" s="225">
        <f t="shared" si="1"/>
        <v>0</v>
      </c>
      <c r="W21" s="65" t="str">
        <f t="shared" si="2"/>
        <v>б/р</v>
      </c>
      <c r="X21" s="222" t="e">
        <f>VLOOKUP($Z21,УЧАСТНИКИ!$A$2:$L$1060,9,FALSE)</f>
        <v>#N/A</v>
      </c>
      <c r="Y21" s="83" t="e">
        <f>VLOOKUP($Z21,УЧАСТНИКИ!$A$2:$L$1060,10,FALSE)</f>
        <v>#N/A</v>
      </c>
      <c r="AA21" s="66" t="e">
        <f>#REF!</f>
        <v>#REF!</v>
      </c>
      <c r="AC21" s="416"/>
      <c r="AD21" s="416"/>
      <c r="AE21" s="416"/>
      <c r="AF21" s="416"/>
    </row>
    <row r="22" spans="1:32" s="61" customFormat="1" ht="24.95" hidden="1" customHeight="1" x14ac:dyDescent="0.2">
      <c r="A22" s="221">
        <v>17</v>
      </c>
      <c r="B22" s="221">
        <v>2</v>
      </c>
      <c r="C22" s="221"/>
      <c r="D22" s="83" t="e">
        <f>VLOOKUP($Z22,УЧАСТНИКИ!$A$2:$L$1060,3,FALSE)</f>
        <v>#N/A</v>
      </c>
      <c r="E22" s="82" t="e">
        <f>VLOOKUP($Z22,УЧАСТНИКИ!$A$2:$L$1060,4,FALSE)</f>
        <v>#N/A</v>
      </c>
      <c r="F22" s="82" t="e">
        <f>VLOOKUP($Z22,УЧАСТНИКИ!$A$2:$L$1060,8,FALSE)</f>
        <v>#N/A</v>
      </c>
      <c r="G22" s="83" t="e">
        <f>VLOOKUP($Z22,УЧАСТНИКИ!$A$2:$L$1060,5,FALSE)</f>
        <v>#N/A</v>
      </c>
      <c r="H22" s="222" t="e">
        <f>VLOOKUP($Z22,УЧАСТНИКИ!$A$2:$L$1060,7,FALSE)</f>
        <v>#N/A</v>
      </c>
      <c r="I22" s="222" t="e">
        <f>VLOOKUP($Z22,УЧАСТНИКИ!$A$2:$L$1060,11,FALSE)</f>
        <v>#N/A</v>
      </c>
      <c r="J22" s="223"/>
      <c r="K22" s="223"/>
      <c r="L22" s="223"/>
      <c r="M22" s="223"/>
      <c r="N22" s="223"/>
      <c r="O22" s="223"/>
      <c r="P22" s="224">
        <f t="shared" si="0"/>
        <v>0</v>
      </c>
      <c r="Q22" s="224">
        <f t="shared" si="0"/>
        <v>0</v>
      </c>
      <c r="R22" s="224" t="s">
        <v>309</v>
      </c>
      <c r="S22" s="231">
        <f t="shared" si="0"/>
        <v>0</v>
      </c>
      <c r="T22" s="231" t="s">
        <v>159</v>
      </c>
      <c r="U22" s="231">
        <f t="shared" si="0"/>
        <v>0</v>
      </c>
      <c r="V22" s="225">
        <f t="shared" si="1"/>
        <v>0</v>
      </c>
      <c r="W22" s="65" t="str">
        <f t="shared" si="2"/>
        <v>б/р</v>
      </c>
      <c r="X22" s="222" t="e">
        <f>VLOOKUP($Z22,УЧАСТНИКИ!$A$2:$L$1060,9,FALSE)</f>
        <v>#N/A</v>
      </c>
      <c r="Y22" s="83" t="e">
        <f>VLOOKUP($Z22,УЧАСТНИКИ!$A$2:$L$1060,10,FALSE)</f>
        <v>#N/A</v>
      </c>
      <c r="AA22" s="66" t="e">
        <f>#REF!</f>
        <v>#REF!</v>
      </c>
      <c r="AC22" s="416"/>
      <c r="AD22" s="416"/>
      <c r="AE22" s="416"/>
      <c r="AF22" s="416"/>
    </row>
    <row r="23" spans="1:32" s="61" customFormat="1" ht="24.95" hidden="1" customHeight="1" x14ac:dyDescent="0.2">
      <c r="A23" s="221">
        <v>18</v>
      </c>
      <c r="B23" s="221">
        <v>2</v>
      </c>
      <c r="C23" s="221"/>
      <c r="D23" s="83" t="e">
        <f>VLOOKUP($Z23,УЧАСТНИКИ!$A$2:$L$1060,3,FALSE)</f>
        <v>#N/A</v>
      </c>
      <c r="E23" s="82" t="e">
        <f>VLOOKUP($Z23,УЧАСТНИКИ!$A$2:$L$1060,4,FALSE)</f>
        <v>#N/A</v>
      </c>
      <c r="F23" s="82" t="e">
        <f>VLOOKUP($Z23,УЧАСТНИКИ!$A$2:$L$1060,8,FALSE)</f>
        <v>#N/A</v>
      </c>
      <c r="G23" s="83" t="e">
        <f>VLOOKUP($Z23,УЧАСТНИКИ!$A$2:$L$1060,5,FALSE)</f>
        <v>#N/A</v>
      </c>
      <c r="H23" s="222" t="e">
        <f>VLOOKUP($Z23,УЧАСТНИКИ!$A$2:$L$1060,7,FALSE)</f>
        <v>#N/A</v>
      </c>
      <c r="I23" s="222" t="e">
        <f>VLOOKUP($Z23,УЧАСТНИКИ!$A$2:$L$1060,11,FALSE)</f>
        <v>#N/A</v>
      </c>
      <c r="J23" s="223"/>
      <c r="K23" s="223"/>
      <c r="L23" s="223"/>
      <c r="M23" s="223"/>
      <c r="N23" s="223"/>
      <c r="O23" s="223"/>
      <c r="P23" s="224" t="s">
        <v>309</v>
      </c>
      <c r="Q23" s="224">
        <f t="shared" si="0"/>
        <v>0</v>
      </c>
      <c r="R23" s="224">
        <f t="shared" si="0"/>
        <v>0</v>
      </c>
      <c r="S23" s="231">
        <f t="shared" si="0"/>
        <v>0</v>
      </c>
      <c r="T23" s="231">
        <f t="shared" si="0"/>
        <v>0</v>
      </c>
      <c r="U23" s="231">
        <f t="shared" si="0"/>
        <v>0</v>
      </c>
      <c r="V23" s="225">
        <f t="shared" si="1"/>
        <v>0</v>
      </c>
      <c r="W23" s="65" t="str">
        <f t="shared" si="2"/>
        <v>б/р</v>
      </c>
      <c r="X23" s="222" t="e">
        <f>VLOOKUP($Z23,УЧАСТНИКИ!$A$2:$L$1060,9,FALSE)</f>
        <v>#N/A</v>
      </c>
      <c r="Y23" s="83" t="e">
        <f>VLOOKUP($Z23,УЧАСТНИКИ!$A$2:$L$1060,10,FALSE)</f>
        <v>#N/A</v>
      </c>
      <c r="AA23" s="66" t="e">
        <f>#REF!</f>
        <v>#REF!</v>
      </c>
      <c r="AC23" s="416"/>
      <c r="AD23" s="416"/>
      <c r="AE23" s="416"/>
      <c r="AF23" s="416"/>
    </row>
    <row r="24" spans="1:32" s="61" customFormat="1" ht="23.1" hidden="1" customHeight="1" x14ac:dyDescent="0.2">
      <c r="A24" s="221">
        <v>19</v>
      </c>
      <c r="B24" s="221">
        <v>2</v>
      </c>
      <c r="C24" s="221"/>
      <c r="D24" s="83" t="e">
        <f>VLOOKUP($Z24,УЧАСТНИКИ!$A$2:$L$1060,3,FALSE)</f>
        <v>#N/A</v>
      </c>
      <c r="E24" s="82" t="e">
        <f>VLOOKUP($Z24,УЧАСТНИКИ!$A$2:$L$1060,4,FALSE)</f>
        <v>#N/A</v>
      </c>
      <c r="F24" s="82" t="e">
        <f>VLOOKUP($Z24,УЧАСТНИКИ!$A$2:$L$1060,8,FALSE)</f>
        <v>#N/A</v>
      </c>
      <c r="G24" s="83" t="e">
        <f>VLOOKUP($Z24,УЧАСТНИКИ!$A$2:$L$1060,5,FALSE)</f>
        <v>#N/A</v>
      </c>
      <c r="H24" s="222" t="e">
        <f>VLOOKUP($Z24,УЧАСТНИКИ!$A$2:$L$1060,7,FALSE)</f>
        <v>#N/A</v>
      </c>
      <c r="I24" s="65" t="e">
        <f>VLOOKUP($Z24,УЧАСТНИКИ!$A$2:$L$1060,11,FALSE)</f>
        <v>#N/A</v>
      </c>
      <c r="J24" s="223"/>
      <c r="K24" s="223"/>
      <c r="L24" s="223"/>
      <c r="M24" s="223"/>
      <c r="N24" s="223"/>
      <c r="O24" s="223"/>
      <c r="P24" s="224" t="s">
        <v>309</v>
      </c>
      <c r="Q24" s="224" t="s">
        <v>309</v>
      </c>
      <c r="R24" s="224">
        <f t="shared" si="0"/>
        <v>0</v>
      </c>
      <c r="S24" s="231">
        <f t="shared" si="0"/>
        <v>0</v>
      </c>
      <c r="T24" s="231">
        <f t="shared" si="0"/>
        <v>0</v>
      </c>
      <c r="U24" s="231">
        <f t="shared" si="0"/>
        <v>0</v>
      </c>
      <c r="V24" s="225">
        <f t="shared" si="1"/>
        <v>0</v>
      </c>
      <c r="W24" s="65" t="str">
        <f t="shared" si="2"/>
        <v>б/р</v>
      </c>
      <c r="X24" s="222" t="e">
        <f>VLOOKUP($Z24,УЧАСТНИКИ!$A$2:$L$1060,9,FALSE)</f>
        <v>#N/A</v>
      </c>
      <c r="Y24" s="83" t="e">
        <f>VLOOKUP($Z24,УЧАСТНИКИ!$A$2:$L$1060,10,FALSE)</f>
        <v>#N/A</v>
      </c>
      <c r="AA24" s="66" t="e">
        <f>#REF!</f>
        <v>#REF!</v>
      </c>
      <c r="AC24" s="416"/>
      <c r="AD24" s="416"/>
      <c r="AE24" s="416"/>
      <c r="AF24" s="416"/>
    </row>
    <row r="25" spans="1:32" s="61" customFormat="1" ht="23.1" hidden="1" customHeight="1" x14ac:dyDescent="0.2">
      <c r="A25" s="221">
        <v>20</v>
      </c>
      <c r="B25" s="221">
        <v>2</v>
      </c>
      <c r="C25" s="221"/>
      <c r="D25" s="83" t="e">
        <f>VLOOKUP($Z25,УЧАСТНИКИ!$A$2:$L$1060,3,FALSE)</f>
        <v>#N/A</v>
      </c>
      <c r="E25" s="82" t="e">
        <f>VLOOKUP($Z25,УЧАСТНИКИ!$A$2:$L$1060,4,FALSE)</f>
        <v>#N/A</v>
      </c>
      <c r="F25" s="82" t="e">
        <f>VLOOKUP($Z25,УЧАСТНИКИ!$A$2:$L$1060,8,FALSE)</f>
        <v>#N/A</v>
      </c>
      <c r="G25" s="83" t="e">
        <f>VLOOKUP($Z25,УЧАСТНИКИ!$A$2:$L$1060,5,FALSE)</f>
        <v>#N/A</v>
      </c>
      <c r="H25" s="222" t="e">
        <f>VLOOKUP($Z25,УЧАСТНИКИ!$A$2:$L$1060,7,FALSE)</f>
        <v>#N/A</v>
      </c>
      <c r="I25" s="222" t="e">
        <f>VLOOKUP($Z25,УЧАСТНИКИ!$A$2:$L$1060,11,FALSE)</f>
        <v>#N/A</v>
      </c>
      <c r="J25" s="223"/>
      <c r="K25" s="223"/>
      <c r="L25" s="223"/>
      <c r="M25" s="223"/>
      <c r="N25" s="223"/>
      <c r="O25" s="223"/>
      <c r="P25" s="224">
        <f t="shared" si="0"/>
        <v>0</v>
      </c>
      <c r="Q25" s="224">
        <f t="shared" si="0"/>
        <v>0</v>
      </c>
      <c r="R25" s="224" t="s">
        <v>309</v>
      </c>
      <c r="S25" s="231"/>
      <c r="T25" s="231"/>
      <c r="U25" s="231"/>
      <c r="V25" s="225">
        <f t="shared" si="1"/>
        <v>0</v>
      </c>
      <c r="W25" s="65" t="str">
        <f t="shared" si="2"/>
        <v>б/р</v>
      </c>
      <c r="X25" s="222" t="e">
        <f>VLOOKUP($Z25,УЧАСТНИКИ!$A$2:$L$1060,9,FALSE)</f>
        <v>#N/A</v>
      </c>
      <c r="Y25" s="83" t="e">
        <f>VLOOKUP($Z25,УЧАСТНИКИ!$A$2:$L$1060,10,FALSE)</f>
        <v>#N/A</v>
      </c>
      <c r="AA25" s="66" t="e">
        <f>#REF!</f>
        <v>#REF!</v>
      </c>
      <c r="AC25" s="416"/>
      <c r="AD25" s="416"/>
      <c r="AE25" s="416"/>
      <c r="AF25" s="416"/>
    </row>
    <row r="26" spans="1:32" s="61" customFormat="1" ht="23.1" hidden="1" customHeight="1" x14ac:dyDescent="0.2">
      <c r="A26" s="221">
        <v>21</v>
      </c>
      <c r="B26" s="221">
        <v>2</v>
      </c>
      <c r="C26" s="221"/>
      <c r="D26" s="83" t="e">
        <f>VLOOKUP($Z26,УЧАСТНИКИ!$A$2:$L$1060,3,FALSE)</f>
        <v>#N/A</v>
      </c>
      <c r="E26" s="82" t="e">
        <f>VLOOKUP($Z26,УЧАСТНИКИ!$A$2:$L$1060,4,FALSE)</f>
        <v>#N/A</v>
      </c>
      <c r="F26" s="82" t="e">
        <f>VLOOKUP($Z26,УЧАСТНИКИ!$A$2:$L$1060,8,FALSE)</f>
        <v>#N/A</v>
      </c>
      <c r="G26" s="83" t="e">
        <f>VLOOKUP($Z26,УЧАСТНИКИ!$A$2:$L$1060,5,FALSE)</f>
        <v>#N/A</v>
      </c>
      <c r="H26" s="222" t="e">
        <f>VLOOKUP($Z26,УЧАСТНИКИ!$A$2:$L$1060,7,FALSE)</f>
        <v>#N/A</v>
      </c>
      <c r="I26" s="222" t="e">
        <f>VLOOKUP($Z26,УЧАСТНИКИ!$A$2:$L$1060,11,FALSE)</f>
        <v>#N/A</v>
      </c>
      <c r="J26" s="223"/>
      <c r="K26" s="223"/>
      <c r="L26" s="223"/>
      <c r="M26" s="223"/>
      <c r="N26" s="223"/>
      <c r="O26" s="223"/>
      <c r="P26" s="224" t="s">
        <v>309</v>
      </c>
      <c r="Q26" s="224">
        <f t="shared" si="0"/>
        <v>0</v>
      </c>
      <c r="R26" s="224">
        <f t="shared" si="0"/>
        <v>0</v>
      </c>
      <c r="S26" s="231"/>
      <c r="T26" s="231"/>
      <c r="U26" s="231"/>
      <c r="V26" s="225">
        <f t="shared" si="1"/>
        <v>0</v>
      </c>
      <c r="W26" s="65" t="str">
        <f t="shared" si="2"/>
        <v>б/р</v>
      </c>
      <c r="X26" s="222" t="e">
        <f>VLOOKUP($Z26,УЧАСТНИКИ!$A$2:$L$1060,9,FALSE)</f>
        <v>#N/A</v>
      </c>
      <c r="Y26" s="83" t="e">
        <f>VLOOKUP($Z26,УЧАСТНИКИ!$A$2:$L$1060,10,FALSE)</f>
        <v>#N/A</v>
      </c>
      <c r="AA26" s="66" t="e">
        <f>#REF!</f>
        <v>#REF!</v>
      </c>
      <c r="AC26" s="416"/>
      <c r="AD26" s="416"/>
      <c r="AE26" s="416"/>
      <c r="AF26" s="416"/>
    </row>
    <row r="27" spans="1:32" s="61" customFormat="1" ht="23.1" hidden="1" customHeight="1" x14ac:dyDescent="0.2">
      <c r="A27" s="221">
        <v>22</v>
      </c>
      <c r="B27" s="221">
        <v>2</v>
      </c>
      <c r="C27" s="221"/>
      <c r="D27" s="83" t="e">
        <f>VLOOKUP($Z27,УЧАСТНИКИ!$A$2:$L$1060,3,FALSE)</f>
        <v>#N/A</v>
      </c>
      <c r="E27" s="82" t="e">
        <f>VLOOKUP($Z27,УЧАСТНИКИ!$A$2:$L$1060,4,FALSE)</f>
        <v>#N/A</v>
      </c>
      <c r="F27" s="82" t="e">
        <f>VLOOKUP($Z27,УЧАСТНИКИ!$A$2:$L$1060,8,FALSE)</f>
        <v>#N/A</v>
      </c>
      <c r="G27" s="83" t="e">
        <f>VLOOKUP($Z27,УЧАСТНИКИ!$A$2:$L$1060,5,FALSE)</f>
        <v>#N/A</v>
      </c>
      <c r="H27" s="222" t="e">
        <f>VLOOKUP($Z27,УЧАСТНИКИ!$A$2:$L$1060,7,FALSE)</f>
        <v>#N/A</v>
      </c>
      <c r="I27" s="222" t="e">
        <f>VLOOKUP($Z27,УЧАСТНИКИ!$A$2:$L$1060,11,FALSE)</f>
        <v>#N/A</v>
      </c>
      <c r="J27" s="223"/>
      <c r="K27" s="223"/>
      <c r="L27" s="223"/>
      <c r="M27" s="223"/>
      <c r="N27" s="223"/>
      <c r="O27" s="223"/>
      <c r="P27" s="224">
        <f t="shared" si="0"/>
        <v>0</v>
      </c>
      <c r="Q27" s="224">
        <f t="shared" si="0"/>
        <v>0</v>
      </c>
      <c r="R27" s="224" t="s">
        <v>309</v>
      </c>
      <c r="S27" s="231">
        <f t="shared" ref="S27:T29" si="3">M27/100</f>
        <v>0</v>
      </c>
      <c r="T27" s="231" t="s">
        <v>159</v>
      </c>
      <c r="U27" s="231">
        <f t="shared" ref="U27:U29" si="4">O27/100</f>
        <v>0</v>
      </c>
      <c r="V27" s="225">
        <f t="shared" si="1"/>
        <v>0</v>
      </c>
      <c r="W27" s="65" t="str">
        <f t="shared" si="2"/>
        <v>б/р</v>
      </c>
      <c r="X27" s="222" t="e">
        <f>VLOOKUP($Z27,УЧАСТНИКИ!$A$2:$L$1060,9,FALSE)</f>
        <v>#N/A</v>
      </c>
      <c r="Y27" s="83" t="e">
        <f>VLOOKUP($Z27,УЧАСТНИКИ!$A$2:$L$1060,10,FALSE)</f>
        <v>#N/A</v>
      </c>
      <c r="AA27" s="66" t="e">
        <f>#REF!</f>
        <v>#REF!</v>
      </c>
      <c r="AC27" s="416"/>
      <c r="AD27" s="416"/>
      <c r="AE27" s="416"/>
      <c r="AF27" s="416"/>
    </row>
    <row r="28" spans="1:32" s="61" customFormat="1" ht="23.1" hidden="1" customHeight="1" x14ac:dyDescent="0.2">
      <c r="A28" s="221">
        <v>23</v>
      </c>
      <c r="B28" s="221">
        <v>2</v>
      </c>
      <c r="C28" s="221"/>
      <c r="D28" s="83" t="e">
        <f>VLOOKUP($Z28,УЧАСТНИКИ!$A$2:$L$1060,3,FALSE)</f>
        <v>#N/A</v>
      </c>
      <c r="E28" s="82" t="e">
        <f>VLOOKUP($Z28,УЧАСТНИКИ!$A$2:$L$1060,4,FALSE)</f>
        <v>#N/A</v>
      </c>
      <c r="F28" s="82" t="e">
        <f>VLOOKUP($Z28,УЧАСТНИКИ!$A$2:$L$1060,8,FALSE)</f>
        <v>#N/A</v>
      </c>
      <c r="G28" s="83" t="e">
        <f>VLOOKUP($Z28,УЧАСТНИКИ!$A$2:$L$1060,5,FALSE)</f>
        <v>#N/A</v>
      </c>
      <c r="H28" s="222" t="e">
        <f>VLOOKUP($Z28,УЧАСТНИКИ!$A$2:$L$1060,7,FALSE)</f>
        <v>#N/A</v>
      </c>
      <c r="I28" s="222" t="e">
        <f>VLOOKUP($Z28,УЧАСТНИКИ!$A$2:$L$1060,11,FALSE)</f>
        <v>#N/A</v>
      </c>
      <c r="J28" s="223"/>
      <c r="K28" s="223"/>
      <c r="L28" s="223"/>
      <c r="M28" s="223"/>
      <c r="N28" s="223"/>
      <c r="O28" s="223"/>
      <c r="P28" s="224">
        <f t="shared" si="0"/>
        <v>0</v>
      </c>
      <c r="Q28" s="224">
        <f t="shared" si="0"/>
        <v>0</v>
      </c>
      <c r="R28" s="224">
        <f t="shared" si="0"/>
        <v>0</v>
      </c>
      <c r="S28" s="231">
        <f t="shared" si="3"/>
        <v>0</v>
      </c>
      <c r="T28" s="231">
        <f t="shared" si="3"/>
        <v>0</v>
      </c>
      <c r="U28" s="231">
        <f t="shared" si="4"/>
        <v>0</v>
      </c>
      <c r="V28" s="225">
        <f t="shared" si="1"/>
        <v>0</v>
      </c>
      <c r="W28" s="65" t="str">
        <f t="shared" si="2"/>
        <v>б/р</v>
      </c>
      <c r="X28" s="222" t="e">
        <f>VLOOKUP($Z28,УЧАСТНИКИ!$A$2:$L$1060,9,FALSE)</f>
        <v>#N/A</v>
      </c>
      <c r="Y28" s="83" t="e">
        <f>VLOOKUP($Z28,УЧАСТНИКИ!$A$2:$L$1060,10,FALSE)</f>
        <v>#N/A</v>
      </c>
      <c r="AA28" s="66" t="e">
        <f>#REF!</f>
        <v>#REF!</v>
      </c>
      <c r="AC28" s="416"/>
      <c r="AD28" s="416"/>
      <c r="AE28" s="416"/>
      <c r="AF28" s="416"/>
    </row>
    <row r="29" spans="1:32" s="61" customFormat="1" ht="23.1" hidden="1" customHeight="1" x14ac:dyDescent="0.2">
      <c r="A29" s="221">
        <v>24</v>
      </c>
      <c r="B29" s="221">
        <v>2</v>
      </c>
      <c r="C29" s="221"/>
      <c r="D29" s="83" t="e">
        <f>VLOOKUP($Z29,УЧАСТНИКИ!$A$2:$L$1060,3,FALSE)</f>
        <v>#N/A</v>
      </c>
      <c r="E29" s="82" t="e">
        <f>VLOOKUP($Z29,УЧАСТНИКИ!$A$2:$L$1060,4,FALSE)</f>
        <v>#N/A</v>
      </c>
      <c r="F29" s="82" t="e">
        <f>VLOOKUP($Z29,УЧАСТНИКИ!$A$2:$L$1060,8,FALSE)</f>
        <v>#N/A</v>
      </c>
      <c r="G29" s="83" t="e">
        <f>VLOOKUP($Z29,УЧАСТНИКИ!$A$2:$L$1060,5,FALSE)</f>
        <v>#N/A</v>
      </c>
      <c r="H29" s="222" t="e">
        <f>VLOOKUP($Z29,УЧАСТНИКИ!$A$2:$L$1060,7,FALSE)</f>
        <v>#N/A</v>
      </c>
      <c r="I29" s="222" t="e">
        <f>VLOOKUP($Z29,УЧАСТНИКИ!$A$2:$L$1060,11,FALSE)</f>
        <v>#N/A</v>
      </c>
      <c r="J29" s="223"/>
      <c r="K29" s="223"/>
      <c r="L29" s="223"/>
      <c r="M29" s="223"/>
      <c r="N29" s="223"/>
      <c r="O29" s="223"/>
      <c r="P29" s="224">
        <f t="shared" si="0"/>
        <v>0</v>
      </c>
      <c r="Q29" s="224">
        <f t="shared" si="0"/>
        <v>0</v>
      </c>
      <c r="R29" s="224">
        <f t="shared" si="0"/>
        <v>0</v>
      </c>
      <c r="S29" s="231">
        <f t="shared" si="3"/>
        <v>0</v>
      </c>
      <c r="T29" s="231">
        <f t="shared" si="3"/>
        <v>0</v>
      </c>
      <c r="U29" s="231">
        <f t="shared" si="4"/>
        <v>0</v>
      </c>
      <c r="V29" s="225">
        <f t="shared" si="1"/>
        <v>0</v>
      </c>
      <c r="W29" s="65" t="str">
        <f t="shared" si="2"/>
        <v>б/р</v>
      </c>
      <c r="X29" s="222" t="e">
        <f>VLOOKUP($Z29,УЧАСТНИКИ!$A$2:$L$1060,9,FALSE)</f>
        <v>#N/A</v>
      </c>
      <c r="Y29" s="83" t="e">
        <f>VLOOKUP($Z29,УЧАСТНИКИ!$A$2:$L$1060,10,FALSE)</f>
        <v>#N/A</v>
      </c>
      <c r="AA29" s="66" t="e">
        <f>#REF!</f>
        <v>#REF!</v>
      </c>
      <c r="AC29" s="416"/>
      <c r="AD29" s="416"/>
      <c r="AE29" s="416"/>
      <c r="AF29" s="416"/>
    </row>
    <row r="30" spans="1:32" s="61" customFormat="1" ht="23.1" hidden="1" customHeight="1" x14ac:dyDescent="0.2">
      <c r="A30" s="221">
        <v>25</v>
      </c>
      <c r="B30" s="221">
        <v>2</v>
      </c>
      <c r="C30" s="221"/>
      <c r="D30" s="83" t="e">
        <f>VLOOKUP($Z30,УЧАСТНИКИ!$A$2:$L$1060,3,FALSE)</f>
        <v>#N/A</v>
      </c>
      <c r="E30" s="82" t="e">
        <f>VLOOKUP($Z30,УЧАСТНИКИ!$A$2:$L$1060,4,FALSE)</f>
        <v>#N/A</v>
      </c>
      <c r="F30" s="82" t="e">
        <f>VLOOKUP($Z30,УЧАСТНИКИ!$A$2:$L$1060,8,FALSE)</f>
        <v>#N/A</v>
      </c>
      <c r="G30" s="83" t="e">
        <f>VLOOKUP($Z30,УЧАСТНИКИ!$A$2:$L$1060,5,FALSE)</f>
        <v>#N/A</v>
      </c>
      <c r="H30" s="222" t="e">
        <f>VLOOKUP($Z30,УЧАСТНИКИ!$A$2:$L$1060,7,FALSE)</f>
        <v>#N/A</v>
      </c>
      <c r="I30" s="222" t="e">
        <f>VLOOKUP($Z30,УЧАСТНИКИ!$A$2:$L$1060,11,FALSE)</f>
        <v>#N/A</v>
      </c>
      <c r="J30" s="223"/>
      <c r="K30" s="223"/>
      <c r="L30" s="223"/>
      <c r="M30" s="223"/>
      <c r="N30" s="223"/>
      <c r="O30" s="223"/>
      <c r="P30" s="224">
        <f t="shared" si="0"/>
        <v>0</v>
      </c>
      <c r="Q30" s="224" t="s">
        <v>309</v>
      </c>
      <c r="R30" s="224" t="s">
        <v>309</v>
      </c>
      <c r="S30" s="231"/>
      <c r="T30" s="231"/>
      <c r="U30" s="231"/>
      <c r="V30" s="225">
        <f t="shared" si="1"/>
        <v>0</v>
      </c>
      <c r="W30" s="65" t="str">
        <f t="shared" si="2"/>
        <v>б/р</v>
      </c>
      <c r="X30" s="222" t="e">
        <f>VLOOKUP($Z30,УЧАСТНИКИ!$A$2:$L$1060,9,FALSE)</f>
        <v>#N/A</v>
      </c>
      <c r="Y30" s="83" t="e">
        <f>VLOOKUP($Z30,УЧАСТНИКИ!$A$2:$L$1060,10,FALSE)</f>
        <v>#N/A</v>
      </c>
      <c r="AA30" s="66" t="e">
        <f>#REF!</f>
        <v>#REF!</v>
      </c>
      <c r="AC30" s="416"/>
      <c r="AD30" s="416"/>
      <c r="AE30" s="416"/>
      <c r="AF30" s="416"/>
    </row>
    <row r="31" spans="1:32" s="61" customFormat="1" ht="23.1" hidden="1" customHeight="1" x14ac:dyDescent="0.2">
      <c r="A31" s="221">
        <v>26</v>
      </c>
      <c r="B31" s="221">
        <v>2</v>
      </c>
      <c r="C31" s="221"/>
      <c r="D31" s="83" t="e">
        <f>VLOOKUP($Z31,УЧАСТНИКИ!$A$2:$L$1060,3,FALSE)</f>
        <v>#N/A</v>
      </c>
      <c r="E31" s="82" t="e">
        <f>VLOOKUP($Z31,УЧАСТНИКИ!$A$2:$L$1060,4,FALSE)</f>
        <v>#N/A</v>
      </c>
      <c r="F31" s="82" t="e">
        <f>VLOOKUP($Z31,УЧАСТНИКИ!$A$2:$L$1060,8,FALSE)</f>
        <v>#N/A</v>
      </c>
      <c r="G31" s="83" t="e">
        <f>VLOOKUP($Z31,УЧАСТНИКИ!$A$2:$L$1060,5,FALSE)</f>
        <v>#N/A</v>
      </c>
      <c r="H31" s="222" t="e">
        <f>VLOOKUP($Z31,УЧАСТНИКИ!$A$2:$L$1060,7,FALSE)</f>
        <v>#N/A</v>
      </c>
      <c r="I31" s="222" t="e">
        <f>VLOOKUP($Z31,УЧАСТНИКИ!$A$2:$L$1060,11,FALSE)</f>
        <v>#N/A</v>
      </c>
      <c r="J31" s="223"/>
      <c r="K31" s="223"/>
      <c r="L31" s="223"/>
      <c r="M31" s="223"/>
      <c r="N31" s="223"/>
      <c r="O31" s="223"/>
      <c r="P31" s="224" t="s">
        <v>309</v>
      </c>
      <c r="Q31" s="224">
        <f t="shared" ref="Q31" si="5">K31/100</f>
        <v>0</v>
      </c>
      <c r="R31" s="224" t="s">
        <v>309</v>
      </c>
      <c r="S31" s="231"/>
      <c r="T31" s="231"/>
      <c r="U31" s="231"/>
      <c r="V31" s="225">
        <f t="shared" si="1"/>
        <v>0</v>
      </c>
      <c r="W31" s="65" t="str">
        <f t="shared" si="2"/>
        <v>б/р</v>
      </c>
      <c r="X31" s="222" t="e">
        <f>VLOOKUP($Z31,УЧАСТНИКИ!$A$2:$L$1060,9,FALSE)</f>
        <v>#N/A</v>
      </c>
      <c r="Y31" s="83" t="e">
        <f>VLOOKUP($Z31,УЧАСТНИКИ!$A$2:$L$1060,10,FALSE)</f>
        <v>#N/A</v>
      </c>
      <c r="AA31" s="66" t="e">
        <f>#REF!</f>
        <v>#REF!</v>
      </c>
      <c r="AC31" s="416"/>
      <c r="AD31" s="416"/>
      <c r="AE31" s="416"/>
      <c r="AF31" s="416"/>
    </row>
    <row r="32" spans="1:32" s="61" customFormat="1" ht="23.1" hidden="1" customHeight="1" x14ac:dyDescent="0.2">
      <c r="A32" s="221"/>
      <c r="B32" s="221">
        <v>2</v>
      </c>
      <c r="C32" s="221"/>
      <c r="D32" s="83" t="e">
        <f>VLOOKUP($Z32,УЧАСТНИКИ!$A$2:$L$1060,3,FALSE)</f>
        <v>#N/A</v>
      </c>
      <c r="E32" s="82" t="e">
        <f>VLOOKUP($Z32,УЧАСТНИКИ!$A$2:$L$1060,4,FALSE)</f>
        <v>#N/A</v>
      </c>
      <c r="F32" s="82" t="e">
        <f>VLOOKUP($Z32,УЧАСТНИКИ!$A$2:$L$1060,8,FALSE)</f>
        <v>#N/A</v>
      </c>
      <c r="G32" s="83" t="e">
        <f>VLOOKUP($Z32,УЧАСТНИКИ!$A$2:$L$1060,5,FALSE)</f>
        <v>#N/A</v>
      </c>
      <c r="H32" s="222" t="e">
        <f>VLOOKUP($Z32,УЧАСТНИКИ!$A$2:$L$1060,7,FALSE)</f>
        <v>#N/A</v>
      </c>
      <c r="I32" s="222" t="e">
        <f>VLOOKUP($Z32,УЧАСТНИКИ!$A$2:$L$1060,11,FALSE)</f>
        <v>#N/A</v>
      </c>
      <c r="J32" s="223"/>
      <c r="K32" s="223"/>
      <c r="L32" s="223"/>
      <c r="M32" s="223"/>
      <c r="N32" s="223"/>
      <c r="O32" s="223"/>
      <c r="P32" s="224" t="s">
        <v>309</v>
      </c>
      <c r="Q32" s="224" t="s">
        <v>309</v>
      </c>
      <c r="R32" s="224" t="s">
        <v>309</v>
      </c>
      <c r="S32" s="231"/>
      <c r="T32" s="231"/>
      <c r="U32" s="231"/>
      <c r="V32" s="225" t="s">
        <v>302</v>
      </c>
      <c r="W32" s="227" t="str">
        <f t="shared" si="2"/>
        <v>МСМК</v>
      </c>
      <c r="X32" s="222" t="e">
        <f>VLOOKUP($Z32,УЧАСТНИКИ!$A$2:$L$1060,9,FALSE)</f>
        <v>#N/A</v>
      </c>
      <c r="Y32" s="83" t="e">
        <f>VLOOKUP($Z32,УЧАСТНИКИ!$A$2:$L$1060,10,FALSE)</f>
        <v>#N/A</v>
      </c>
      <c r="AA32" s="66" t="e">
        <f>#REF!</f>
        <v>#REF!</v>
      </c>
      <c r="AC32" s="416"/>
      <c r="AD32" s="416"/>
      <c r="AE32" s="416"/>
      <c r="AF32" s="416"/>
    </row>
    <row r="33" spans="1:38" x14ac:dyDescent="0.2">
      <c r="A33" s="411"/>
      <c r="H33" s="59"/>
      <c r="Z33" s="61"/>
      <c r="AA33" s="82"/>
      <c r="AB33" s="83"/>
      <c r="AC33" s="81"/>
      <c r="AD33" s="81"/>
      <c r="AE33" s="81"/>
      <c r="AF33" s="81"/>
      <c r="AG33" s="75"/>
      <c r="AH33" s="84"/>
      <c r="AI33" s="75"/>
      <c r="AJ33" s="75"/>
    </row>
    <row r="34" spans="1:38" x14ac:dyDescent="0.2">
      <c r="AA34" s="75"/>
      <c r="AB34" s="75"/>
      <c r="AC34" s="81"/>
      <c r="AD34" s="81"/>
      <c r="AE34" s="81"/>
      <c r="AF34" s="81"/>
      <c r="AG34" s="75"/>
      <c r="AH34" s="75"/>
      <c r="AI34" s="75"/>
      <c r="AJ34" s="75"/>
    </row>
    <row r="35" spans="1:38" x14ac:dyDescent="0.2">
      <c r="AA35" s="75"/>
      <c r="AB35" s="75"/>
      <c r="AC35" s="81"/>
      <c r="AD35" s="81"/>
      <c r="AE35" s="81"/>
      <c r="AF35" s="81"/>
      <c r="AG35" s="75"/>
      <c r="AH35" s="75"/>
      <c r="AI35" s="75"/>
      <c r="AJ35" s="75"/>
    </row>
    <row r="36" spans="1:38" s="61" customFormat="1" ht="12.75" customHeight="1" x14ac:dyDescent="0.2">
      <c r="A36" s="63"/>
      <c r="B36" s="63"/>
      <c r="C36" s="63"/>
      <c r="D36" s="506" t="s">
        <v>1715</v>
      </c>
      <c r="E36" s="506"/>
      <c r="F36" s="416"/>
      <c r="I36" s="66"/>
      <c r="J36" s="66"/>
      <c r="K36" s="66"/>
      <c r="L36" s="66"/>
      <c r="M36" s="66"/>
      <c r="N36" s="66"/>
      <c r="O36" s="66"/>
      <c r="P36" s="64"/>
      <c r="Q36" s="64"/>
      <c r="R36" s="476" t="s">
        <v>2900</v>
      </c>
      <c r="S36" s="476"/>
      <c r="T36" s="476"/>
      <c r="U36" s="476"/>
      <c r="V36" s="476"/>
      <c r="W36" s="476"/>
      <c r="X36" s="476"/>
      <c r="Y36" s="416"/>
      <c r="Z36" s="66"/>
      <c r="AA36" s="82"/>
      <c r="AB36" s="83"/>
      <c r="AC36" s="82"/>
      <c r="AD36" s="82"/>
      <c r="AE36" s="82"/>
      <c r="AF36" s="82"/>
      <c r="AG36" s="82"/>
      <c r="AH36" s="82"/>
      <c r="AI36" s="85"/>
      <c r="AJ36" s="84"/>
      <c r="AK36" s="82"/>
      <c r="AL36" s="85"/>
    </row>
    <row r="37" spans="1:38" s="61" customFormat="1" ht="12.75" customHeight="1" x14ac:dyDescent="0.2">
      <c r="A37" s="63"/>
      <c r="B37" s="63"/>
      <c r="C37" s="63"/>
      <c r="E37" s="416"/>
      <c r="F37" s="416"/>
      <c r="AA37" s="82"/>
      <c r="AB37" s="83"/>
      <c r="AC37" s="82"/>
      <c r="AD37" s="82"/>
      <c r="AE37" s="82"/>
      <c r="AF37" s="82"/>
      <c r="AG37" s="82"/>
      <c r="AH37" s="82"/>
      <c r="AI37" s="85"/>
      <c r="AJ37" s="84"/>
      <c r="AK37" s="85"/>
      <c r="AL37" s="85"/>
    </row>
    <row r="38" spans="1:38" s="61" customFormat="1" ht="12.75" customHeight="1" x14ac:dyDescent="0.2">
      <c r="A38" s="63"/>
      <c r="B38" s="63"/>
      <c r="C38" s="63"/>
      <c r="E38" s="416"/>
      <c r="F38" s="416"/>
      <c r="Z38" s="66"/>
      <c r="AA38" s="82"/>
      <c r="AB38" s="83"/>
      <c r="AC38" s="82"/>
      <c r="AD38" s="82"/>
      <c r="AE38" s="82"/>
      <c r="AF38" s="82"/>
      <c r="AG38" s="82"/>
      <c r="AH38" s="82"/>
      <c r="AI38" s="85"/>
      <c r="AJ38" s="84"/>
      <c r="AK38" s="85"/>
      <c r="AL38" s="85"/>
    </row>
    <row r="39" spans="1:38" s="61" customFormat="1" ht="12.75" customHeight="1" x14ac:dyDescent="0.2">
      <c r="A39" s="63"/>
      <c r="B39" s="63"/>
      <c r="C39" s="63"/>
      <c r="E39" s="416"/>
      <c r="F39" s="416"/>
      <c r="AA39" s="82"/>
      <c r="AB39" s="83"/>
      <c r="AC39" s="82"/>
      <c r="AD39" s="82"/>
      <c r="AE39" s="82"/>
      <c r="AF39" s="82"/>
      <c r="AG39" s="82"/>
      <c r="AH39" s="82"/>
      <c r="AI39" s="85"/>
      <c r="AJ39" s="84"/>
      <c r="AK39" s="85"/>
      <c r="AL39" s="85"/>
    </row>
    <row r="40" spans="1:38" s="61" customFormat="1" ht="12.75" customHeight="1" x14ac:dyDescent="0.2">
      <c r="A40" s="63"/>
      <c r="B40" s="63"/>
      <c r="C40" s="63"/>
      <c r="D40" s="506" t="s">
        <v>1716</v>
      </c>
      <c r="E40" s="506"/>
      <c r="F40" s="416"/>
      <c r="R40" s="476" t="s">
        <v>2700</v>
      </c>
      <c r="S40" s="476"/>
      <c r="T40" s="476"/>
      <c r="U40" s="476"/>
      <c r="V40" s="476"/>
      <c r="W40" s="476"/>
      <c r="X40" s="476"/>
      <c r="Z40" s="66"/>
      <c r="AA40" s="82"/>
      <c r="AB40" s="83"/>
      <c r="AC40" s="82"/>
      <c r="AD40" s="82"/>
      <c r="AE40" s="82"/>
      <c r="AF40" s="82"/>
      <c r="AG40" s="82"/>
      <c r="AH40" s="82"/>
      <c r="AI40" s="85"/>
      <c r="AJ40" s="84"/>
      <c r="AK40" s="85"/>
      <c r="AL40" s="85"/>
    </row>
    <row r="41" spans="1:38" ht="15" customHeight="1" x14ac:dyDescent="0.2">
      <c r="D41" s="504"/>
      <c r="E41" s="504"/>
      <c r="F41" s="415"/>
      <c r="G41" s="219"/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219"/>
      <c r="U41" s="219"/>
      <c r="V41" s="219"/>
      <c r="AA41" s="75"/>
      <c r="AB41" s="75"/>
      <c r="AC41" s="81"/>
      <c r="AD41" s="81"/>
      <c r="AE41" s="81"/>
      <c r="AF41" s="81"/>
      <c r="AG41" s="75"/>
      <c r="AH41" s="75"/>
      <c r="AI41" s="75"/>
      <c r="AJ41" s="75"/>
    </row>
    <row r="42" spans="1:38" ht="15" customHeight="1" x14ac:dyDescent="0.2">
      <c r="D42" s="414"/>
      <c r="E42" s="414"/>
      <c r="F42" s="415"/>
      <c r="G42" s="219"/>
      <c r="H42" s="415"/>
      <c r="I42" s="415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219"/>
      <c r="U42" s="219"/>
      <c r="V42" s="219"/>
      <c r="AA42" s="75"/>
      <c r="AB42" s="75"/>
      <c r="AC42" s="81"/>
      <c r="AD42" s="81"/>
      <c r="AE42" s="81"/>
      <c r="AF42" s="81"/>
      <c r="AG42" s="75"/>
      <c r="AH42" s="75"/>
      <c r="AI42" s="75"/>
      <c r="AJ42" s="75"/>
    </row>
    <row r="43" spans="1:38" ht="15" x14ac:dyDescent="0.2">
      <c r="D43" s="414"/>
      <c r="E43" s="414"/>
      <c r="F43" s="415"/>
      <c r="G43" s="415"/>
      <c r="H43" s="415"/>
      <c r="I43" s="415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  <c r="AA43" s="75"/>
      <c r="AB43" s="75"/>
      <c r="AC43" s="81"/>
      <c r="AD43" s="81"/>
      <c r="AE43" s="81"/>
      <c r="AF43" s="81"/>
      <c r="AG43" s="75"/>
      <c r="AH43" s="75"/>
      <c r="AI43" s="75"/>
      <c r="AJ43" s="75"/>
    </row>
    <row r="44" spans="1:38" ht="14.25" customHeight="1" x14ac:dyDescent="0.2">
      <c r="D44" s="504"/>
      <c r="E44" s="504"/>
      <c r="F44" s="415"/>
      <c r="G44" s="219"/>
      <c r="H44" s="505"/>
      <c r="I44" s="505"/>
      <c r="J44" s="505"/>
      <c r="K44" s="505"/>
      <c r="L44" s="505"/>
      <c r="M44" s="505"/>
      <c r="N44" s="505"/>
      <c r="O44" s="505"/>
      <c r="P44" s="505"/>
      <c r="Q44" s="505"/>
      <c r="R44" s="505"/>
      <c r="S44" s="505"/>
      <c r="T44" s="219"/>
      <c r="U44" s="219"/>
      <c r="V44" s="219"/>
      <c r="AA44" s="75"/>
      <c r="AB44" s="75"/>
      <c r="AC44" s="81"/>
      <c r="AD44" s="81"/>
      <c r="AE44" s="81"/>
      <c r="AF44" s="81"/>
      <c r="AG44" s="75"/>
      <c r="AH44" s="75"/>
      <c r="AI44" s="75"/>
      <c r="AJ44" s="75"/>
    </row>
    <row r="45" spans="1:38" x14ac:dyDescent="0.2">
      <c r="D45" s="475"/>
      <c r="E45" s="475"/>
      <c r="G45" s="475"/>
      <c r="H45" s="475"/>
      <c r="I45" s="475"/>
      <c r="J45" s="475"/>
      <c r="K45" s="475"/>
      <c r="L45" s="475"/>
      <c r="M45" s="475"/>
      <c r="N45" s="475"/>
      <c r="O45" s="475"/>
      <c r="P45" s="475"/>
      <c r="Q45" s="475"/>
      <c r="R45" s="475"/>
      <c r="S45" s="475"/>
      <c r="AA45" s="75"/>
      <c r="AB45" s="75"/>
      <c r="AC45" s="81"/>
      <c r="AD45" s="81"/>
      <c r="AE45" s="81"/>
      <c r="AF45" s="81"/>
      <c r="AG45" s="75"/>
      <c r="AH45" s="75"/>
      <c r="AI45" s="75"/>
      <c r="AJ45" s="75"/>
    </row>
    <row r="46" spans="1:38" x14ac:dyDescent="0.2">
      <c r="AA46" s="75"/>
      <c r="AB46" s="75"/>
      <c r="AC46" s="81"/>
      <c r="AD46" s="81"/>
      <c r="AE46" s="81"/>
      <c r="AF46" s="81"/>
      <c r="AG46" s="75"/>
      <c r="AH46" s="75"/>
      <c r="AI46" s="75"/>
      <c r="AJ46" s="75"/>
    </row>
    <row r="47" spans="1:38" x14ac:dyDescent="0.2">
      <c r="AA47" s="75"/>
      <c r="AB47" s="75"/>
      <c r="AC47" s="81"/>
      <c r="AD47" s="81"/>
      <c r="AE47" s="81"/>
      <c r="AF47" s="81"/>
      <c r="AG47" s="75"/>
      <c r="AH47" s="75"/>
      <c r="AI47" s="75"/>
      <c r="AJ47" s="75"/>
    </row>
    <row r="48" spans="1:38" x14ac:dyDescent="0.2">
      <c r="AA48" s="75"/>
      <c r="AB48" s="75"/>
      <c r="AC48" s="81"/>
      <c r="AD48" s="81"/>
      <c r="AE48" s="81"/>
      <c r="AF48" s="81"/>
      <c r="AG48" s="75"/>
      <c r="AH48" s="75"/>
      <c r="AI48" s="75"/>
      <c r="AJ48" s="75"/>
    </row>
    <row r="49" spans="27:36" x14ac:dyDescent="0.2">
      <c r="AA49" s="75"/>
      <c r="AB49" s="75"/>
      <c r="AC49" s="81"/>
      <c r="AD49" s="81"/>
      <c r="AE49" s="81"/>
      <c r="AF49" s="81"/>
      <c r="AG49" s="75"/>
      <c r="AH49" s="75"/>
      <c r="AI49" s="75"/>
      <c r="AJ49" s="75"/>
    </row>
    <row r="50" spans="27:36" ht="12.75" customHeight="1" x14ac:dyDescent="0.2">
      <c r="AA50" s="75"/>
      <c r="AB50" s="75"/>
      <c r="AC50" s="81"/>
      <c r="AD50" s="81"/>
      <c r="AE50" s="81"/>
      <c r="AF50" s="81"/>
      <c r="AG50" s="75"/>
      <c r="AH50" s="75"/>
      <c r="AI50" s="75"/>
      <c r="AJ50" s="75"/>
    </row>
    <row r="51" spans="27:36" ht="12.75" customHeight="1" x14ac:dyDescent="0.2">
      <c r="AA51" s="75"/>
      <c r="AB51" s="75"/>
      <c r="AC51" s="81"/>
      <c r="AD51" s="81"/>
      <c r="AE51" s="81"/>
      <c r="AF51" s="81"/>
      <c r="AG51" s="75"/>
      <c r="AH51" s="75"/>
      <c r="AI51" s="75"/>
      <c r="AJ51" s="75"/>
    </row>
    <row r="52" spans="27:36" ht="12.75" customHeight="1" x14ac:dyDescent="0.2">
      <c r="AA52" s="75"/>
      <c r="AB52" s="75"/>
      <c r="AC52" s="81"/>
      <c r="AD52" s="81"/>
      <c r="AE52" s="81"/>
      <c r="AF52" s="81"/>
      <c r="AG52" s="75"/>
      <c r="AH52" s="75"/>
      <c r="AI52" s="75"/>
      <c r="AJ52" s="75"/>
    </row>
    <row r="53" spans="27:36" ht="12.75" customHeight="1" x14ac:dyDescent="0.2">
      <c r="AA53" s="75"/>
      <c r="AB53" s="75"/>
      <c r="AC53" s="81"/>
      <c r="AD53" s="81"/>
      <c r="AE53" s="81"/>
      <c r="AF53" s="81"/>
      <c r="AG53" s="75"/>
      <c r="AH53" s="75"/>
      <c r="AI53" s="75"/>
      <c r="AJ53" s="75"/>
    </row>
  </sheetData>
  <mergeCells count="34">
    <mergeCell ref="A6:Y6"/>
    <mergeCell ref="A1:Y1"/>
    <mergeCell ref="A2:Y2"/>
    <mergeCell ref="A3:Y3"/>
    <mergeCell ref="A4:Y4"/>
    <mergeCell ref="A5:Y5"/>
    <mergeCell ref="A10:A11"/>
    <mergeCell ref="B10:C10"/>
    <mergeCell ref="D10:D11"/>
    <mergeCell ref="E10:E11"/>
    <mergeCell ref="F10:F11"/>
    <mergeCell ref="A7:D7"/>
    <mergeCell ref="H7:P7"/>
    <mergeCell ref="A8:D8"/>
    <mergeCell ref="H9:I9"/>
    <mergeCell ref="T9:V9"/>
    <mergeCell ref="X10:X11"/>
    <mergeCell ref="Y10:Y11"/>
    <mergeCell ref="D36:E36"/>
    <mergeCell ref="R36:X36"/>
    <mergeCell ref="D40:E40"/>
    <mergeCell ref="R40:X40"/>
    <mergeCell ref="G10:G11"/>
    <mergeCell ref="H10:H11"/>
    <mergeCell ref="I10:I11"/>
    <mergeCell ref="P10:U10"/>
    <mergeCell ref="V10:V11"/>
    <mergeCell ref="W10:W11"/>
    <mergeCell ref="D41:E41"/>
    <mergeCell ref="H41:S41"/>
    <mergeCell ref="D44:E44"/>
    <mergeCell ref="H44:S44"/>
    <mergeCell ref="D45:E45"/>
    <mergeCell ref="G45:S45"/>
  </mergeCells>
  <printOptions horizontalCentered="1"/>
  <pageMargins left="0.19685039370078741" right="0.19685039370078741" top="0.78740157480314965" bottom="0.19685039370078741" header="0.51181102362204722" footer="0.51181102362204722"/>
  <pageSetup paperSize="9" scale="85" orientation="landscape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AM94"/>
  <sheetViews>
    <sheetView zoomScale="85" zoomScaleNormal="85" workbookViewId="0">
      <selection activeCell="AL62" sqref="AL62"/>
    </sheetView>
  </sheetViews>
  <sheetFormatPr defaultColWidth="9.140625" defaultRowHeight="12.75" outlineLevelCol="1" x14ac:dyDescent="0.2"/>
  <cols>
    <col min="1" max="1" width="7" style="42" customWidth="1"/>
    <col min="2" max="2" width="5.28515625" style="42" hidden="1" customWidth="1"/>
    <col min="3" max="3" width="6.5703125" style="42" hidden="1" customWidth="1"/>
    <col min="4" max="4" width="19.28515625" style="26" customWidth="1"/>
    <col min="5" max="5" width="8.7109375" style="45" customWidth="1"/>
    <col min="6" max="6" width="5.42578125" style="45" customWidth="1"/>
    <col min="7" max="7" width="19" style="26" customWidth="1"/>
    <col min="8" max="8" width="6.7109375" style="26" hidden="1" customWidth="1"/>
    <col min="9" max="9" width="13.5703125" style="26" customWidth="1"/>
    <col min="10" max="15" width="6" style="26" hidden="1" customWidth="1" outlineLevel="1"/>
    <col min="16" max="16" width="6.42578125" style="26" customWidth="1" collapsed="1"/>
    <col min="17" max="21" width="6.42578125" style="26" customWidth="1"/>
    <col min="22" max="22" width="6.140625" style="26" bestFit="1" customWidth="1"/>
    <col min="23" max="23" width="7.28515625" style="26" customWidth="1"/>
    <col min="24" max="24" width="7" style="26" hidden="1" customWidth="1"/>
    <col min="25" max="25" width="19.28515625" style="26" customWidth="1"/>
    <col min="26" max="26" width="8" style="26" hidden="1" customWidth="1" outlineLevel="1"/>
    <col min="27" max="28" width="6.5703125" style="26" hidden="1" customWidth="1" outlineLevel="1"/>
    <col min="29" max="34" width="6.5703125" style="45" hidden="1" customWidth="1" outlineLevel="1"/>
    <col min="35" max="35" width="6.5703125" style="26" hidden="1" customWidth="1" outlineLevel="1"/>
    <col min="36" max="36" width="11.42578125" style="26" customWidth="1" collapsed="1"/>
    <col min="37" max="37" width="3.5703125" style="26" customWidth="1"/>
    <col min="38" max="16384" width="9.140625" style="26"/>
  </cols>
  <sheetData>
    <row r="1" spans="1:35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AC1" s="26"/>
      <c r="AD1" s="150"/>
      <c r="AE1" s="151"/>
      <c r="AF1" s="26"/>
      <c r="AG1" s="26"/>
      <c r="AH1" s="26"/>
    </row>
    <row r="2" spans="1:35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AC2" s="26"/>
      <c r="AD2" s="150"/>
      <c r="AE2" s="151"/>
      <c r="AF2" s="26"/>
      <c r="AG2" s="26"/>
      <c r="AH2" s="26"/>
    </row>
    <row r="3" spans="1:35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AC3" s="26"/>
      <c r="AD3" s="163"/>
      <c r="AE3" s="164"/>
      <c r="AF3" s="26"/>
      <c r="AG3" s="26"/>
      <c r="AH3" s="26"/>
    </row>
    <row r="4" spans="1:35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AC4" s="26"/>
      <c r="AD4" s="163"/>
      <c r="AE4" s="164"/>
      <c r="AF4" s="26"/>
      <c r="AG4" s="26"/>
      <c r="AH4" s="26"/>
    </row>
    <row r="5" spans="1:35" x14ac:dyDescent="0.2">
      <c r="A5" s="420" t="str">
        <f>Name_4</f>
        <v>ОТКРЫТЫЙ ЛЕТНИЙ ЧЕМПИОНАТ ГОРОДА РОСТОВА-НА-ДОНУ</v>
      </c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AC5" s="26"/>
      <c r="AD5" s="163"/>
      <c r="AE5" s="164"/>
      <c r="AF5" s="26"/>
      <c r="AG5" s="26"/>
      <c r="AH5" s="26"/>
    </row>
    <row r="6" spans="1:35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  <c r="AD6" s="163"/>
      <c r="AE6" s="164"/>
    </row>
    <row r="7" spans="1:35" ht="12.75" customHeight="1" x14ac:dyDescent="0.2">
      <c r="A7" s="471" t="s">
        <v>2468</v>
      </c>
      <c r="B7" s="471"/>
      <c r="C7" s="471"/>
      <c r="D7" s="471"/>
      <c r="F7" s="44"/>
      <c r="G7" s="4"/>
      <c r="H7" s="499"/>
      <c r="I7" s="499"/>
      <c r="J7" s="499"/>
      <c r="K7" s="499"/>
      <c r="L7" s="499"/>
      <c r="M7" s="499"/>
      <c r="N7" s="499"/>
      <c r="O7" s="499"/>
      <c r="P7" s="499"/>
      <c r="Q7" s="42"/>
      <c r="R7" s="42"/>
      <c r="S7" s="42"/>
      <c r="T7" s="42"/>
      <c r="U7" s="42"/>
      <c r="V7" s="45"/>
      <c r="W7" s="45"/>
      <c r="Z7" s="26" t="s">
        <v>61</v>
      </c>
      <c r="AD7" s="163"/>
      <c r="AE7" s="164"/>
    </row>
    <row r="8" spans="1:35" ht="12.75" customHeight="1" x14ac:dyDescent="0.2">
      <c r="A8" s="471"/>
      <c r="B8" s="471"/>
      <c r="C8" s="471"/>
      <c r="D8" s="471"/>
      <c r="F8" s="44"/>
      <c r="G8" s="4"/>
      <c r="Y8" s="184" t="str">
        <f>d_6</f>
        <v>t° +20 вл. 58%</v>
      </c>
      <c r="AD8" s="163"/>
      <c r="AE8" s="164"/>
    </row>
    <row r="9" spans="1:35" x14ac:dyDescent="0.2">
      <c r="A9" s="10" t="str">
        <f>d_4</f>
        <v>ЖЕНЩИНЫ</v>
      </c>
      <c r="B9" s="10"/>
      <c r="C9" s="10"/>
      <c r="F9" s="44"/>
      <c r="G9" s="4"/>
      <c r="H9" s="478"/>
      <c r="I9" s="478"/>
      <c r="J9" s="141"/>
      <c r="K9" s="141"/>
      <c r="L9" s="141"/>
      <c r="M9" s="141"/>
      <c r="N9" s="141"/>
      <c r="O9" s="141"/>
      <c r="P9" s="175" t="s">
        <v>105</v>
      </c>
      <c r="Q9" s="175"/>
      <c r="R9" s="175"/>
      <c r="S9" s="175"/>
      <c r="T9" s="172" t="str">
        <f>d_2</f>
        <v>18 сентября 2022 г</v>
      </c>
      <c r="V9" s="172"/>
      <c r="W9" s="295" t="str">
        <f>ядро!P6</f>
        <v>10.00</v>
      </c>
      <c r="Y9" s="131" t="str">
        <f>d_7</f>
        <v xml:space="preserve">г. Ростов н/Д </v>
      </c>
    </row>
    <row r="10" spans="1:35" ht="12.75" customHeight="1" x14ac:dyDescent="0.2">
      <c r="A10" s="466" t="s">
        <v>2028</v>
      </c>
      <c r="B10" s="466" t="s">
        <v>133</v>
      </c>
      <c r="C10" s="466"/>
      <c r="D10" s="455" t="s">
        <v>66</v>
      </c>
      <c r="E10" s="455" t="s">
        <v>21</v>
      </c>
      <c r="F10" s="498" t="s">
        <v>28</v>
      </c>
      <c r="G10" s="455" t="s">
        <v>107</v>
      </c>
      <c r="H10" s="502" t="s">
        <v>109</v>
      </c>
      <c r="I10" s="480" t="s">
        <v>116</v>
      </c>
      <c r="J10" s="143"/>
      <c r="K10" s="143"/>
      <c r="L10" s="143"/>
      <c r="M10" s="143"/>
      <c r="N10" s="143"/>
      <c r="O10" s="143"/>
      <c r="P10" s="510" t="s">
        <v>29</v>
      </c>
      <c r="Q10" s="511"/>
      <c r="R10" s="511"/>
      <c r="S10" s="511"/>
      <c r="T10" s="511"/>
      <c r="U10" s="512"/>
      <c r="V10" s="513" t="s">
        <v>30</v>
      </c>
      <c r="W10" s="515" t="s">
        <v>31</v>
      </c>
      <c r="X10" s="515" t="s">
        <v>17</v>
      </c>
      <c r="Y10" s="507" t="s">
        <v>18</v>
      </c>
      <c r="AA10" s="126" t="s">
        <v>121</v>
      </c>
      <c r="AB10" s="126" t="s">
        <v>122</v>
      </c>
      <c r="AC10" s="126" t="s">
        <v>123</v>
      </c>
      <c r="AD10" s="126">
        <v>1</v>
      </c>
      <c r="AE10" s="126">
        <v>2</v>
      </c>
      <c r="AF10" s="126" t="s">
        <v>47</v>
      </c>
      <c r="AG10" s="126" t="s">
        <v>124</v>
      </c>
      <c r="AH10" s="126" t="s">
        <v>125</v>
      </c>
      <c r="AI10" s="126" t="s">
        <v>126</v>
      </c>
    </row>
    <row r="11" spans="1:35" ht="15.75" x14ac:dyDescent="0.2">
      <c r="A11" s="466"/>
      <c r="B11" s="185" t="s">
        <v>134</v>
      </c>
      <c r="C11" s="185" t="s">
        <v>135</v>
      </c>
      <c r="D11" s="455"/>
      <c r="E11" s="455"/>
      <c r="F11" s="455"/>
      <c r="G11" s="455"/>
      <c r="H11" s="503"/>
      <c r="I11" s="481"/>
      <c r="J11" s="142"/>
      <c r="K11" s="142"/>
      <c r="L11" s="142"/>
      <c r="M11" s="142"/>
      <c r="N11" s="142"/>
      <c r="O11" s="142"/>
      <c r="P11" s="111">
        <v>1</v>
      </c>
      <c r="Q11" s="111">
        <v>2</v>
      </c>
      <c r="R11" s="111">
        <v>3</v>
      </c>
      <c r="S11" s="112">
        <v>4</v>
      </c>
      <c r="T11" s="112">
        <v>5</v>
      </c>
      <c r="U11" s="112">
        <v>6</v>
      </c>
      <c r="V11" s="514"/>
      <c r="W11" s="516"/>
      <c r="X11" s="516"/>
      <c r="Y11" s="508"/>
      <c r="AA11" s="197">
        <v>62</v>
      </c>
      <c r="AB11" s="197">
        <v>53</v>
      </c>
      <c r="AC11" s="197">
        <v>45</v>
      </c>
      <c r="AD11" s="197">
        <v>39</v>
      </c>
      <c r="AE11" s="197">
        <v>33</v>
      </c>
      <c r="AF11" s="198">
        <v>28</v>
      </c>
      <c r="AG11" s="198">
        <v>24</v>
      </c>
      <c r="AH11" s="198">
        <v>20</v>
      </c>
      <c r="AI11" s="199"/>
    </row>
    <row r="12" spans="1:35" ht="24" customHeight="1" x14ac:dyDescent="0.2">
      <c r="A12" s="154">
        <f>RANK(V12,$V$12:$V$175,0)</f>
        <v>1</v>
      </c>
      <c r="B12" s="154"/>
      <c r="C12" s="154"/>
      <c r="D12" s="71" t="e">
        <f>VLOOKUP($Z12,УЧАСТНИКИ!$A$2:$L$1060,3,FALSE)</f>
        <v>#N/A</v>
      </c>
      <c r="E12" s="78" t="e">
        <f>VLOOKUP($Z12,УЧАСТНИКИ!$A$2:$L$1060,4,FALSE)</f>
        <v>#N/A</v>
      </c>
      <c r="F12" s="78" t="e">
        <f>VLOOKUP($Z12,УЧАСТНИКИ!$A$2:$L$1060,8,FALSE)</f>
        <v>#N/A</v>
      </c>
      <c r="G12" s="71" t="e">
        <f>VLOOKUP($Z12,УЧАСТНИКИ!$A$2:$L$1060,5,FALSE)</f>
        <v>#N/A</v>
      </c>
      <c r="H12" s="59" t="e">
        <f>VLOOKUP($Z12,УЧАСТНИКИ!$A$2:$L$1060,7,FALSE)</f>
        <v>#N/A</v>
      </c>
      <c r="I12" s="59" t="e">
        <f>VLOOKUP($Z12,УЧАСТНИКИ!$A$2:$L$1060,11,FALSE)</f>
        <v>#N/A</v>
      </c>
      <c r="J12" s="145"/>
      <c r="K12" s="145">
        <v>4898</v>
      </c>
      <c r="L12" s="145">
        <v>5214</v>
      </c>
      <c r="M12" s="145"/>
      <c r="N12" s="145">
        <v>5140</v>
      </c>
      <c r="O12" s="146">
        <v>5005</v>
      </c>
      <c r="P12" s="147" t="s">
        <v>309</v>
      </c>
      <c r="Q12" s="147">
        <f t="shared" ref="Q12" si="0">K12/100</f>
        <v>48.98</v>
      </c>
      <c r="R12" s="147">
        <f t="shared" ref="R12:S16" si="1">L12/100</f>
        <v>52.14</v>
      </c>
      <c r="S12" s="147" t="s">
        <v>309</v>
      </c>
      <c r="T12" s="147">
        <f t="shared" ref="T12" si="2">N12/100</f>
        <v>51.4</v>
      </c>
      <c r="U12" s="147">
        <f t="shared" ref="U12" si="3">O12/100</f>
        <v>50.05</v>
      </c>
      <c r="V12" s="153">
        <f t="shared" ref="V12:V51" si="4">MAX(P12,Q12,R12,S12,T12,U12)</f>
        <v>52.14</v>
      </c>
      <c r="W12" s="315" t="str">
        <f>IF(V12&gt;=$AA$11,"МСМК",IF(V12&gt;=$AB$11,"МС",IF(V12&gt;=$AC$11,"КМС",IF(V12&gt;=$AD$11,"1",IF(V12&gt;=$AE$11,"2",IF(V12&gt;=$AF$11,"3",IF(V12&gt;=$AG$11,"1юн",IF(V12&gt;=$AH$11,"2юн",IF(V12&gt;=$AI$11,"3юн",IF(V12&lt;$AI$11,"б/р"))))))))))</f>
        <v>КМС</v>
      </c>
      <c r="X12" s="59" t="e">
        <f>VLOOKUP($Z12,УЧАСТНИКИ!$A$2:$L$1060,9,FALSE)</f>
        <v>#N/A</v>
      </c>
      <c r="Y12" s="71" t="e">
        <f>VLOOKUP($Z12,УЧАСТНИКИ!$A$2:$L$1060,10,FALSE)</f>
        <v>#N/A</v>
      </c>
      <c r="Z12" s="26" t="s">
        <v>2438</v>
      </c>
    </row>
    <row r="13" spans="1:35" ht="24" customHeight="1" x14ac:dyDescent="0.2">
      <c r="A13" s="275" t="e">
        <f t="shared" ref="A13:A51" si="5">RANK(V13,$V$12:$V$175,0)</f>
        <v>#VALUE!</v>
      </c>
      <c r="B13" s="154"/>
      <c r="C13" s="154"/>
      <c r="D13" s="71" t="e">
        <f>VLOOKUP($Z13,УЧАСТНИКИ!$A$2:$L$1060,3,FALSE)</f>
        <v>#N/A</v>
      </c>
      <c r="E13" s="78" t="e">
        <f>VLOOKUP($Z13,УЧАСТНИКИ!$A$2:$L$1060,4,FALSE)</f>
        <v>#N/A</v>
      </c>
      <c r="F13" s="78" t="e">
        <f>VLOOKUP($Z13,УЧАСТНИКИ!$A$2:$L$1060,8,FALSE)</f>
        <v>#N/A</v>
      </c>
      <c r="G13" s="71" t="e">
        <f>VLOOKUP($Z13,УЧАСТНИКИ!$A$2:$L$1060,5,FALSE)</f>
        <v>#N/A</v>
      </c>
      <c r="H13" s="59" t="e">
        <f>VLOOKUP($Z13,УЧАСТНИКИ!$A$2:$L$1060,7,FALSE)</f>
        <v>#N/A</v>
      </c>
      <c r="I13" s="59" t="e">
        <f>VLOOKUP($Z13,УЧАСТНИКИ!$A$2:$L$1060,11,FALSE)</f>
        <v>#N/A</v>
      </c>
      <c r="J13" s="145"/>
      <c r="K13" s="145"/>
      <c r="L13" s="145"/>
      <c r="M13" s="145"/>
      <c r="N13" s="145"/>
      <c r="O13" s="146"/>
      <c r="P13" s="147" t="s">
        <v>309</v>
      </c>
      <c r="Q13" s="147" t="s">
        <v>309</v>
      </c>
      <c r="R13" s="147" t="s">
        <v>309</v>
      </c>
      <c r="S13" s="273">
        <f t="shared" si="1"/>
        <v>0</v>
      </c>
      <c r="T13" s="273" t="s">
        <v>309</v>
      </c>
      <c r="U13" s="273" t="s">
        <v>309</v>
      </c>
      <c r="V13" s="153" t="s">
        <v>302</v>
      </c>
      <c r="W13" s="280" t="str">
        <f t="shared" ref="W13:W51" si="6">IF(V13&gt;=$AA$11,"МСМК",IF(V13&gt;=$AB$11,"МС",IF(V13&gt;=$AC$11,"КМС",IF(V13&gt;=$AD$11,"1",IF(V13&gt;=$AE$11,"2",IF(V13&gt;=$AF$11,"3",IF(V13&gt;=$AG$11,"1юн",IF(V13&gt;=$AH$11,"2юн",IF(V13&gt;=$AI$11,"3юн",IF(V13&lt;$AI$11,"б/р"))))))))))</f>
        <v>МСМК</v>
      </c>
      <c r="X13" s="59" t="e">
        <f>VLOOKUP($Z13,УЧАСТНИКИ!$A$2:$L$1060,9,FALSE)</f>
        <v>#N/A</v>
      </c>
      <c r="Y13" s="71" t="e">
        <f>VLOOKUP($Z13,УЧАСТНИКИ!$A$2:$L$1060,10,FALSE)</f>
        <v>#N/A</v>
      </c>
      <c r="Z13" s="26" t="s">
        <v>1690</v>
      </c>
    </row>
    <row r="14" spans="1:35" ht="24" customHeight="1" x14ac:dyDescent="0.2">
      <c r="A14" s="275" t="e">
        <f t="shared" si="5"/>
        <v>#VALUE!</v>
      </c>
      <c r="B14" s="154"/>
      <c r="C14" s="154"/>
      <c r="D14" s="71" t="e">
        <f>VLOOKUP($Z14,УЧАСТНИКИ!$A$2:$L$1060,3,FALSE)</f>
        <v>#N/A</v>
      </c>
      <c r="E14" s="78" t="e">
        <f>VLOOKUP($Z14,УЧАСТНИКИ!$A$2:$L$1060,4,FALSE)</f>
        <v>#N/A</v>
      </c>
      <c r="F14" s="78" t="e">
        <f>VLOOKUP($Z14,УЧАСТНИКИ!$A$2:$L$1060,8,FALSE)</f>
        <v>#N/A</v>
      </c>
      <c r="G14" s="71" t="e">
        <f>VLOOKUP($Z14,УЧАСТНИКИ!$A$2:$L$1060,5,FALSE)</f>
        <v>#N/A</v>
      </c>
      <c r="H14" s="59" t="e">
        <f>VLOOKUP($Z14,УЧАСТНИКИ!$A$2:$L$1060,7,FALSE)</f>
        <v>#N/A</v>
      </c>
      <c r="I14" s="59" t="e">
        <f>VLOOKUP($Z14,УЧАСТНИКИ!$A$2:$L$1060,11,FALSE)</f>
        <v>#N/A</v>
      </c>
      <c r="J14" s="145"/>
      <c r="K14" s="145"/>
      <c r="L14" s="145"/>
      <c r="M14" s="145"/>
      <c r="N14" s="145"/>
      <c r="O14" s="145"/>
      <c r="P14" s="147" t="s">
        <v>309</v>
      </c>
      <c r="Q14" s="147" t="s">
        <v>309</v>
      </c>
      <c r="R14" s="147" t="s">
        <v>309</v>
      </c>
      <c r="S14" s="273">
        <f t="shared" si="1"/>
        <v>0</v>
      </c>
      <c r="T14" s="273">
        <f t="shared" ref="T14:U15" si="7">N14/100</f>
        <v>0</v>
      </c>
      <c r="U14" s="273">
        <f t="shared" si="7"/>
        <v>0</v>
      </c>
      <c r="V14" s="153" t="s">
        <v>302</v>
      </c>
      <c r="W14" s="280" t="str">
        <f t="shared" si="6"/>
        <v>МСМК</v>
      </c>
      <c r="X14" s="59" t="e">
        <f>VLOOKUP($Z14,УЧАСТНИКИ!$A$2:$L$1060,9,FALSE)</f>
        <v>#N/A</v>
      </c>
      <c r="Y14" s="71" t="e">
        <f>VLOOKUP($Z14,УЧАСТНИКИ!$A$2:$L$1060,10,FALSE)</f>
        <v>#N/A</v>
      </c>
      <c r="Z14" s="26" t="s">
        <v>2439</v>
      </c>
    </row>
    <row r="15" spans="1:35" ht="24" hidden="1" customHeight="1" x14ac:dyDescent="0.2">
      <c r="A15" s="154">
        <f t="shared" si="5"/>
        <v>2</v>
      </c>
      <c r="B15" s="154"/>
      <c r="C15" s="154"/>
      <c r="D15" s="71" t="e">
        <f>VLOOKUP($Z15,УЧАСТНИКИ!$A$2:$L$1060,3,FALSE)</f>
        <v>#N/A</v>
      </c>
      <c r="E15" s="78" t="e">
        <f>VLOOKUP($Z15,УЧАСТНИКИ!$A$2:$L$1060,4,FALSE)</f>
        <v>#N/A</v>
      </c>
      <c r="F15" s="78" t="e">
        <f>VLOOKUP($Z15,УЧАСТНИКИ!$A$2:$L$1060,8,FALSE)</f>
        <v>#N/A</v>
      </c>
      <c r="G15" s="71" t="e">
        <f>VLOOKUP($Z15,УЧАСТНИКИ!$A$2:$L$1060,5,FALSE)</f>
        <v>#N/A</v>
      </c>
      <c r="H15" s="59" t="e">
        <f>VLOOKUP($Z15,УЧАСТНИКИ!$A$2:$L$1060,7,FALSE)</f>
        <v>#N/A</v>
      </c>
      <c r="I15" s="59" t="e">
        <f>VLOOKUP($Z15,УЧАСТНИКИ!$A$2:$L$1060,11,FALSE)</f>
        <v>#N/A</v>
      </c>
      <c r="J15" s="145"/>
      <c r="K15" s="145"/>
      <c r="L15" s="145"/>
      <c r="M15" s="145"/>
      <c r="N15" s="145"/>
      <c r="O15" s="145"/>
      <c r="P15" s="147">
        <f t="shared" ref="P15:U20" si="8">J15/100</f>
        <v>0</v>
      </c>
      <c r="Q15" s="147" t="s">
        <v>309</v>
      </c>
      <c r="R15" s="147" t="s">
        <v>309</v>
      </c>
      <c r="S15" s="147">
        <f t="shared" si="1"/>
        <v>0</v>
      </c>
      <c r="T15" s="147">
        <f t="shared" si="7"/>
        <v>0</v>
      </c>
      <c r="U15" s="147">
        <f t="shared" si="7"/>
        <v>0</v>
      </c>
      <c r="V15" s="153">
        <f t="shared" si="4"/>
        <v>0</v>
      </c>
      <c r="W15" s="57" t="str">
        <f t="shared" si="6"/>
        <v>3юн</v>
      </c>
      <c r="X15" s="59" t="e">
        <f>VLOOKUP($Z15,УЧАСТНИКИ!$A$2:$L$1060,9,FALSE)</f>
        <v>#N/A</v>
      </c>
      <c r="Y15" s="71" t="e">
        <f>VLOOKUP($Z15,УЧАСТНИКИ!$A$2:$L$1060,10,FALSE)</f>
        <v>#N/A</v>
      </c>
    </row>
    <row r="16" spans="1:35" ht="24" hidden="1" customHeight="1" x14ac:dyDescent="0.2">
      <c r="A16" s="154">
        <f t="shared" si="5"/>
        <v>2</v>
      </c>
      <c r="B16" s="154"/>
      <c r="C16" s="154"/>
      <c r="D16" s="71" t="e">
        <f>VLOOKUP($Z16,УЧАСТНИКИ!$A$2:$L$1060,3,FALSE)</f>
        <v>#N/A</v>
      </c>
      <c r="E16" s="78" t="e">
        <f>VLOOKUP($Z16,УЧАСТНИКИ!$A$2:$L$1060,4,FALSE)</f>
        <v>#N/A</v>
      </c>
      <c r="F16" s="78" t="e">
        <f>VLOOKUP($Z16,УЧАСТНИКИ!$A$2:$L$1060,8,FALSE)</f>
        <v>#N/A</v>
      </c>
      <c r="G16" s="71" t="e">
        <f>VLOOKUP($Z16,УЧАСТНИКИ!$A$2:$L$1060,5,FALSE)</f>
        <v>#N/A</v>
      </c>
      <c r="H16" s="59" t="e">
        <f>VLOOKUP($Z16,УЧАСТНИКИ!$A$2:$L$1060,7,FALSE)</f>
        <v>#N/A</v>
      </c>
      <c r="I16" s="59" t="e">
        <f>VLOOKUP($Z16,УЧАСТНИКИ!$A$2:$L$1060,11,FALSE)</f>
        <v>#N/A</v>
      </c>
      <c r="J16" s="145"/>
      <c r="K16" s="145"/>
      <c r="L16" s="145"/>
      <c r="M16" s="145"/>
      <c r="N16" s="145"/>
      <c r="O16" s="145"/>
      <c r="P16" s="147">
        <f t="shared" si="8"/>
        <v>0</v>
      </c>
      <c r="Q16" s="147">
        <f t="shared" si="8"/>
        <v>0</v>
      </c>
      <c r="R16" s="147">
        <f t="shared" si="1"/>
        <v>0</v>
      </c>
      <c r="S16" s="147">
        <f t="shared" si="1"/>
        <v>0</v>
      </c>
      <c r="T16" s="147" t="s">
        <v>309</v>
      </c>
      <c r="U16" s="147" t="s">
        <v>309</v>
      </c>
      <c r="V16" s="153">
        <f t="shared" si="4"/>
        <v>0</v>
      </c>
      <c r="W16" s="57" t="str">
        <f t="shared" si="6"/>
        <v>3юн</v>
      </c>
      <c r="X16" s="59" t="e">
        <f>VLOOKUP($Z16,УЧАСТНИКИ!$A$2:$L$1060,9,FALSE)</f>
        <v>#N/A</v>
      </c>
      <c r="Y16" s="71" t="e">
        <f>VLOOKUP($Z16,УЧАСТНИКИ!$A$2:$L$1060,10,FALSE)</f>
        <v>#N/A</v>
      </c>
    </row>
    <row r="17" spans="1:25" hidden="1" x14ac:dyDescent="0.2">
      <c r="A17" s="154">
        <f t="shared" si="5"/>
        <v>2</v>
      </c>
      <c r="B17" s="154"/>
      <c r="C17" s="154"/>
      <c r="D17" s="71" t="e">
        <f>VLOOKUP($Z17,УЧАСТНИКИ!$A$2:$L$1060,3,FALSE)</f>
        <v>#N/A</v>
      </c>
      <c r="E17" s="78" t="e">
        <f>VLOOKUP($Z17,УЧАСТНИКИ!$A$2:$L$1060,4,FALSE)</f>
        <v>#N/A</v>
      </c>
      <c r="F17" s="78" t="e">
        <f>VLOOKUP($Z17,УЧАСТНИКИ!$A$2:$L$1060,8,FALSE)</f>
        <v>#N/A</v>
      </c>
      <c r="G17" s="71" t="e">
        <f>VLOOKUP($Z17,УЧАСТНИКИ!$A$2:$L$1060,5,FALSE)</f>
        <v>#N/A</v>
      </c>
      <c r="H17" s="59" t="e">
        <f>VLOOKUP($Z17,УЧАСТНИКИ!$A$2:$L$1060,7,FALSE)</f>
        <v>#N/A</v>
      </c>
      <c r="I17" s="59" t="e">
        <f>VLOOKUP($Z17,УЧАСТНИКИ!$A$2:$L$1060,11,FALSE)</f>
        <v>#N/A</v>
      </c>
      <c r="J17" s="145"/>
      <c r="K17" s="145"/>
      <c r="L17" s="145"/>
      <c r="M17" s="145"/>
      <c r="N17" s="145"/>
      <c r="O17" s="145"/>
      <c r="P17" s="147">
        <f t="shared" si="8"/>
        <v>0</v>
      </c>
      <c r="Q17" s="147">
        <f t="shared" si="8"/>
        <v>0</v>
      </c>
      <c r="R17" s="147">
        <f t="shared" si="8"/>
        <v>0</v>
      </c>
      <c r="S17" s="147" t="s">
        <v>309</v>
      </c>
      <c r="T17" s="147" t="s">
        <v>309</v>
      </c>
      <c r="U17" s="147" t="s">
        <v>309</v>
      </c>
      <c r="V17" s="153">
        <f t="shared" si="4"/>
        <v>0</v>
      </c>
      <c r="W17" s="57" t="str">
        <f t="shared" si="6"/>
        <v>3юн</v>
      </c>
      <c r="X17" s="59" t="e">
        <f>VLOOKUP($Z17,УЧАСТНИКИ!$A$2:$L$1060,9,FALSE)</f>
        <v>#N/A</v>
      </c>
      <c r="Y17" s="71" t="e">
        <f>VLOOKUP($Z17,УЧАСТНИКИ!$A$2:$L$1060,10,FALSE)</f>
        <v>#N/A</v>
      </c>
    </row>
    <row r="18" spans="1:25" hidden="1" x14ac:dyDescent="0.2">
      <c r="A18" s="154">
        <f t="shared" si="5"/>
        <v>2</v>
      </c>
      <c r="B18" s="154"/>
      <c r="C18" s="154"/>
      <c r="D18" s="71" t="e">
        <f>VLOOKUP($Z18,УЧАСТНИКИ!$A$2:$L$1060,3,FALSE)</f>
        <v>#N/A</v>
      </c>
      <c r="E18" s="78" t="e">
        <f>VLOOKUP($Z18,УЧАСТНИКИ!$A$2:$L$1060,4,FALSE)</f>
        <v>#N/A</v>
      </c>
      <c r="F18" s="78" t="e">
        <f>VLOOKUP($Z18,УЧАСТНИКИ!$A$2:$L$1060,8,FALSE)</f>
        <v>#N/A</v>
      </c>
      <c r="G18" s="71" t="e">
        <f>VLOOKUP($Z18,УЧАСТНИКИ!$A$2:$L$1060,5,FALSE)</f>
        <v>#N/A</v>
      </c>
      <c r="H18" s="59" t="e">
        <f>VLOOKUP($Z18,УЧАСТНИКИ!$A$2:$L$1060,7,FALSE)</f>
        <v>#N/A</v>
      </c>
      <c r="I18" s="59" t="e">
        <f>VLOOKUP($Z18,УЧАСТНИКИ!$A$2:$L$1060,11,FALSE)</f>
        <v>#N/A</v>
      </c>
      <c r="J18" s="145"/>
      <c r="K18" s="145"/>
      <c r="L18" s="145"/>
      <c r="M18" s="145"/>
      <c r="N18" s="145"/>
      <c r="O18" s="145"/>
      <c r="P18" s="147">
        <f t="shared" si="8"/>
        <v>0</v>
      </c>
      <c r="Q18" s="147">
        <f t="shared" si="8"/>
        <v>0</v>
      </c>
      <c r="R18" s="147">
        <f t="shared" si="8"/>
        <v>0</v>
      </c>
      <c r="S18" s="147">
        <f t="shared" si="8"/>
        <v>0</v>
      </c>
      <c r="T18" s="147">
        <f t="shared" si="8"/>
        <v>0</v>
      </c>
      <c r="U18" s="147">
        <f t="shared" si="8"/>
        <v>0</v>
      </c>
      <c r="V18" s="153">
        <f t="shared" si="4"/>
        <v>0</v>
      </c>
      <c r="W18" s="57" t="str">
        <f t="shared" si="6"/>
        <v>3юн</v>
      </c>
      <c r="X18" s="59" t="e">
        <f>VLOOKUP($Z18,УЧАСТНИКИ!$A$2:$L$1060,9,FALSE)</f>
        <v>#N/A</v>
      </c>
      <c r="Y18" s="71" t="e">
        <f>VLOOKUP($Z18,УЧАСТНИКИ!$A$2:$L$1060,10,FALSE)</f>
        <v>#N/A</v>
      </c>
    </row>
    <row r="19" spans="1:25" hidden="1" x14ac:dyDescent="0.2">
      <c r="A19" s="154">
        <f t="shared" si="5"/>
        <v>2</v>
      </c>
      <c r="B19" s="154"/>
      <c r="C19" s="154"/>
      <c r="D19" s="71" t="e">
        <f>VLOOKUP($Z19,УЧАСТНИКИ!$A$2:$L$1060,3,FALSE)</f>
        <v>#N/A</v>
      </c>
      <c r="E19" s="78" t="e">
        <f>VLOOKUP($Z19,УЧАСТНИКИ!$A$2:$L$1060,4,FALSE)</f>
        <v>#N/A</v>
      </c>
      <c r="F19" s="78" t="e">
        <f>VLOOKUP($Z19,УЧАСТНИКИ!$A$2:$L$1060,8,FALSE)</f>
        <v>#N/A</v>
      </c>
      <c r="G19" s="71" t="e">
        <f>VLOOKUP($Z19,УЧАСТНИКИ!$A$2:$L$1060,5,FALSE)</f>
        <v>#N/A</v>
      </c>
      <c r="H19" s="59" t="e">
        <f>VLOOKUP($Z19,УЧАСТНИКИ!$A$2:$L$1060,7,FALSE)</f>
        <v>#N/A</v>
      </c>
      <c r="I19" s="59" t="e">
        <f>VLOOKUP($Z19,УЧАСТНИКИ!$A$2:$L$1060,11,FALSE)</f>
        <v>#N/A</v>
      </c>
      <c r="J19" s="145"/>
      <c r="K19" s="145"/>
      <c r="L19" s="145"/>
      <c r="M19" s="145"/>
      <c r="N19" s="145"/>
      <c r="O19" s="145"/>
      <c r="P19" s="147">
        <f t="shared" si="8"/>
        <v>0</v>
      </c>
      <c r="Q19" s="147">
        <f t="shared" si="8"/>
        <v>0</v>
      </c>
      <c r="R19" s="147" t="s">
        <v>309</v>
      </c>
      <c r="S19" s="147">
        <f t="shared" si="8"/>
        <v>0</v>
      </c>
      <c r="T19" s="147">
        <f t="shared" si="8"/>
        <v>0</v>
      </c>
      <c r="U19" s="147" t="s">
        <v>309</v>
      </c>
      <c r="V19" s="153">
        <f t="shared" si="4"/>
        <v>0</v>
      </c>
      <c r="W19" s="57" t="str">
        <f t="shared" si="6"/>
        <v>3юн</v>
      </c>
      <c r="X19" s="59" t="e">
        <f>VLOOKUP($Z19,УЧАСТНИКИ!$A$2:$L$1060,9,FALSE)</f>
        <v>#N/A</v>
      </c>
      <c r="Y19" s="71" t="e">
        <f>VLOOKUP($Z19,УЧАСТНИКИ!$A$2:$L$1060,10,FALSE)</f>
        <v>#N/A</v>
      </c>
    </row>
    <row r="20" spans="1:25" hidden="1" x14ac:dyDescent="0.2">
      <c r="A20" s="275" t="e">
        <f t="shared" si="5"/>
        <v>#VALUE!</v>
      </c>
      <c r="B20" s="154"/>
      <c r="C20" s="154"/>
      <c r="D20" s="71" t="e">
        <f>VLOOKUP($Z20,УЧАСТНИКИ!$A$2:$L$1060,3,FALSE)</f>
        <v>#N/A</v>
      </c>
      <c r="E20" s="78" t="e">
        <f>VLOOKUP($Z20,УЧАСТНИКИ!$A$2:$L$1060,4,FALSE)</f>
        <v>#N/A</v>
      </c>
      <c r="F20" s="78" t="e">
        <f>VLOOKUP($Z20,УЧАСТНИКИ!$A$2:$L$1060,8,FALSE)</f>
        <v>#N/A</v>
      </c>
      <c r="G20" s="71" t="e">
        <f>VLOOKUP($Z20,УЧАСТНИКИ!$A$2:$L$1060,5,FALSE)</f>
        <v>#N/A</v>
      </c>
      <c r="H20" s="59" t="e">
        <f>VLOOKUP($Z20,УЧАСТНИКИ!$A$2:$L$1060,7,FALSE)</f>
        <v>#N/A</v>
      </c>
      <c r="I20" s="59" t="e">
        <f>VLOOKUP($Z20,УЧАСТНИКИ!$A$2:$L$1060,11,FALSE)</f>
        <v>#N/A</v>
      </c>
      <c r="J20" s="145"/>
      <c r="K20" s="145"/>
      <c r="L20" s="145"/>
      <c r="M20" s="145"/>
      <c r="N20" s="145"/>
      <c r="O20" s="145"/>
      <c r="P20" s="273">
        <f t="shared" si="8"/>
        <v>0</v>
      </c>
      <c r="Q20" s="273">
        <f t="shared" si="8"/>
        <v>0</v>
      </c>
      <c r="R20" s="273">
        <f t="shared" si="8"/>
        <v>0</v>
      </c>
      <c r="S20" s="273">
        <f t="shared" si="8"/>
        <v>0</v>
      </c>
      <c r="T20" s="273">
        <f t="shared" si="8"/>
        <v>0</v>
      </c>
      <c r="U20" s="273">
        <f t="shared" si="8"/>
        <v>0</v>
      </c>
      <c r="V20" s="153" t="s">
        <v>310</v>
      </c>
      <c r="W20" s="280" t="str">
        <f t="shared" si="6"/>
        <v>МСМК</v>
      </c>
      <c r="X20" s="59" t="e">
        <f>VLOOKUP($Z20,УЧАСТНИКИ!$A$2:$L$1060,9,FALSE)</f>
        <v>#N/A</v>
      </c>
      <c r="Y20" s="71" t="e">
        <f>VLOOKUP($Z20,УЧАСТНИКИ!$A$2:$L$1060,10,FALSE)</f>
        <v>#N/A</v>
      </c>
    </row>
    <row r="21" spans="1:25" hidden="1" x14ac:dyDescent="0.2">
      <c r="A21" s="154">
        <f t="shared" si="5"/>
        <v>2</v>
      </c>
      <c r="B21" s="154"/>
      <c r="C21" s="154"/>
      <c r="D21" s="71" t="e">
        <f>VLOOKUP($Z21,УЧАСТНИКИ!$A$2:$L$1060,3,FALSE)</f>
        <v>#N/A</v>
      </c>
      <c r="E21" s="78" t="e">
        <f>VLOOKUP($Z21,УЧАСТНИКИ!$A$2:$L$1060,4,FALSE)</f>
        <v>#N/A</v>
      </c>
      <c r="F21" s="78" t="e">
        <f>VLOOKUP($Z21,УЧАСТНИКИ!$A$2:$L$1060,8,FALSE)</f>
        <v>#N/A</v>
      </c>
      <c r="G21" s="71" t="e">
        <f>VLOOKUP($Z21,УЧАСТНИКИ!$A$2:$L$1060,5,FALSE)</f>
        <v>#N/A</v>
      </c>
      <c r="H21" s="59" t="e">
        <f>VLOOKUP($Z21,УЧАСТНИКИ!$A$2:$L$1060,7,FALSE)</f>
        <v>#N/A</v>
      </c>
      <c r="I21" s="59" t="e">
        <f>VLOOKUP($Z21,УЧАСТНИКИ!$A$2:$L$1060,11,FALSE)</f>
        <v>#N/A</v>
      </c>
      <c r="J21" s="145"/>
      <c r="K21" s="145"/>
      <c r="L21" s="145"/>
      <c r="M21" s="145"/>
      <c r="N21" s="145"/>
      <c r="O21" s="145"/>
      <c r="P21" s="147">
        <f>J21/100</f>
        <v>0</v>
      </c>
      <c r="Q21" s="147" t="s">
        <v>309</v>
      </c>
      <c r="R21" s="147" t="s">
        <v>309</v>
      </c>
      <c r="S21" s="273" t="s">
        <v>309</v>
      </c>
      <c r="T21" s="273" t="s">
        <v>309</v>
      </c>
      <c r="U21" s="273" t="s">
        <v>309</v>
      </c>
      <c r="V21" s="153">
        <f t="shared" si="4"/>
        <v>0</v>
      </c>
      <c r="W21" s="57" t="str">
        <f t="shared" si="6"/>
        <v>3юн</v>
      </c>
      <c r="X21" s="59" t="e">
        <f>VLOOKUP($Z21,УЧАСТНИКИ!$A$2:$L$1060,9,FALSE)</f>
        <v>#N/A</v>
      </c>
      <c r="Y21" s="71" t="e">
        <f>VLOOKUP($Z21,УЧАСТНИКИ!$A$2:$L$1060,10,FALSE)</f>
        <v>#N/A</v>
      </c>
    </row>
    <row r="22" spans="1:25" hidden="1" x14ac:dyDescent="0.2">
      <c r="A22" s="154">
        <f t="shared" si="5"/>
        <v>2</v>
      </c>
      <c r="B22" s="154"/>
      <c r="C22" s="154"/>
      <c r="D22" s="71" t="e">
        <f>VLOOKUP($Z22,УЧАСТНИКИ!$A$2:$L$1060,3,FALSE)</f>
        <v>#N/A</v>
      </c>
      <c r="E22" s="78" t="e">
        <f>VLOOKUP($Z22,УЧАСТНИКИ!$A$2:$L$1060,4,FALSE)</f>
        <v>#N/A</v>
      </c>
      <c r="F22" s="78" t="e">
        <f>VLOOKUP($Z22,УЧАСТНИКИ!$A$2:$L$1060,8,FALSE)</f>
        <v>#N/A</v>
      </c>
      <c r="G22" s="71" t="e">
        <f>VLOOKUP($Z22,УЧАСТНИКИ!$A$2:$L$1060,5,FALSE)</f>
        <v>#N/A</v>
      </c>
      <c r="H22" s="59" t="e">
        <f>VLOOKUP($Z22,УЧАСТНИКИ!$A$2:$L$1060,7,FALSE)</f>
        <v>#N/A</v>
      </c>
      <c r="I22" s="59" t="e">
        <f>VLOOKUP($Z22,УЧАСТНИКИ!$A$2:$L$1060,11,FALSE)</f>
        <v>#N/A</v>
      </c>
      <c r="J22" s="145"/>
      <c r="K22" s="145"/>
      <c r="L22" s="145"/>
      <c r="M22" s="145"/>
      <c r="N22" s="145"/>
      <c r="O22" s="145"/>
      <c r="P22" s="147">
        <f t="shared" ref="P22:U37" si="9">J22/100</f>
        <v>0</v>
      </c>
      <c r="Q22" s="147">
        <f t="shared" si="9"/>
        <v>0</v>
      </c>
      <c r="R22" s="147" t="s">
        <v>309</v>
      </c>
      <c r="S22" s="273" t="s">
        <v>309</v>
      </c>
      <c r="T22" s="273" t="s">
        <v>309</v>
      </c>
      <c r="U22" s="273" t="s">
        <v>309</v>
      </c>
      <c r="V22" s="153">
        <f t="shared" si="4"/>
        <v>0</v>
      </c>
      <c r="W22" s="57" t="str">
        <f t="shared" si="6"/>
        <v>3юн</v>
      </c>
      <c r="X22" s="59" t="e">
        <f>VLOOKUP($Z22,УЧАСТНИКИ!$A$2:$L$1060,9,FALSE)</f>
        <v>#N/A</v>
      </c>
      <c r="Y22" s="71" t="e">
        <f>VLOOKUP($Z22,УЧАСТНИКИ!$A$2:$L$1060,10,FALSE)</f>
        <v>#N/A</v>
      </c>
    </row>
    <row r="23" spans="1:25" hidden="1" x14ac:dyDescent="0.2">
      <c r="A23" s="154">
        <f t="shared" si="5"/>
        <v>2</v>
      </c>
      <c r="B23" s="154"/>
      <c r="C23" s="154"/>
      <c r="D23" s="71" t="e">
        <f>VLOOKUP($Z23,УЧАСТНИКИ!$A$2:$L$1060,3,FALSE)</f>
        <v>#N/A</v>
      </c>
      <c r="E23" s="78" t="e">
        <f>VLOOKUP($Z23,УЧАСТНИКИ!$A$2:$L$1060,4,FALSE)</f>
        <v>#N/A</v>
      </c>
      <c r="F23" s="78" t="e">
        <f>VLOOKUP($Z23,УЧАСТНИКИ!$A$2:$L$1060,8,FALSE)</f>
        <v>#N/A</v>
      </c>
      <c r="G23" s="71" t="e">
        <f>VLOOKUP($Z23,УЧАСТНИКИ!$A$2:$L$1060,5,FALSE)</f>
        <v>#N/A</v>
      </c>
      <c r="H23" s="59" t="e">
        <f>VLOOKUP($Z23,УЧАСТНИКИ!$A$2:$L$1060,7,FALSE)</f>
        <v>#N/A</v>
      </c>
      <c r="I23" s="59" t="e">
        <f>VLOOKUP($Z23,УЧАСТНИКИ!$A$2:$L$1060,11,FALSE)</f>
        <v>#N/A</v>
      </c>
      <c r="J23" s="145"/>
      <c r="K23" s="145"/>
      <c r="L23" s="145"/>
      <c r="M23" s="145"/>
      <c r="N23" s="145"/>
      <c r="O23" s="145"/>
      <c r="P23" s="147">
        <f t="shared" si="9"/>
        <v>0</v>
      </c>
      <c r="Q23" s="147">
        <f t="shared" si="9"/>
        <v>0</v>
      </c>
      <c r="R23" s="147">
        <f t="shared" si="9"/>
        <v>0</v>
      </c>
      <c r="S23" s="273">
        <f t="shared" si="9"/>
        <v>0</v>
      </c>
      <c r="T23" s="273">
        <f t="shared" si="9"/>
        <v>0</v>
      </c>
      <c r="U23" s="273">
        <f t="shared" si="9"/>
        <v>0</v>
      </c>
      <c r="V23" s="153">
        <f t="shared" si="4"/>
        <v>0</v>
      </c>
      <c r="W23" s="57" t="str">
        <f t="shared" si="6"/>
        <v>3юн</v>
      </c>
      <c r="X23" s="59" t="e">
        <f>VLOOKUP($Z23,УЧАСТНИКИ!$A$2:$L$1060,9,FALSE)</f>
        <v>#N/A</v>
      </c>
      <c r="Y23" s="71" t="e">
        <f>VLOOKUP($Z23,УЧАСТНИКИ!$A$2:$L$1060,10,FALSE)</f>
        <v>#N/A</v>
      </c>
    </row>
    <row r="24" spans="1:25" hidden="1" x14ac:dyDescent="0.2">
      <c r="A24" s="154">
        <f t="shared" si="5"/>
        <v>2</v>
      </c>
      <c r="B24" s="154"/>
      <c r="C24" s="154"/>
      <c r="D24" s="71" t="e">
        <f>VLOOKUP($Z24,УЧАСТНИКИ!$A$2:$L$1060,3,FALSE)</f>
        <v>#N/A</v>
      </c>
      <c r="E24" s="78" t="e">
        <f>VLOOKUP($Z24,УЧАСТНИКИ!$A$2:$L$1060,4,FALSE)</f>
        <v>#N/A</v>
      </c>
      <c r="F24" s="78" t="e">
        <f>VLOOKUP($Z24,УЧАСТНИКИ!$A$2:$L$1060,8,FALSE)</f>
        <v>#N/A</v>
      </c>
      <c r="G24" s="71" t="e">
        <f>VLOOKUP($Z24,УЧАСТНИКИ!$A$2:$L$1060,5,FALSE)</f>
        <v>#N/A</v>
      </c>
      <c r="H24" s="59" t="e">
        <f>VLOOKUP($Z24,УЧАСТНИКИ!$A$2:$L$1060,7,FALSE)</f>
        <v>#N/A</v>
      </c>
      <c r="I24" s="59" t="e">
        <f>VLOOKUP($Z24,УЧАСТНИКИ!$A$2:$L$1060,11,FALSE)</f>
        <v>#N/A</v>
      </c>
      <c r="J24" s="145"/>
      <c r="K24" s="145"/>
      <c r="L24" s="145"/>
      <c r="M24" s="145"/>
      <c r="N24" s="145"/>
      <c r="O24" s="145"/>
      <c r="P24" s="147">
        <f t="shared" si="9"/>
        <v>0</v>
      </c>
      <c r="Q24" s="147">
        <f t="shared" si="9"/>
        <v>0</v>
      </c>
      <c r="R24" s="147">
        <f t="shared" si="9"/>
        <v>0</v>
      </c>
      <c r="S24" s="147">
        <f t="shared" si="9"/>
        <v>0</v>
      </c>
      <c r="T24" s="147">
        <f t="shared" si="9"/>
        <v>0</v>
      </c>
      <c r="U24" s="147">
        <f t="shared" si="9"/>
        <v>0</v>
      </c>
      <c r="V24" s="153">
        <f t="shared" si="4"/>
        <v>0</v>
      </c>
      <c r="W24" s="57" t="str">
        <f t="shared" si="6"/>
        <v>3юн</v>
      </c>
      <c r="X24" s="59" t="e">
        <f>VLOOKUP($Z24,УЧАСТНИКИ!$A$2:$L$1060,9,FALSE)</f>
        <v>#N/A</v>
      </c>
      <c r="Y24" s="71" t="e">
        <f>VLOOKUP($Z24,УЧАСТНИКИ!$A$2:$L$1060,10,FALSE)</f>
        <v>#N/A</v>
      </c>
    </row>
    <row r="25" spans="1:25" hidden="1" x14ac:dyDescent="0.2">
      <c r="A25" s="154">
        <f t="shared" si="5"/>
        <v>2</v>
      </c>
      <c r="B25" s="154"/>
      <c r="C25" s="154"/>
      <c r="D25" s="71" t="e">
        <f>VLOOKUP($Z25,УЧАСТНИКИ!$A$2:$L$1060,3,FALSE)</f>
        <v>#N/A</v>
      </c>
      <c r="E25" s="78" t="e">
        <f>VLOOKUP($Z25,УЧАСТНИКИ!$A$2:$L$1060,4,FALSE)</f>
        <v>#N/A</v>
      </c>
      <c r="F25" s="78" t="e">
        <f>VLOOKUP($Z25,УЧАСТНИКИ!$A$2:$L$1060,8,FALSE)</f>
        <v>#N/A</v>
      </c>
      <c r="G25" s="71" t="e">
        <f>VLOOKUP($Z25,УЧАСТНИКИ!$A$2:$L$1060,5,FALSE)</f>
        <v>#N/A</v>
      </c>
      <c r="H25" s="59" t="e">
        <f>VLOOKUP($Z25,УЧАСТНИКИ!$A$2:$L$1060,7,FALSE)</f>
        <v>#N/A</v>
      </c>
      <c r="I25" s="59" t="e">
        <f>VLOOKUP($Z25,УЧАСТНИКИ!$A$2:$L$1060,11,FALSE)</f>
        <v>#N/A</v>
      </c>
      <c r="J25" s="145"/>
      <c r="K25" s="145"/>
      <c r="L25" s="145"/>
      <c r="M25" s="145"/>
      <c r="N25" s="145"/>
      <c r="O25" s="145"/>
      <c r="P25" s="147">
        <f t="shared" si="9"/>
        <v>0</v>
      </c>
      <c r="Q25" s="147">
        <f t="shared" si="9"/>
        <v>0</v>
      </c>
      <c r="R25" s="147">
        <f t="shared" si="9"/>
        <v>0</v>
      </c>
      <c r="S25" s="147">
        <f t="shared" si="9"/>
        <v>0</v>
      </c>
      <c r="T25" s="147">
        <f t="shared" si="9"/>
        <v>0</v>
      </c>
      <c r="U25" s="147">
        <f t="shared" si="9"/>
        <v>0</v>
      </c>
      <c r="V25" s="153">
        <f t="shared" si="4"/>
        <v>0</v>
      </c>
      <c r="W25" s="57" t="str">
        <f t="shared" si="6"/>
        <v>3юн</v>
      </c>
      <c r="X25" s="59" t="e">
        <f>VLOOKUP($Z25,УЧАСТНИКИ!$A$2:$L$1060,9,FALSE)</f>
        <v>#N/A</v>
      </c>
      <c r="Y25" s="71" t="e">
        <f>VLOOKUP($Z25,УЧАСТНИКИ!$A$2:$L$1060,10,FALSE)</f>
        <v>#N/A</v>
      </c>
    </row>
    <row r="26" spans="1:25" hidden="1" x14ac:dyDescent="0.2">
      <c r="A26" s="154">
        <f t="shared" si="5"/>
        <v>2</v>
      </c>
      <c r="B26" s="154"/>
      <c r="C26" s="154"/>
      <c r="D26" s="71" t="e">
        <f>VLOOKUP($Z26,УЧАСТНИКИ!$A$2:$L$1060,3,FALSE)</f>
        <v>#N/A</v>
      </c>
      <c r="E26" s="78" t="e">
        <f>VLOOKUP($Z26,УЧАСТНИКИ!$A$2:$L$1060,4,FALSE)</f>
        <v>#N/A</v>
      </c>
      <c r="F26" s="78" t="e">
        <f>VLOOKUP($Z26,УЧАСТНИКИ!$A$2:$L$1060,8,FALSE)</f>
        <v>#N/A</v>
      </c>
      <c r="G26" s="71" t="e">
        <f>VLOOKUP($Z26,УЧАСТНИКИ!$A$2:$L$1060,5,FALSE)</f>
        <v>#N/A</v>
      </c>
      <c r="H26" s="59" t="e">
        <f>VLOOKUP($Z26,УЧАСТНИКИ!$A$2:$L$1060,7,FALSE)</f>
        <v>#N/A</v>
      </c>
      <c r="I26" s="59" t="e">
        <f>VLOOKUP($Z26,УЧАСТНИКИ!$A$2:$L$1060,11,FALSE)</f>
        <v>#N/A</v>
      </c>
      <c r="J26" s="145"/>
      <c r="K26" s="145"/>
      <c r="L26" s="145"/>
      <c r="M26" s="145"/>
      <c r="N26" s="145"/>
      <c r="O26" s="145"/>
      <c r="P26" s="147">
        <f t="shared" si="9"/>
        <v>0</v>
      </c>
      <c r="Q26" s="147">
        <f t="shared" si="9"/>
        <v>0</v>
      </c>
      <c r="R26" s="147">
        <f t="shared" si="9"/>
        <v>0</v>
      </c>
      <c r="S26" s="147">
        <f t="shared" si="9"/>
        <v>0</v>
      </c>
      <c r="T26" s="147">
        <f t="shared" si="9"/>
        <v>0</v>
      </c>
      <c r="U26" s="147">
        <f t="shared" si="9"/>
        <v>0</v>
      </c>
      <c r="V26" s="153">
        <f t="shared" si="4"/>
        <v>0</v>
      </c>
      <c r="W26" s="57" t="str">
        <f t="shared" si="6"/>
        <v>3юн</v>
      </c>
      <c r="X26" s="59" t="e">
        <f>VLOOKUP($Z26,УЧАСТНИКИ!$A$2:$L$1060,9,FALSE)</f>
        <v>#N/A</v>
      </c>
      <c r="Y26" s="71" t="e">
        <f>VLOOKUP($Z26,УЧАСТНИКИ!$A$2:$L$1060,10,FALSE)</f>
        <v>#N/A</v>
      </c>
    </row>
    <row r="27" spans="1:25" hidden="1" x14ac:dyDescent="0.2">
      <c r="A27" s="154">
        <f t="shared" si="5"/>
        <v>2</v>
      </c>
      <c r="B27" s="154"/>
      <c r="C27" s="154"/>
      <c r="D27" s="71" t="e">
        <f>VLOOKUP($Z27,УЧАСТНИКИ!$A$2:$L$1060,3,FALSE)</f>
        <v>#N/A</v>
      </c>
      <c r="E27" s="78" t="e">
        <f>VLOOKUP($Z27,УЧАСТНИКИ!$A$2:$L$1060,4,FALSE)</f>
        <v>#N/A</v>
      </c>
      <c r="F27" s="78" t="e">
        <f>VLOOKUP($Z27,УЧАСТНИКИ!$A$2:$L$1060,8,FALSE)</f>
        <v>#N/A</v>
      </c>
      <c r="G27" s="71" t="e">
        <f>VLOOKUP($Z27,УЧАСТНИКИ!$A$2:$L$1060,5,FALSE)</f>
        <v>#N/A</v>
      </c>
      <c r="H27" s="59" t="e">
        <f>VLOOKUP($Z27,УЧАСТНИКИ!$A$2:$L$1060,7,FALSE)</f>
        <v>#N/A</v>
      </c>
      <c r="I27" s="59" t="e">
        <f>VLOOKUP($Z27,УЧАСТНИКИ!$A$2:$L$1060,11,FALSE)</f>
        <v>#N/A</v>
      </c>
      <c r="J27" s="145"/>
      <c r="K27" s="145"/>
      <c r="L27" s="145"/>
      <c r="M27" s="145"/>
      <c r="N27" s="145"/>
      <c r="O27" s="145"/>
      <c r="P27" s="147">
        <f t="shared" si="9"/>
        <v>0</v>
      </c>
      <c r="Q27" s="147">
        <f t="shared" si="9"/>
        <v>0</v>
      </c>
      <c r="R27" s="147">
        <f t="shared" si="9"/>
        <v>0</v>
      </c>
      <c r="S27" s="147">
        <f t="shared" si="9"/>
        <v>0</v>
      </c>
      <c r="T27" s="147">
        <f t="shared" si="9"/>
        <v>0</v>
      </c>
      <c r="U27" s="147">
        <f t="shared" si="9"/>
        <v>0</v>
      </c>
      <c r="V27" s="153">
        <f t="shared" si="4"/>
        <v>0</v>
      </c>
      <c r="W27" s="57" t="str">
        <f t="shared" si="6"/>
        <v>3юн</v>
      </c>
      <c r="X27" s="59" t="e">
        <f>VLOOKUP($Z27,УЧАСТНИКИ!$A$2:$L$1060,9,FALSE)</f>
        <v>#N/A</v>
      </c>
      <c r="Y27" s="71" t="e">
        <f>VLOOKUP($Z27,УЧАСТНИКИ!$A$2:$L$1060,10,FALSE)</f>
        <v>#N/A</v>
      </c>
    </row>
    <row r="28" spans="1:25" hidden="1" x14ac:dyDescent="0.2">
      <c r="A28" s="154">
        <f t="shared" si="5"/>
        <v>2</v>
      </c>
      <c r="B28" s="154"/>
      <c r="C28" s="154"/>
      <c r="D28" s="71" t="e">
        <f>VLOOKUP($Z28,УЧАСТНИКИ!$A$2:$L$1060,3,FALSE)</f>
        <v>#N/A</v>
      </c>
      <c r="E28" s="78" t="e">
        <f>VLOOKUP($Z28,УЧАСТНИКИ!$A$2:$L$1060,4,FALSE)</f>
        <v>#N/A</v>
      </c>
      <c r="F28" s="78" t="e">
        <f>VLOOKUP($Z28,УЧАСТНИКИ!$A$2:$L$1060,8,FALSE)</f>
        <v>#N/A</v>
      </c>
      <c r="G28" s="71" t="e">
        <f>VLOOKUP($Z28,УЧАСТНИКИ!$A$2:$L$1060,5,FALSE)</f>
        <v>#N/A</v>
      </c>
      <c r="H28" s="59" t="e">
        <f>VLOOKUP($Z28,УЧАСТНИКИ!$A$2:$L$1060,7,FALSE)</f>
        <v>#N/A</v>
      </c>
      <c r="I28" s="59" t="e">
        <f>VLOOKUP($Z28,УЧАСТНИКИ!$A$2:$L$1060,11,FALSE)</f>
        <v>#N/A</v>
      </c>
      <c r="J28" s="145"/>
      <c r="K28" s="145"/>
      <c r="L28" s="145"/>
      <c r="M28" s="145"/>
      <c r="N28" s="145"/>
      <c r="O28" s="145"/>
      <c r="P28" s="147">
        <f t="shared" si="9"/>
        <v>0</v>
      </c>
      <c r="Q28" s="147">
        <f t="shared" si="9"/>
        <v>0</v>
      </c>
      <c r="R28" s="147">
        <f t="shared" si="9"/>
        <v>0</v>
      </c>
      <c r="S28" s="147">
        <f t="shared" si="9"/>
        <v>0</v>
      </c>
      <c r="T28" s="147">
        <f t="shared" si="9"/>
        <v>0</v>
      </c>
      <c r="U28" s="147">
        <f t="shared" si="9"/>
        <v>0</v>
      </c>
      <c r="V28" s="153">
        <f t="shared" si="4"/>
        <v>0</v>
      </c>
      <c r="W28" s="57" t="str">
        <f t="shared" si="6"/>
        <v>3юн</v>
      </c>
      <c r="X28" s="59" t="e">
        <f>VLOOKUP($Z28,УЧАСТНИКИ!$A$2:$L$1060,9,FALSE)</f>
        <v>#N/A</v>
      </c>
      <c r="Y28" s="71" t="e">
        <f>VLOOKUP($Z28,УЧАСТНИКИ!$A$2:$L$1060,10,FALSE)</f>
        <v>#N/A</v>
      </c>
    </row>
    <row r="29" spans="1:25" hidden="1" x14ac:dyDescent="0.2">
      <c r="A29" s="154">
        <f t="shared" si="5"/>
        <v>2</v>
      </c>
      <c r="B29" s="154"/>
      <c r="C29" s="154"/>
      <c r="D29" s="71" t="e">
        <f>VLOOKUP($Z29,УЧАСТНИКИ!$A$2:$L$1060,3,FALSE)</f>
        <v>#N/A</v>
      </c>
      <c r="E29" s="78" t="e">
        <f>VLOOKUP($Z29,УЧАСТНИКИ!$A$2:$L$1060,4,FALSE)</f>
        <v>#N/A</v>
      </c>
      <c r="F29" s="78" t="e">
        <f>VLOOKUP($Z29,УЧАСТНИКИ!$A$2:$L$1060,8,FALSE)</f>
        <v>#N/A</v>
      </c>
      <c r="G29" s="71" t="e">
        <f>VLOOKUP($Z29,УЧАСТНИКИ!$A$2:$L$1060,5,FALSE)</f>
        <v>#N/A</v>
      </c>
      <c r="H29" s="59" t="e">
        <f>VLOOKUP($Z29,УЧАСТНИКИ!$A$2:$L$1060,7,FALSE)</f>
        <v>#N/A</v>
      </c>
      <c r="I29" s="59" t="e">
        <f>VLOOKUP($Z29,УЧАСТНИКИ!$A$2:$L$1060,11,FALSE)</f>
        <v>#N/A</v>
      </c>
      <c r="J29" s="145"/>
      <c r="K29" s="145"/>
      <c r="L29" s="145"/>
      <c r="M29" s="145"/>
      <c r="N29" s="145"/>
      <c r="O29" s="145"/>
      <c r="P29" s="147">
        <f t="shared" si="9"/>
        <v>0</v>
      </c>
      <c r="Q29" s="147">
        <f t="shared" si="9"/>
        <v>0</v>
      </c>
      <c r="R29" s="147">
        <f t="shared" si="9"/>
        <v>0</v>
      </c>
      <c r="S29" s="147">
        <f t="shared" si="9"/>
        <v>0</v>
      </c>
      <c r="T29" s="147">
        <f t="shared" si="9"/>
        <v>0</v>
      </c>
      <c r="U29" s="147">
        <f t="shared" si="9"/>
        <v>0</v>
      </c>
      <c r="V29" s="153">
        <f t="shared" si="4"/>
        <v>0</v>
      </c>
      <c r="W29" s="57" t="str">
        <f t="shared" si="6"/>
        <v>3юн</v>
      </c>
      <c r="X29" s="59" t="e">
        <f>VLOOKUP($Z29,УЧАСТНИКИ!$A$2:$L$1060,9,FALSE)</f>
        <v>#N/A</v>
      </c>
      <c r="Y29" s="71" t="e">
        <f>VLOOKUP($Z29,УЧАСТНИКИ!$A$2:$L$1060,10,FALSE)</f>
        <v>#N/A</v>
      </c>
    </row>
    <row r="30" spans="1:25" hidden="1" x14ac:dyDescent="0.2">
      <c r="A30" s="154">
        <f t="shared" si="5"/>
        <v>2</v>
      </c>
      <c r="B30" s="154"/>
      <c r="C30" s="154"/>
      <c r="D30" s="71" t="e">
        <f>VLOOKUP($Z30,УЧАСТНИКИ!$A$2:$L$1060,3,FALSE)</f>
        <v>#N/A</v>
      </c>
      <c r="E30" s="78" t="e">
        <f>VLOOKUP($Z30,УЧАСТНИКИ!$A$2:$L$1060,4,FALSE)</f>
        <v>#N/A</v>
      </c>
      <c r="F30" s="78" t="e">
        <f>VLOOKUP($Z30,УЧАСТНИКИ!$A$2:$L$1060,8,FALSE)</f>
        <v>#N/A</v>
      </c>
      <c r="G30" s="71" t="e">
        <f>VLOOKUP($Z30,УЧАСТНИКИ!$A$2:$L$1060,5,FALSE)</f>
        <v>#N/A</v>
      </c>
      <c r="H30" s="59" t="e">
        <f>VLOOKUP($Z30,УЧАСТНИКИ!$A$2:$L$1060,7,FALSE)</f>
        <v>#N/A</v>
      </c>
      <c r="I30" s="59" t="e">
        <f>VLOOKUP($Z30,УЧАСТНИКИ!$A$2:$L$1060,11,FALSE)</f>
        <v>#N/A</v>
      </c>
      <c r="J30" s="145"/>
      <c r="K30" s="145"/>
      <c r="L30" s="145"/>
      <c r="M30" s="145"/>
      <c r="N30" s="145"/>
      <c r="O30" s="145"/>
      <c r="P30" s="147">
        <f t="shared" si="9"/>
        <v>0</v>
      </c>
      <c r="Q30" s="147">
        <f t="shared" si="9"/>
        <v>0</v>
      </c>
      <c r="R30" s="147">
        <f t="shared" si="9"/>
        <v>0</v>
      </c>
      <c r="S30" s="147">
        <f t="shared" si="9"/>
        <v>0</v>
      </c>
      <c r="T30" s="147">
        <f t="shared" si="9"/>
        <v>0</v>
      </c>
      <c r="U30" s="147">
        <f t="shared" si="9"/>
        <v>0</v>
      </c>
      <c r="V30" s="153">
        <f t="shared" si="4"/>
        <v>0</v>
      </c>
      <c r="W30" s="57" t="str">
        <f t="shared" si="6"/>
        <v>3юн</v>
      </c>
      <c r="X30" s="59" t="e">
        <f>VLOOKUP($Z30,УЧАСТНИКИ!$A$2:$L$1060,9,FALSE)</f>
        <v>#N/A</v>
      </c>
      <c r="Y30" s="71" t="e">
        <f>VLOOKUP($Z30,УЧАСТНИКИ!$A$2:$L$1060,10,FALSE)</f>
        <v>#N/A</v>
      </c>
    </row>
    <row r="31" spans="1:25" hidden="1" x14ac:dyDescent="0.2">
      <c r="A31" s="154">
        <f t="shared" si="5"/>
        <v>2</v>
      </c>
      <c r="B31" s="154"/>
      <c r="C31" s="154"/>
      <c r="D31" s="71" t="e">
        <f>VLOOKUP($Z31,УЧАСТНИКИ!$A$2:$L$1060,3,FALSE)</f>
        <v>#N/A</v>
      </c>
      <c r="E31" s="78" t="e">
        <f>VLOOKUP($Z31,УЧАСТНИКИ!$A$2:$L$1060,4,FALSE)</f>
        <v>#N/A</v>
      </c>
      <c r="F31" s="78" t="e">
        <f>VLOOKUP($Z31,УЧАСТНИКИ!$A$2:$L$1060,8,FALSE)</f>
        <v>#N/A</v>
      </c>
      <c r="G31" s="71" t="e">
        <f>VLOOKUP($Z31,УЧАСТНИКИ!$A$2:$L$1060,5,FALSE)</f>
        <v>#N/A</v>
      </c>
      <c r="H31" s="59" t="e">
        <f>VLOOKUP($Z31,УЧАСТНИКИ!$A$2:$L$1060,7,FALSE)</f>
        <v>#N/A</v>
      </c>
      <c r="I31" s="59" t="e">
        <f>VLOOKUP($Z31,УЧАСТНИКИ!$A$2:$L$1060,11,FALSE)</f>
        <v>#N/A</v>
      </c>
      <c r="J31" s="145"/>
      <c r="K31" s="145"/>
      <c r="L31" s="145"/>
      <c r="M31" s="145"/>
      <c r="N31" s="145"/>
      <c r="O31" s="145"/>
      <c r="P31" s="147">
        <f t="shared" si="9"/>
        <v>0</v>
      </c>
      <c r="Q31" s="147">
        <f t="shared" si="9"/>
        <v>0</v>
      </c>
      <c r="R31" s="147">
        <f t="shared" si="9"/>
        <v>0</v>
      </c>
      <c r="S31" s="147">
        <f t="shared" si="9"/>
        <v>0</v>
      </c>
      <c r="T31" s="147">
        <f t="shared" si="9"/>
        <v>0</v>
      </c>
      <c r="U31" s="147">
        <f t="shared" si="9"/>
        <v>0</v>
      </c>
      <c r="V31" s="153">
        <f t="shared" si="4"/>
        <v>0</v>
      </c>
      <c r="W31" s="57" t="str">
        <f t="shared" si="6"/>
        <v>3юн</v>
      </c>
      <c r="X31" s="59" t="e">
        <f>VLOOKUP($Z31,УЧАСТНИКИ!$A$2:$L$1060,9,FALSE)</f>
        <v>#N/A</v>
      </c>
      <c r="Y31" s="71" t="e">
        <f>VLOOKUP($Z31,УЧАСТНИКИ!$A$2:$L$1060,10,FALSE)</f>
        <v>#N/A</v>
      </c>
    </row>
    <row r="32" spans="1:25" hidden="1" x14ac:dyDescent="0.2">
      <c r="A32" s="154">
        <f t="shared" si="5"/>
        <v>2</v>
      </c>
      <c r="B32" s="154"/>
      <c r="C32" s="154"/>
      <c r="D32" s="71" t="e">
        <f>VLOOKUP($Z32,УЧАСТНИКИ!$A$2:$L$1060,3,FALSE)</f>
        <v>#N/A</v>
      </c>
      <c r="E32" s="78" t="e">
        <f>VLOOKUP($Z32,УЧАСТНИКИ!$A$2:$L$1060,4,FALSE)</f>
        <v>#N/A</v>
      </c>
      <c r="F32" s="78" t="e">
        <f>VLOOKUP($Z32,УЧАСТНИКИ!$A$2:$L$1060,8,FALSE)</f>
        <v>#N/A</v>
      </c>
      <c r="G32" s="71" t="e">
        <f>VLOOKUP($Z32,УЧАСТНИКИ!$A$2:$L$1060,5,FALSE)</f>
        <v>#N/A</v>
      </c>
      <c r="H32" s="59" t="e">
        <f>VLOOKUP($Z32,УЧАСТНИКИ!$A$2:$L$1060,7,FALSE)</f>
        <v>#N/A</v>
      </c>
      <c r="I32" s="59" t="e">
        <f>VLOOKUP($Z32,УЧАСТНИКИ!$A$2:$L$1060,11,FALSE)</f>
        <v>#N/A</v>
      </c>
      <c r="J32" s="145"/>
      <c r="K32" s="145"/>
      <c r="L32" s="145"/>
      <c r="M32" s="145"/>
      <c r="N32" s="145"/>
      <c r="O32" s="145"/>
      <c r="P32" s="147">
        <f t="shared" si="9"/>
        <v>0</v>
      </c>
      <c r="Q32" s="147">
        <f t="shared" si="9"/>
        <v>0</v>
      </c>
      <c r="R32" s="147">
        <f t="shared" si="9"/>
        <v>0</v>
      </c>
      <c r="S32" s="147">
        <f t="shared" si="9"/>
        <v>0</v>
      </c>
      <c r="T32" s="147">
        <f t="shared" si="9"/>
        <v>0</v>
      </c>
      <c r="U32" s="147">
        <f t="shared" si="9"/>
        <v>0</v>
      </c>
      <c r="V32" s="153">
        <f t="shared" si="4"/>
        <v>0</v>
      </c>
      <c r="W32" s="57" t="str">
        <f t="shared" si="6"/>
        <v>3юн</v>
      </c>
      <c r="X32" s="59" t="e">
        <f>VLOOKUP($Z32,УЧАСТНИКИ!$A$2:$L$1060,9,FALSE)</f>
        <v>#N/A</v>
      </c>
      <c r="Y32" s="71" t="e">
        <f>VLOOKUP($Z32,УЧАСТНИКИ!$A$2:$L$1060,10,FALSE)</f>
        <v>#N/A</v>
      </c>
    </row>
    <row r="33" spans="1:39" hidden="1" x14ac:dyDescent="0.2">
      <c r="A33" s="154">
        <f t="shared" si="5"/>
        <v>2</v>
      </c>
      <c r="B33" s="154"/>
      <c r="C33" s="154"/>
      <c r="D33" s="71" t="e">
        <f>VLOOKUP($Z33,УЧАСТНИКИ!$A$2:$L$1060,3,FALSE)</f>
        <v>#N/A</v>
      </c>
      <c r="E33" s="78" t="e">
        <f>VLOOKUP($Z33,УЧАСТНИКИ!$A$2:$L$1060,4,FALSE)</f>
        <v>#N/A</v>
      </c>
      <c r="F33" s="78" t="e">
        <f>VLOOKUP($Z33,УЧАСТНИКИ!$A$2:$L$1060,8,FALSE)</f>
        <v>#N/A</v>
      </c>
      <c r="G33" s="71" t="e">
        <f>VLOOKUP($Z33,УЧАСТНИКИ!$A$2:$L$1060,5,FALSE)</f>
        <v>#N/A</v>
      </c>
      <c r="H33" s="59" t="e">
        <f>VLOOKUP($Z33,УЧАСТНИКИ!$A$2:$L$1060,7,FALSE)</f>
        <v>#N/A</v>
      </c>
      <c r="I33" s="59" t="e">
        <f>VLOOKUP($Z33,УЧАСТНИКИ!$A$2:$L$1060,11,FALSE)</f>
        <v>#N/A</v>
      </c>
      <c r="J33" s="145"/>
      <c r="K33" s="145"/>
      <c r="L33" s="145"/>
      <c r="M33" s="145"/>
      <c r="N33" s="145"/>
      <c r="O33" s="145"/>
      <c r="P33" s="147">
        <f t="shared" si="9"/>
        <v>0</v>
      </c>
      <c r="Q33" s="147">
        <f t="shared" si="9"/>
        <v>0</v>
      </c>
      <c r="R33" s="147">
        <f t="shared" si="9"/>
        <v>0</v>
      </c>
      <c r="S33" s="147">
        <f t="shared" si="9"/>
        <v>0</v>
      </c>
      <c r="T33" s="147">
        <f t="shared" si="9"/>
        <v>0</v>
      </c>
      <c r="U33" s="147">
        <f t="shared" si="9"/>
        <v>0</v>
      </c>
      <c r="V33" s="153">
        <f t="shared" si="4"/>
        <v>0</v>
      </c>
      <c r="W33" s="57" t="str">
        <f t="shared" si="6"/>
        <v>3юн</v>
      </c>
      <c r="X33" s="59" t="e">
        <f>VLOOKUP($Z33,УЧАСТНИКИ!$A$2:$L$1060,9,FALSE)</f>
        <v>#N/A</v>
      </c>
      <c r="Y33" s="71" t="e">
        <f>VLOOKUP($Z33,УЧАСТНИКИ!$A$2:$L$1060,10,FALSE)</f>
        <v>#N/A</v>
      </c>
    </row>
    <row r="34" spans="1:39" hidden="1" x14ac:dyDescent="0.2">
      <c r="A34" s="154">
        <f t="shared" si="5"/>
        <v>2</v>
      </c>
      <c r="B34" s="154"/>
      <c r="C34" s="154"/>
      <c r="D34" s="71" t="e">
        <f>VLOOKUP($Z34,УЧАСТНИКИ!$A$2:$L$1060,3,FALSE)</f>
        <v>#N/A</v>
      </c>
      <c r="E34" s="78" t="e">
        <f>VLOOKUP($Z34,УЧАСТНИКИ!$A$2:$L$1060,4,FALSE)</f>
        <v>#N/A</v>
      </c>
      <c r="F34" s="78" t="e">
        <f>VLOOKUP($Z34,УЧАСТНИКИ!$A$2:$L$1060,8,FALSE)</f>
        <v>#N/A</v>
      </c>
      <c r="G34" s="71" t="e">
        <f>VLOOKUP($Z34,УЧАСТНИКИ!$A$2:$L$1060,5,FALSE)</f>
        <v>#N/A</v>
      </c>
      <c r="H34" s="59" t="e">
        <f>VLOOKUP($Z34,УЧАСТНИКИ!$A$2:$L$1060,7,FALSE)</f>
        <v>#N/A</v>
      </c>
      <c r="I34" s="59" t="e">
        <f>VLOOKUP($Z34,УЧАСТНИКИ!$A$2:$L$1060,11,FALSE)</f>
        <v>#N/A</v>
      </c>
      <c r="J34" s="145"/>
      <c r="K34" s="145"/>
      <c r="L34" s="145"/>
      <c r="M34" s="145"/>
      <c r="N34" s="145"/>
      <c r="O34" s="145"/>
      <c r="P34" s="147">
        <f t="shared" si="9"/>
        <v>0</v>
      </c>
      <c r="Q34" s="147">
        <f t="shared" si="9"/>
        <v>0</v>
      </c>
      <c r="R34" s="147">
        <f t="shared" si="9"/>
        <v>0</v>
      </c>
      <c r="S34" s="147">
        <f t="shared" si="9"/>
        <v>0</v>
      </c>
      <c r="T34" s="147">
        <f t="shared" si="9"/>
        <v>0</v>
      </c>
      <c r="U34" s="147">
        <f t="shared" si="9"/>
        <v>0</v>
      </c>
      <c r="V34" s="153">
        <f t="shared" si="4"/>
        <v>0</v>
      </c>
      <c r="W34" s="57" t="str">
        <f t="shared" si="6"/>
        <v>3юн</v>
      </c>
      <c r="X34" s="59" t="e">
        <f>VLOOKUP($Z34,УЧАСТНИКИ!$A$2:$L$1060,9,FALSE)</f>
        <v>#N/A</v>
      </c>
      <c r="Y34" s="71" t="e">
        <f>VLOOKUP($Z34,УЧАСТНИКИ!$A$2:$L$1060,10,FALSE)</f>
        <v>#N/A</v>
      </c>
    </row>
    <row r="35" spans="1:39" hidden="1" x14ac:dyDescent="0.2">
      <c r="A35" s="154">
        <f t="shared" si="5"/>
        <v>2</v>
      </c>
      <c r="B35" s="154"/>
      <c r="C35" s="154"/>
      <c r="D35" s="71" t="e">
        <f>VLOOKUP($Z35,УЧАСТНИКИ!$A$2:$L$1060,3,FALSE)</f>
        <v>#N/A</v>
      </c>
      <c r="E35" s="78" t="e">
        <f>VLOOKUP($Z35,УЧАСТНИКИ!$A$2:$L$1060,4,FALSE)</f>
        <v>#N/A</v>
      </c>
      <c r="F35" s="78" t="e">
        <f>VLOOKUP($Z35,УЧАСТНИКИ!$A$2:$L$1060,8,FALSE)</f>
        <v>#N/A</v>
      </c>
      <c r="G35" s="71" t="e">
        <f>VLOOKUP($Z35,УЧАСТНИКИ!$A$2:$L$1060,5,FALSE)</f>
        <v>#N/A</v>
      </c>
      <c r="H35" s="59" t="e">
        <f>VLOOKUP($Z35,УЧАСТНИКИ!$A$2:$L$1060,7,FALSE)</f>
        <v>#N/A</v>
      </c>
      <c r="I35" s="59" t="e">
        <f>VLOOKUP($Z35,УЧАСТНИКИ!$A$2:$L$1060,11,FALSE)</f>
        <v>#N/A</v>
      </c>
      <c r="J35" s="145"/>
      <c r="K35" s="145"/>
      <c r="L35" s="145"/>
      <c r="M35" s="145"/>
      <c r="N35" s="145"/>
      <c r="O35" s="145"/>
      <c r="P35" s="147">
        <f t="shared" si="9"/>
        <v>0</v>
      </c>
      <c r="Q35" s="147">
        <f t="shared" si="9"/>
        <v>0</v>
      </c>
      <c r="R35" s="147">
        <f t="shared" si="9"/>
        <v>0</v>
      </c>
      <c r="S35" s="147">
        <f t="shared" si="9"/>
        <v>0</v>
      </c>
      <c r="T35" s="147">
        <f t="shared" si="9"/>
        <v>0</v>
      </c>
      <c r="U35" s="147">
        <f t="shared" si="9"/>
        <v>0</v>
      </c>
      <c r="V35" s="153">
        <f t="shared" si="4"/>
        <v>0</v>
      </c>
      <c r="W35" s="57" t="str">
        <f t="shared" si="6"/>
        <v>3юн</v>
      </c>
      <c r="X35" s="59" t="e">
        <f>VLOOKUP($Z35,УЧАСТНИКИ!$A$2:$L$1060,9,FALSE)</f>
        <v>#N/A</v>
      </c>
      <c r="Y35" s="71" t="e">
        <f>VLOOKUP($Z35,УЧАСТНИКИ!$A$2:$L$1060,10,FALSE)</f>
        <v>#N/A</v>
      </c>
      <c r="AE35" s="509"/>
      <c r="AF35" s="509"/>
      <c r="AG35" s="509"/>
    </row>
    <row r="36" spans="1:39" s="61" customFormat="1" hidden="1" x14ac:dyDescent="0.2">
      <c r="A36" s="154">
        <f t="shared" si="5"/>
        <v>2</v>
      </c>
      <c r="B36" s="154"/>
      <c r="C36" s="154"/>
      <c r="D36" s="71" t="e">
        <f>VLOOKUP($Z36,УЧАСТНИКИ!$A$2:$L$1060,3,FALSE)</f>
        <v>#N/A</v>
      </c>
      <c r="E36" s="78" t="e">
        <f>VLOOKUP($Z36,УЧАСТНИКИ!$A$2:$L$1060,4,FALSE)</f>
        <v>#N/A</v>
      </c>
      <c r="F36" s="78" t="e">
        <f>VLOOKUP($Z36,УЧАСТНИКИ!$A$2:$L$1060,8,FALSE)</f>
        <v>#N/A</v>
      </c>
      <c r="G36" s="71" t="e">
        <f>VLOOKUP($Z36,УЧАСТНИКИ!$A$2:$L$1060,5,FALSE)</f>
        <v>#N/A</v>
      </c>
      <c r="H36" s="59" t="e">
        <f>VLOOKUP($Z36,УЧАСТНИКИ!$A$2:$L$1060,7,FALSE)</f>
        <v>#N/A</v>
      </c>
      <c r="I36" s="59" t="e">
        <f>VLOOKUP($Z36,УЧАСТНИКИ!$A$2:$L$1060,11,FALSE)</f>
        <v>#N/A</v>
      </c>
      <c r="J36" s="145"/>
      <c r="K36" s="145"/>
      <c r="L36" s="145"/>
      <c r="M36" s="145"/>
      <c r="N36" s="145"/>
      <c r="O36" s="145"/>
      <c r="P36" s="147">
        <f t="shared" si="9"/>
        <v>0</v>
      </c>
      <c r="Q36" s="147">
        <f t="shared" si="9"/>
        <v>0</v>
      </c>
      <c r="R36" s="147">
        <f t="shared" si="9"/>
        <v>0</v>
      </c>
      <c r="S36" s="147">
        <f t="shared" si="9"/>
        <v>0</v>
      </c>
      <c r="T36" s="147">
        <f t="shared" si="9"/>
        <v>0</v>
      </c>
      <c r="U36" s="147">
        <f t="shared" si="9"/>
        <v>0</v>
      </c>
      <c r="V36" s="153">
        <f t="shared" si="4"/>
        <v>0</v>
      </c>
      <c r="W36" s="57" t="str">
        <f t="shared" si="6"/>
        <v>3юн</v>
      </c>
      <c r="X36" s="59" t="e">
        <f>VLOOKUP($Z36,УЧАСТНИКИ!$A$2:$L$1060,9,FALSE)</f>
        <v>#N/A</v>
      </c>
      <c r="Y36" s="71" t="e">
        <f>VLOOKUP($Z36,УЧАСТНИКИ!$A$2:$L$1060,10,FALSE)</f>
        <v>#N/A</v>
      </c>
      <c r="AA36" s="82"/>
      <c r="AB36" s="83"/>
      <c r="AC36" s="82"/>
      <c r="AD36" s="82"/>
      <c r="AE36" s="82"/>
      <c r="AF36" s="82"/>
      <c r="AG36" s="82"/>
      <c r="AH36" s="82"/>
      <c r="AI36" s="82"/>
      <c r="AJ36" s="84"/>
      <c r="AK36" s="82"/>
      <c r="AL36" s="82"/>
      <c r="AM36" s="60"/>
    </row>
    <row r="37" spans="1:39" s="61" customFormat="1" hidden="1" x14ac:dyDescent="0.2">
      <c r="A37" s="154">
        <f t="shared" si="5"/>
        <v>2</v>
      </c>
      <c r="B37" s="154"/>
      <c r="C37" s="154"/>
      <c r="D37" s="71" t="e">
        <f>VLOOKUP($Z37,УЧАСТНИКИ!$A$2:$L$1060,3,FALSE)</f>
        <v>#N/A</v>
      </c>
      <c r="E37" s="78" t="e">
        <f>VLOOKUP($Z37,УЧАСТНИКИ!$A$2:$L$1060,4,FALSE)</f>
        <v>#N/A</v>
      </c>
      <c r="F37" s="78" t="e">
        <f>VLOOKUP($Z37,УЧАСТНИКИ!$A$2:$L$1060,8,FALSE)</f>
        <v>#N/A</v>
      </c>
      <c r="G37" s="71" t="e">
        <f>VLOOKUP($Z37,УЧАСТНИКИ!$A$2:$L$1060,5,FALSE)</f>
        <v>#N/A</v>
      </c>
      <c r="H37" s="59" t="e">
        <f>VLOOKUP($Z37,УЧАСТНИКИ!$A$2:$L$1060,7,FALSE)</f>
        <v>#N/A</v>
      </c>
      <c r="I37" s="59" t="e">
        <f>VLOOKUP($Z37,УЧАСТНИКИ!$A$2:$L$1060,11,FALSE)</f>
        <v>#N/A</v>
      </c>
      <c r="J37" s="145"/>
      <c r="K37" s="145"/>
      <c r="L37" s="145"/>
      <c r="M37" s="145"/>
      <c r="N37" s="145"/>
      <c r="O37" s="145"/>
      <c r="P37" s="147">
        <f t="shared" si="9"/>
        <v>0</v>
      </c>
      <c r="Q37" s="147">
        <f t="shared" si="9"/>
        <v>0</v>
      </c>
      <c r="R37" s="147">
        <f t="shared" si="9"/>
        <v>0</v>
      </c>
      <c r="S37" s="147">
        <f t="shared" si="9"/>
        <v>0</v>
      </c>
      <c r="T37" s="147">
        <f t="shared" si="9"/>
        <v>0</v>
      </c>
      <c r="U37" s="147">
        <f t="shared" si="9"/>
        <v>0</v>
      </c>
      <c r="V37" s="153">
        <f t="shared" si="4"/>
        <v>0</v>
      </c>
      <c r="W37" s="57" t="str">
        <f t="shared" si="6"/>
        <v>3юн</v>
      </c>
      <c r="X37" s="59" t="e">
        <f>VLOOKUP($Z37,УЧАСТНИКИ!$A$2:$L$1060,9,FALSE)</f>
        <v>#N/A</v>
      </c>
      <c r="Y37" s="71" t="e">
        <f>VLOOKUP($Z37,УЧАСТНИКИ!$A$2:$L$1060,10,FALSE)</f>
        <v>#N/A</v>
      </c>
      <c r="Z37" s="66"/>
      <c r="AA37" s="82"/>
      <c r="AB37" s="83"/>
      <c r="AC37" s="82"/>
      <c r="AD37" s="82"/>
      <c r="AE37" s="82"/>
      <c r="AF37" s="82"/>
      <c r="AG37" s="82"/>
      <c r="AH37" s="82"/>
      <c r="AI37" s="82"/>
      <c r="AJ37" s="84"/>
      <c r="AK37" s="82"/>
      <c r="AL37" s="82"/>
      <c r="AM37" s="60"/>
    </row>
    <row r="38" spans="1:39" s="61" customFormat="1" hidden="1" x14ac:dyDescent="0.2">
      <c r="A38" s="154">
        <f t="shared" si="5"/>
        <v>2</v>
      </c>
      <c r="B38" s="154"/>
      <c r="C38" s="154"/>
      <c r="D38" s="71" t="e">
        <f>VLOOKUP($Z38,УЧАСТНИКИ!$A$2:$L$1060,3,FALSE)</f>
        <v>#N/A</v>
      </c>
      <c r="E38" s="78" t="e">
        <f>VLOOKUP($Z38,УЧАСТНИКИ!$A$2:$L$1060,4,FALSE)</f>
        <v>#N/A</v>
      </c>
      <c r="F38" s="78" t="e">
        <f>VLOOKUP($Z38,УЧАСТНИКИ!$A$2:$L$1060,8,FALSE)</f>
        <v>#N/A</v>
      </c>
      <c r="G38" s="71" t="e">
        <f>VLOOKUP($Z38,УЧАСТНИКИ!$A$2:$L$1060,5,FALSE)</f>
        <v>#N/A</v>
      </c>
      <c r="H38" s="59" t="e">
        <f>VLOOKUP($Z38,УЧАСТНИКИ!$A$2:$L$1060,7,FALSE)</f>
        <v>#N/A</v>
      </c>
      <c r="I38" s="59" t="e">
        <f>VLOOKUP($Z38,УЧАСТНИКИ!$A$2:$L$1060,11,FALSE)</f>
        <v>#N/A</v>
      </c>
      <c r="J38" s="145"/>
      <c r="K38" s="145"/>
      <c r="L38" s="145"/>
      <c r="M38" s="145"/>
      <c r="N38" s="145"/>
      <c r="O38" s="145"/>
      <c r="P38" s="147">
        <f t="shared" ref="P38:U51" si="10">J38/100</f>
        <v>0</v>
      </c>
      <c r="Q38" s="147">
        <f t="shared" si="10"/>
        <v>0</v>
      </c>
      <c r="R38" s="147">
        <f t="shared" si="10"/>
        <v>0</v>
      </c>
      <c r="S38" s="147">
        <f t="shared" si="10"/>
        <v>0</v>
      </c>
      <c r="T38" s="147">
        <f t="shared" si="10"/>
        <v>0</v>
      </c>
      <c r="U38" s="147">
        <f t="shared" si="10"/>
        <v>0</v>
      </c>
      <c r="V38" s="153">
        <f t="shared" si="4"/>
        <v>0</v>
      </c>
      <c r="W38" s="57" t="str">
        <f t="shared" si="6"/>
        <v>3юн</v>
      </c>
      <c r="X38" s="59" t="e">
        <f>VLOOKUP($Z38,УЧАСТНИКИ!$A$2:$L$1060,9,FALSE)</f>
        <v>#N/A</v>
      </c>
      <c r="Y38" s="71" t="e">
        <f>VLOOKUP($Z38,УЧАСТНИКИ!$A$2:$L$1060,10,FALSE)</f>
        <v>#N/A</v>
      </c>
      <c r="AA38" s="82"/>
      <c r="AB38" s="83"/>
      <c r="AC38" s="82"/>
      <c r="AD38" s="82"/>
      <c r="AE38" s="82"/>
      <c r="AF38" s="82"/>
      <c r="AG38" s="82"/>
      <c r="AH38" s="82"/>
      <c r="AI38" s="82"/>
      <c r="AJ38" s="84"/>
      <c r="AK38" s="82"/>
      <c r="AL38" s="82"/>
      <c r="AM38" s="60"/>
    </row>
    <row r="39" spans="1:39" s="61" customFormat="1" hidden="1" x14ac:dyDescent="0.2">
      <c r="A39" s="154">
        <f t="shared" si="5"/>
        <v>2</v>
      </c>
      <c r="B39" s="154"/>
      <c r="C39" s="154"/>
      <c r="D39" s="71" t="e">
        <f>VLOOKUP($Z39,УЧАСТНИКИ!$A$2:$L$1060,3,FALSE)</f>
        <v>#N/A</v>
      </c>
      <c r="E39" s="78" t="e">
        <f>VLOOKUP($Z39,УЧАСТНИКИ!$A$2:$L$1060,4,FALSE)</f>
        <v>#N/A</v>
      </c>
      <c r="F39" s="78" t="e">
        <f>VLOOKUP($Z39,УЧАСТНИКИ!$A$2:$L$1060,8,FALSE)</f>
        <v>#N/A</v>
      </c>
      <c r="G39" s="71" t="e">
        <f>VLOOKUP($Z39,УЧАСТНИКИ!$A$2:$L$1060,5,FALSE)</f>
        <v>#N/A</v>
      </c>
      <c r="H39" s="59" t="e">
        <f>VLOOKUP($Z39,УЧАСТНИКИ!$A$2:$L$1060,7,FALSE)</f>
        <v>#N/A</v>
      </c>
      <c r="I39" s="59" t="e">
        <f>VLOOKUP($Z39,УЧАСТНИКИ!$A$2:$L$1060,11,FALSE)</f>
        <v>#N/A</v>
      </c>
      <c r="J39" s="145"/>
      <c r="K39" s="145"/>
      <c r="L39" s="145"/>
      <c r="M39" s="145"/>
      <c r="N39" s="145"/>
      <c r="O39" s="145"/>
      <c r="P39" s="147">
        <f t="shared" si="10"/>
        <v>0</v>
      </c>
      <c r="Q39" s="147">
        <f t="shared" si="10"/>
        <v>0</v>
      </c>
      <c r="R39" s="147">
        <f t="shared" si="10"/>
        <v>0</v>
      </c>
      <c r="S39" s="147">
        <f t="shared" si="10"/>
        <v>0</v>
      </c>
      <c r="T39" s="147">
        <f t="shared" si="10"/>
        <v>0</v>
      </c>
      <c r="U39" s="147">
        <f t="shared" si="10"/>
        <v>0</v>
      </c>
      <c r="V39" s="153">
        <f t="shared" si="4"/>
        <v>0</v>
      </c>
      <c r="W39" s="57" t="str">
        <f t="shared" si="6"/>
        <v>3юн</v>
      </c>
      <c r="X39" s="59" t="e">
        <f>VLOOKUP($Z39,УЧАСТНИКИ!$A$2:$L$1060,9,FALSE)</f>
        <v>#N/A</v>
      </c>
      <c r="Y39" s="71" t="e">
        <f>VLOOKUP($Z39,УЧАСТНИКИ!$A$2:$L$1060,10,FALSE)</f>
        <v>#N/A</v>
      </c>
      <c r="Z39" s="66"/>
      <c r="AA39" s="82"/>
      <c r="AB39" s="83"/>
      <c r="AC39" s="82"/>
      <c r="AD39" s="82"/>
      <c r="AE39" s="82"/>
      <c r="AF39" s="82"/>
      <c r="AG39" s="82"/>
      <c r="AH39" s="82"/>
      <c r="AI39" s="82"/>
      <c r="AJ39" s="84"/>
      <c r="AK39" s="82"/>
      <c r="AL39" s="82"/>
      <c r="AM39" s="60"/>
    </row>
    <row r="40" spans="1:39" s="61" customFormat="1" hidden="1" x14ac:dyDescent="0.2">
      <c r="A40" s="154">
        <f t="shared" si="5"/>
        <v>2</v>
      </c>
      <c r="B40" s="154"/>
      <c r="C40" s="154"/>
      <c r="D40" s="71" t="e">
        <f>VLOOKUP($Z40,УЧАСТНИКИ!$A$2:$L$1060,3,FALSE)</f>
        <v>#N/A</v>
      </c>
      <c r="E40" s="78" t="e">
        <f>VLOOKUP($Z40,УЧАСТНИКИ!$A$2:$L$1060,4,FALSE)</f>
        <v>#N/A</v>
      </c>
      <c r="F40" s="78" t="e">
        <f>VLOOKUP($Z40,УЧАСТНИКИ!$A$2:$L$1060,8,FALSE)</f>
        <v>#N/A</v>
      </c>
      <c r="G40" s="71" t="e">
        <f>VLOOKUP($Z40,УЧАСТНИКИ!$A$2:$L$1060,5,FALSE)</f>
        <v>#N/A</v>
      </c>
      <c r="H40" s="59" t="e">
        <f>VLOOKUP($Z40,УЧАСТНИКИ!$A$2:$L$1060,7,FALSE)</f>
        <v>#N/A</v>
      </c>
      <c r="I40" s="59" t="e">
        <f>VLOOKUP($Z40,УЧАСТНИКИ!$A$2:$L$1060,11,FALSE)</f>
        <v>#N/A</v>
      </c>
      <c r="J40" s="145"/>
      <c r="K40" s="145"/>
      <c r="L40" s="145"/>
      <c r="M40" s="145"/>
      <c r="N40" s="145"/>
      <c r="O40" s="145"/>
      <c r="P40" s="147">
        <f t="shared" si="10"/>
        <v>0</v>
      </c>
      <c r="Q40" s="147">
        <f t="shared" si="10"/>
        <v>0</v>
      </c>
      <c r="R40" s="147">
        <f t="shared" si="10"/>
        <v>0</v>
      </c>
      <c r="S40" s="147">
        <f t="shared" si="10"/>
        <v>0</v>
      </c>
      <c r="T40" s="147">
        <f t="shared" si="10"/>
        <v>0</v>
      </c>
      <c r="U40" s="147">
        <f t="shared" si="10"/>
        <v>0</v>
      </c>
      <c r="V40" s="153">
        <f t="shared" si="4"/>
        <v>0</v>
      </c>
      <c r="W40" s="57" t="str">
        <f t="shared" si="6"/>
        <v>3юн</v>
      </c>
      <c r="X40" s="59" t="e">
        <f>VLOOKUP($Z40,УЧАСТНИКИ!$A$2:$L$1060,9,FALSE)</f>
        <v>#N/A</v>
      </c>
      <c r="Y40" s="71" t="e">
        <f>VLOOKUP($Z40,УЧАСТНИКИ!$A$2:$L$1060,10,FALSE)</f>
        <v>#N/A</v>
      </c>
      <c r="AA40" s="82"/>
      <c r="AB40" s="83"/>
      <c r="AC40" s="82"/>
      <c r="AD40" s="82"/>
      <c r="AE40" s="82"/>
      <c r="AF40" s="82"/>
      <c r="AG40" s="82"/>
      <c r="AH40" s="82"/>
      <c r="AI40" s="82"/>
      <c r="AJ40" s="84"/>
      <c r="AK40" s="82"/>
      <c r="AL40" s="82"/>
      <c r="AM40" s="60"/>
    </row>
    <row r="41" spans="1:39" s="61" customFormat="1" hidden="1" x14ac:dyDescent="0.2">
      <c r="A41" s="154">
        <f t="shared" si="5"/>
        <v>2</v>
      </c>
      <c r="B41" s="154"/>
      <c r="C41" s="154"/>
      <c r="D41" s="71" t="e">
        <f>VLOOKUP($Z41,УЧАСТНИКИ!$A$2:$L$1060,3,FALSE)</f>
        <v>#N/A</v>
      </c>
      <c r="E41" s="78" t="e">
        <f>VLOOKUP($Z41,УЧАСТНИКИ!$A$2:$L$1060,4,FALSE)</f>
        <v>#N/A</v>
      </c>
      <c r="F41" s="78" t="e">
        <f>VLOOKUP($Z41,УЧАСТНИКИ!$A$2:$L$1060,8,FALSE)</f>
        <v>#N/A</v>
      </c>
      <c r="G41" s="71" t="e">
        <f>VLOOKUP($Z41,УЧАСТНИКИ!$A$2:$L$1060,5,FALSE)</f>
        <v>#N/A</v>
      </c>
      <c r="H41" s="59" t="e">
        <f>VLOOKUP($Z41,УЧАСТНИКИ!$A$2:$L$1060,7,FALSE)</f>
        <v>#N/A</v>
      </c>
      <c r="I41" s="59" t="e">
        <f>VLOOKUP($Z41,УЧАСТНИКИ!$A$2:$L$1060,11,FALSE)</f>
        <v>#N/A</v>
      </c>
      <c r="J41" s="145"/>
      <c r="K41" s="145"/>
      <c r="L41" s="145"/>
      <c r="M41" s="145"/>
      <c r="N41" s="145"/>
      <c r="O41" s="145"/>
      <c r="P41" s="147">
        <f t="shared" si="10"/>
        <v>0</v>
      </c>
      <c r="Q41" s="147">
        <f t="shared" si="10"/>
        <v>0</v>
      </c>
      <c r="R41" s="147">
        <f t="shared" si="10"/>
        <v>0</v>
      </c>
      <c r="S41" s="147">
        <f t="shared" si="10"/>
        <v>0</v>
      </c>
      <c r="T41" s="147">
        <f t="shared" si="10"/>
        <v>0</v>
      </c>
      <c r="U41" s="147">
        <f t="shared" si="10"/>
        <v>0</v>
      </c>
      <c r="V41" s="153">
        <f t="shared" si="4"/>
        <v>0</v>
      </c>
      <c r="W41" s="57" t="str">
        <f t="shared" si="6"/>
        <v>3юн</v>
      </c>
      <c r="X41" s="59" t="e">
        <f>VLOOKUP($Z41,УЧАСТНИКИ!$A$2:$L$1060,9,FALSE)</f>
        <v>#N/A</v>
      </c>
      <c r="Y41" s="71" t="e">
        <f>VLOOKUP($Z41,УЧАСТНИКИ!$A$2:$L$1060,10,FALSE)</f>
        <v>#N/A</v>
      </c>
      <c r="Z41" s="66"/>
      <c r="AA41" s="82"/>
      <c r="AB41" s="83"/>
      <c r="AC41" s="82"/>
      <c r="AD41" s="82"/>
      <c r="AE41" s="82"/>
      <c r="AF41" s="82"/>
      <c r="AG41" s="82"/>
      <c r="AH41" s="82"/>
      <c r="AI41" s="82"/>
      <c r="AJ41" s="84"/>
      <c r="AK41" s="82"/>
      <c r="AL41" s="82"/>
      <c r="AM41" s="60"/>
    </row>
    <row r="42" spans="1:39" s="61" customFormat="1" hidden="1" x14ac:dyDescent="0.2">
      <c r="A42" s="154">
        <f t="shared" si="5"/>
        <v>2</v>
      </c>
      <c r="B42" s="154"/>
      <c r="C42" s="154"/>
      <c r="D42" s="71" t="e">
        <f>VLOOKUP($Z42,УЧАСТНИКИ!$A$2:$L$1060,3,FALSE)</f>
        <v>#N/A</v>
      </c>
      <c r="E42" s="78" t="e">
        <f>VLOOKUP($Z42,УЧАСТНИКИ!$A$2:$L$1060,4,FALSE)</f>
        <v>#N/A</v>
      </c>
      <c r="F42" s="78" t="e">
        <f>VLOOKUP($Z42,УЧАСТНИКИ!$A$2:$L$1060,8,FALSE)</f>
        <v>#N/A</v>
      </c>
      <c r="G42" s="71" t="e">
        <f>VLOOKUP($Z42,УЧАСТНИКИ!$A$2:$L$1060,5,FALSE)</f>
        <v>#N/A</v>
      </c>
      <c r="H42" s="59" t="e">
        <f>VLOOKUP($Z42,УЧАСТНИКИ!$A$2:$L$1060,7,FALSE)</f>
        <v>#N/A</v>
      </c>
      <c r="I42" s="59" t="e">
        <f>VLOOKUP($Z42,УЧАСТНИКИ!$A$2:$L$1060,11,FALSE)</f>
        <v>#N/A</v>
      </c>
      <c r="J42" s="145"/>
      <c r="K42" s="145"/>
      <c r="L42" s="145"/>
      <c r="M42" s="145"/>
      <c r="N42" s="145"/>
      <c r="O42" s="145"/>
      <c r="P42" s="147">
        <f t="shared" si="10"/>
        <v>0</v>
      </c>
      <c r="Q42" s="147">
        <f t="shared" si="10"/>
        <v>0</v>
      </c>
      <c r="R42" s="147">
        <f t="shared" si="10"/>
        <v>0</v>
      </c>
      <c r="S42" s="147">
        <f t="shared" si="10"/>
        <v>0</v>
      </c>
      <c r="T42" s="147">
        <f t="shared" si="10"/>
        <v>0</v>
      </c>
      <c r="U42" s="147">
        <f t="shared" si="10"/>
        <v>0</v>
      </c>
      <c r="V42" s="153">
        <f t="shared" si="4"/>
        <v>0</v>
      </c>
      <c r="W42" s="57" t="str">
        <f t="shared" si="6"/>
        <v>3юн</v>
      </c>
      <c r="X42" s="59" t="e">
        <f>VLOOKUP($Z42,УЧАСТНИКИ!$A$2:$L$1060,9,FALSE)</f>
        <v>#N/A</v>
      </c>
      <c r="Y42" s="71" t="e">
        <f>VLOOKUP($Z42,УЧАСТНИКИ!$A$2:$L$1060,10,FALSE)</f>
        <v>#N/A</v>
      </c>
      <c r="AA42" s="82"/>
      <c r="AB42" s="83"/>
      <c r="AC42" s="82"/>
      <c r="AD42" s="82"/>
      <c r="AE42" s="82"/>
      <c r="AF42" s="82"/>
      <c r="AG42" s="82"/>
      <c r="AH42" s="82"/>
      <c r="AI42" s="82"/>
      <c r="AJ42" s="84"/>
      <c r="AK42" s="82"/>
      <c r="AL42" s="82"/>
      <c r="AM42" s="60"/>
    </row>
    <row r="43" spans="1:39" s="61" customFormat="1" hidden="1" x14ac:dyDescent="0.2">
      <c r="A43" s="154">
        <f t="shared" si="5"/>
        <v>2</v>
      </c>
      <c r="B43" s="154"/>
      <c r="C43" s="154"/>
      <c r="D43" s="71" t="e">
        <f>VLOOKUP($Z43,УЧАСТНИКИ!$A$2:$L$1060,3,FALSE)</f>
        <v>#N/A</v>
      </c>
      <c r="E43" s="78" t="e">
        <f>VLOOKUP($Z43,УЧАСТНИКИ!$A$2:$L$1060,4,FALSE)</f>
        <v>#N/A</v>
      </c>
      <c r="F43" s="78" t="e">
        <f>VLOOKUP($Z43,УЧАСТНИКИ!$A$2:$L$1060,8,FALSE)</f>
        <v>#N/A</v>
      </c>
      <c r="G43" s="71" t="e">
        <f>VLOOKUP($Z43,УЧАСТНИКИ!$A$2:$L$1060,5,FALSE)</f>
        <v>#N/A</v>
      </c>
      <c r="H43" s="59" t="e">
        <f>VLOOKUP($Z43,УЧАСТНИКИ!$A$2:$L$1060,7,FALSE)</f>
        <v>#N/A</v>
      </c>
      <c r="I43" s="59" t="e">
        <f>VLOOKUP($Z43,УЧАСТНИКИ!$A$2:$L$1060,11,FALSE)</f>
        <v>#N/A</v>
      </c>
      <c r="J43" s="145"/>
      <c r="K43" s="145"/>
      <c r="L43" s="145"/>
      <c r="M43" s="145"/>
      <c r="N43" s="145"/>
      <c r="O43" s="145"/>
      <c r="P43" s="147">
        <f t="shared" si="10"/>
        <v>0</v>
      </c>
      <c r="Q43" s="147">
        <f t="shared" si="10"/>
        <v>0</v>
      </c>
      <c r="R43" s="147">
        <f t="shared" si="10"/>
        <v>0</v>
      </c>
      <c r="S43" s="147">
        <f t="shared" si="10"/>
        <v>0</v>
      </c>
      <c r="T43" s="147">
        <f t="shared" si="10"/>
        <v>0</v>
      </c>
      <c r="U43" s="147">
        <f t="shared" si="10"/>
        <v>0</v>
      </c>
      <c r="V43" s="153">
        <f t="shared" si="4"/>
        <v>0</v>
      </c>
      <c r="W43" s="57" t="str">
        <f t="shared" si="6"/>
        <v>3юн</v>
      </c>
      <c r="X43" s="59" t="e">
        <f>VLOOKUP($Z43,УЧАСТНИКИ!$A$2:$L$1060,9,FALSE)</f>
        <v>#N/A</v>
      </c>
      <c r="Y43" s="71" t="e">
        <f>VLOOKUP($Z43,УЧАСТНИКИ!$A$2:$L$1060,10,FALSE)</f>
        <v>#N/A</v>
      </c>
      <c r="Z43" s="66"/>
      <c r="AA43" s="82"/>
      <c r="AB43" s="83"/>
      <c r="AC43" s="82"/>
      <c r="AD43" s="82"/>
      <c r="AE43" s="82"/>
      <c r="AF43" s="82"/>
      <c r="AG43" s="82"/>
      <c r="AH43" s="82"/>
      <c r="AI43" s="82"/>
      <c r="AJ43" s="84"/>
      <c r="AK43" s="82"/>
      <c r="AL43" s="82"/>
      <c r="AM43" s="60"/>
    </row>
    <row r="44" spans="1:39" s="61" customFormat="1" hidden="1" x14ac:dyDescent="0.2">
      <c r="A44" s="154">
        <f t="shared" si="5"/>
        <v>2</v>
      </c>
      <c r="B44" s="154"/>
      <c r="C44" s="154"/>
      <c r="D44" s="71" t="e">
        <f>VLOOKUP($Z44,УЧАСТНИКИ!$A$2:$L$1060,3,FALSE)</f>
        <v>#N/A</v>
      </c>
      <c r="E44" s="78" t="e">
        <f>VLOOKUP($Z44,УЧАСТНИКИ!$A$2:$L$1060,4,FALSE)</f>
        <v>#N/A</v>
      </c>
      <c r="F44" s="78" t="e">
        <f>VLOOKUP($Z44,УЧАСТНИКИ!$A$2:$L$1060,8,FALSE)</f>
        <v>#N/A</v>
      </c>
      <c r="G44" s="71" t="e">
        <f>VLOOKUP($Z44,УЧАСТНИКИ!$A$2:$L$1060,5,FALSE)</f>
        <v>#N/A</v>
      </c>
      <c r="H44" s="59" t="e">
        <f>VLOOKUP($Z44,УЧАСТНИКИ!$A$2:$L$1060,7,FALSE)</f>
        <v>#N/A</v>
      </c>
      <c r="I44" s="59" t="e">
        <f>VLOOKUP($Z44,УЧАСТНИКИ!$A$2:$L$1060,11,FALSE)</f>
        <v>#N/A</v>
      </c>
      <c r="J44" s="145"/>
      <c r="K44" s="145"/>
      <c r="L44" s="145"/>
      <c r="M44" s="145"/>
      <c r="N44" s="145"/>
      <c r="O44" s="145"/>
      <c r="P44" s="147">
        <f t="shared" si="10"/>
        <v>0</v>
      </c>
      <c r="Q44" s="147">
        <f t="shared" si="10"/>
        <v>0</v>
      </c>
      <c r="R44" s="147">
        <f t="shared" si="10"/>
        <v>0</v>
      </c>
      <c r="S44" s="147">
        <f t="shared" si="10"/>
        <v>0</v>
      </c>
      <c r="T44" s="147">
        <f t="shared" si="10"/>
        <v>0</v>
      </c>
      <c r="U44" s="147">
        <f t="shared" si="10"/>
        <v>0</v>
      </c>
      <c r="V44" s="153">
        <f t="shared" si="4"/>
        <v>0</v>
      </c>
      <c r="W44" s="57" t="str">
        <f t="shared" si="6"/>
        <v>3юн</v>
      </c>
      <c r="X44" s="59" t="e">
        <f>VLOOKUP($Z44,УЧАСТНИКИ!$A$2:$L$1060,9,FALSE)</f>
        <v>#N/A</v>
      </c>
      <c r="Y44" s="71" t="e">
        <f>VLOOKUP($Z44,УЧАСТНИКИ!$A$2:$L$1060,10,FALSE)</f>
        <v>#N/A</v>
      </c>
      <c r="AA44" s="82"/>
      <c r="AB44" s="83"/>
      <c r="AC44" s="82"/>
      <c r="AD44" s="82"/>
      <c r="AE44" s="82"/>
      <c r="AF44" s="82"/>
      <c r="AG44" s="82"/>
      <c r="AH44" s="82"/>
      <c r="AI44" s="82"/>
      <c r="AJ44" s="84"/>
      <c r="AK44" s="82"/>
      <c r="AL44" s="82"/>
      <c r="AM44" s="60"/>
    </row>
    <row r="45" spans="1:39" s="61" customFormat="1" hidden="1" x14ac:dyDescent="0.2">
      <c r="A45" s="154">
        <f t="shared" si="5"/>
        <v>2</v>
      </c>
      <c r="B45" s="154"/>
      <c r="C45" s="154"/>
      <c r="D45" s="71" t="e">
        <f>VLOOKUP($Z45,УЧАСТНИКИ!$A$2:$L$1060,3,FALSE)</f>
        <v>#N/A</v>
      </c>
      <c r="E45" s="78" t="e">
        <f>VLOOKUP($Z45,УЧАСТНИКИ!$A$2:$L$1060,4,FALSE)</f>
        <v>#N/A</v>
      </c>
      <c r="F45" s="78" t="e">
        <f>VLOOKUP($Z45,УЧАСТНИКИ!$A$2:$L$1060,8,FALSE)</f>
        <v>#N/A</v>
      </c>
      <c r="G45" s="71" t="e">
        <f>VLOOKUP($Z45,УЧАСТНИКИ!$A$2:$L$1060,5,FALSE)</f>
        <v>#N/A</v>
      </c>
      <c r="H45" s="59" t="e">
        <f>VLOOKUP($Z45,УЧАСТНИКИ!$A$2:$L$1060,7,FALSE)</f>
        <v>#N/A</v>
      </c>
      <c r="I45" s="59" t="e">
        <f>VLOOKUP($Z45,УЧАСТНИКИ!$A$2:$L$1060,11,FALSE)</f>
        <v>#N/A</v>
      </c>
      <c r="J45" s="145"/>
      <c r="K45" s="145"/>
      <c r="L45" s="145"/>
      <c r="M45" s="145"/>
      <c r="N45" s="145"/>
      <c r="O45" s="145"/>
      <c r="P45" s="147">
        <f t="shared" si="10"/>
        <v>0</v>
      </c>
      <c r="Q45" s="147">
        <f t="shared" si="10"/>
        <v>0</v>
      </c>
      <c r="R45" s="147">
        <f t="shared" si="10"/>
        <v>0</v>
      </c>
      <c r="S45" s="147">
        <f t="shared" si="10"/>
        <v>0</v>
      </c>
      <c r="T45" s="147">
        <f t="shared" si="10"/>
        <v>0</v>
      </c>
      <c r="U45" s="147">
        <f t="shared" si="10"/>
        <v>0</v>
      </c>
      <c r="V45" s="153">
        <f t="shared" si="4"/>
        <v>0</v>
      </c>
      <c r="W45" s="57" t="str">
        <f t="shared" si="6"/>
        <v>3юн</v>
      </c>
      <c r="X45" s="59" t="e">
        <f>VLOOKUP($Z45,УЧАСТНИКИ!$A$2:$L$1060,9,FALSE)</f>
        <v>#N/A</v>
      </c>
      <c r="Y45" s="71" t="e">
        <f>VLOOKUP($Z45,УЧАСТНИКИ!$A$2:$L$1060,10,FALSE)</f>
        <v>#N/A</v>
      </c>
      <c r="Z45" s="66"/>
      <c r="AA45" s="82"/>
      <c r="AB45" s="83"/>
      <c r="AC45" s="82"/>
      <c r="AD45" s="82"/>
      <c r="AE45" s="82"/>
      <c r="AF45" s="82"/>
      <c r="AG45" s="82"/>
      <c r="AH45" s="82"/>
      <c r="AI45" s="82"/>
      <c r="AJ45" s="84"/>
      <c r="AK45" s="82"/>
      <c r="AL45" s="82"/>
      <c r="AM45" s="60"/>
    </row>
    <row r="46" spans="1:39" s="61" customFormat="1" hidden="1" x14ac:dyDescent="0.2">
      <c r="A46" s="154">
        <f t="shared" si="5"/>
        <v>2</v>
      </c>
      <c r="B46" s="154"/>
      <c r="C46" s="154"/>
      <c r="D46" s="71" t="e">
        <f>VLOOKUP($Z46,УЧАСТНИКИ!$A$2:$L$1060,3,FALSE)</f>
        <v>#N/A</v>
      </c>
      <c r="E46" s="78" t="e">
        <f>VLOOKUP($Z46,УЧАСТНИКИ!$A$2:$L$1060,4,FALSE)</f>
        <v>#N/A</v>
      </c>
      <c r="F46" s="78" t="e">
        <f>VLOOKUP($Z46,УЧАСТНИКИ!$A$2:$L$1060,8,FALSE)</f>
        <v>#N/A</v>
      </c>
      <c r="G46" s="71" t="e">
        <f>VLOOKUP($Z46,УЧАСТНИКИ!$A$2:$L$1060,5,FALSE)</f>
        <v>#N/A</v>
      </c>
      <c r="H46" s="59" t="e">
        <f>VLOOKUP($Z46,УЧАСТНИКИ!$A$2:$L$1060,7,FALSE)</f>
        <v>#N/A</v>
      </c>
      <c r="I46" s="59" t="e">
        <f>VLOOKUP($Z46,УЧАСТНИКИ!$A$2:$L$1060,11,FALSE)</f>
        <v>#N/A</v>
      </c>
      <c r="J46" s="145"/>
      <c r="K46" s="145"/>
      <c r="L46" s="145"/>
      <c r="M46" s="145"/>
      <c r="N46" s="145"/>
      <c r="O46" s="145"/>
      <c r="P46" s="147">
        <f t="shared" si="10"/>
        <v>0</v>
      </c>
      <c r="Q46" s="147">
        <f t="shared" si="10"/>
        <v>0</v>
      </c>
      <c r="R46" s="147">
        <f t="shared" si="10"/>
        <v>0</v>
      </c>
      <c r="S46" s="147">
        <f t="shared" si="10"/>
        <v>0</v>
      </c>
      <c r="T46" s="147">
        <f t="shared" si="10"/>
        <v>0</v>
      </c>
      <c r="U46" s="147">
        <f t="shared" si="10"/>
        <v>0</v>
      </c>
      <c r="V46" s="153">
        <f t="shared" si="4"/>
        <v>0</v>
      </c>
      <c r="W46" s="57" t="str">
        <f t="shared" si="6"/>
        <v>3юн</v>
      </c>
      <c r="X46" s="59" t="e">
        <f>VLOOKUP($Z46,УЧАСТНИКИ!$A$2:$L$1060,9,FALSE)</f>
        <v>#N/A</v>
      </c>
      <c r="Y46" s="71" t="e">
        <f>VLOOKUP($Z46,УЧАСТНИКИ!$A$2:$L$1060,10,FALSE)</f>
        <v>#N/A</v>
      </c>
      <c r="AA46" s="82"/>
      <c r="AB46" s="83"/>
      <c r="AC46" s="82"/>
      <c r="AD46" s="82"/>
      <c r="AE46" s="82"/>
      <c r="AF46" s="82"/>
      <c r="AG46" s="82"/>
      <c r="AH46" s="82"/>
      <c r="AI46" s="82"/>
      <c r="AJ46" s="84"/>
      <c r="AK46" s="82"/>
      <c r="AL46" s="82"/>
      <c r="AM46" s="60"/>
    </row>
    <row r="47" spans="1:39" s="61" customFormat="1" hidden="1" x14ac:dyDescent="0.2">
      <c r="A47" s="154">
        <f t="shared" si="5"/>
        <v>2</v>
      </c>
      <c r="B47" s="154"/>
      <c r="C47" s="154"/>
      <c r="D47" s="71" t="e">
        <f>VLOOKUP($Z47,УЧАСТНИКИ!$A$2:$L$1060,3,FALSE)</f>
        <v>#N/A</v>
      </c>
      <c r="E47" s="78" t="e">
        <f>VLOOKUP($Z47,УЧАСТНИКИ!$A$2:$L$1060,4,FALSE)</f>
        <v>#N/A</v>
      </c>
      <c r="F47" s="78" t="e">
        <f>VLOOKUP($Z47,УЧАСТНИКИ!$A$2:$L$1060,8,FALSE)</f>
        <v>#N/A</v>
      </c>
      <c r="G47" s="71" t="e">
        <f>VLOOKUP($Z47,УЧАСТНИКИ!$A$2:$L$1060,5,FALSE)</f>
        <v>#N/A</v>
      </c>
      <c r="H47" s="59" t="e">
        <f>VLOOKUP($Z47,УЧАСТНИКИ!$A$2:$L$1060,7,FALSE)</f>
        <v>#N/A</v>
      </c>
      <c r="I47" s="59" t="e">
        <f>VLOOKUP($Z47,УЧАСТНИКИ!$A$2:$L$1060,11,FALSE)</f>
        <v>#N/A</v>
      </c>
      <c r="J47" s="145"/>
      <c r="K47" s="145"/>
      <c r="L47" s="145"/>
      <c r="M47" s="145"/>
      <c r="N47" s="145"/>
      <c r="O47" s="145"/>
      <c r="P47" s="147">
        <f t="shared" si="10"/>
        <v>0</v>
      </c>
      <c r="Q47" s="147">
        <f t="shared" si="10"/>
        <v>0</v>
      </c>
      <c r="R47" s="147">
        <f t="shared" si="10"/>
        <v>0</v>
      </c>
      <c r="S47" s="147">
        <f t="shared" si="10"/>
        <v>0</v>
      </c>
      <c r="T47" s="147">
        <f t="shared" si="10"/>
        <v>0</v>
      </c>
      <c r="U47" s="147">
        <f t="shared" si="10"/>
        <v>0</v>
      </c>
      <c r="V47" s="153">
        <f t="shared" si="4"/>
        <v>0</v>
      </c>
      <c r="W47" s="57" t="str">
        <f t="shared" si="6"/>
        <v>3юн</v>
      </c>
      <c r="X47" s="59" t="e">
        <f>VLOOKUP($Z47,УЧАСТНИКИ!$A$2:$L$1060,9,FALSE)</f>
        <v>#N/A</v>
      </c>
      <c r="Y47" s="71" t="e">
        <f>VLOOKUP($Z47,УЧАСТНИКИ!$A$2:$L$1060,10,FALSE)</f>
        <v>#N/A</v>
      </c>
      <c r="Z47" s="66"/>
      <c r="AA47" s="82"/>
      <c r="AB47" s="83"/>
      <c r="AC47" s="82"/>
      <c r="AD47" s="82"/>
      <c r="AE47" s="82"/>
      <c r="AF47" s="82"/>
      <c r="AG47" s="82"/>
      <c r="AH47" s="82"/>
      <c r="AI47" s="82"/>
      <c r="AJ47" s="84"/>
      <c r="AK47" s="82"/>
      <c r="AL47" s="82"/>
      <c r="AM47" s="60"/>
    </row>
    <row r="48" spans="1:39" s="61" customFormat="1" hidden="1" x14ac:dyDescent="0.2">
      <c r="A48" s="154">
        <f t="shared" si="5"/>
        <v>2</v>
      </c>
      <c r="B48" s="154"/>
      <c r="C48" s="154"/>
      <c r="D48" s="71" t="e">
        <f>VLOOKUP($Z48,УЧАСТНИКИ!$A$2:$L$1060,3,FALSE)</f>
        <v>#N/A</v>
      </c>
      <c r="E48" s="78" t="e">
        <f>VLOOKUP($Z48,УЧАСТНИКИ!$A$2:$L$1060,4,FALSE)</f>
        <v>#N/A</v>
      </c>
      <c r="F48" s="78" t="e">
        <f>VLOOKUP($Z48,УЧАСТНИКИ!$A$2:$L$1060,8,FALSE)</f>
        <v>#N/A</v>
      </c>
      <c r="G48" s="71" t="e">
        <f>VLOOKUP($Z48,УЧАСТНИКИ!$A$2:$L$1060,5,FALSE)</f>
        <v>#N/A</v>
      </c>
      <c r="H48" s="59" t="e">
        <f>VLOOKUP($Z48,УЧАСТНИКИ!$A$2:$L$1060,7,FALSE)</f>
        <v>#N/A</v>
      </c>
      <c r="I48" s="59" t="e">
        <f>VLOOKUP($Z48,УЧАСТНИКИ!$A$2:$L$1060,11,FALSE)</f>
        <v>#N/A</v>
      </c>
      <c r="J48" s="145"/>
      <c r="K48" s="145"/>
      <c r="L48" s="145"/>
      <c r="M48" s="145"/>
      <c r="N48" s="145"/>
      <c r="O48" s="145"/>
      <c r="P48" s="147">
        <f t="shared" si="10"/>
        <v>0</v>
      </c>
      <c r="Q48" s="147">
        <f t="shared" si="10"/>
        <v>0</v>
      </c>
      <c r="R48" s="147">
        <f t="shared" si="10"/>
        <v>0</v>
      </c>
      <c r="S48" s="147">
        <f t="shared" si="10"/>
        <v>0</v>
      </c>
      <c r="T48" s="147">
        <f t="shared" si="10"/>
        <v>0</v>
      </c>
      <c r="U48" s="147">
        <f t="shared" si="10"/>
        <v>0</v>
      </c>
      <c r="V48" s="153">
        <f t="shared" si="4"/>
        <v>0</v>
      </c>
      <c r="W48" s="57" t="str">
        <f t="shared" si="6"/>
        <v>3юн</v>
      </c>
      <c r="X48" s="59" t="e">
        <f>VLOOKUP($Z48,УЧАСТНИКИ!$A$2:$L$1060,9,FALSE)</f>
        <v>#N/A</v>
      </c>
      <c r="Y48" s="71" t="e">
        <f>VLOOKUP($Z48,УЧАСТНИКИ!$A$2:$L$1060,10,FALSE)</f>
        <v>#N/A</v>
      </c>
      <c r="AA48" s="82"/>
      <c r="AB48" s="83"/>
      <c r="AC48" s="82"/>
      <c r="AD48" s="82"/>
      <c r="AE48" s="82"/>
      <c r="AF48" s="82"/>
      <c r="AG48" s="82"/>
      <c r="AH48" s="82"/>
      <c r="AI48" s="82"/>
      <c r="AJ48" s="84"/>
      <c r="AK48" s="82"/>
      <c r="AL48" s="82"/>
      <c r="AM48" s="60"/>
    </row>
    <row r="49" spans="1:39" s="61" customFormat="1" hidden="1" x14ac:dyDescent="0.2">
      <c r="A49" s="154">
        <f t="shared" si="5"/>
        <v>2</v>
      </c>
      <c r="B49" s="154"/>
      <c r="C49" s="154"/>
      <c r="D49" s="71" t="e">
        <f>VLOOKUP($Z49,УЧАСТНИКИ!$A$2:$L$1060,3,FALSE)</f>
        <v>#N/A</v>
      </c>
      <c r="E49" s="78" t="e">
        <f>VLOOKUP($Z49,УЧАСТНИКИ!$A$2:$L$1060,4,FALSE)</f>
        <v>#N/A</v>
      </c>
      <c r="F49" s="78" t="e">
        <f>VLOOKUP($Z49,УЧАСТНИКИ!$A$2:$L$1060,8,FALSE)</f>
        <v>#N/A</v>
      </c>
      <c r="G49" s="71" t="e">
        <f>VLOOKUP($Z49,УЧАСТНИКИ!$A$2:$L$1060,5,FALSE)</f>
        <v>#N/A</v>
      </c>
      <c r="H49" s="59" t="e">
        <f>VLOOKUP($Z49,УЧАСТНИКИ!$A$2:$L$1060,7,FALSE)</f>
        <v>#N/A</v>
      </c>
      <c r="I49" s="59" t="e">
        <f>VLOOKUP($Z49,УЧАСТНИКИ!$A$2:$L$1060,11,FALSE)</f>
        <v>#N/A</v>
      </c>
      <c r="J49" s="145"/>
      <c r="K49" s="145"/>
      <c r="L49" s="145"/>
      <c r="M49" s="145"/>
      <c r="N49" s="145"/>
      <c r="O49" s="145"/>
      <c r="P49" s="147">
        <f t="shared" si="10"/>
        <v>0</v>
      </c>
      <c r="Q49" s="147">
        <f t="shared" si="10"/>
        <v>0</v>
      </c>
      <c r="R49" s="147">
        <f t="shared" si="10"/>
        <v>0</v>
      </c>
      <c r="S49" s="147">
        <f t="shared" si="10"/>
        <v>0</v>
      </c>
      <c r="T49" s="147">
        <f t="shared" si="10"/>
        <v>0</v>
      </c>
      <c r="U49" s="147">
        <f t="shared" si="10"/>
        <v>0</v>
      </c>
      <c r="V49" s="153">
        <f t="shared" si="4"/>
        <v>0</v>
      </c>
      <c r="W49" s="57" t="str">
        <f t="shared" si="6"/>
        <v>3юн</v>
      </c>
      <c r="X49" s="59" t="e">
        <f>VLOOKUP($Z49,УЧАСТНИКИ!$A$2:$L$1060,9,FALSE)</f>
        <v>#N/A</v>
      </c>
      <c r="Y49" s="71" t="e">
        <f>VLOOKUP($Z49,УЧАСТНИКИ!$A$2:$L$1060,10,FALSE)</f>
        <v>#N/A</v>
      </c>
      <c r="Z49" s="66"/>
      <c r="AA49" s="82"/>
      <c r="AB49" s="83"/>
      <c r="AC49" s="82"/>
      <c r="AD49" s="82"/>
      <c r="AE49" s="82"/>
      <c r="AF49" s="82"/>
      <c r="AG49" s="82"/>
      <c r="AH49" s="82"/>
      <c r="AI49" s="82"/>
      <c r="AJ49" s="84"/>
      <c r="AK49" s="82"/>
      <c r="AL49" s="82"/>
      <c r="AM49" s="60"/>
    </row>
    <row r="50" spans="1:39" s="61" customFormat="1" hidden="1" x14ac:dyDescent="0.2">
      <c r="A50" s="154">
        <f t="shared" si="5"/>
        <v>2</v>
      </c>
      <c r="B50" s="154"/>
      <c r="C50" s="154"/>
      <c r="D50" s="71" t="e">
        <f>VLOOKUP($Z50,УЧАСТНИКИ!$A$2:$L$1060,3,FALSE)</f>
        <v>#N/A</v>
      </c>
      <c r="E50" s="78" t="e">
        <f>VLOOKUP($Z50,УЧАСТНИКИ!$A$2:$L$1060,4,FALSE)</f>
        <v>#N/A</v>
      </c>
      <c r="F50" s="78" t="e">
        <f>VLOOKUP($Z50,УЧАСТНИКИ!$A$2:$L$1060,8,FALSE)</f>
        <v>#N/A</v>
      </c>
      <c r="G50" s="71" t="e">
        <f>VLOOKUP($Z50,УЧАСТНИКИ!$A$2:$L$1060,5,FALSE)</f>
        <v>#N/A</v>
      </c>
      <c r="H50" s="59" t="e">
        <f>VLOOKUP($Z50,УЧАСТНИКИ!$A$2:$L$1060,7,FALSE)</f>
        <v>#N/A</v>
      </c>
      <c r="I50" s="59" t="e">
        <f>VLOOKUP($Z50,УЧАСТНИКИ!$A$2:$L$1060,11,FALSE)</f>
        <v>#N/A</v>
      </c>
      <c r="J50" s="145"/>
      <c r="K50" s="145"/>
      <c r="L50" s="145"/>
      <c r="M50" s="145"/>
      <c r="N50" s="145"/>
      <c r="O50" s="145"/>
      <c r="P50" s="147">
        <f t="shared" si="10"/>
        <v>0</v>
      </c>
      <c r="Q50" s="147">
        <f t="shared" si="10"/>
        <v>0</v>
      </c>
      <c r="R50" s="147">
        <f t="shared" si="10"/>
        <v>0</v>
      </c>
      <c r="S50" s="147">
        <f t="shared" si="10"/>
        <v>0</v>
      </c>
      <c r="T50" s="147">
        <f t="shared" si="10"/>
        <v>0</v>
      </c>
      <c r="U50" s="147">
        <f t="shared" si="10"/>
        <v>0</v>
      </c>
      <c r="V50" s="153">
        <f t="shared" si="4"/>
        <v>0</v>
      </c>
      <c r="W50" s="57" t="str">
        <f t="shared" si="6"/>
        <v>3юн</v>
      </c>
      <c r="X50" s="59" t="e">
        <f>VLOOKUP($Z50,УЧАСТНИКИ!$A$2:$L$1060,9,FALSE)</f>
        <v>#N/A</v>
      </c>
      <c r="Y50" s="71" t="e">
        <f>VLOOKUP($Z50,УЧАСТНИКИ!$A$2:$L$1060,10,FALSE)</f>
        <v>#N/A</v>
      </c>
      <c r="AA50" s="82"/>
      <c r="AB50" s="83"/>
      <c r="AC50" s="82"/>
      <c r="AD50" s="82"/>
      <c r="AE50" s="82"/>
      <c r="AF50" s="82"/>
      <c r="AG50" s="82"/>
      <c r="AH50" s="82"/>
      <c r="AI50" s="82"/>
      <c r="AJ50" s="84"/>
      <c r="AK50" s="82"/>
      <c r="AL50" s="82"/>
      <c r="AM50" s="60"/>
    </row>
    <row r="51" spans="1:39" s="61" customFormat="1" hidden="1" x14ac:dyDescent="0.2">
      <c r="A51" s="154">
        <f t="shared" si="5"/>
        <v>2</v>
      </c>
      <c r="B51" s="154"/>
      <c r="C51" s="154"/>
      <c r="D51" s="71" t="e">
        <f>VLOOKUP($Z51,УЧАСТНИКИ!$A$2:$L$1060,3,FALSE)</f>
        <v>#N/A</v>
      </c>
      <c r="E51" s="78" t="e">
        <f>VLOOKUP($Z51,УЧАСТНИКИ!$A$2:$L$1060,4,FALSE)</f>
        <v>#N/A</v>
      </c>
      <c r="F51" s="78" t="e">
        <f>VLOOKUP($Z51,УЧАСТНИКИ!$A$2:$L$1060,8,FALSE)</f>
        <v>#N/A</v>
      </c>
      <c r="G51" s="71" t="e">
        <f>VLOOKUP($Z51,УЧАСТНИКИ!$A$2:$L$1060,5,FALSE)</f>
        <v>#N/A</v>
      </c>
      <c r="H51" s="59" t="e">
        <f>VLOOKUP($Z51,УЧАСТНИКИ!$A$2:$L$1060,7,FALSE)</f>
        <v>#N/A</v>
      </c>
      <c r="I51" s="59" t="e">
        <f>VLOOKUP($Z51,УЧАСТНИКИ!$A$2:$L$1060,11,FALSE)</f>
        <v>#N/A</v>
      </c>
      <c r="J51" s="145"/>
      <c r="K51" s="145"/>
      <c r="L51" s="145"/>
      <c r="M51" s="145"/>
      <c r="N51" s="145"/>
      <c r="O51" s="145"/>
      <c r="P51" s="147">
        <f t="shared" si="10"/>
        <v>0</v>
      </c>
      <c r="Q51" s="147">
        <f t="shared" si="10"/>
        <v>0</v>
      </c>
      <c r="R51" s="147">
        <f t="shared" si="10"/>
        <v>0</v>
      </c>
      <c r="S51" s="147">
        <f t="shared" si="10"/>
        <v>0</v>
      </c>
      <c r="T51" s="147">
        <f t="shared" si="10"/>
        <v>0</v>
      </c>
      <c r="U51" s="147">
        <f t="shared" si="10"/>
        <v>0</v>
      </c>
      <c r="V51" s="153">
        <f t="shared" si="4"/>
        <v>0</v>
      </c>
      <c r="W51" s="57" t="str">
        <f t="shared" si="6"/>
        <v>3юн</v>
      </c>
      <c r="X51" s="59" t="e">
        <f>VLOOKUP($Z51,УЧАСТНИКИ!$A$2:$L$1060,9,FALSE)</f>
        <v>#N/A</v>
      </c>
      <c r="Y51" s="71" t="e">
        <f>VLOOKUP($Z51,УЧАСТНИКИ!$A$2:$L$1060,10,FALSE)</f>
        <v>#N/A</v>
      </c>
      <c r="Z51" s="66"/>
      <c r="AA51" s="82"/>
      <c r="AB51" s="83"/>
      <c r="AC51" s="82"/>
      <c r="AD51" s="82"/>
      <c r="AE51" s="82"/>
      <c r="AF51" s="82"/>
      <c r="AG51" s="82"/>
      <c r="AH51" s="82"/>
      <c r="AI51" s="82"/>
      <c r="AJ51" s="84"/>
      <c r="AK51" s="82"/>
      <c r="AL51" s="82"/>
      <c r="AM51" s="60"/>
    </row>
    <row r="52" spans="1:39" s="61" customFormat="1" ht="12.75" customHeight="1" x14ac:dyDescent="0.2">
      <c r="A52" s="63"/>
      <c r="B52" s="63"/>
      <c r="C52" s="63"/>
      <c r="D52" s="62"/>
      <c r="E52" s="60"/>
      <c r="F52" s="60"/>
      <c r="G52" s="60"/>
      <c r="H52" s="60"/>
      <c r="I52" s="65"/>
      <c r="J52" s="65"/>
      <c r="K52" s="65"/>
      <c r="L52" s="65"/>
      <c r="M52" s="65"/>
      <c r="N52" s="65"/>
      <c r="O52" s="65"/>
      <c r="P52" s="64"/>
      <c r="Q52" s="64"/>
      <c r="R52" s="64"/>
      <c r="S52" s="64"/>
      <c r="T52" s="64"/>
      <c r="U52" s="64"/>
      <c r="V52" s="64"/>
      <c r="W52" s="60"/>
      <c r="X52" s="60"/>
      <c r="Y52" s="60"/>
      <c r="AA52" s="82"/>
      <c r="AB52" s="83"/>
      <c r="AC52" s="82"/>
      <c r="AD52" s="82"/>
      <c r="AE52" s="82"/>
      <c r="AF52" s="82"/>
      <c r="AG52" s="82"/>
      <c r="AH52" s="82"/>
      <c r="AI52" s="85"/>
      <c r="AJ52" s="84"/>
      <c r="AK52" s="82"/>
      <c r="AL52" s="85"/>
    </row>
    <row r="53" spans="1:39" s="61" customFormat="1" ht="12.75" customHeight="1" x14ac:dyDescent="0.2">
      <c r="A53" s="63"/>
      <c r="B53" s="63"/>
      <c r="C53" s="63"/>
      <c r="D53" s="62"/>
      <c r="E53" s="60"/>
      <c r="F53" s="60"/>
      <c r="G53" s="60"/>
      <c r="H53" s="60"/>
      <c r="I53" s="65"/>
      <c r="J53" s="65"/>
      <c r="K53" s="65"/>
      <c r="L53" s="65"/>
      <c r="M53" s="65"/>
      <c r="N53" s="65"/>
      <c r="O53" s="65"/>
      <c r="P53" s="64"/>
      <c r="Q53" s="64"/>
      <c r="R53" s="64"/>
      <c r="S53" s="64"/>
      <c r="T53" s="64"/>
      <c r="U53" s="64"/>
      <c r="V53" s="64"/>
      <c r="W53" s="60"/>
      <c r="X53" s="60"/>
      <c r="Y53" s="60"/>
      <c r="Z53" s="66"/>
      <c r="AA53" s="82"/>
      <c r="AB53" s="83"/>
      <c r="AC53" s="82"/>
      <c r="AD53" s="82"/>
      <c r="AE53" s="82"/>
      <c r="AF53" s="82"/>
      <c r="AG53" s="82"/>
      <c r="AH53" s="82"/>
      <c r="AI53" s="85"/>
      <c r="AJ53" s="84"/>
      <c r="AK53" s="82"/>
      <c r="AL53" s="85"/>
    </row>
    <row r="54" spans="1:39" s="61" customFormat="1" ht="12.75" customHeight="1" x14ac:dyDescent="0.2">
      <c r="A54" s="63"/>
      <c r="B54" s="63"/>
      <c r="C54" s="63"/>
      <c r="D54" s="62"/>
      <c r="E54" s="60"/>
      <c r="F54" s="60"/>
      <c r="G54" s="60"/>
      <c r="H54" s="60"/>
      <c r="I54" s="65"/>
      <c r="J54" s="65"/>
      <c r="K54" s="65"/>
      <c r="L54" s="65"/>
      <c r="M54" s="65"/>
      <c r="N54" s="65"/>
      <c r="O54" s="65"/>
      <c r="P54" s="64"/>
      <c r="Q54" s="64"/>
      <c r="R54" s="64"/>
      <c r="S54" s="64"/>
      <c r="T54" s="64"/>
      <c r="U54" s="64"/>
      <c r="V54" s="64"/>
      <c r="W54" s="60"/>
      <c r="X54" s="60"/>
      <c r="Y54" s="60"/>
      <c r="AA54" s="82"/>
      <c r="AB54" s="83"/>
      <c r="AC54" s="82"/>
      <c r="AD54" s="82"/>
      <c r="AE54" s="82"/>
      <c r="AF54" s="82"/>
      <c r="AG54" s="82"/>
      <c r="AH54" s="82"/>
      <c r="AI54" s="85"/>
      <c r="AJ54" s="84"/>
      <c r="AK54" s="82"/>
      <c r="AL54" s="85"/>
    </row>
    <row r="55" spans="1:39" s="61" customFormat="1" ht="12.75" customHeight="1" x14ac:dyDescent="0.2">
      <c r="A55" s="63"/>
      <c r="B55" s="63"/>
      <c r="C55" s="63"/>
      <c r="D55" s="62"/>
      <c r="E55" s="60"/>
      <c r="F55" s="60"/>
      <c r="G55" s="60"/>
      <c r="H55" s="60"/>
      <c r="I55" s="65"/>
      <c r="J55" s="65"/>
      <c r="K55" s="65"/>
      <c r="L55" s="65"/>
      <c r="M55" s="65"/>
      <c r="N55" s="65"/>
      <c r="O55" s="65"/>
      <c r="P55" s="64"/>
      <c r="Q55" s="64"/>
      <c r="R55" s="64"/>
      <c r="S55" s="64"/>
      <c r="T55" s="64"/>
      <c r="U55" s="64"/>
      <c r="V55" s="64"/>
      <c r="W55" s="60"/>
      <c r="X55" s="60"/>
      <c r="Y55" s="60"/>
      <c r="Z55" s="66"/>
      <c r="AA55" s="82"/>
      <c r="AB55" s="83"/>
      <c r="AC55" s="82"/>
      <c r="AD55" s="82"/>
      <c r="AE55" s="82"/>
      <c r="AF55" s="82"/>
      <c r="AG55" s="82"/>
      <c r="AH55" s="82"/>
      <c r="AI55" s="85"/>
      <c r="AJ55" s="84"/>
      <c r="AK55" s="82"/>
      <c r="AL55" s="85"/>
    </row>
    <row r="56" spans="1:39" s="61" customFormat="1" ht="12.75" customHeight="1" x14ac:dyDescent="0.2">
      <c r="A56" s="63"/>
      <c r="B56" s="63"/>
      <c r="C56" s="63"/>
      <c r="E56" s="60"/>
      <c r="F56" s="60"/>
      <c r="I56" s="66"/>
      <c r="J56" s="66"/>
      <c r="K56" s="66"/>
      <c r="L56" s="66"/>
      <c r="M56" s="66"/>
      <c r="N56" s="66"/>
      <c r="O56" s="66"/>
      <c r="P56" s="64"/>
      <c r="Q56" s="64"/>
      <c r="R56" s="64"/>
      <c r="S56" s="64"/>
      <c r="T56" s="64"/>
      <c r="U56" s="64"/>
      <c r="V56" s="64"/>
      <c r="W56" s="60"/>
      <c r="X56" s="60"/>
      <c r="Y56" s="60"/>
      <c r="AA56" s="82"/>
      <c r="AB56" s="83"/>
      <c r="AC56" s="82"/>
      <c r="AD56" s="82"/>
      <c r="AE56" s="82"/>
      <c r="AF56" s="82"/>
      <c r="AG56" s="82"/>
      <c r="AH56" s="82"/>
      <c r="AI56" s="85"/>
      <c r="AJ56" s="84"/>
      <c r="AK56" s="82"/>
      <c r="AL56" s="85"/>
    </row>
    <row r="57" spans="1:39" s="61" customFormat="1" ht="12.75" customHeight="1" x14ac:dyDescent="0.2">
      <c r="A57" s="63"/>
      <c r="B57" s="63"/>
      <c r="C57" s="63"/>
      <c r="D57" s="506" t="s">
        <v>1715</v>
      </c>
      <c r="E57" s="506"/>
      <c r="F57" s="60"/>
      <c r="I57" s="66"/>
      <c r="J57" s="66"/>
      <c r="K57" s="66"/>
      <c r="L57" s="66"/>
      <c r="M57" s="66"/>
      <c r="N57" s="66"/>
      <c r="O57" s="66"/>
      <c r="P57" s="64"/>
      <c r="Q57" s="64"/>
      <c r="R57" s="469" t="s">
        <v>2121</v>
      </c>
      <c r="S57" s="469"/>
      <c r="T57" s="469"/>
      <c r="U57" s="469"/>
      <c r="V57" s="469"/>
      <c r="W57" s="469"/>
      <c r="X57" s="469"/>
      <c r="Y57" s="469"/>
      <c r="Z57" s="469"/>
      <c r="AA57" s="82"/>
      <c r="AB57" s="83"/>
      <c r="AC57" s="82"/>
      <c r="AD57" s="82"/>
      <c r="AE57" s="82"/>
      <c r="AF57" s="82"/>
      <c r="AG57" s="82"/>
      <c r="AH57" s="82"/>
      <c r="AI57" s="85"/>
      <c r="AJ57" s="84"/>
      <c r="AK57" s="82"/>
      <c r="AL57" s="85"/>
    </row>
    <row r="58" spans="1:39" s="61" customFormat="1" ht="12.75" customHeight="1" x14ac:dyDescent="0.2">
      <c r="A58" s="63"/>
      <c r="B58" s="63"/>
      <c r="C58" s="63"/>
      <c r="E58" s="60"/>
      <c r="F58" s="60"/>
      <c r="AA58" s="82"/>
      <c r="AB58" s="83"/>
      <c r="AC58" s="82"/>
      <c r="AD58" s="82"/>
      <c r="AE58" s="82"/>
      <c r="AF58" s="82"/>
      <c r="AG58" s="82"/>
      <c r="AH58" s="82"/>
      <c r="AI58" s="85"/>
      <c r="AJ58" s="84"/>
      <c r="AK58" s="85"/>
      <c r="AL58" s="85"/>
    </row>
    <row r="59" spans="1:39" s="61" customFormat="1" ht="12.75" customHeight="1" x14ac:dyDescent="0.2">
      <c r="A59" s="63"/>
      <c r="B59" s="63"/>
      <c r="C59" s="63"/>
      <c r="E59" s="60"/>
      <c r="F59" s="60"/>
      <c r="Z59" s="66"/>
      <c r="AA59" s="82"/>
      <c r="AB59" s="83"/>
      <c r="AC59" s="82"/>
      <c r="AD59" s="82"/>
      <c r="AE59" s="82"/>
      <c r="AF59" s="82"/>
      <c r="AG59" s="82"/>
      <c r="AH59" s="82"/>
      <c r="AI59" s="85"/>
      <c r="AJ59" s="84"/>
      <c r="AK59" s="85"/>
      <c r="AL59" s="85"/>
    </row>
    <row r="60" spans="1:39" s="61" customFormat="1" ht="12.75" customHeight="1" x14ac:dyDescent="0.2">
      <c r="A60" s="63"/>
      <c r="B60" s="63"/>
      <c r="C60" s="63"/>
      <c r="E60" s="60"/>
      <c r="F60" s="60"/>
      <c r="AA60" s="82"/>
      <c r="AB60" s="83"/>
      <c r="AC60" s="82"/>
      <c r="AD60" s="82"/>
      <c r="AE60" s="82"/>
      <c r="AF60" s="82"/>
      <c r="AG60" s="82"/>
      <c r="AH60" s="82"/>
      <c r="AI60" s="85"/>
      <c r="AJ60" s="84"/>
      <c r="AK60" s="85"/>
      <c r="AL60" s="85"/>
    </row>
    <row r="61" spans="1:39" s="61" customFormat="1" ht="12.75" customHeight="1" x14ac:dyDescent="0.2">
      <c r="A61" s="63"/>
      <c r="B61" s="63"/>
      <c r="C61" s="63"/>
      <c r="D61" s="506" t="s">
        <v>1716</v>
      </c>
      <c r="E61" s="506"/>
      <c r="F61" s="60"/>
      <c r="R61" s="469" t="s">
        <v>2225</v>
      </c>
      <c r="S61" s="469"/>
      <c r="T61" s="469"/>
      <c r="U61" s="469"/>
      <c r="V61" s="469"/>
      <c r="W61" s="469"/>
      <c r="X61" s="469"/>
      <c r="Y61" s="469"/>
      <c r="Z61" s="469"/>
      <c r="AA61" s="82"/>
      <c r="AB61" s="83"/>
      <c r="AC61" s="82"/>
      <c r="AD61" s="82"/>
      <c r="AE61" s="82"/>
      <c r="AF61" s="82"/>
      <c r="AG61" s="82"/>
      <c r="AH61" s="82"/>
      <c r="AI61" s="85"/>
      <c r="AJ61" s="84"/>
      <c r="AK61" s="85"/>
      <c r="AL61" s="85"/>
    </row>
    <row r="62" spans="1:39" s="61" customFormat="1" ht="12.75" customHeight="1" x14ac:dyDescent="0.2">
      <c r="A62" s="63"/>
      <c r="B62" s="63"/>
      <c r="C62" s="63"/>
      <c r="E62" s="60"/>
      <c r="F62" s="60"/>
      <c r="AA62" s="82"/>
      <c r="AB62" s="83"/>
      <c r="AC62" s="82"/>
      <c r="AD62" s="82"/>
      <c r="AE62" s="82"/>
      <c r="AF62" s="82"/>
      <c r="AG62" s="82"/>
      <c r="AH62" s="82"/>
      <c r="AI62" s="85"/>
      <c r="AJ62" s="84"/>
      <c r="AK62" s="85"/>
      <c r="AL62" s="85"/>
    </row>
    <row r="63" spans="1:39" s="61" customFormat="1" ht="12.75" customHeight="1" x14ac:dyDescent="0.2">
      <c r="A63" s="63"/>
      <c r="B63" s="63"/>
      <c r="C63" s="63"/>
      <c r="E63" s="60"/>
      <c r="F63" s="60"/>
      <c r="AA63" s="82"/>
      <c r="AB63" s="83"/>
      <c r="AC63" s="82"/>
      <c r="AD63" s="82"/>
      <c r="AE63" s="82"/>
      <c r="AF63" s="82"/>
      <c r="AG63" s="82"/>
      <c r="AH63" s="82"/>
      <c r="AI63" s="85"/>
      <c r="AJ63" s="84"/>
      <c r="AK63" s="85"/>
      <c r="AL63" s="85"/>
    </row>
    <row r="64" spans="1:39" s="61" customFormat="1" ht="12.75" customHeight="1" x14ac:dyDescent="0.2">
      <c r="A64" s="63"/>
      <c r="B64" s="63"/>
      <c r="C64" s="63"/>
      <c r="E64" s="60"/>
      <c r="F64" s="60"/>
      <c r="AA64" s="82"/>
      <c r="AB64" s="83"/>
      <c r="AC64" s="82"/>
      <c r="AD64" s="82"/>
      <c r="AE64" s="82"/>
      <c r="AF64" s="82"/>
      <c r="AG64" s="82"/>
      <c r="AH64" s="82"/>
      <c r="AI64" s="85"/>
      <c r="AJ64" s="84"/>
      <c r="AK64" s="85"/>
      <c r="AL64" s="85"/>
    </row>
    <row r="65" spans="1:38" s="61" customFormat="1" ht="12.75" customHeight="1" x14ac:dyDescent="0.2">
      <c r="A65" s="63"/>
      <c r="B65" s="63"/>
      <c r="C65" s="63"/>
      <c r="E65" s="60"/>
      <c r="F65" s="60"/>
      <c r="AA65" s="82"/>
      <c r="AB65" s="83"/>
      <c r="AC65" s="82"/>
      <c r="AD65" s="82"/>
      <c r="AE65" s="82"/>
      <c r="AF65" s="82"/>
      <c r="AG65" s="82"/>
      <c r="AH65" s="82"/>
      <c r="AI65" s="85"/>
      <c r="AJ65" s="84"/>
      <c r="AK65" s="85"/>
      <c r="AL65" s="85"/>
    </row>
    <row r="66" spans="1:38" s="61" customFormat="1" ht="12.75" customHeight="1" x14ac:dyDescent="0.2">
      <c r="A66" s="63"/>
      <c r="B66" s="63"/>
      <c r="C66" s="63"/>
      <c r="E66" s="60"/>
      <c r="F66" s="60"/>
      <c r="AA66" s="82"/>
      <c r="AB66" s="83"/>
      <c r="AC66" s="82"/>
      <c r="AD66" s="82"/>
      <c r="AE66" s="82"/>
      <c r="AF66" s="82"/>
      <c r="AG66" s="82"/>
      <c r="AH66" s="82"/>
      <c r="AI66" s="85"/>
      <c r="AJ66" s="84"/>
      <c r="AK66" s="85"/>
      <c r="AL66" s="85"/>
    </row>
    <row r="67" spans="1:38" s="61" customFormat="1" ht="12.75" customHeight="1" x14ac:dyDescent="0.2">
      <c r="A67" s="63"/>
      <c r="B67" s="63"/>
      <c r="C67" s="63"/>
      <c r="E67" s="60"/>
      <c r="F67" s="60"/>
      <c r="Z67" s="66"/>
      <c r="AA67" s="82"/>
      <c r="AB67" s="83"/>
      <c r="AC67" s="82"/>
      <c r="AD67" s="82"/>
      <c r="AE67" s="82"/>
      <c r="AF67" s="82"/>
      <c r="AG67" s="82"/>
      <c r="AH67" s="82"/>
      <c r="AI67" s="85"/>
      <c r="AJ67" s="85"/>
      <c r="AK67" s="85"/>
      <c r="AL67" s="85"/>
    </row>
    <row r="68" spans="1:38" s="61" customFormat="1" ht="12.75" customHeight="1" x14ac:dyDescent="0.2">
      <c r="A68" s="63"/>
      <c r="B68" s="63"/>
      <c r="C68" s="63"/>
      <c r="E68" s="60"/>
      <c r="F68" s="60"/>
      <c r="AA68" s="82"/>
      <c r="AB68" s="83"/>
      <c r="AC68" s="82"/>
      <c r="AD68" s="82"/>
      <c r="AE68" s="82"/>
      <c r="AF68" s="82"/>
      <c r="AG68" s="82"/>
      <c r="AH68" s="82"/>
      <c r="AI68" s="85"/>
      <c r="AJ68" s="84"/>
      <c r="AK68" s="85"/>
      <c r="AL68" s="85"/>
    </row>
    <row r="69" spans="1:38" s="61" customFormat="1" ht="12.75" customHeight="1" x14ac:dyDescent="0.2">
      <c r="A69" s="63"/>
      <c r="B69" s="63"/>
      <c r="C69" s="63"/>
      <c r="E69" s="60"/>
      <c r="F69" s="60"/>
      <c r="Z69" s="66"/>
      <c r="AA69" s="82"/>
      <c r="AB69" s="83"/>
      <c r="AC69" s="82"/>
      <c r="AD69" s="82"/>
      <c r="AE69" s="82"/>
      <c r="AF69" s="82"/>
      <c r="AG69" s="82"/>
      <c r="AH69" s="82"/>
      <c r="AI69" s="85"/>
      <c r="AJ69" s="84"/>
      <c r="AK69" s="85"/>
      <c r="AL69" s="85"/>
    </row>
    <row r="70" spans="1:38" s="61" customFormat="1" ht="12.75" customHeight="1" x14ac:dyDescent="0.2">
      <c r="A70" s="63"/>
      <c r="B70" s="63"/>
      <c r="C70" s="63"/>
      <c r="E70" s="60"/>
      <c r="F70" s="60"/>
      <c r="AA70" s="82"/>
      <c r="AB70" s="83"/>
      <c r="AC70" s="82"/>
      <c r="AD70" s="82"/>
      <c r="AE70" s="82"/>
      <c r="AF70" s="82"/>
      <c r="AG70" s="82"/>
      <c r="AH70" s="82"/>
      <c r="AI70" s="85"/>
      <c r="AJ70" s="84"/>
      <c r="AK70" s="85"/>
      <c r="AL70" s="85"/>
    </row>
    <row r="71" spans="1:38" s="61" customFormat="1" ht="12.75" customHeight="1" x14ac:dyDescent="0.2">
      <c r="A71" s="63"/>
      <c r="B71" s="63"/>
      <c r="C71" s="63"/>
      <c r="E71" s="60"/>
      <c r="F71" s="60"/>
      <c r="Z71" s="66"/>
      <c r="AA71" s="82"/>
      <c r="AB71" s="83"/>
      <c r="AC71" s="82"/>
      <c r="AD71" s="82"/>
      <c r="AE71" s="82"/>
      <c r="AF71" s="82"/>
      <c r="AG71" s="82"/>
      <c r="AH71" s="82"/>
      <c r="AI71" s="85"/>
      <c r="AJ71" s="84"/>
      <c r="AK71" s="85"/>
      <c r="AL71" s="85"/>
    </row>
    <row r="72" spans="1:38" s="61" customFormat="1" ht="12.75" customHeight="1" x14ac:dyDescent="0.2">
      <c r="A72" s="63"/>
      <c r="B72" s="63"/>
      <c r="C72" s="63"/>
      <c r="E72" s="60"/>
      <c r="F72" s="60"/>
      <c r="AA72" s="82"/>
      <c r="AB72" s="83"/>
      <c r="AC72" s="82"/>
      <c r="AD72" s="82"/>
      <c r="AE72" s="82"/>
      <c r="AF72" s="82"/>
      <c r="AG72" s="82"/>
      <c r="AH72" s="82"/>
      <c r="AI72" s="85"/>
      <c r="AJ72" s="84"/>
      <c r="AK72" s="85"/>
      <c r="AL72" s="85"/>
    </row>
    <row r="73" spans="1:38" s="61" customFormat="1" ht="12.75" customHeight="1" x14ac:dyDescent="0.2">
      <c r="A73" s="63"/>
      <c r="B73" s="63"/>
      <c r="C73" s="63"/>
      <c r="E73" s="60"/>
      <c r="F73" s="60"/>
      <c r="Z73" s="66"/>
      <c r="AA73" s="82"/>
      <c r="AB73" s="83"/>
      <c r="AC73" s="82"/>
      <c r="AD73" s="82"/>
      <c r="AE73" s="82"/>
      <c r="AF73" s="82"/>
      <c r="AG73" s="82"/>
      <c r="AH73" s="82"/>
      <c r="AI73" s="85"/>
      <c r="AJ73" s="84"/>
      <c r="AK73" s="85"/>
      <c r="AL73" s="85"/>
    </row>
    <row r="74" spans="1:38" s="61" customFormat="1" ht="12.75" customHeight="1" x14ac:dyDescent="0.2">
      <c r="A74" s="63"/>
      <c r="B74" s="63"/>
      <c r="C74" s="63"/>
      <c r="E74" s="60"/>
      <c r="F74" s="60"/>
      <c r="AA74" s="82"/>
      <c r="AB74" s="83"/>
      <c r="AC74" s="82"/>
      <c r="AD74" s="82"/>
      <c r="AE74" s="82"/>
      <c r="AF74" s="82"/>
      <c r="AG74" s="82"/>
      <c r="AH74" s="82"/>
      <c r="AI74" s="85"/>
      <c r="AJ74" s="84"/>
      <c r="AK74" s="85"/>
      <c r="AL74" s="85"/>
    </row>
    <row r="75" spans="1:38" s="61" customFormat="1" ht="12.75" customHeight="1" x14ac:dyDescent="0.2">
      <c r="A75" s="63"/>
      <c r="B75" s="63"/>
      <c r="C75" s="63"/>
      <c r="E75" s="60"/>
      <c r="F75" s="60"/>
      <c r="Z75" s="66"/>
      <c r="AA75" s="82"/>
      <c r="AB75" s="83"/>
      <c r="AC75" s="82"/>
      <c r="AD75" s="82"/>
      <c r="AE75" s="82"/>
      <c r="AF75" s="82"/>
      <c r="AG75" s="82"/>
      <c r="AH75" s="82"/>
      <c r="AI75" s="85"/>
      <c r="AJ75" s="84"/>
      <c r="AK75" s="85"/>
      <c r="AL75" s="85"/>
    </row>
    <row r="76" spans="1:38" s="61" customFormat="1" ht="12.75" customHeight="1" x14ac:dyDescent="0.2">
      <c r="A76" s="63"/>
      <c r="B76" s="63"/>
      <c r="C76" s="63"/>
      <c r="E76" s="60"/>
      <c r="F76" s="60"/>
      <c r="AA76" s="82"/>
      <c r="AB76" s="83"/>
      <c r="AC76" s="82"/>
      <c r="AD76" s="82"/>
      <c r="AE76" s="82"/>
      <c r="AF76" s="82"/>
      <c r="AG76" s="82"/>
      <c r="AH76" s="82"/>
      <c r="AI76" s="85"/>
      <c r="AJ76" s="84"/>
      <c r="AK76" s="85"/>
      <c r="AL76" s="85"/>
    </row>
    <row r="77" spans="1:38" s="61" customFormat="1" ht="12.75" customHeight="1" x14ac:dyDescent="0.2">
      <c r="A77" s="63"/>
      <c r="B77" s="63"/>
      <c r="C77" s="63"/>
      <c r="E77" s="60"/>
      <c r="F77" s="60"/>
      <c r="Z77" s="66"/>
      <c r="AA77" s="82"/>
      <c r="AB77" s="83"/>
      <c r="AC77" s="82"/>
      <c r="AD77" s="82"/>
      <c r="AE77" s="82"/>
      <c r="AF77" s="82"/>
      <c r="AG77" s="82"/>
      <c r="AH77" s="82"/>
      <c r="AI77" s="85"/>
      <c r="AJ77" s="84"/>
      <c r="AK77" s="85"/>
      <c r="AL77" s="85"/>
    </row>
    <row r="78" spans="1:38" s="61" customFormat="1" ht="12.75" customHeight="1" x14ac:dyDescent="0.2">
      <c r="A78" s="63"/>
      <c r="B78" s="63"/>
      <c r="C78" s="63"/>
      <c r="E78" s="60"/>
      <c r="F78" s="60"/>
      <c r="AA78" s="82"/>
      <c r="AB78" s="83"/>
      <c r="AC78" s="82"/>
      <c r="AD78" s="82"/>
      <c r="AE78" s="82"/>
      <c r="AF78" s="82"/>
      <c r="AG78" s="82"/>
      <c r="AH78" s="82"/>
      <c r="AI78" s="85"/>
      <c r="AJ78" s="84"/>
      <c r="AK78" s="85"/>
      <c r="AL78" s="85"/>
    </row>
    <row r="79" spans="1:38" ht="12.75" customHeight="1" x14ac:dyDescent="0.2">
      <c r="Z79" s="11"/>
      <c r="AA79" s="75"/>
      <c r="AB79" s="75"/>
      <c r="AC79" s="81"/>
      <c r="AD79" s="81"/>
      <c r="AE79" s="81"/>
      <c r="AF79" s="81"/>
      <c r="AG79" s="81"/>
      <c r="AH79" s="81"/>
      <c r="AI79" s="75"/>
      <c r="AJ79" s="75"/>
      <c r="AK79" s="75"/>
      <c r="AL79" s="75"/>
    </row>
    <row r="80" spans="1:38" ht="12.75" customHeight="1" x14ac:dyDescent="0.2">
      <c r="Z80" s="61"/>
      <c r="AA80" s="82"/>
      <c r="AB80" s="83"/>
      <c r="AC80" s="81"/>
      <c r="AD80" s="81"/>
      <c r="AE80" s="81"/>
      <c r="AF80" s="81"/>
      <c r="AG80" s="81"/>
      <c r="AH80" s="81"/>
      <c r="AI80" s="75"/>
      <c r="AJ80" s="84"/>
      <c r="AK80" s="75"/>
      <c r="AL80" s="75"/>
    </row>
    <row r="81" spans="27:38" ht="12.75" customHeight="1" x14ac:dyDescent="0.2">
      <c r="AA81" s="75"/>
      <c r="AB81" s="75"/>
      <c r="AC81" s="81"/>
      <c r="AD81" s="81"/>
      <c r="AE81" s="81"/>
      <c r="AF81" s="81"/>
      <c r="AG81" s="81"/>
      <c r="AH81" s="81"/>
      <c r="AI81" s="75"/>
      <c r="AJ81" s="75"/>
      <c r="AK81" s="75"/>
      <c r="AL81" s="75"/>
    </row>
    <row r="82" spans="27:38" ht="12.75" customHeight="1" x14ac:dyDescent="0.2">
      <c r="AA82" s="75"/>
      <c r="AB82" s="75"/>
      <c r="AC82" s="81"/>
      <c r="AD82" s="81"/>
      <c r="AE82" s="81"/>
      <c r="AF82" s="81"/>
      <c r="AG82" s="81"/>
      <c r="AH82" s="81"/>
      <c r="AI82" s="75"/>
      <c r="AJ82" s="75"/>
      <c r="AK82" s="75"/>
      <c r="AL82" s="75"/>
    </row>
    <row r="83" spans="27:38" ht="12.75" customHeight="1" x14ac:dyDescent="0.2">
      <c r="AA83" s="75"/>
      <c r="AB83" s="75"/>
      <c r="AC83" s="81"/>
      <c r="AD83" s="81"/>
      <c r="AE83" s="81"/>
      <c r="AF83" s="81"/>
      <c r="AG83" s="81"/>
      <c r="AH83" s="81"/>
      <c r="AI83" s="75"/>
      <c r="AJ83" s="75"/>
      <c r="AK83" s="75"/>
      <c r="AL83" s="75"/>
    </row>
    <row r="84" spans="27:38" ht="12.75" customHeight="1" x14ac:dyDescent="0.2">
      <c r="AA84" s="75"/>
      <c r="AB84" s="75"/>
      <c r="AC84" s="81"/>
      <c r="AD84" s="81"/>
      <c r="AE84" s="81"/>
      <c r="AF84" s="81"/>
      <c r="AG84" s="81"/>
      <c r="AH84" s="81"/>
      <c r="AI84" s="75"/>
      <c r="AJ84" s="75"/>
      <c r="AK84" s="75"/>
      <c r="AL84" s="75"/>
    </row>
    <row r="85" spans="27:38" ht="12.75" customHeight="1" x14ac:dyDescent="0.2">
      <c r="AA85" s="75"/>
      <c r="AB85" s="75"/>
      <c r="AC85" s="81"/>
      <c r="AD85" s="81"/>
      <c r="AE85" s="81"/>
      <c r="AF85" s="81"/>
      <c r="AG85" s="81"/>
      <c r="AH85" s="81"/>
      <c r="AI85" s="75"/>
      <c r="AJ85" s="75"/>
      <c r="AK85" s="75"/>
      <c r="AL85" s="75"/>
    </row>
    <row r="86" spans="27:38" ht="12.75" customHeight="1" x14ac:dyDescent="0.2">
      <c r="AA86" s="75"/>
      <c r="AB86" s="75"/>
      <c r="AC86" s="81"/>
      <c r="AD86" s="81"/>
      <c r="AE86" s="81"/>
      <c r="AF86" s="81"/>
      <c r="AG86" s="81"/>
      <c r="AH86" s="81"/>
      <c r="AI86" s="75"/>
      <c r="AJ86" s="75"/>
      <c r="AK86" s="75"/>
      <c r="AL86" s="75"/>
    </row>
    <row r="87" spans="27:38" ht="12.75" customHeight="1" x14ac:dyDescent="0.2">
      <c r="AA87" s="75"/>
      <c r="AB87" s="75"/>
      <c r="AC87" s="81"/>
      <c r="AD87" s="81"/>
      <c r="AE87" s="81"/>
      <c r="AF87" s="81"/>
      <c r="AG87" s="81"/>
      <c r="AH87" s="81"/>
      <c r="AI87" s="75"/>
      <c r="AJ87" s="75"/>
      <c r="AK87" s="75"/>
      <c r="AL87" s="75"/>
    </row>
    <row r="88" spans="27:38" ht="12.75" customHeight="1" x14ac:dyDescent="0.2">
      <c r="AA88" s="75"/>
      <c r="AB88" s="75"/>
      <c r="AC88" s="81"/>
      <c r="AD88" s="81"/>
      <c r="AE88" s="81"/>
      <c r="AF88" s="81"/>
      <c r="AG88" s="81"/>
      <c r="AH88" s="81"/>
      <c r="AI88" s="75"/>
      <c r="AJ88" s="75"/>
      <c r="AK88" s="75"/>
      <c r="AL88" s="75"/>
    </row>
    <row r="89" spans="27:38" ht="12.75" customHeight="1" x14ac:dyDescent="0.2">
      <c r="AA89" s="75"/>
      <c r="AB89" s="75"/>
      <c r="AC89" s="81"/>
      <c r="AD89" s="81"/>
      <c r="AE89" s="81"/>
      <c r="AF89" s="81"/>
      <c r="AG89" s="81"/>
      <c r="AH89" s="81"/>
      <c r="AI89" s="75"/>
      <c r="AJ89" s="75"/>
      <c r="AK89" s="75"/>
      <c r="AL89" s="75"/>
    </row>
    <row r="90" spans="27:38" ht="12.75" customHeight="1" x14ac:dyDescent="0.2">
      <c r="AA90" s="75"/>
      <c r="AB90" s="75"/>
      <c r="AC90" s="81"/>
      <c r="AD90" s="81"/>
      <c r="AE90" s="81"/>
      <c r="AF90" s="81"/>
      <c r="AG90" s="81"/>
      <c r="AH90" s="81"/>
      <c r="AI90" s="75"/>
      <c r="AJ90" s="75"/>
      <c r="AK90" s="75"/>
      <c r="AL90" s="75"/>
    </row>
    <row r="91" spans="27:38" ht="12.75" customHeight="1" x14ac:dyDescent="0.2">
      <c r="AA91" s="75"/>
      <c r="AB91" s="75"/>
      <c r="AC91" s="81"/>
      <c r="AD91" s="81"/>
      <c r="AE91" s="81"/>
      <c r="AF91" s="81"/>
      <c r="AG91" s="81"/>
      <c r="AH91" s="81"/>
      <c r="AI91" s="75"/>
      <c r="AJ91" s="75"/>
      <c r="AK91" s="75"/>
      <c r="AL91" s="75"/>
    </row>
    <row r="92" spans="27:38" ht="12.75" customHeight="1" x14ac:dyDescent="0.2">
      <c r="AA92" s="75"/>
      <c r="AB92" s="75"/>
      <c r="AC92" s="81"/>
      <c r="AD92" s="81"/>
      <c r="AE92" s="81"/>
      <c r="AF92" s="81"/>
      <c r="AG92" s="81"/>
      <c r="AH92" s="81"/>
      <c r="AI92" s="75"/>
      <c r="AJ92" s="75"/>
      <c r="AK92" s="75"/>
      <c r="AL92" s="75"/>
    </row>
    <row r="93" spans="27:38" ht="12.75" customHeight="1" x14ac:dyDescent="0.2">
      <c r="AA93" s="75"/>
      <c r="AB93" s="75"/>
      <c r="AC93" s="81"/>
      <c r="AD93" s="81"/>
      <c r="AE93" s="81"/>
      <c r="AF93" s="81"/>
      <c r="AG93" s="81"/>
      <c r="AH93" s="81"/>
      <c r="AI93" s="75"/>
      <c r="AJ93" s="75"/>
      <c r="AK93" s="75"/>
      <c r="AL93" s="75"/>
    </row>
    <row r="94" spans="27:38" ht="12.75" customHeight="1" x14ac:dyDescent="0.2">
      <c r="AA94" s="75"/>
      <c r="AB94" s="75"/>
      <c r="AC94" s="81"/>
      <c r="AD94" s="81"/>
      <c r="AE94" s="81"/>
      <c r="AF94" s="81"/>
      <c r="AG94" s="81"/>
      <c r="AH94" s="81"/>
      <c r="AI94" s="75"/>
      <c r="AJ94" s="75"/>
      <c r="AK94" s="75"/>
      <c r="AL94" s="75"/>
    </row>
  </sheetData>
  <mergeCells count="28">
    <mergeCell ref="Y10:Y11"/>
    <mergeCell ref="AE35:AG35"/>
    <mergeCell ref="D57:E57"/>
    <mergeCell ref="R57:Z57"/>
    <mergeCell ref="D61:E61"/>
    <mergeCell ref="R61:Z61"/>
    <mergeCell ref="H10:H11"/>
    <mergeCell ref="I10:I11"/>
    <mergeCell ref="P10:U10"/>
    <mergeCell ref="V10:V11"/>
    <mergeCell ref="W10:W11"/>
    <mergeCell ref="X10:X11"/>
    <mergeCell ref="A7:D7"/>
    <mergeCell ref="H7:P7"/>
    <mergeCell ref="A8:D8"/>
    <mergeCell ref="H9:I9"/>
    <mergeCell ref="A10:A11"/>
    <mergeCell ref="B10:C10"/>
    <mergeCell ref="D10:D11"/>
    <mergeCell ref="E10:E11"/>
    <mergeCell ref="F10:F11"/>
    <mergeCell ref="G10:G11"/>
    <mergeCell ref="A6:Y6"/>
    <mergeCell ref="A1:Y1"/>
    <mergeCell ref="A2:Y2"/>
    <mergeCell ref="A3:Y3"/>
    <mergeCell ref="A4:Y4"/>
    <mergeCell ref="A5:Y5"/>
  </mergeCells>
  <printOptions horizontalCentered="1"/>
  <pageMargins left="0" right="0" top="0.78740157480314965" bottom="0.19685039370078741" header="0.51181102362204722" footer="0.2"/>
  <pageSetup paperSize="9" orientation="landscape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AM94"/>
  <sheetViews>
    <sheetView topLeftCell="A3" zoomScaleNormal="100" workbookViewId="0">
      <selection activeCell="AN57" sqref="AN57"/>
    </sheetView>
  </sheetViews>
  <sheetFormatPr defaultColWidth="9.140625" defaultRowHeight="12.75" outlineLevelCol="1" x14ac:dyDescent="0.2"/>
  <cols>
    <col min="1" max="1" width="7" style="42" customWidth="1"/>
    <col min="2" max="2" width="5.28515625" style="42" hidden="1" customWidth="1"/>
    <col min="3" max="3" width="6.5703125" style="42" hidden="1" customWidth="1"/>
    <col min="4" max="4" width="19.28515625" style="26" customWidth="1"/>
    <col min="5" max="5" width="8.7109375" style="45" customWidth="1"/>
    <col min="6" max="6" width="5.42578125" style="45" customWidth="1"/>
    <col min="7" max="7" width="19" style="26" customWidth="1"/>
    <col min="8" max="8" width="6.7109375" style="26" hidden="1" customWidth="1"/>
    <col min="9" max="9" width="13.5703125" style="26" customWidth="1"/>
    <col min="10" max="15" width="6" style="26" hidden="1" customWidth="1" outlineLevel="1"/>
    <col min="16" max="16" width="6.42578125" style="26" customWidth="1" collapsed="1"/>
    <col min="17" max="21" width="6.42578125" style="26" customWidth="1"/>
    <col min="22" max="22" width="6.140625" style="26" bestFit="1" customWidth="1"/>
    <col min="23" max="23" width="7.28515625" style="26" customWidth="1"/>
    <col min="24" max="24" width="7" style="26" hidden="1" customWidth="1"/>
    <col min="25" max="25" width="19.28515625" style="26" customWidth="1"/>
    <col min="26" max="26" width="8" style="26" hidden="1" customWidth="1" outlineLevel="1"/>
    <col min="27" max="28" width="6.5703125" style="26" hidden="1" customWidth="1" outlineLevel="1"/>
    <col min="29" max="34" width="6.5703125" style="45" hidden="1" customWidth="1" outlineLevel="1"/>
    <col min="35" max="35" width="6.5703125" style="26" hidden="1" customWidth="1" outlineLevel="1"/>
    <col min="36" max="36" width="11.42578125" style="26" customWidth="1" collapsed="1"/>
    <col min="37" max="37" width="3.5703125" style="26" customWidth="1"/>
    <col min="38" max="16384" width="9.140625" style="26"/>
  </cols>
  <sheetData>
    <row r="1" spans="1:35" x14ac:dyDescent="0.2">
      <c r="A1" s="420" t="str">
        <f>Name_1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AC1" s="26"/>
      <c r="AD1" s="150"/>
      <c r="AE1" s="151"/>
      <c r="AF1" s="26"/>
      <c r="AG1" s="26"/>
      <c r="AH1" s="26"/>
    </row>
    <row r="2" spans="1:35" x14ac:dyDescent="0.2">
      <c r="A2" s="428">
        <f>Name_2</f>
        <v>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AC2" s="26"/>
      <c r="AD2" s="150"/>
      <c r="AE2" s="151"/>
      <c r="AF2" s="26"/>
      <c r="AG2" s="26"/>
      <c r="AH2" s="26"/>
    </row>
    <row r="3" spans="1:35" x14ac:dyDescent="0.2">
      <c r="A3" s="420" t="str">
        <f>Name_3</f>
        <v>РОСТОВСКАЯ ГОРОДСКАЯ ФЕДЕРАЦИЯ ЛЕГКОЙ АТЛЕТИКИ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AC3" s="26"/>
      <c r="AD3" s="163"/>
      <c r="AE3" s="164"/>
      <c r="AF3" s="26"/>
      <c r="AG3" s="26"/>
      <c r="AH3" s="26"/>
    </row>
    <row r="4" spans="1:35" x14ac:dyDescent="0.2">
      <c r="A4" s="428">
        <f>Name_6</f>
        <v>0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AC4" s="26"/>
      <c r="AD4" s="163"/>
      <c r="AE4" s="164"/>
      <c r="AF4" s="26"/>
      <c r="AG4" s="26"/>
      <c r="AH4" s="26"/>
    </row>
    <row r="5" spans="1:35" x14ac:dyDescent="0.2">
      <c r="A5" s="420" t="str">
        <f>Name_4</f>
        <v>ОТКРЫТЫЙ ЛЕТНИЙ ЧЕМПИОНАТ ГОРОДА РОСТОВА-НА-ДОНУ</v>
      </c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AC5" s="26"/>
      <c r="AD5" s="163"/>
      <c r="AE5" s="164"/>
      <c r="AF5" s="26"/>
      <c r="AG5" s="26"/>
      <c r="AH5" s="26"/>
    </row>
    <row r="6" spans="1:35" ht="15" x14ac:dyDescent="0.2">
      <c r="A6" s="470" t="s">
        <v>20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  <c r="AD6" s="163"/>
      <c r="AE6" s="164"/>
    </row>
    <row r="7" spans="1:35" ht="12.75" customHeight="1" x14ac:dyDescent="0.2">
      <c r="A7" s="471" t="s">
        <v>2082</v>
      </c>
      <c r="B7" s="471"/>
      <c r="C7" s="471"/>
      <c r="D7" s="471"/>
      <c r="F7" s="44"/>
      <c r="G7" s="4"/>
      <c r="H7" s="499"/>
      <c r="I7" s="499"/>
      <c r="J7" s="499"/>
      <c r="K7" s="499"/>
      <c r="L7" s="499"/>
      <c r="M7" s="499"/>
      <c r="N7" s="499"/>
      <c r="O7" s="499"/>
      <c r="P7" s="499"/>
      <c r="Q7" s="42"/>
      <c r="R7" s="42"/>
      <c r="S7" s="42"/>
      <c r="T7" s="42"/>
      <c r="U7" s="42"/>
      <c r="V7" s="45"/>
      <c r="W7" s="45"/>
      <c r="Z7" s="26" t="s">
        <v>61</v>
      </c>
      <c r="AD7" s="163"/>
      <c r="AE7" s="164"/>
    </row>
    <row r="8" spans="1:35" ht="12.75" customHeight="1" x14ac:dyDescent="0.2">
      <c r="A8" s="471"/>
      <c r="B8" s="471"/>
      <c r="C8" s="471"/>
      <c r="D8" s="471"/>
      <c r="F8" s="44"/>
      <c r="G8" s="4"/>
      <c r="Y8" s="184" t="str">
        <f>d_6</f>
        <v>t° +20 вл. 58%</v>
      </c>
      <c r="AD8" s="163"/>
      <c r="AE8" s="164"/>
    </row>
    <row r="9" spans="1:35" x14ac:dyDescent="0.2">
      <c r="A9" s="10" t="str">
        <f>d_4</f>
        <v>ЖЕНЩИНЫ</v>
      </c>
      <c r="B9" s="10"/>
      <c r="C9" s="10"/>
      <c r="F9" s="44"/>
      <c r="G9" s="4"/>
      <c r="H9" s="478"/>
      <c r="I9" s="478"/>
      <c r="J9" s="141"/>
      <c r="K9" s="141"/>
      <c r="L9" s="141"/>
      <c r="M9" s="141"/>
      <c r="N9" s="141"/>
      <c r="O9" s="141"/>
      <c r="P9" s="175" t="s">
        <v>105</v>
      </c>
      <c r="Q9" s="175"/>
      <c r="R9" s="175"/>
      <c r="S9" s="175"/>
      <c r="T9" s="172" t="str">
        <f>d_1</f>
        <v>17 сентября 2022 г.</v>
      </c>
      <c r="V9" s="172"/>
      <c r="W9" s="295" t="str">
        <f>ядро!P6</f>
        <v>10.00</v>
      </c>
      <c r="Y9" s="131" t="str">
        <f>d_7</f>
        <v xml:space="preserve">г. Ростов н/Д </v>
      </c>
    </row>
    <row r="10" spans="1:35" ht="12.75" customHeight="1" x14ac:dyDescent="0.2">
      <c r="A10" s="466" t="s">
        <v>2028</v>
      </c>
      <c r="B10" s="466" t="s">
        <v>133</v>
      </c>
      <c r="C10" s="466"/>
      <c r="D10" s="455" t="s">
        <v>66</v>
      </c>
      <c r="E10" s="455" t="s">
        <v>21</v>
      </c>
      <c r="F10" s="498" t="s">
        <v>28</v>
      </c>
      <c r="G10" s="455" t="s">
        <v>107</v>
      </c>
      <c r="H10" s="502" t="s">
        <v>109</v>
      </c>
      <c r="I10" s="480" t="s">
        <v>116</v>
      </c>
      <c r="J10" s="143"/>
      <c r="K10" s="143"/>
      <c r="L10" s="143"/>
      <c r="M10" s="143"/>
      <c r="N10" s="143"/>
      <c r="O10" s="143"/>
      <c r="P10" s="510" t="s">
        <v>29</v>
      </c>
      <c r="Q10" s="511"/>
      <c r="R10" s="511"/>
      <c r="S10" s="511"/>
      <c r="T10" s="511"/>
      <c r="U10" s="512"/>
      <c r="V10" s="513" t="s">
        <v>30</v>
      </c>
      <c r="W10" s="515" t="s">
        <v>31</v>
      </c>
      <c r="X10" s="515" t="s">
        <v>17</v>
      </c>
      <c r="Y10" s="507" t="s">
        <v>18</v>
      </c>
      <c r="AA10" s="126" t="s">
        <v>121</v>
      </c>
      <c r="AB10" s="126" t="s">
        <v>122</v>
      </c>
      <c r="AC10" s="126" t="s">
        <v>123</v>
      </c>
      <c r="AD10" s="126">
        <v>1</v>
      </c>
      <c r="AE10" s="126">
        <v>2</v>
      </c>
      <c r="AF10" s="126" t="s">
        <v>47</v>
      </c>
      <c r="AG10" s="126" t="s">
        <v>124</v>
      </c>
      <c r="AH10" s="126" t="s">
        <v>125</v>
      </c>
      <c r="AI10" s="126" t="s">
        <v>126</v>
      </c>
    </row>
    <row r="11" spans="1:35" ht="15.75" x14ac:dyDescent="0.2">
      <c r="A11" s="466"/>
      <c r="B11" s="185" t="s">
        <v>134</v>
      </c>
      <c r="C11" s="185" t="s">
        <v>135</v>
      </c>
      <c r="D11" s="455"/>
      <c r="E11" s="455"/>
      <c r="F11" s="455"/>
      <c r="G11" s="455"/>
      <c r="H11" s="503"/>
      <c r="I11" s="481"/>
      <c r="J11" s="142"/>
      <c r="K11" s="142"/>
      <c r="L11" s="142"/>
      <c r="M11" s="142"/>
      <c r="N11" s="142"/>
      <c r="O11" s="142"/>
      <c r="P11" s="111">
        <v>1</v>
      </c>
      <c r="Q11" s="111">
        <v>2</v>
      </c>
      <c r="R11" s="111">
        <v>3</v>
      </c>
      <c r="S11" s="112">
        <v>4</v>
      </c>
      <c r="T11" s="112">
        <v>5</v>
      </c>
      <c r="U11" s="112">
        <v>6</v>
      </c>
      <c r="V11" s="514"/>
      <c r="W11" s="516"/>
      <c r="X11" s="516"/>
      <c r="Y11" s="508"/>
      <c r="AA11" s="197">
        <v>62</v>
      </c>
      <c r="AB11" s="197">
        <v>53</v>
      </c>
      <c r="AC11" s="197">
        <v>45</v>
      </c>
      <c r="AD11" s="197">
        <v>39</v>
      </c>
      <c r="AE11" s="197">
        <v>33</v>
      </c>
      <c r="AF11" s="198">
        <v>28</v>
      </c>
      <c r="AG11" s="198">
        <v>24</v>
      </c>
      <c r="AH11" s="198">
        <v>20</v>
      </c>
      <c r="AI11" s="199"/>
    </row>
    <row r="12" spans="1:35" ht="24" customHeight="1" x14ac:dyDescent="0.2">
      <c r="A12" s="154">
        <f>RANK(V12,$V$12:$V$175,0)</f>
        <v>1</v>
      </c>
      <c r="B12" s="154"/>
      <c r="C12" s="154"/>
      <c r="D12" s="71" t="e">
        <f>VLOOKUP($Z12,УЧАСТНИКИ!$A$2:$L$1060,3,FALSE)</f>
        <v>#N/A</v>
      </c>
      <c r="E12" s="78" t="e">
        <f>VLOOKUP($Z12,УЧАСТНИКИ!$A$2:$L$1060,4,FALSE)</f>
        <v>#N/A</v>
      </c>
      <c r="F12" s="78" t="e">
        <f>VLOOKUP($Z12,УЧАСТНИКИ!$A$2:$L$1060,8,FALSE)</f>
        <v>#N/A</v>
      </c>
      <c r="G12" s="71" t="e">
        <f>VLOOKUP($Z12,УЧАСТНИКИ!$A$2:$L$1060,5,FALSE)</f>
        <v>#N/A</v>
      </c>
      <c r="H12" s="59" t="e">
        <f>VLOOKUP($Z12,УЧАСТНИКИ!$A$2:$L$1060,7,FALSE)</f>
        <v>#N/A</v>
      </c>
      <c r="I12" s="59" t="e">
        <f>VLOOKUP($Z12,УЧАСТНИКИ!$A$2:$L$1060,11,FALSE)</f>
        <v>#N/A</v>
      </c>
      <c r="J12" s="145"/>
      <c r="K12" s="145"/>
      <c r="L12" s="145">
        <v>2387</v>
      </c>
      <c r="M12" s="145"/>
      <c r="N12" s="145">
        <v>2686</v>
      </c>
      <c r="O12" s="146">
        <v>2971</v>
      </c>
      <c r="P12" s="147" t="s">
        <v>309</v>
      </c>
      <c r="Q12" s="147" t="s">
        <v>309</v>
      </c>
      <c r="R12" s="147">
        <f t="shared" ref="R12:R16" si="0">L12/100</f>
        <v>23.87</v>
      </c>
      <c r="S12" s="147" t="s">
        <v>309</v>
      </c>
      <c r="T12" s="147">
        <f t="shared" ref="T12:T15" si="1">N12/100</f>
        <v>26.86</v>
      </c>
      <c r="U12" s="147">
        <f t="shared" ref="U12:U15" si="2">O12/100</f>
        <v>29.71</v>
      </c>
      <c r="V12" s="153">
        <f t="shared" ref="V12:V51" si="3">MAX(P12,Q12,R12,S12,T12,U12)</f>
        <v>29.71</v>
      </c>
      <c r="W12" s="57" t="str">
        <f>IF(V12&gt;=$AA$11,"МСМК",IF(V12&gt;=$AB$11,"МС",IF(V12&gt;=$AC$11,"КМС",IF(V12&gt;=$AD$11,"1",IF(V12&gt;=$AE$11,"2",IF(V12&gt;=$AF$11,"3",IF(V12&gt;=$AG$11,"1юн",IF(V12&gt;=$AH$11,"2юн",IF(V12&gt;=$AI$11,"3юн",IF(V12&lt;$AI$11,"б/р"))))))))))</f>
        <v>3</v>
      </c>
      <c r="X12" s="59" t="e">
        <f>VLOOKUP($Z12,УЧАСТНИКИ!$A$2:$L$1060,9,FALSE)</f>
        <v>#N/A</v>
      </c>
      <c r="Y12" s="71" t="e">
        <f>VLOOKUP($Z12,УЧАСТНИКИ!$A$2:$L$1060,10,FALSE)</f>
        <v>#N/A</v>
      </c>
      <c r="Z12" s="26" t="s">
        <v>2378</v>
      </c>
    </row>
    <row r="13" spans="1:35" ht="24" customHeight="1" x14ac:dyDescent="0.2">
      <c r="A13" s="154">
        <f t="shared" ref="A13:A51" si="4">RANK(V13,$V$12:$V$175,0)</f>
        <v>2</v>
      </c>
      <c r="B13" s="154"/>
      <c r="C13" s="154"/>
      <c r="D13" s="71" t="str">
        <f>VLOOKUP($Z13,УЧАСТНИКИ!$A$2:$L$1060,3,FALSE)</f>
        <v>ХВОСТОВИЦКАЯ АНАСТАСИЯ</v>
      </c>
      <c r="E13" s="78" t="str">
        <f>VLOOKUP($Z13,УЧАСТНИКИ!$A$2:$L$1060,4,FALSE)</f>
        <v>09.08.2010</v>
      </c>
      <c r="F13" s="78" t="str">
        <f>VLOOKUP($Z13,УЧАСТНИКИ!$A$2:$L$1060,8,FALSE)</f>
        <v>1Ю</v>
      </c>
      <c r="G13" s="71" t="str">
        <f>VLOOKUP($Z13,УЧАСТНИКИ!$A$2:$L$1060,5,FALSE)</f>
        <v>РОСТОВ ДЮСШ-1</v>
      </c>
      <c r="H13" s="59">
        <f>VLOOKUP($Z13,УЧАСТНИКИ!$A$2:$L$1060,7,FALSE)</f>
        <v>0</v>
      </c>
      <c r="I13" s="59" t="str">
        <f>VLOOKUP($Z13,УЧАСТНИКИ!$A$2:$L$1060,11,FALSE)</f>
        <v>МО</v>
      </c>
      <c r="J13" s="145">
        <v>2714</v>
      </c>
      <c r="K13" s="145">
        <v>2890</v>
      </c>
      <c r="L13" s="145">
        <v>2893</v>
      </c>
      <c r="M13" s="145">
        <v>2724</v>
      </c>
      <c r="N13" s="145"/>
      <c r="O13" s="146"/>
      <c r="P13" s="147">
        <f t="shared" ref="P13:P16" si="5">J13/100</f>
        <v>27.14</v>
      </c>
      <c r="Q13" s="147">
        <f t="shared" ref="Q13:Q16" si="6">K13/100</f>
        <v>28.9</v>
      </c>
      <c r="R13" s="147">
        <f t="shared" si="0"/>
        <v>28.93</v>
      </c>
      <c r="S13" s="147">
        <f t="shared" ref="S13:S16" si="7">M13/100</f>
        <v>27.24</v>
      </c>
      <c r="T13" s="147" t="s">
        <v>309</v>
      </c>
      <c r="U13" s="147" t="s">
        <v>309</v>
      </c>
      <c r="V13" s="153">
        <f t="shared" si="3"/>
        <v>28.93</v>
      </c>
      <c r="W13" s="57" t="str">
        <f t="shared" ref="W13:W51" si="8">IF(V13&gt;=$AA$11,"МСМК",IF(V13&gt;=$AB$11,"МС",IF(V13&gt;=$AC$11,"КМС",IF(V13&gt;=$AD$11,"1",IF(V13&gt;=$AE$11,"2",IF(V13&gt;=$AF$11,"3",IF(V13&gt;=$AG$11,"1юн",IF(V13&gt;=$AH$11,"2юн",IF(V13&gt;=$AI$11,"3юн",IF(V13&lt;$AI$11,"б/р"))))))))))</f>
        <v>3</v>
      </c>
      <c r="X13" s="59">
        <f>VLOOKUP($Z13,УЧАСТНИКИ!$A$2:$L$1060,9,FALSE)</f>
        <v>0</v>
      </c>
      <c r="Y13" s="71" t="str">
        <f>VLOOKUP($Z13,УЧАСТНИКИ!$A$2:$L$1060,10,FALSE)</f>
        <v>ЛОБОДА Ю.П., БИЛЕТИНА З.А.</v>
      </c>
      <c r="Z13" s="26" t="s">
        <v>2350</v>
      </c>
    </row>
    <row r="14" spans="1:35" ht="24" customHeight="1" x14ac:dyDescent="0.2">
      <c r="A14" s="154">
        <f t="shared" si="4"/>
        <v>3</v>
      </c>
      <c r="B14" s="154"/>
      <c r="C14" s="154"/>
      <c r="D14" s="71" t="e">
        <f>VLOOKUP($Z14,УЧАСТНИКИ!$A$2:$L$1060,3,FALSE)</f>
        <v>#N/A</v>
      </c>
      <c r="E14" s="78" t="e">
        <f>VLOOKUP($Z14,УЧАСТНИКИ!$A$2:$L$1060,4,FALSE)</f>
        <v>#N/A</v>
      </c>
      <c r="F14" s="78" t="e">
        <f>VLOOKUP($Z14,УЧАСТНИКИ!$A$2:$L$1060,8,FALSE)</f>
        <v>#N/A</v>
      </c>
      <c r="G14" s="71" t="e">
        <f>VLOOKUP($Z14,УЧАСТНИКИ!$A$2:$L$1060,5,FALSE)</f>
        <v>#N/A</v>
      </c>
      <c r="H14" s="59" t="e">
        <f>VLOOKUP($Z14,УЧАСТНИКИ!$A$2:$L$1060,7,FALSE)</f>
        <v>#N/A</v>
      </c>
      <c r="I14" s="59" t="e">
        <f>VLOOKUP($Z14,УЧАСТНИКИ!$A$2:$L$1060,11,FALSE)</f>
        <v>#N/A</v>
      </c>
      <c r="J14" s="145">
        <v>2559</v>
      </c>
      <c r="K14" s="145"/>
      <c r="L14" s="145">
        <v>2520</v>
      </c>
      <c r="M14" s="145">
        <v>2471</v>
      </c>
      <c r="N14" s="145">
        <v>2711</v>
      </c>
      <c r="O14" s="145">
        <v>2884</v>
      </c>
      <c r="P14" s="147">
        <f t="shared" si="5"/>
        <v>25.59</v>
      </c>
      <c r="Q14" s="147" t="s">
        <v>309</v>
      </c>
      <c r="R14" s="147">
        <f t="shared" si="0"/>
        <v>25.2</v>
      </c>
      <c r="S14" s="147">
        <f t="shared" si="7"/>
        <v>24.71</v>
      </c>
      <c r="T14" s="147">
        <f t="shared" si="1"/>
        <v>27.11</v>
      </c>
      <c r="U14" s="147">
        <f t="shared" si="2"/>
        <v>28.84</v>
      </c>
      <c r="V14" s="153">
        <f t="shared" si="3"/>
        <v>28.84</v>
      </c>
      <c r="W14" s="57" t="str">
        <f t="shared" si="8"/>
        <v>3</v>
      </c>
      <c r="X14" s="59" t="e">
        <f>VLOOKUP($Z14,УЧАСТНИКИ!$A$2:$L$1060,9,FALSE)</f>
        <v>#N/A</v>
      </c>
      <c r="Y14" s="71" t="e">
        <f>VLOOKUP($Z14,УЧАСТНИКИ!$A$2:$L$1060,10,FALSE)</f>
        <v>#N/A</v>
      </c>
      <c r="Z14" s="26" t="s">
        <v>2087</v>
      </c>
    </row>
    <row r="15" spans="1:35" ht="24" customHeight="1" x14ac:dyDescent="0.2">
      <c r="A15" s="154">
        <f t="shared" si="4"/>
        <v>4</v>
      </c>
      <c r="B15" s="154"/>
      <c r="C15" s="154"/>
      <c r="D15" s="71" t="e">
        <f>VLOOKUP($Z15,УЧАСТНИКИ!$A$2:$L$1060,3,FALSE)</f>
        <v>#N/A</v>
      </c>
      <c r="E15" s="78" t="e">
        <f>VLOOKUP($Z15,УЧАСТНИКИ!$A$2:$L$1060,4,FALSE)</f>
        <v>#N/A</v>
      </c>
      <c r="F15" s="78" t="e">
        <f>VLOOKUP($Z15,УЧАСТНИКИ!$A$2:$L$1060,8,FALSE)</f>
        <v>#N/A</v>
      </c>
      <c r="G15" s="71" t="e">
        <f>VLOOKUP($Z15,УЧАСТНИКИ!$A$2:$L$1060,5,FALSE)</f>
        <v>#N/A</v>
      </c>
      <c r="H15" s="59" t="e">
        <f>VLOOKUP($Z15,УЧАСТНИКИ!$A$2:$L$1060,7,FALSE)</f>
        <v>#N/A</v>
      </c>
      <c r="I15" s="59" t="e">
        <f>VLOOKUP($Z15,УЧАСТНИКИ!$A$2:$L$1060,11,FALSE)</f>
        <v>#N/A</v>
      </c>
      <c r="J15" s="145">
        <v>2716</v>
      </c>
      <c r="K15" s="145"/>
      <c r="L15" s="145"/>
      <c r="M15" s="145">
        <v>2404</v>
      </c>
      <c r="N15" s="145">
        <v>2394</v>
      </c>
      <c r="O15" s="145">
        <v>2646</v>
      </c>
      <c r="P15" s="147">
        <f t="shared" si="5"/>
        <v>27.16</v>
      </c>
      <c r="Q15" s="147" t="s">
        <v>309</v>
      </c>
      <c r="R15" s="147" t="s">
        <v>309</v>
      </c>
      <c r="S15" s="147">
        <f t="shared" si="7"/>
        <v>24.04</v>
      </c>
      <c r="T15" s="147">
        <f t="shared" si="1"/>
        <v>23.94</v>
      </c>
      <c r="U15" s="147">
        <f t="shared" si="2"/>
        <v>26.46</v>
      </c>
      <c r="V15" s="153">
        <f t="shared" si="3"/>
        <v>27.16</v>
      </c>
      <c r="W15" s="57" t="str">
        <f t="shared" si="8"/>
        <v>1юн</v>
      </c>
      <c r="X15" s="59" t="e">
        <f>VLOOKUP($Z15,УЧАСТНИКИ!$A$2:$L$1060,9,FALSE)</f>
        <v>#N/A</v>
      </c>
      <c r="Y15" s="71" t="e">
        <f>VLOOKUP($Z15,УЧАСТНИКИ!$A$2:$L$1060,10,FALSE)</f>
        <v>#N/A</v>
      </c>
      <c r="Z15" s="26" t="s">
        <v>1619</v>
      </c>
    </row>
    <row r="16" spans="1:35" ht="24" customHeight="1" x14ac:dyDescent="0.2">
      <c r="A16" s="154">
        <f t="shared" si="4"/>
        <v>5</v>
      </c>
      <c r="B16" s="154"/>
      <c r="C16" s="154"/>
      <c r="D16" s="71" t="e">
        <f>VLOOKUP($Z16,УЧАСТНИКИ!$A$2:$L$1060,3,FALSE)</f>
        <v>#N/A</v>
      </c>
      <c r="E16" s="78" t="e">
        <f>VLOOKUP($Z16,УЧАСТНИКИ!$A$2:$L$1060,4,FALSE)</f>
        <v>#N/A</v>
      </c>
      <c r="F16" s="78" t="e">
        <f>VLOOKUP($Z16,УЧАСТНИКИ!$A$2:$L$1060,8,FALSE)</f>
        <v>#N/A</v>
      </c>
      <c r="G16" s="71" t="e">
        <f>VLOOKUP($Z16,УЧАСТНИКИ!$A$2:$L$1060,5,FALSE)</f>
        <v>#N/A</v>
      </c>
      <c r="H16" s="59" t="e">
        <f>VLOOKUP($Z16,УЧАСТНИКИ!$A$2:$L$1060,7,FALSE)</f>
        <v>#N/A</v>
      </c>
      <c r="I16" s="59" t="e">
        <f>VLOOKUP($Z16,УЧАСТНИКИ!$A$2:$L$1060,11,FALSE)</f>
        <v>#N/A</v>
      </c>
      <c r="J16" s="145">
        <v>2182</v>
      </c>
      <c r="K16" s="145">
        <v>2202</v>
      </c>
      <c r="L16" s="145">
        <v>2219</v>
      </c>
      <c r="M16" s="145">
        <v>2113</v>
      </c>
      <c r="N16" s="145"/>
      <c r="O16" s="145"/>
      <c r="P16" s="147">
        <f t="shared" si="5"/>
        <v>21.82</v>
      </c>
      <c r="Q16" s="147">
        <f t="shared" si="6"/>
        <v>22.02</v>
      </c>
      <c r="R16" s="147">
        <f t="shared" si="0"/>
        <v>22.19</v>
      </c>
      <c r="S16" s="147">
        <f t="shared" si="7"/>
        <v>21.13</v>
      </c>
      <c r="T16" s="147" t="s">
        <v>309</v>
      </c>
      <c r="U16" s="147" t="s">
        <v>309</v>
      </c>
      <c r="V16" s="153">
        <f t="shared" si="3"/>
        <v>22.19</v>
      </c>
      <c r="W16" s="57" t="str">
        <f t="shared" si="8"/>
        <v>2юн</v>
      </c>
      <c r="X16" s="59" t="e">
        <f>VLOOKUP($Z16,УЧАСТНИКИ!$A$2:$L$1060,9,FALSE)</f>
        <v>#N/A</v>
      </c>
      <c r="Y16" s="71" t="e">
        <f>VLOOKUP($Z16,УЧАСТНИКИ!$A$2:$L$1060,10,FALSE)</f>
        <v>#N/A</v>
      </c>
      <c r="Z16" s="26" t="s">
        <v>663</v>
      </c>
    </row>
    <row r="17" spans="1:25" hidden="1" x14ac:dyDescent="0.2">
      <c r="A17" s="154">
        <f t="shared" si="4"/>
        <v>6</v>
      </c>
      <c r="B17" s="154"/>
      <c r="C17" s="154"/>
      <c r="D17" s="71" t="e">
        <f>VLOOKUP($Z17,УЧАСТНИКИ!$A$2:$L$1060,3,FALSE)</f>
        <v>#N/A</v>
      </c>
      <c r="E17" s="78" t="e">
        <f>VLOOKUP($Z17,УЧАСТНИКИ!$A$2:$L$1060,4,FALSE)</f>
        <v>#N/A</v>
      </c>
      <c r="F17" s="78" t="e">
        <f>VLOOKUP($Z17,УЧАСТНИКИ!$A$2:$L$1060,8,FALSE)</f>
        <v>#N/A</v>
      </c>
      <c r="G17" s="71" t="e">
        <f>VLOOKUP($Z17,УЧАСТНИКИ!$A$2:$L$1060,5,FALSE)</f>
        <v>#N/A</v>
      </c>
      <c r="H17" s="59" t="e">
        <f>VLOOKUP($Z17,УЧАСТНИКИ!$A$2:$L$1060,7,FALSE)</f>
        <v>#N/A</v>
      </c>
      <c r="I17" s="59" t="e">
        <f>VLOOKUP($Z17,УЧАСТНИКИ!$A$2:$L$1060,11,FALSE)</f>
        <v>#N/A</v>
      </c>
      <c r="J17" s="145"/>
      <c r="K17" s="145"/>
      <c r="L17" s="145"/>
      <c r="M17" s="145"/>
      <c r="N17" s="145"/>
      <c r="O17" s="145"/>
      <c r="P17" s="147">
        <f t="shared" ref="P17:U20" si="9">J17/100</f>
        <v>0</v>
      </c>
      <c r="Q17" s="147">
        <f t="shared" si="9"/>
        <v>0</v>
      </c>
      <c r="R17" s="147">
        <f t="shared" si="9"/>
        <v>0</v>
      </c>
      <c r="S17" s="147" t="s">
        <v>309</v>
      </c>
      <c r="T17" s="147" t="s">
        <v>309</v>
      </c>
      <c r="U17" s="147" t="s">
        <v>309</v>
      </c>
      <c r="V17" s="153">
        <f t="shared" si="3"/>
        <v>0</v>
      </c>
      <c r="W17" s="57" t="str">
        <f t="shared" si="8"/>
        <v>3юн</v>
      </c>
      <c r="X17" s="59" t="e">
        <f>VLOOKUP($Z17,УЧАСТНИКИ!$A$2:$L$1060,9,FALSE)</f>
        <v>#N/A</v>
      </c>
      <c r="Y17" s="71" t="e">
        <f>VLOOKUP($Z17,УЧАСТНИКИ!$A$2:$L$1060,10,FALSE)</f>
        <v>#N/A</v>
      </c>
    </row>
    <row r="18" spans="1:25" hidden="1" x14ac:dyDescent="0.2">
      <c r="A18" s="154">
        <f t="shared" si="4"/>
        <v>6</v>
      </c>
      <c r="B18" s="154"/>
      <c r="C18" s="154"/>
      <c r="D18" s="71" t="e">
        <f>VLOOKUP($Z18,УЧАСТНИКИ!$A$2:$L$1060,3,FALSE)</f>
        <v>#N/A</v>
      </c>
      <c r="E18" s="78" t="e">
        <f>VLOOKUP($Z18,УЧАСТНИКИ!$A$2:$L$1060,4,FALSE)</f>
        <v>#N/A</v>
      </c>
      <c r="F18" s="78" t="e">
        <f>VLOOKUP($Z18,УЧАСТНИКИ!$A$2:$L$1060,8,FALSE)</f>
        <v>#N/A</v>
      </c>
      <c r="G18" s="71" t="e">
        <f>VLOOKUP($Z18,УЧАСТНИКИ!$A$2:$L$1060,5,FALSE)</f>
        <v>#N/A</v>
      </c>
      <c r="H18" s="59" t="e">
        <f>VLOOKUP($Z18,УЧАСТНИКИ!$A$2:$L$1060,7,FALSE)</f>
        <v>#N/A</v>
      </c>
      <c r="I18" s="59" t="e">
        <f>VLOOKUP($Z18,УЧАСТНИКИ!$A$2:$L$1060,11,FALSE)</f>
        <v>#N/A</v>
      </c>
      <c r="J18" s="145"/>
      <c r="K18" s="145"/>
      <c r="L18" s="145"/>
      <c r="M18" s="145"/>
      <c r="N18" s="145"/>
      <c r="O18" s="145"/>
      <c r="P18" s="147">
        <f t="shared" si="9"/>
        <v>0</v>
      </c>
      <c r="Q18" s="147">
        <f t="shared" si="9"/>
        <v>0</v>
      </c>
      <c r="R18" s="147">
        <f t="shared" si="9"/>
        <v>0</v>
      </c>
      <c r="S18" s="147">
        <f t="shared" si="9"/>
        <v>0</v>
      </c>
      <c r="T18" s="147">
        <f t="shared" si="9"/>
        <v>0</v>
      </c>
      <c r="U18" s="147">
        <f t="shared" si="9"/>
        <v>0</v>
      </c>
      <c r="V18" s="153">
        <f t="shared" si="3"/>
        <v>0</v>
      </c>
      <c r="W18" s="57" t="str">
        <f t="shared" si="8"/>
        <v>3юн</v>
      </c>
      <c r="X18" s="59" t="e">
        <f>VLOOKUP($Z18,УЧАСТНИКИ!$A$2:$L$1060,9,FALSE)</f>
        <v>#N/A</v>
      </c>
      <c r="Y18" s="71" t="e">
        <f>VLOOKUP($Z18,УЧАСТНИКИ!$A$2:$L$1060,10,FALSE)</f>
        <v>#N/A</v>
      </c>
    </row>
    <row r="19" spans="1:25" hidden="1" x14ac:dyDescent="0.2">
      <c r="A19" s="154">
        <f t="shared" si="4"/>
        <v>6</v>
      </c>
      <c r="B19" s="154"/>
      <c r="C19" s="154"/>
      <c r="D19" s="71" t="e">
        <f>VLOOKUP($Z19,УЧАСТНИКИ!$A$2:$L$1060,3,FALSE)</f>
        <v>#N/A</v>
      </c>
      <c r="E19" s="78" t="e">
        <f>VLOOKUP($Z19,УЧАСТНИКИ!$A$2:$L$1060,4,FALSE)</f>
        <v>#N/A</v>
      </c>
      <c r="F19" s="78" t="e">
        <f>VLOOKUP($Z19,УЧАСТНИКИ!$A$2:$L$1060,8,FALSE)</f>
        <v>#N/A</v>
      </c>
      <c r="G19" s="71" t="e">
        <f>VLOOKUP($Z19,УЧАСТНИКИ!$A$2:$L$1060,5,FALSE)</f>
        <v>#N/A</v>
      </c>
      <c r="H19" s="59" t="e">
        <f>VLOOKUP($Z19,УЧАСТНИКИ!$A$2:$L$1060,7,FALSE)</f>
        <v>#N/A</v>
      </c>
      <c r="I19" s="59" t="e">
        <f>VLOOKUP($Z19,УЧАСТНИКИ!$A$2:$L$1060,11,FALSE)</f>
        <v>#N/A</v>
      </c>
      <c r="J19" s="145"/>
      <c r="K19" s="145"/>
      <c r="L19" s="145"/>
      <c r="M19" s="145"/>
      <c r="N19" s="145"/>
      <c r="O19" s="145"/>
      <c r="P19" s="147">
        <f t="shared" si="9"/>
        <v>0</v>
      </c>
      <c r="Q19" s="147">
        <f t="shared" si="9"/>
        <v>0</v>
      </c>
      <c r="R19" s="147" t="s">
        <v>309</v>
      </c>
      <c r="S19" s="147">
        <f t="shared" si="9"/>
        <v>0</v>
      </c>
      <c r="T19" s="147">
        <f t="shared" si="9"/>
        <v>0</v>
      </c>
      <c r="U19" s="147" t="s">
        <v>309</v>
      </c>
      <c r="V19" s="153">
        <f t="shared" si="3"/>
        <v>0</v>
      </c>
      <c r="W19" s="57" t="str">
        <f t="shared" si="8"/>
        <v>3юн</v>
      </c>
      <c r="X19" s="59" t="e">
        <f>VLOOKUP($Z19,УЧАСТНИКИ!$A$2:$L$1060,9,FALSE)</f>
        <v>#N/A</v>
      </c>
      <c r="Y19" s="71" t="e">
        <f>VLOOKUP($Z19,УЧАСТНИКИ!$A$2:$L$1060,10,FALSE)</f>
        <v>#N/A</v>
      </c>
    </row>
    <row r="20" spans="1:25" hidden="1" x14ac:dyDescent="0.2">
      <c r="A20" s="275" t="e">
        <f t="shared" si="4"/>
        <v>#VALUE!</v>
      </c>
      <c r="B20" s="154"/>
      <c r="C20" s="154"/>
      <c r="D20" s="71" t="e">
        <f>VLOOKUP($Z20,УЧАСТНИКИ!$A$2:$L$1060,3,FALSE)</f>
        <v>#N/A</v>
      </c>
      <c r="E20" s="78" t="e">
        <f>VLOOKUP($Z20,УЧАСТНИКИ!$A$2:$L$1060,4,FALSE)</f>
        <v>#N/A</v>
      </c>
      <c r="F20" s="78" t="e">
        <f>VLOOKUP($Z20,УЧАСТНИКИ!$A$2:$L$1060,8,FALSE)</f>
        <v>#N/A</v>
      </c>
      <c r="G20" s="71" t="e">
        <f>VLOOKUP($Z20,УЧАСТНИКИ!$A$2:$L$1060,5,FALSE)</f>
        <v>#N/A</v>
      </c>
      <c r="H20" s="59" t="e">
        <f>VLOOKUP($Z20,УЧАСТНИКИ!$A$2:$L$1060,7,FALSE)</f>
        <v>#N/A</v>
      </c>
      <c r="I20" s="59" t="e">
        <f>VLOOKUP($Z20,УЧАСТНИКИ!$A$2:$L$1060,11,FALSE)</f>
        <v>#N/A</v>
      </c>
      <c r="J20" s="145"/>
      <c r="K20" s="145"/>
      <c r="L20" s="145"/>
      <c r="M20" s="145"/>
      <c r="N20" s="145"/>
      <c r="O20" s="145"/>
      <c r="P20" s="273">
        <f t="shared" si="9"/>
        <v>0</v>
      </c>
      <c r="Q20" s="273">
        <f t="shared" si="9"/>
        <v>0</v>
      </c>
      <c r="R20" s="273">
        <f t="shared" si="9"/>
        <v>0</v>
      </c>
      <c r="S20" s="273">
        <f t="shared" si="9"/>
        <v>0</v>
      </c>
      <c r="T20" s="273">
        <f t="shared" si="9"/>
        <v>0</v>
      </c>
      <c r="U20" s="273">
        <f t="shared" si="9"/>
        <v>0</v>
      </c>
      <c r="V20" s="153" t="s">
        <v>310</v>
      </c>
      <c r="W20" s="280" t="str">
        <f t="shared" si="8"/>
        <v>МСМК</v>
      </c>
      <c r="X20" s="59" t="e">
        <f>VLOOKUP($Z20,УЧАСТНИКИ!$A$2:$L$1060,9,FALSE)</f>
        <v>#N/A</v>
      </c>
      <c r="Y20" s="71" t="e">
        <f>VLOOKUP($Z20,УЧАСТНИКИ!$A$2:$L$1060,10,FALSE)</f>
        <v>#N/A</v>
      </c>
    </row>
    <row r="21" spans="1:25" hidden="1" x14ac:dyDescent="0.2">
      <c r="A21" s="154">
        <f t="shared" si="4"/>
        <v>6</v>
      </c>
      <c r="B21" s="154"/>
      <c r="C21" s="154"/>
      <c r="D21" s="71" t="e">
        <f>VLOOKUP($Z21,УЧАСТНИКИ!$A$2:$L$1060,3,FALSE)</f>
        <v>#N/A</v>
      </c>
      <c r="E21" s="78" t="e">
        <f>VLOOKUP($Z21,УЧАСТНИКИ!$A$2:$L$1060,4,FALSE)</f>
        <v>#N/A</v>
      </c>
      <c r="F21" s="78" t="e">
        <f>VLOOKUP($Z21,УЧАСТНИКИ!$A$2:$L$1060,8,FALSE)</f>
        <v>#N/A</v>
      </c>
      <c r="G21" s="71" t="e">
        <f>VLOOKUP($Z21,УЧАСТНИКИ!$A$2:$L$1060,5,FALSE)</f>
        <v>#N/A</v>
      </c>
      <c r="H21" s="59" t="e">
        <f>VLOOKUP($Z21,УЧАСТНИКИ!$A$2:$L$1060,7,FALSE)</f>
        <v>#N/A</v>
      </c>
      <c r="I21" s="59" t="e">
        <f>VLOOKUP($Z21,УЧАСТНИКИ!$A$2:$L$1060,11,FALSE)</f>
        <v>#N/A</v>
      </c>
      <c r="J21" s="145"/>
      <c r="K21" s="145"/>
      <c r="L21" s="145"/>
      <c r="M21" s="145"/>
      <c r="N21" s="145"/>
      <c r="O21" s="145"/>
      <c r="P21" s="147">
        <f>J21/100</f>
        <v>0</v>
      </c>
      <c r="Q21" s="147" t="s">
        <v>309</v>
      </c>
      <c r="R21" s="147" t="s">
        <v>309</v>
      </c>
      <c r="S21" s="273" t="s">
        <v>309</v>
      </c>
      <c r="T21" s="273" t="s">
        <v>309</v>
      </c>
      <c r="U21" s="273" t="s">
        <v>309</v>
      </c>
      <c r="V21" s="153">
        <f t="shared" si="3"/>
        <v>0</v>
      </c>
      <c r="W21" s="57" t="str">
        <f t="shared" si="8"/>
        <v>3юн</v>
      </c>
      <c r="X21" s="59" t="e">
        <f>VLOOKUP($Z21,УЧАСТНИКИ!$A$2:$L$1060,9,FALSE)</f>
        <v>#N/A</v>
      </c>
      <c r="Y21" s="71" t="e">
        <f>VLOOKUP($Z21,УЧАСТНИКИ!$A$2:$L$1060,10,FALSE)</f>
        <v>#N/A</v>
      </c>
    </row>
    <row r="22" spans="1:25" hidden="1" x14ac:dyDescent="0.2">
      <c r="A22" s="154">
        <f t="shared" si="4"/>
        <v>6</v>
      </c>
      <c r="B22" s="154"/>
      <c r="C22" s="154"/>
      <c r="D22" s="71" t="e">
        <f>VLOOKUP($Z22,УЧАСТНИКИ!$A$2:$L$1060,3,FALSE)</f>
        <v>#N/A</v>
      </c>
      <c r="E22" s="78" t="e">
        <f>VLOOKUP($Z22,УЧАСТНИКИ!$A$2:$L$1060,4,FALSE)</f>
        <v>#N/A</v>
      </c>
      <c r="F22" s="78" t="e">
        <f>VLOOKUP($Z22,УЧАСТНИКИ!$A$2:$L$1060,8,FALSE)</f>
        <v>#N/A</v>
      </c>
      <c r="G22" s="71" t="e">
        <f>VLOOKUP($Z22,УЧАСТНИКИ!$A$2:$L$1060,5,FALSE)</f>
        <v>#N/A</v>
      </c>
      <c r="H22" s="59" t="e">
        <f>VLOOKUP($Z22,УЧАСТНИКИ!$A$2:$L$1060,7,FALSE)</f>
        <v>#N/A</v>
      </c>
      <c r="I22" s="59" t="e">
        <f>VLOOKUP($Z22,УЧАСТНИКИ!$A$2:$L$1060,11,FALSE)</f>
        <v>#N/A</v>
      </c>
      <c r="J22" s="145"/>
      <c r="K22" s="145"/>
      <c r="L22" s="145"/>
      <c r="M22" s="145"/>
      <c r="N22" s="145"/>
      <c r="O22" s="145"/>
      <c r="P22" s="147">
        <f t="shared" ref="P22:U37" si="10">J22/100</f>
        <v>0</v>
      </c>
      <c r="Q22" s="147">
        <f t="shared" si="10"/>
        <v>0</v>
      </c>
      <c r="R22" s="147" t="s">
        <v>309</v>
      </c>
      <c r="S22" s="273" t="s">
        <v>309</v>
      </c>
      <c r="T22" s="273" t="s">
        <v>309</v>
      </c>
      <c r="U22" s="273" t="s">
        <v>309</v>
      </c>
      <c r="V22" s="153">
        <f t="shared" si="3"/>
        <v>0</v>
      </c>
      <c r="W22" s="57" t="str">
        <f t="shared" si="8"/>
        <v>3юн</v>
      </c>
      <c r="X22" s="59" t="e">
        <f>VLOOKUP($Z22,УЧАСТНИКИ!$A$2:$L$1060,9,FALSE)</f>
        <v>#N/A</v>
      </c>
      <c r="Y22" s="71" t="e">
        <f>VLOOKUP($Z22,УЧАСТНИКИ!$A$2:$L$1060,10,FALSE)</f>
        <v>#N/A</v>
      </c>
    </row>
    <row r="23" spans="1:25" hidden="1" x14ac:dyDescent="0.2">
      <c r="A23" s="154">
        <f t="shared" si="4"/>
        <v>6</v>
      </c>
      <c r="B23" s="154"/>
      <c r="C23" s="154"/>
      <c r="D23" s="71" t="e">
        <f>VLOOKUP($Z23,УЧАСТНИКИ!$A$2:$L$1060,3,FALSE)</f>
        <v>#N/A</v>
      </c>
      <c r="E23" s="78" t="e">
        <f>VLOOKUP($Z23,УЧАСТНИКИ!$A$2:$L$1060,4,FALSE)</f>
        <v>#N/A</v>
      </c>
      <c r="F23" s="78" t="e">
        <f>VLOOKUP($Z23,УЧАСТНИКИ!$A$2:$L$1060,8,FALSE)</f>
        <v>#N/A</v>
      </c>
      <c r="G23" s="71" t="e">
        <f>VLOOKUP($Z23,УЧАСТНИКИ!$A$2:$L$1060,5,FALSE)</f>
        <v>#N/A</v>
      </c>
      <c r="H23" s="59" t="e">
        <f>VLOOKUP($Z23,УЧАСТНИКИ!$A$2:$L$1060,7,FALSE)</f>
        <v>#N/A</v>
      </c>
      <c r="I23" s="59" t="e">
        <f>VLOOKUP($Z23,УЧАСТНИКИ!$A$2:$L$1060,11,FALSE)</f>
        <v>#N/A</v>
      </c>
      <c r="J23" s="145"/>
      <c r="K23" s="145"/>
      <c r="L23" s="145"/>
      <c r="M23" s="145"/>
      <c r="N23" s="145"/>
      <c r="O23" s="145"/>
      <c r="P23" s="147">
        <f t="shared" si="10"/>
        <v>0</v>
      </c>
      <c r="Q23" s="147">
        <f t="shared" si="10"/>
        <v>0</v>
      </c>
      <c r="R23" s="147">
        <f t="shared" si="10"/>
        <v>0</v>
      </c>
      <c r="S23" s="273">
        <f t="shared" si="10"/>
        <v>0</v>
      </c>
      <c r="T23" s="273">
        <f t="shared" si="10"/>
        <v>0</v>
      </c>
      <c r="U23" s="273">
        <f t="shared" si="10"/>
        <v>0</v>
      </c>
      <c r="V23" s="153">
        <f t="shared" si="3"/>
        <v>0</v>
      </c>
      <c r="W23" s="57" t="str">
        <f t="shared" si="8"/>
        <v>3юн</v>
      </c>
      <c r="X23" s="59" t="e">
        <f>VLOOKUP($Z23,УЧАСТНИКИ!$A$2:$L$1060,9,FALSE)</f>
        <v>#N/A</v>
      </c>
      <c r="Y23" s="71" t="e">
        <f>VLOOKUP($Z23,УЧАСТНИКИ!$A$2:$L$1060,10,FALSE)</f>
        <v>#N/A</v>
      </c>
    </row>
    <row r="24" spans="1:25" hidden="1" x14ac:dyDescent="0.2">
      <c r="A24" s="154">
        <f t="shared" si="4"/>
        <v>6</v>
      </c>
      <c r="B24" s="154"/>
      <c r="C24" s="154"/>
      <c r="D24" s="71" t="e">
        <f>VLOOKUP($Z24,УЧАСТНИКИ!$A$2:$L$1060,3,FALSE)</f>
        <v>#N/A</v>
      </c>
      <c r="E24" s="78" t="e">
        <f>VLOOKUP($Z24,УЧАСТНИКИ!$A$2:$L$1060,4,FALSE)</f>
        <v>#N/A</v>
      </c>
      <c r="F24" s="78" t="e">
        <f>VLOOKUP($Z24,УЧАСТНИКИ!$A$2:$L$1060,8,FALSE)</f>
        <v>#N/A</v>
      </c>
      <c r="G24" s="71" t="e">
        <f>VLOOKUP($Z24,УЧАСТНИКИ!$A$2:$L$1060,5,FALSE)</f>
        <v>#N/A</v>
      </c>
      <c r="H24" s="59" t="e">
        <f>VLOOKUP($Z24,УЧАСТНИКИ!$A$2:$L$1060,7,FALSE)</f>
        <v>#N/A</v>
      </c>
      <c r="I24" s="59" t="e">
        <f>VLOOKUP($Z24,УЧАСТНИКИ!$A$2:$L$1060,11,FALSE)</f>
        <v>#N/A</v>
      </c>
      <c r="J24" s="145"/>
      <c r="K24" s="145"/>
      <c r="L24" s="145"/>
      <c r="M24" s="145"/>
      <c r="N24" s="145"/>
      <c r="O24" s="145"/>
      <c r="P24" s="147">
        <f t="shared" si="10"/>
        <v>0</v>
      </c>
      <c r="Q24" s="147">
        <f t="shared" si="10"/>
        <v>0</v>
      </c>
      <c r="R24" s="147">
        <f t="shared" si="10"/>
        <v>0</v>
      </c>
      <c r="S24" s="147">
        <f t="shared" si="10"/>
        <v>0</v>
      </c>
      <c r="T24" s="147">
        <f t="shared" si="10"/>
        <v>0</v>
      </c>
      <c r="U24" s="147">
        <f t="shared" si="10"/>
        <v>0</v>
      </c>
      <c r="V24" s="153">
        <f t="shared" si="3"/>
        <v>0</v>
      </c>
      <c r="W24" s="57" t="str">
        <f t="shared" si="8"/>
        <v>3юн</v>
      </c>
      <c r="X24" s="59" t="e">
        <f>VLOOKUP($Z24,УЧАСТНИКИ!$A$2:$L$1060,9,FALSE)</f>
        <v>#N/A</v>
      </c>
      <c r="Y24" s="71" t="e">
        <f>VLOOKUP($Z24,УЧАСТНИКИ!$A$2:$L$1060,10,FALSE)</f>
        <v>#N/A</v>
      </c>
    </row>
    <row r="25" spans="1:25" hidden="1" x14ac:dyDescent="0.2">
      <c r="A25" s="154">
        <f t="shared" si="4"/>
        <v>6</v>
      </c>
      <c r="B25" s="154"/>
      <c r="C25" s="154"/>
      <c r="D25" s="71" t="e">
        <f>VLOOKUP($Z25,УЧАСТНИКИ!$A$2:$L$1060,3,FALSE)</f>
        <v>#N/A</v>
      </c>
      <c r="E25" s="78" t="e">
        <f>VLOOKUP($Z25,УЧАСТНИКИ!$A$2:$L$1060,4,FALSE)</f>
        <v>#N/A</v>
      </c>
      <c r="F25" s="78" t="e">
        <f>VLOOKUP($Z25,УЧАСТНИКИ!$A$2:$L$1060,8,FALSE)</f>
        <v>#N/A</v>
      </c>
      <c r="G25" s="71" t="e">
        <f>VLOOKUP($Z25,УЧАСТНИКИ!$A$2:$L$1060,5,FALSE)</f>
        <v>#N/A</v>
      </c>
      <c r="H25" s="59" t="e">
        <f>VLOOKUP($Z25,УЧАСТНИКИ!$A$2:$L$1060,7,FALSE)</f>
        <v>#N/A</v>
      </c>
      <c r="I25" s="59" t="e">
        <f>VLOOKUP($Z25,УЧАСТНИКИ!$A$2:$L$1060,11,FALSE)</f>
        <v>#N/A</v>
      </c>
      <c r="J25" s="145"/>
      <c r="K25" s="145"/>
      <c r="L25" s="145"/>
      <c r="M25" s="145"/>
      <c r="N25" s="145"/>
      <c r="O25" s="145"/>
      <c r="P25" s="147">
        <f t="shared" si="10"/>
        <v>0</v>
      </c>
      <c r="Q25" s="147">
        <f t="shared" si="10"/>
        <v>0</v>
      </c>
      <c r="R25" s="147">
        <f t="shared" si="10"/>
        <v>0</v>
      </c>
      <c r="S25" s="147">
        <f t="shared" si="10"/>
        <v>0</v>
      </c>
      <c r="T25" s="147">
        <f t="shared" si="10"/>
        <v>0</v>
      </c>
      <c r="U25" s="147">
        <f t="shared" si="10"/>
        <v>0</v>
      </c>
      <c r="V25" s="153">
        <f t="shared" si="3"/>
        <v>0</v>
      </c>
      <c r="W25" s="57" t="str">
        <f t="shared" si="8"/>
        <v>3юн</v>
      </c>
      <c r="X25" s="59" t="e">
        <f>VLOOKUP($Z25,УЧАСТНИКИ!$A$2:$L$1060,9,FALSE)</f>
        <v>#N/A</v>
      </c>
      <c r="Y25" s="71" t="e">
        <f>VLOOKUP($Z25,УЧАСТНИКИ!$A$2:$L$1060,10,FALSE)</f>
        <v>#N/A</v>
      </c>
    </row>
    <row r="26" spans="1:25" hidden="1" x14ac:dyDescent="0.2">
      <c r="A26" s="154">
        <f t="shared" si="4"/>
        <v>6</v>
      </c>
      <c r="B26" s="154"/>
      <c r="C26" s="154"/>
      <c r="D26" s="71" t="e">
        <f>VLOOKUP($Z26,УЧАСТНИКИ!$A$2:$L$1060,3,FALSE)</f>
        <v>#N/A</v>
      </c>
      <c r="E26" s="78" t="e">
        <f>VLOOKUP($Z26,УЧАСТНИКИ!$A$2:$L$1060,4,FALSE)</f>
        <v>#N/A</v>
      </c>
      <c r="F26" s="78" t="e">
        <f>VLOOKUP($Z26,УЧАСТНИКИ!$A$2:$L$1060,8,FALSE)</f>
        <v>#N/A</v>
      </c>
      <c r="G26" s="71" t="e">
        <f>VLOOKUP($Z26,УЧАСТНИКИ!$A$2:$L$1060,5,FALSE)</f>
        <v>#N/A</v>
      </c>
      <c r="H26" s="59" t="e">
        <f>VLOOKUP($Z26,УЧАСТНИКИ!$A$2:$L$1060,7,FALSE)</f>
        <v>#N/A</v>
      </c>
      <c r="I26" s="59" t="e">
        <f>VLOOKUP($Z26,УЧАСТНИКИ!$A$2:$L$1060,11,FALSE)</f>
        <v>#N/A</v>
      </c>
      <c r="J26" s="145"/>
      <c r="K26" s="145"/>
      <c r="L26" s="145"/>
      <c r="M26" s="145"/>
      <c r="N26" s="145"/>
      <c r="O26" s="145"/>
      <c r="P26" s="147">
        <f t="shared" si="10"/>
        <v>0</v>
      </c>
      <c r="Q26" s="147">
        <f t="shared" si="10"/>
        <v>0</v>
      </c>
      <c r="R26" s="147">
        <f t="shared" si="10"/>
        <v>0</v>
      </c>
      <c r="S26" s="147">
        <f t="shared" si="10"/>
        <v>0</v>
      </c>
      <c r="T26" s="147">
        <f t="shared" si="10"/>
        <v>0</v>
      </c>
      <c r="U26" s="147">
        <f t="shared" si="10"/>
        <v>0</v>
      </c>
      <c r="V26" s="153">
        <f t="shared" si="3"/>
        <v>0</v>
      </c>
      <c r="W26" s="57" t="str">
        <f t="shared" si="8"/>
        <v>3юн</v>
      </c>
      <c r="X26" s="59" t="e">
        <f>VLOOKUP($Z26,УЧАСТНИКИ!$A$2:$L$1060,9,FALSE)</f>
        <v>#N/A</v>
      </c>
      <c r="Y26" s="71" t="e">
        <f>VLOOKUP($Z26,УЧАСТНИКИ!$A$2:$L$1060,10,FALSE)</f>
        <v>#N/A</v>
      </c>
    </row>
    <row r="27" spans="1:25" hidden="1" x14ac:dyDescent="0.2">
      <c r="A27" s="154">
        <f t="shared" si="4"/>
        <v>6</v>
      </c>
      <c r="B27" s="154"/>
      <c r="C27" s="154"/>
      <c r="D27" s="71" t="e">
        <f>VLOOKUP($Z27,УЧАСТНИКИ!$A$2:$L$1060,3,FALSE)</f>
        <v>#N/A</v>
      </c>
      <c r="E27" s="78" t="e">
        <f>VLOOKUP($Z27,УЧАСТНИКИ!$A$2:$L$1060,4,FALSE)</f>
        <v>#N/A</v>
      </c>
      <c r="F27" s="78" t="e">
        <f>VLOOKUP($Z27,УЧАСТНИКИ!$A$2:$L$1060,8,FALSE)</f>
        <v>#N/A</v>
      </c>
      <c r="G27" s="71" t="e">
        <f>VLOOKUP($Z27,УЧАСТНИКИ!$A$2:$L$1060,5,FALSE)</f>
        <v>#N/A</v>
      </c>
      <c r="H27" s="59" t="e">
        <f>VLOOKUP($Z27,УЧАСТНИКИ!$A$2:$L$1060,7,FALSE)</f>
        <v>#N/A</v>
      </c>
      <c r="I27" s="59" t="e">
        <f>VLOOKUP($Z27,УЧАСТНИКИ!$A$2:$L$1060,11,FALSE)</f>
        <v>#N/A</v>
      </c>
      <c r="J27" s="145"/>
      <c r="K27" s="145"/>
      <c r="L27" s="145"/>
      <c r="M27" s="145"/>
      <c r="N27" s="145"/>
      <c r="O27" s="145"/>
      <c r="P27" s="147">
        <f t="shared" si="10"/>
        <v>0</v>
      </c>
      <c r="Q27" s="147">
        <f t="shared" si="10"/>
        <v>0</v>
      </c>
      <c r="R27" s="147">
        <f t="shared" si="10"/>
        <v>0</v>
      </c>
      <c r="S27" s="147">
        <f t="shared" si="10"/>
        <v>0</v>
      </c>
      <c r="T27" s="147">
        <f t="shared" si="10"/>
        <v>0</v>
      </c>
      <c r="U27" s="147">
        <f t="shared" si="10"/>
        <v>0</v>
      </c>
      <c r="V27" s="153">
        <f t="shared" si="3"/>
        <v>0</v>
      </c>
      <c r="W27" s="57" t="str">
        <f t="shared" si="8"/>
        <v>3юн</v>
      </c>
      <c r="X27" s="59" t="e">
        <f>VLOOKUP($Z27,УЧАСТНИКИ!$A$2:$L$1060,9,FALSE)</f>
        <v>#N/A</v>
      </c>
      <c r="Y27" s="71" t="e">
        <f>VLOOKUP($Z27,УЧАСТНИКИ!$A$2:$L$1060,10,FALSE)</f>
        <v>#N/A</v>
      </c>
    </row>
    <row r="28" spans="1:25" hidden="1" x14ac:dyDescent="0.2">
      <c r="A28" s="154">
        <f t="shared" si="4"/>
        <v>6</v>
      </c>
      <c r="B28" s="154"/>
      <c r="C28" s="154"/>
      <c r="D28" s="71" t="e">
        <f>VLOOKUP($Z28,УЧАСТНИКИ!$A$2:$L$1060,3,FALSE)</f>
        <v>#N/A</v>
      </c>
      <c r="E28" s="78" t="e">
        <f>VLOOKUP($Z28,УЧАСТНИКИ!$A$2:$L$1060,4,FALSE)</f>
        <v>#N/A</v>
      </c>
      <c r="F28" s="78" t="e">
        <f>VLOOKUP($Z28,УЧАСТНИКИ!$A$2:$L$1060,8,FALSE)</f>
        <v>#N/A</v>
      </c>
      <c r="G28" s="71" t="e">
        <f>VLOOKUP($Z28,УЧАСТНИКИ!$A$2:$L$1060,5,FALSE)</f>
        <v>#N/A</v>
      </c>
      <c r="H28" s="59" t="e">
        <f>VLOOKUP($Z28,УЧАСТНИКИ!$A$2:$L$1060,7,FALSE)</f>
        <v>#N/A</v>
      </c>
      <c r="I28" s="59" t="e">
        <f>VLOOKUP($Z28,УЧАСТНИКИ!$A$2:$L$1060,11,FALSE)</f>
        <v>#N/A</v>
      </c>
      <c r="J28" s="145"/>
      <c r="K28" s="145"/>
      <c r="L28" s="145"/>
      <c r="M28" s="145"/>
      <c r="N28" s="145"/>
      <c r="O28" s="145"/>
      <c r="P28" s="147">
        <f t="shared" si="10"/>
        <v>0</v>
      </c>
      <c r="Q28" s="147">
        <f t="shared" si="10"/>
        <v>0</v>
      </c>
      <c r="R28" s="147">
        <f t="shared" si="10"/>
        <v>0</v>
      </c>
      <c r="S28" s="147">
        <f t="shared" si="10"/>
        <v>0</v>
      </c>
      <c r="T28" s="147">
        <f t="shared" si="10"/>
        <v>0</v>
      </c>
      <c r="U28" s="147">
        <f t="shared" si="10"/>
        <v>0</v>
      </c>
      <c r="V28" s="153">
        <f t="shared" si="3"/>
        <v>0</v>
      </c>
      <c r="W28" s="57" t="str">
        <f t="shared" si="8"/>
        <v>3юн</v>
      </c>
      <c r="X28" s="59" t="e">
        <f>VLOOKUP($Z28,УЧАСТНИКИ!$A$2:$L$1060,9,FALSE)</f>
        <v>#N/A</v>
      </c>
      <c r="Y28" s="71" t="e">
        <f>VLOOKUP($Z28,УЧАСТНИКИ!$A$2:$L$1060,10,FALSE)</f>
        <v>#N/A</v>
      </c>
    </row>
    <row r="29" spans="1:25" hidden="1" x14ac:dyDescent="0.2">
      <c r="A29" s="154">
        <f t="shared" si="4"/>
        <v>6</v>
      </c>
      <c r="B29" s="154"/>
      <c r="C29" s="154"/>
      <c r="D29" s="71" t="e">
        <f>VLOOKUP($Z29,УЧАСТНИКИ!$A$2:$L$1060,3,FALSE)</f>
        <v>#N/A</v>
      </c>
      <c r="E29" s="78" t="e">
        <f>VLOOKUP($Z29,УЧАСТНИКИ!$A$2:$L$1060,4,FALSE)</f>
        <v>#N/A</v>
      </c>
      <c r="F29" s="78" t="e">
        <f>VLOOKUP($Z29,УЧАСТНИКИ!$A$2:$L$1060,8,FALSE)</f>
        <v>#N/A</v>
      </c>
      <c r="G29" s="71" t="e">
        <f>VLOOKUP($Z29,УЧАСТНИКИ!$A$2:$L$1060,5,FALSE)</f>
        <v>#N/A</v>
      </c>
      <c r="H29" s="59" t="e">
        <f>VLOOKUP($Z29,УЧАСТНИКИ!$A$2:$L$1060,7,FALSE)</f>
        <v>#N/A</v>
      </c>
      <c r="I29" s="59" t="e">
        <f>VLOOKUP($Z29,УЧАСТНИКИ!$A$2:$L$1060,11,FALSE)</f>
        <v>#N/A</v>
      </c>
      <c r="J29" s="145"/>
      <c r="K29" s="145"/>
      <c r="L29" s="145"/>
      <c r="M29" s="145"/>
      <c r="N29" s="145"/>
      <c r="O29" s="145"/>
      <c r="P29" s="147">
        <f t="shared" si="10"/>
        <v>0</v>
      </c>
      <c r="Q29" s="147">
        <f t="shared" si="10"/>
        <v>0</v>
      </c>
      <c r="R29" s="147">
        <f t="shared" si="10"/>
        <v>0</v>
      </c>
      <c r="S29" s="147">
        <f t="shared" si="10"/>
        <v>0</v>
      </c>
      <c r="T29" s="147">
        <f t="shared" si="10"/>
        <v>0</v>
      </c>
      <c r="U29" s="147">
        <f t="shared" si="10"/>
        <v>0</v>
      </c>
      <c r="V29" s="153">
        <f t="shared" si="3"/>
        <v>0</v>
      </c>
      <c r="W29" s="57" t="str">
        <f t="shared" si="8"/>
        <v>3юн</v>
      </c>
      <c r="X29" s="59" t="e">
        <f>VLOOKUP($Z29,УЧАСТНИКИ!$A$2:$L$1060,9,FALSE)</f>
        <v>#N/A</v>
      </c>
      <c r="Y29" s="71" t="e">
        <f>VLOOKUP($Z29,УЧАСТНИКИ!$A$2:$L$1060,10,FALSE)</f>
        <v>#N/A</v>
      </c>
    </row>
    <row r="30" spans="1:25" hidden="1" x14ac:dyDescent="0.2">
      <c r="A30" s="154">
        <f t="shared" si="4"/>
        <v>6</v>
      </c>
      <c r="B30" s="154"/>
      <c r="C30" s="154"/>
      <c r="D30" s="71" t="e">
        <f>VLOOKUP($Z30,УЧАСТНИКИ!$A$2:$L$1060,3,FALSE)</f>
        <v>#N/A</v>
      </c>
      <c r="E30" s="78" t="e">
        <f>VLOOKUP($Z30,УЧАСТНИКИ!$A$2:$L$1060,4,FALSE)</f>
        <v>#N/A</v>
      </c>
      <c r="F30" s="78" t="e">
        <f>VLOOKUP($Z30,УЧАСТНИКИ!$A$2:$L$1060,8,FALSE)</f>
        <v>#N/A</v>
      </c>
      <c r="G30" s="71" t="e">
        <f>VLOOKUP($Z30,УЧАСТНИКИ!$A$2:$L$1060,5,FALSE)</f>
        <v>#N/A</v>
      </c>
      <c r="H30" s="59" t="e">
        <f>VLOOKUP($Z30,УЧАСТНИКИ!$A$2:$L$1060,7,FALSE)</f>
        <v>#N/A</v>
      </c>
      <c r="I30" s="59" t="e">
        <f>VLOOKUP($Z30,УЧАСТНИКИ!$A$2:$L$1060,11,FALSE)</f>
        <v>#N/A</v>
      </c>
      <c r="J30" s="145"/>
      <c r="K30" s="145"/>
      <c r="L30" s="145"/>
      <c r="M30" s="145"/>
      <c r="N30" s="145"/>
      <c r="O30" s="145"/>
      <c r="P30" s="147">
        <f t="shared" si="10"/>
        <v>0</v>
      </c>
      <c r="Q30" s="147">
        <f t="shared" si="10"/>
        <v>0</v>
      </c>
      <c r="R30" s="147">
        <f t="shared" si="10"/>
        <v>0</v>
      </c>
      <c r="S30" s="147">
        <f t="shared" si="10"/>
        <v>0</v>
      </c>
      <c r="T30" s="147">
        <f t="shared" si="10"/>
        <v>0</v>
      </c>
      <c r="U30" s="147">
        <f t="shared" si="10"/>
        <v>0</v>
      </c>
      <c r="V30" s="153">
        <f t="shared" si="3"/>
        <v>0</v>
      </c>
      <c r="W30" s="57" t="str">
        <f t="shared" si="8"/>
        <v>3юн</v>
      </c>
      <c r="X30" s="59" t="e">
        <f>VLOOKUP($Z30,УЧАСТНИКИ!$A$2:$L$1060,9,FALSE)</f>
        <v>#N/A</v>
      </c>
      <c r="Y30" s="71" t="e">
        <f>VLOOKUP($Z30,УЧАСТНИКИ!$A$2:$L$1060,10,FALSE)</f>
        <v>#N/A</v>
      </c>
    </row>
    <row r="31" spans="1:25" hidden="1" x14ac:dyDescent="0.2">
      <c r="A31" s="154">
        <f t="shared" si="4"/>
        <v>6</v>
      </c>
      <c r="B31" s="154"/>
      <c r="C31" s="154"/>
      <c r="D31" s="71" t="e">
        <f>VLOOKUP($Z31,УЧАСТНИКИ!$A$2:$L$1060,3,FALSE)</f>
        <v>#N/A</v>
      </c>
      <c r="E31" s="78" t="e">
        <f>VLOOKUP($Z31,УЧАСТНИКИ!$A$2:$L$1060,4,FALSE)</f>
        <v>#N/A</v>
      </c>
      <c r="F31" s="78" t="e">
        <f>VLOOKUP($Z31,УЧАСТНИКИ!$A$2:$L$1060,8,FALSE)</f>
        <v>#N/A</v>
      </c>
      <c r="G31" s="71" t="e">
        <f>VLOOKUP($Z31,УЧАСТНИКИ!$A$2:$L$1060,5,FALSE)</f>
        <v>#N/A</v>
      </c>
      <c r="H31" s="59" t="e">
        <f>VLOOKUP($Z31,УЧАСТНИКИ!$A$2:$L$1060,7,FALSE)</f>
        <v>#N/A</v>
      </c>
      <c r="I31" s="59" t="e">
        <f>VLOOKUP($Z31,УЧАСТНИКИ!$A$2:$L$1060,11,FALSE)</f>
        <v>#N/A</v>
      </c>
      <c r="J31" s="145"/>
      <c r="K31" s="145"/>
      <c r="L31" s="145"/>
      <c r="M31" s="145"/>
      <c r="N31" s="145"/>
      <c r="O31" s="145"/>
      <c r="P31" s="147">
        <f t="shared" si="10"/>
        <v>0</v>
      </c>
      <c r="Q31" s="147">
        <f t="shared" si="10"/>
        <v>0</v>
      </c>
      <c r="R31" s="147">
        <f t="shared" si="10"/>
        <v>0</v>
      </c>
      <c r="S31" s="147">
        <f t="shared" si="10"/>
        <v>0</v>
      </c>
      <c r="T31" s="147">
        <f t="shared" si="10"/>
        <v>0</v>
      </c>
      <c r="U31" s="147">
        <f t="shared" si="10"/>
        <v>0</v>
      </c>
      <c r="V31" s="153">
        <f t="shared" si="3"/>
        <v>0</v>
      </c>
      <c r="W31" s="57" t="str">
        <f t="shared" si="8"/>
        <v>3юн</v>
      </c>
      <c r="X31" s="59" t="e">
        <f>VLOOKUP($Z31,УЧАСТНИКИ!$A$2:$L$1060,9,FALSE)</f>
        <v>#N/A</v>
      </c>
      <c r="Y31" s="71" t="e">
        <f>VLOOKUP($Z31,УЧАСТНИКИ!$A$2:$L$1060,10,FALSE)</f>
        <v>#N/A</v>
      </c>
    </row>
    <row r="32" spans="1:25" hidden="1" x14ac:dyDescent="0.2">
      <c r="A32" s="154">
        <f t="shared" si="4"/>
        <v>6</v>
      </c>
      <c r="B32" s="154"/>
      <c r="C32" s="154"/>
      <c r="D32" s="71" t="e">
        <f>VLOOKUP($Z32,УЧАСТНИКИ!$A$2:$L$1060,3,FALSE)</f>
        <v>#N/A</v>
      </c>
      <c r="E32" s="78" t="e">
        <f>VLOOKUP($Z32,УЧАСТНИКИ!$A$2:$L$1060,4,FALSE)</f>
        <v>#N/A</v>
      </c>
      <c r="F32" s="78" t="e">
        <f>VLOOKUP($Z32,УЧАСТНИКИ!$A$2:$L$1060,8,FALSE)</f>
        <v>#N/A</v>
      </c>
      <c r="G32" s="71" t="e">
        <f>VLOOKUP($Z32,УЧАСТНИКИ!$A$2:$L$1060,5,FALSE)</f>
        <v>#N/A</v>
      </c>
      <c r="H32" s="59" t="e">
        <f>VLOOKUP($Z32,УЧАСТНИКИ!$A$2:$L$1060,7,FALSE)</f>
        <v>#N/A</v>
      </c>
      <c r="I32" s="59" t="e">
        <f>VLOOKUP($Z32,УЧАСТНИКИ!$A$2:$L$1060,11,FALSE)</f>
        <v>#N/A</v>
      </c>
      <c r="J32" s="145"/>
      <c r="K32" s="145"/>
      <c r="L32" s="145"/>
      <c r="M32" s="145"/>
      <c r="N32" s="145"/>
      <c r="O32" s="145"/>
      <c r="P32" s="147">
        <f t="shared" si="10"/>
        <v>0</v>
      </c>
      <c r="Q32" s="147">
        <f t="shared" si="10"/>
        <v>0</v>
      </c>
      <c r="R32" s="147">
        <f t="shared" si="10"/>
        <v>0</v>
      </c>
      <c r="S32" s="147">
        <f t="shared" si="10"/>
        <v>0</v>
      </c>
      <c r="T32" s="147">
        <f t="shared" si="10"/>
        <v>0</v>
      </c>
      <c r="U32" s="147">
        <f t="shared" si="10"/>
        <v>0</v>
      </c>
      <c r="V32" s="153">
        <f t="shared" si="3"/>
        <v>0</v>
      </c>
      <c r="W32" s="57" t="str">
        <f t="shared" si="8"/>
        <v>3юн</v>
      </c>
      <c r="X32" s="59" t="e">
        <f>VLOOKUP($Z32,УЧАСТНИКИ!$A$2:$L$1060,9,FALSE)</f>
        <v>#N/A</v>
      </c>
      <c r="Y32" s="71" t="e">
        <f>VLOOKUP($Z32,УЧАСТНИКИ!$A$2:$L$1060,10,FALSE)</f>
        <v>#N/A</v>
      </c>
    </row>
    <row r="33" spans="1:39" hidden="1" x14ac:dyDescent="0.2">
      <c r="A33" s="154">
        <f t="shared" si="4"/>
        <v>6</v>
      </c>
      <c r="B33" s="154"/>
      <c r="C33" s="154"/>
      <c r="D33" s="71" t="e">
        <f>VLOOKUP($Z33,УЧАСТНИКИ!$A$2:$L$1060,3,FALSE)</f>
        <v>#N/A</v>
      </c>
      <c r="E33" s="78" t="e">
        <f>VLOOKUP($Z33,УЧАСТНИКИ!$A$2:$L$1060,4,FALSE)</f>
        <v>#N/A</v>
      </c>
      <c r="F33" s="78" t="e">
        <f>VLOOKUP($Z33,УЧАСТНИКИ!$A$2:$L$1060,8,FALSE)</f>
        <v>#N/A</v>
      </c>
      <c r="G33" s="71" t="e">
        <f>VLOOKUP($Z33,УЧАСТНИКИ!$A$2:$L$1060,5,FALSE)</f>
        <v>#N/A</v>
      </c>
      <c r="H33" s="59" t="e">
        <f>VLOOKUP($Z33,УЧАСТНИКИ!$A$2:$L$1060,7,FALSE)</f>
        <v>#N/A</v>
      </c>
      <c r="I33" s="59" t="e">
        <f>VLOOKUP($Z33,УЧАСТНИКИ!$A$2:$L$1060,11,FALSE)</f>
        <v>#N/A</v>
      </c>
      <c r="J33" s="145"/>
      <c r="K33" s="145"/>
      <c r="L33" s="145"/>
      <c r="M33" s="145"/>
      <c r="N33" s="145"/>
      <c r="O33" s="145"/>
      <c r="P33" s="147">
        <f t="shared" si="10"/>
        <v>0</v>
      </c>
      <c r="Q33" s="147">
        <f t="shared" si="10"/>
        <v>0</v>
      </c>
      <c r="R33" s="147">
        <f t="shared" si="10"/>
        <v>0</v>
      </c>
      <c r="S33" s="147">
        <f t="shared" si="10"/>
        <v>0</v>
      </c>
      <c r="T33" s="147">
        <f t="shared" si="10"/>
        <v>0</v>
      </c>
      <c r="U33" s="147">
        <f t="shared" si="10"/>
        <v>0</v>
      </c>
      <c r="V33" s="153">
        <f t="shared" si="3"/>
        <v>0</v>
      </c>
      <c r="W33" s="57" t="str">
        <f t="shared" si="8"/>
        <v>3юн</v>
      </c>
      <c r="X33" s="59" t="e">
        <f>VLOOKUP($Z33,УЧАСТНИКИ!$A$2:$L$1060,9,FALSE)</f>
        <v>#N/A</v>
      </c>
      <c r="Y33" s="71" t="e">
        <f>VLOOKUP($Z33,УЧАСТНИКИ!$A$2:$L$1060,10,FALSE)</f>
        <v>#N/A</v>
      </c>
    </row>
    <row r="34" spans="1:39" hidden="1" x14ac:dyDescent="0.2">
      <c r="A34" s="154">
        <f t="shared" si="4"/>
        <v>6</v>
      </c>
      <c r="B34" s="154"/>
      <c r="C34" s="154"/>
      <c r="D34" s="71" t="e">
        <f>VLOOKUP($Z34,УЧАСТНИКИ!$A$2:$L$1060,3,FALSE)</f>
        <v>#N/A</v>
      </c>
      <c r="E34" s="78" t="e">
        <f>VLOOKUP($Z34,УЧАСТНИКИ!$A$2:$L$1060,4,FALSE)</f>
        <v>#N/A</v>
      </c>
      <c r="F34" s="78" t="e">
        <f>VLOOKUP($Z34,УЧАСТНИКИ!$A$2:$L$1060,8,FALSE)</f>
        <v>#N/A</v>
      </c>
      <c r="G34" s="71" t="e">
        <f>VLOOKUP($Z34,УЧАСТНИКИ!$A$2:$L$1060,5,FALSE)</f>
        <v>#N/A</v>
      </c>
      <c r="H34" s="59" t="e">
        <f>VLOOKUP($Z34,УЧАСТНИКИ!$A$2:$L$1060,7,FALSE)</f>
        <v>#N/A</v>
      </c>
      <c r="I34" s="59" t="e">
        <f>VLOOKUP($Z34,УЧАСТНИКИ!$A$2:$L$1060,11,FALSE)</f>
        <v>#N/A</v>
      </c>
      <c r="J34" s="145"/>
      <c r="K34" s="145"/>
      <c r="L34" s="145"/>
      <c r="M34" s="145"/>
      <c r="N34" s="145"/>
      <c r="O34" s="145"/>
      <c r="P34" s="147">
        <f t="shared" si="10"/>
        <v>0</v>
      </c>
      <c r="Q34" s="147">
        <f t="shared" si="10"/>
        <v>0</v>
      </c>
      <c r="R34" s="147">
        <f t="shared" si="10"/>
        <v>0</v>
      </c>
      <c r="S34" s="147">
        <f t="shared" si="10"/>
        <v>0</v>
      </c>
      <c r="T34" s="147">
        <f t="shared" si="10"/>
        <v>0</v>
      </c>
      <c r="U34" s="147">
        <f t="shared" si="10"/>
        <v>0</v>
      </c>
      <c r="V34" s="153">
        <f t="shared" si="3"/>
        <v>0</v>
      </c>
      <c r="W34" s="57" t="str">
        <f t="shared" si="8"/>
        <v>3юн</v>
      </c>
      <c r="X34" s="59" t="e">
        <f>VLOOKUP($Z34,УЧАСТНИКИ!$A$2:$L$1060,9,FALSE)</f>
        <v>#N/A</v>
      </c>
      <c r="Y34" s="71" t="e">
        <f>VLOOKUP($Z34,УЧАСТНИКИ!$A$2:$L$1060,10,FALSE)</f>
        <v>#N/A</v>
      </c>
    </row>
    <row r="35" spans="1:39" hidden="1" x14ac:dyDescent="0.2">
      <c r="A35" s="154">
        <f t="shared" si="4"/>
        <v>6</v>
      </c>
      <c r="B35" s="154"/>
      <c r="C35" s="154"/>
      <c r="D35" s="71" t="e">
        <f>VLOOKUP($Z35,УЧАСТНИКИ!$A$2:$L$1060,3,FALSE)</f>
        <v>#N/A</v>
      </c>
      <c r="E35" s="78" t="e">
        <f>VLOOKUP($Z35,УЧАСТНИКИ!$A$2:$L$1060,4,FALSE)</f>
        <v>#N/A</v>
      </c>
      <c r="F35" s="78" t="e">
        <f>VLOOKUP($Z35,УЧАСТНИКИ!$A$2:$L$1060,8,FALSE)</f>
        <v>#N/A</v>
      </c>
      <c r="G35" s="71" t="e">
        <f>VLOOKUP($Z35,УЧАСТНИКИ!$A$2:$L$1060,5,FALSE)</f>
        <v>#N/A</v>
      </c>
      <c r="H35" s="59" t="e">
        <f>VLOOKUP($Z35,УЧАСТНИКИ!$A$2:$L$1060,7,FALSE)</f>
        <v>#N/A</v>
      </c>
      <c r="I35" s="59" t="e">
        <f>VLOOKUP($Z35,УЧАСТНИКИ!$A$2:$L$1060,11,FALSE)</f>
        <v>#N/A</v>
      </c>
      <c r="J35" s="145"/>
      <c r="K35" s="145"/>
      <c r="L35" s="145"/>
      <c r="M35" s="145"/>
      <c r="N35" s="145"/>
      <c r="O35" s="145"/>
      <c r="P35" s="147">
        <f t="shared" si="10"/>
        <v>0</v>
      </c>
      <c r="Q35" s="147">
        <f t="shared" si="10"/>
        <v>0</v>
      </c>
      <c r="R35" s="147">
        <f t="shared" si="10"/>
        <v>0</v>
      </c>
      <c r="S35" s="147">
        <f t="shared" si="10"/>
        <v>0</v>
      </c>
      <c r="T35" s="147">
        <f t="shared" si="10"/>
        <v>0</v>
      </c>
      <c r="U35" s="147">
        <f t="shared" si="10"/>
        <v>0</v>
      </c>
      <c r="V35" s="153">
        <f t="shared" si="3"/>
        <v>0</v>
      </c>
      <c r="W35" s="57" t="str">
        <f t="shared" si="8"/>
        <v>3юн</v>
      </c>
      <c r="X35" s="59" t="e">
        <f>VLOOKUP($Z35,УЧАСТНИКИ!$A$2:$L$1060,9,FALSE)</f>
        <v>#N/A</v>
      </c>
      <c r="Y35" s="71" t="e">
        <f>VLOOKUP($Z35,УЧАСТНИКИ!$A$2:$L$1060,10,FALSE)</f>
        <v>#N/A</v>
      </c>
      <c r="AE35" s="509"/>
      <c r="AF35" s="509"/>
      <c r="AG35" s="509"/>
    </row>
    <row r="36" spans="1:39" s="61" customFormat="1" hidden="1" x14ac:dyDescent="0.2">
      <c r="A36" s="154">
        <f t="shared" si="4"/>
        <v>6</v>
      </c>
      <c r="B36" s="154"/>
      <c r="C36" s="154"/>
      <c r="D36" s="71" t="e">
        <f>VLOOKUP($Z36,УЧАСТНИКИ!$A$2:$L$1060,3,FALSE)</f>
        <v>#N/A</v>
      </c>
      <c r="E36" s="78" t="e">
        <f>VLOOKUP($Z36,УЧАСТНИКИ!$A$2:$L$1060,4,FALSE)</f>
        <v>#N/A</v>
      </c>
      <c r="F36" s="78" t="e">
        <f>VLOOKUP($Z36,УЧАСТНИКИ!$A$2:$L$1060,8,FALSE)</f>
        <v>#N/A</v>
      </c>
      <c r="G36" s="71" t="e">
        <f>VLOOKUP($Z36,УЧАСТНИКИ!$A$2:$L$1060,5,FALSE)</f>
        <v>#N/A</v>
      </c>
      <c r="H36" s="59" t="e">
        <f>VLOOKUP($Z36,УЧАСТНИКИ!$A$2:$L$1060,7,FALSE)</f>
        <v>#N/A</v>
      </c>
      <c r="I36" s="59" t="e">
        <f>VLOOKUP($Z36,УЧАСТНИКИ!$A$2:$L$1060,11,FALSE)</f>
        <v>#N/A</v>
      </c>
      <c r="J36" s="145"/>
      <c r="K36" s="145"/>
      <c r="L36" s="145"/>
      <c r="M36" s="145"/>
      <c r="N36" s="145"/>
      <c r="O36" s="145"/>
      <c r="P36" s="147">
        <f t="shared" si="10"/>
        <v>0</v>
      </c>
      <c r="Q36" s="147">
        <f t="shared" si="10"/>
        <v>0</v>
      </c>
      <c r="R36" s="147">
        <f t="shared" si="10"/>
        <v>0</v>
      </c>
      <c r="S36" s="147">
        <f t="shared" si="10"/>
        <v>0</v>
      </c>
      <c r="T36" s="147">
        <f t="shared" si="10"/>
        <v>0</v>
      </c>
      <c r="U36" s="147">
        <f t="shared" si="10"/>
        <v>0</v>
      </c>
      <c r="V36" s="153">
        <f t="shared" si="3"/>
        <v>0</v>
      </c>
      <c r="W36" s="57" t="str">
        <f t="shared" si="8"/>
        <v>3юн</v>
      </c>
      <c r="X36" s="59" t="e">
        <f>VLOOKUP($Z36,УЧАСТНИКИ!$A$2:$L$1060,9,FALSE)</f>
        <v>#N/A</v>
      </c>
      <c r="Y36" s="71" t="e">
        <f>VLOOKUP($Z36,УЧАСТНИКИ!$A$2:$L$1060,10,FALSE)</f>
        <v>#N/A</v>
      </c>
      <c r="AA36" s="82"/>
      <c r="AB36" s="83"/>
      <c r="AC36" s="82"/>
      <c r="AD36" s="82"/>
      <c r="AE36" s="82"/>
      <c r="AF36" s="82"/>
      <c r="AG36" s="82"/>
      <c r="AH36" s="82"/>
      <c r="AI36" s="82"/>
      <c r="AJ36" s="84"/>
      <c r="AK36" s="82"/>
      <c r="AL36" s="82"/>
      <c r="AM36" s="60"/>
    </row>
    <row r="37" spans="1:39" s="61" customFormat="1" hidden="1" x14ac:dyDescent="0.2">
      <c r="A37" s="154">
        <f t="shared" si="4"/>
        <v>6</v>
      </c>
      <c r="B37" s="154"/>
      <c r="C37" s="154"/>
      <c r="D37" s="71" t="e">
        <f>VLOOKUP($Z37,УЧАСТНИКИ!$A$2:$L$1060,3,FALSE)</f>
        <v>#N/A</v>
      </c>
      <c r="E37" s="78" t="e">
        <f>VLOOKUP($Z37,УЧАСТНИКИ!$A$2:$L$1060,4,FALSE)</f>
        <v>#N/A</v>
      </c>
      <c r="F37" s="78" t="e">
        <f>VLOOKUP($Z37,УЧАСТНИКИ!$A$2:$L$1060,8,FALSE)</f>
        <v>#N/A</v>
      </c>
      <c r="G37" s="71" t="e">
        <f>VLOOKUP($Z37,УЧАСТНИКИ!$A$2:$L$1060,5,FALSE)</f>
        <v>#N/A</v>
      </c>
      <c r="H37" s="59" t="e">
        <f>VLOOKUP($Z37,УЧАСТНИКИ!$A$2:$L$1060,7,FALSE)</f>
        <v>#N/A</v>
      </c>
      <c r="I37" s="59" t="e">
        <f>VLOOKUP($Z37,УЧАСТНИКИ!$A$2:$L$1060,11,FALSE)</f>
        <v>#N/A</v>
      </c>
      <c r="J37" s="145"/>
      <c r="K37" s="145"/>
      <c r="L37" s="145"/>
      <c r="M37" s="145"/>
      <c r="N37" s="145"/>
      <c r="O37" s="145"/>
      <c r="P37" s="147">
        <f t="shared" si="10"/>
        <v>0</v>
      </c>
      <c r="Q37" s="147">
        <f t="shared" si="10"/>
        <v>0</v>
      </c>
      <c r="R37" s="147">
        <f t="shared" si="10"/>
        <v>0</v>
      </c>
      <c r="S37" s="147">
        <f t="shared" si="10"/>
        <v>0</v>
      </c>
      <c r="T37" s="147">
        <f t="shared" si="10"/>
        <v>0</v>
      </c>
      <c r="U37" s="147">
        <f t="shared" si="10"/>
        <v>0</v>
      </c>
      <c r="V37" s="153">
        <f t="shared" si="3"/>
        <v>0</v>
      </c>
      <c r="W37" s="57" t="str">
        <f t="shared" si="8"/>
        <v>3юн</v>
      </c>
      <c r="X37" s="59" t="e">
        <f>VLOOKUP($Z37,УЧАСТНИКИ!$A$2:$L$1060,9,FALSE)</f>
        <v>#N/A</v>
      </c>
      <c r="Y37" s="71" t="e">
        <f>VLOOKUP($Z37,УЧАСТНИКИ!$A$2:$L$1060,10,FALSE)</f>
        <v>#N/A</v>
      </c>
      <c r="Z37" s="66"/>
      <c r="AA37" s="82"/>
      <c r="AB37" s="83"/>
      <c r="AC37" s="82"/>
      <c r="AD37" s="82"/>
      <c r="AE37" s="82"/>
      <c r="AF37" s="82"/>
      <c r="AG37" s="82"/>
      <c r="AH37" s="82"/>
      <c r="AI37" s="82"/>
      <c r="AJ37" s="84"/>
      <c r="AK37" s="82"/>
      <c r="AL37" s="82"/>
      <c r="AM37" s="60"/>
    </row>
    <row r="38" spans="1:39" s="61" customFormat="1" hidden="1" x14ac:dyDescent="0.2">
      <c r="A38" s="154">
        <f t="shared" si="4"/>
        <v>6</v>
      </c>
      <c r="B38" s="154"/>
      <c r="C38" s="154"/>
      <c r="D38" s="71" t="e">
        <f>VLOOKUP($Z38,УЧАСТНИКИ!$A$2:$L$1060,3,FALSE)</f>
        <v>#N/A</v>
      </c>
      <c r="E38" s="78" t="e">
        <f>VLOOKUP($Z38,УЧАСТНИКИ!$A$2:$L$1060,4,FALSE)</f>
        <v>#N/A</v>
      </c>
      <c r="F38" s="78" t="e">
        <f>VLOOKUP($Z38,УЧАСТНИКИ!$A$2:$L$1060,8,FALSE)</f>
        <v>#N/A</v>
      </c>
      <c r="G38" s="71" t="e">
        <f>VLOOKUP($Z38,УЧАСТНИКИ!$A$2:$L$1060,5,FALSE)</f>
        <v>#N/A</v>
      </c>
      <c r="H38" s="59" t="e">
        <f>VLOOKUP($Z38,УЧАСТНИКИ!$A$2:$L$1060,7,FALSE)</f>
        <v>#N/A</v>
      </c>
      <c r="I38" s="59" t="e">
        <f>VLOOKUP($Z38,УЧАСТНИКИ!$A$2:$L$1060,11,FALSE)</f>
        <v>#N/A</v>
      </c>
      <c r="J38" s="145"/>
      <c r="K38" s="145"/>
      <c r="L38" s="145"/>
      <c r="M38" s="145"/>
      <c r="N38" s="145"/>
      <c r="O38" s="145"/>
      <c r="P38" s="147">
        <f t="shared" ref="P38:U51" si="11">J38/100</f>
        <v>0</v>
      </c>
      <c r="Q38" s="147">
        <f t="shared" si="11"/>
        <v>0</v>
      </c>
      <c r="R38" s="147">
        <f t="shared" si="11"/>
        <v>0</v>
      </c>
      <c r="S38" s="147">
        <f t="shared" si="11"/>
        <v>0</v>
      </c>
      <c r="T38" s="147">
        <f t="shared" si="11"/>
        <v>0</v>
      </c>
      <c r="U38" s="147">
        <f t="shared" si="11"/>
        <v>0</v>
      </c>
      <c r="V38" s="153">
        <f t="shared" si="3"/>
        <v>0</v>
      </c>
      <c r="W38" s="57" t="str">
        <f t="shared" si="8"/>
        <v>3юн</v>
      </c>
      <c r="X38" s="59" t="e">
        <f>VLOOKUP($Z38,УЧАСТНИКИ!$A$2:$L$1060,9,FALSE)</f>
        <v>#N/A</v>
      </c>
      <c r="Y38" s="71" t="e">
        <f>VLOOKUP($Z38,УЧАСТНИКИ!$A$2:$L$1060,10,FALSE)</f>
        <v>#N/A</v>
      </c>
      <c r="AA38" s="82"/>
      <c r="AB38" s="83"/>
      <c r="AC38" s="82"/>
      <c r="AD38" s="82"/>
      <c r="AE38" s="82"/>
      <c r="AF38" s="82"/>
      <c r="AG38" s="82"/>
      <c r="AH38" s="82"/>
      <c r="AI38" s="82"/>
      <c r="AJ38" s="84"/>
      <c r="AK38" s="82"/>
      <c r="AL38" s="82"/>
      <c r="AM38" s="60"/>
    </row>
    <row r="39" spans="1:39" s="61" customFormat="1" hidden="1" x14ac:dyDescent="0.2">
      <c r="A39" s="154">
        <f t="shared" si="4"/>
        <v>6</v>
      </c>
      <c r="B39" s="154"/>
      <c r="C39" s="154"/>
      <c r="D39" s="71" t="e">
        <f>VLOOKUP($Z39,УЧАСТНИКИ!$A$2:$L$1060,3,FALSE)</f>
        <v>#N/A</v>
      </c>
      <c r="E39" s="78" t="e">
        <f>VLOOKUP($Z39,УЧАСТНИКИ!$A$2:$L$1060,4,FALSE)</f>
        <v>#N/A</v>
      </c>
      <c r="F39" s="78" t="e">
        <f>VLOOKUP($Z39,УЧАСТНИКИ!$A$2:$L$1060,8,FALSE)</f>
        <v>#N/A</v>
      </c>
      <c r="G39" s="71" t="e">
        <f>VLOOKUP($Z39,УЧАСТНИКИ!$A$2:$L$1060,5,FALSE)</f>
        <v>#N/A</v>
      </c>
      <c r="H39" s="59" t="e">
        <f>VLOOKUP($Z39,УЧАСТНИКИ!$A$2:$L$1060,7,FALSE)</f>
        <v>#N/A</v>
      </c>
      <c r="I39" s="59" t="e">
        <f>VLOOKUP($Z39,УЧАСТНИКИ!$A$2:$L$1060,11,FALSE)</f>
        <v>#N/A</v>
      </c>
      <c r="J39" s="145"/>
      <c r="K39" s="145"/>
      <c r="L39" s="145"/>
      <c r="M39" s="145"/>
      <c r="N39" s="145"/>
      <c r="O39" s="145"/>
      <c r="P39" s="147">
        <f t="shared" si="11"/>
        <v>0</v>
      </c>
      <c r="Q39" s="147">
        <f t="shared" si="11"/>
        <v>0</v>
      </c>
      <c r="R39" s="147">
        <f t="shared" si="11"/>
        <v>0</v>
      </c>
      <c r="S39" s="147">
        <f t="shared" si="11"/>
        <v>0</v>
      </c>
      <c r="T39" s="147">
        <f t="shared" si="11"/>
        <v>0</v>
      </c>
      <c r="U39" s="147">
        <f t="shared" si="11"/>
        <v>0</v>
      </c>
      <c r="V39" s="153">
        <f t="shared" si="3"/>
        <v>0</v>
      </c>
      <c r="W39" s="57" t="str">
        <f t="shared" si="8"/>
        <v>3юн</v>
      </c>
      <c r="X39" s="59" t="e">
        <f>VLOOKUP($Z39,УЧАСТНИКИ!$A$2:$L$1060,9,FALSE)</f>
        <v>#N/A</v>
      </c>
      <c r="Y39" s="71" t="e">
        <f>VLOOKUP($Z39,УЧАСТНИКИ!$A$2:$L$1060,10,FALSE)</f>
        <v>#N/A</v>
      </c>
      <c r="Z39" s="66"/>
      <c r="AA39" s="82"/>
      <c r="AB39" s="83"/>
      <c r="AC39" s="82"/>
      <c r="AD39" s="82"/>
      <c r="AE39" s="82"/>
      <c r="AF39" s="82"/>
      <c r="AG39" s="82"/>
      <c r="AH39" s="82"/>
      <c r="AI39" s="82"/>
      <c r="AJ39" s="84"/>
      <c r="AK39" s="82"/>
      <c r="AL39" s="82"/>
      <c r="AM39" s="60"/>
    </row>
    <row r="40" spans="1:39" s="61" customFormat="1" hidden="1" x14ac:dyDescent="0.2">
      <c r="A40" s="154">
        <f t="shared" si="4"/>
        <v>6</v>
      </c>
      <c r="B40" s="154"/>
      <c r="C40" s="154"/>
      <c r="D40" s="71" t="e">
        <f>VLOOKUP($Z40,УЧАСТНИКИ!$A$2:$L$1060,3,FALSE)</f>
        <v>#N/A</v>
      </c>
      <c r="E40" s="78" t="e">
        <f>VLOOKUP($Z40,УЧАСТНИКИ!$A$2:$L$1060,4,FALSE)</f>
        <v>#N/A</v>
      </c>
      <c r="F40" s="78" t="e">
        <f>VLOOKUP($Z40,УЧАСТНИКИ!$A$2:$L$1060,8,FALSE)</f>
        <v>#N/A</v>
      </c>
      <c r="G40" s="71" t="e">
        <f>VLOOKUP($Z40,УЧАСТНИКИ!$A$2:$L$1060,5,FALSE)</f>
        <v>#N/A</v>
      </c>
      <c r="H40" s="59" t="e">
        <f>VLOOKUP($Z40,УЧАСТНИКИ!$A$2:$L$1060,7,FALSE)</f>
        <v>#N/A</v>
      </c>
      <c r="I40" s="59" t="e">
        <f>VLOOKUP($Z40,УЧАСТНИКИ!$A$2:$L$1060,11,FALSE)</f>
        <v>#N/A</v>
      </c>
      <c r="J40" s="145"/>
      <c r="K40" s="145"/>
      <c r="L40" s="145"/>
      <c r="M40" s="145"/>
      <c r="N40" s="145"/>
      <c r="O40" s="145"/>
      <c r="P40" s="147">
        <f t="shared" si="11"/>
        <v>0</v>
      </c>
      <c r="Q40" s="147">
        <f t="shared" si="11"/>
        <v>0</v>
      </c>
      <c r="R40" s="147">
        <f t="shared" si="11"/>
        <v>0</v>
      </c>
      <c r="S40" s="147">
        <f t="shared" si="11"/>
        <v>0</v>
      </c>
      <c r="T40" s="147">
        <f t="shared" si="11"/>
        <v>0</v>
      </c>
      <c r="U40" s="147">
        <f t="shared" si="11"/>
        <v>0</v>
      </c>
      <c r="V40" s="153">
        <f t="shared" si="3"/>
        <v>0</v>
      </c>
      <c r="W40" s="57" t="str">
        <f t="shared" si="8"/>
        <v>3юн</v>
      </c>
      <c r="X40" s="59" t="e">
        <f>VLOOKUP($Z40,УЧАСТНИКИ!$A$2:$L$1060,9,FALSE)</f>
        <v>#N/A</v>
      </c>
      <c r="Y40" s="71" t="e">
        <f>VLOOKUP($Z40,УЧАСТНИКИ!$A$2:$L$1060,10,FALSE)</f>
        <v>#N/A</v>
      </c>
      <c r="AA40" s="82"/>
      <c r="AB40" s="83"/>
      <c r="AC40" s="82"/>
      <c r="AD40" s="82"/>
      <c r="AE40" s="82"/>
      <c r="AF40" s="82"/>
      <c r="AG40" s="82"/>
      <c r="AH40" s="82"/>
      <c r="AI40" s="82"/>
      <c r="AJ40" s="84"/>
      <c r="AK40" s="82"/>
      <c r="AL40" s="82"/>
      <c r="AM40" s="60"/>
    </row>
    <row r="41" spans="1:39" s="61" customFormat="1" hidden="1" x14ac:dyDescent="0.2">
      <c r="A41" s="154">
        <f t="shared" si="4"/>
        <v>6</v>
      </c>
      <c r="B41" s="154"/>
      <c r="C41" s="154"/>
      <c r="D41" s="71" t="e">
        <f>VLOOKUP($Z41,УЧАСТНИКИ!$A$2:$L$1060,3,FALSE)</f>
        <v>#N/A</v>
      </c>
      <c r="E41" s="78" t="e">
        <f>VLOOKUP($Z41,УЧАСТНИКИ!$A$2:$L$1060,4,FALSE)</f>
        <v>#N/A</v>
      </c>
      <c r="F41" s="78" t="e">
        <f>VLOOKUP($Z41,УЧАСТНИКИ!$A$2:$L$1060,8,FALSE)</f>
        <v>#N/A</v>
      </c>
      <c r="G41" s="71" t="e">
        <f>VLOOKUP($Z41,УЧАСТНИКИ!$A$2:$L$1060,5,FALSE)</f>
        <v>#N/A</v>
      </c>
      <c r="H41" s="59" t="e">
        <f>VLOOKUP($Z41,УЧАСТНИКИ!$A$2:$L$1060,7,FALSE)</f>
        <v>#N/A</v>
      </c>
      <c r="I41" s="59" t="e">
        <f>VLOOKUP($Z41,УЧАСТНИКИ!$A$2:$L$1060,11,FALSE)</f>
        <v>#N/A</v>
      </c>
      <c r="J41" s="145"/>
      <c r="K41" s="145"/>
      <c r="L41" s="145"/>
      <c r="M41" s="145"/>
      <c r="N41" s="145"/>
      <c r="O41" s="145"/>
      <c r="P41" s="147">
        <f t="shared" si="11"/>
        <v>0</v>
      </c>
      <c r="Q41" s="147">
        <f t="shared" si="11"/>
        <v>0</v>
      </c>
      <c r="R41" s="147">
        <f t="shared" si="11"/>
        <v>0</v>
      </c>
      <c r="S41" s="147">
        <f t="shared" si="11"/>
        <v>0</v>
      </c>
      <c r="T41" s="147">
        <f t="shared" si="11"/>
        <v>0</v>
      </c>
      <c r="U41" s="147">
        <f t="shared" si="11"/>
        <v>0</v>
      </c>
      <c r="V41" s="153">
        <f t="shared" si="3"/>
        <v>0</v>
      </c>
      <c r="W41" s="57" t="str">
        <f t="shared" si="8"/>
        <v>3юн</v>
      </c>
      <c r="X41" s="59" t="e">
        <f>VLOOKUP($Z41,УЧАСТНИКИ!$A$2:$L$1060,9,FALSE)</f>
        <v>#N/A</v>
      </c>
      <c r="Y41" s="71" t="e">
        <f>VLOOKUP($Z41,УЧАСТНИКИ!$A$2:$L$1060,10,FALSE)</f>
        <v>#N/A</v>
      </c>
      <c r="Z41" s="66"/>
      <c r="AA41" s="82"/>
      <c r="AB41" s="83"/>
      <c r="AC41" s="82"/>
      <c r="AD41" s="82"/>
      <c r="AE41" s="82"/>
      <c r="AF41" s="82"/>
      <c r="AG41" s="82"/>
      <c r="AH41" s="82"/>
      <c r="AI41" s="82"/>
      <c r="AJ41" s="84"/>
      <c r="AK41" s="82"/>
      <c r="AL41" s="82"/>
      <c r="AM41" s="60"/>
    </row>
    <row r="42" spans="1:39" s="61" customFormat="1" hidden="1" x14ac:dyDescent="0.2">
      <c r="A42" s="154">
        <f t="shared" si="4"/>
        <v>6</v>
      </c>
      <c r="B42" s="154"/>
      <c r="C42" s="154"/>
      <c r="D42" s="71" t="e">
        <f>VLOOKUP($Z42,УЧАСТНИКИ!$A$2:$L$1060,3,FALSE)</f>
        <v>#N/A</v>
      </c>
      <c r="E42" s="78" t="e">
        <f>VLOOKUP($Z42,УЧАСТНИКИ!$A$2:$L$1060,4,FALSE)</f>
        <v>#N/A</v>
      </c>
      <c r="F42" s="78" t="e">
        <f>VLOOKUP($Z42,УЧАСТНИКИ!$A$2:$L$1060,8,FALSE)</f>
        <v>#N/A</v>
      </c>
      <c r="G42" s="71" t="e">
        <f>VLOOKUP($Z42,УЧАСТНИКИ!$A$2:$L$1060,5,FALSE)</f>
        <v>#N/A</v>
      </c>
      <c r="H42" s="59" t="e">
        <f>VLOOKUP($Z42,УЧАСТНИКИ!$A$2:$L$1060,7,FALSE)</f>
        <v>#N/A</v>
      </c>
      <c r="I42" s="59" t="e">
        <f>VLOOKUP($Z42,УЧАСТНИКИ!$A$2:$L$1060,11,FALSE)</f>
        <v>#N/A</v>
      </c>
      <c r="J42" s="145"/>
      <c r="K42" s="145"/>
      <c r="L42" s="145"/>
      <c r="M42" s="145"/>
      <c r="N42" s="145"/>
      <c r="O42" s="145"/>
      <c r="P42" s="147">
        <f t="shared" si="11"/>
        <v>0</v>
      </c>
      <c r="Q42" s="147">
        <f t="shared" si="11"/>
        <v>0</v>
      </c>
      <c r="R42" s="147">
        <f t="shared" si="11"/>
        <v>0</v>
      </c>
      <c r="S42" s="147">
        <f t="shared" si="11"/>
        <v>0</v>
      </c>
      <c r="T42" s="147">
        <f t="shared" si="11"/>
        <v>0</v>
      </c>
      <c r="U42" s="147">
        <f t="shared" si="11"/>
        <v>0</v>
      </c>
      <c r="V42" s="153">
        <f t="shared" si="3"/>
        <v>0</v>
      </c>
      <c r="W42" s="57" t="str">
        <f t="shared" si="8"/>
        <v>3юн</v>
      </c>
      <c r="X42" s="59" t="e">
        <f>VLOOKUP($Z42,УЧАСТНИКИ!$A$2:$L$1060,9,FALSE)</f>
        <v>#N/A</v>
      </c>
      <c r="Y42" s="71" t="e">
        <f>VLOOKUP($Z42,УЧАСТНИКИ!$A$2:$L$1060,10,FALSE)</f>
        <v>#N/A</v>
      </c>
      <c r="AA42" s="82"/>
      <c r="AB42" s="83"/>
      <c r="AC42" s="82"/>
      <c r="AD42" s="82"/>
      <c r="AE42" s="82"/>
      <c r="AF42" s="82"/>
      <c r="AG42" s="82"/>
      <c r="AH42" s="82"/>
      <c r="AI42" s="82"/>
      <c r="AJ42" s="84"/>
      <c r="AK42" s="82"/>
      <c r="AL42" s="82"/>
      <c r="AM42" s="60"/>
    </row>
    <row r="43" spans="1:39" s="61" customFormat="1" hidden="1" x14ac:dyDescent="0.2">
      <c r="A43" s="154">
        <f t="shared" si="4"/>
        <v>6</v>
      </c>
      <c r="B43" s="154"/>
      <c r="C43" s="154"/>
      <c r="D43" s="71" t="e">
        <f>VLOOKUP($Z43,УЧАСТНИКИ!$A$2:$L$1060,3,FALSE)</f>
        <v>#N/A</v>
      </c>
      <c r="E43" s="78" t="e">
        <f>VLOOKUP($Z43,УЧАСТНИКИ!$A$2:$L$1060,4,FALSE)</f>
        <v>#N/A</v>
      </c>
      <c r="F43" s="78" t="e">
        <f>VLOOKUP($Z43,УЧАСТНИКИ!$A$2:$L$1060,8,FALSE)</f>
        <v>#N/A</v>
      </c>
      <c r="G43" s="71" t="e">
        <f>VLOOKUP($Z43,УЧАСТНИКИ!$A$2:$L$1060,5,FALSE)</f>
        <v>#N/A</v>
      </c>
      <c r="H43" s="59" t="e">
        <f>VLOOKUP($Z43,УЧАСТНИКИ!$A$2:$L$1060,7,FALSE)</f>
        <v>#N/A</v>
      </c>
      <c r="I43" s="59" t="e">
        <f>VLOOKUP($Z43,УЧАСТНИКИ!$A$2:$L$1060,11,FALSE)</f>
        <v>#N/A</v>
      </c>
      <c r="J43" s="145"/>
      <c r="K43" s="145"/>
      <c r="L43" s="145"/>
      <c r="M43" s="145"/>
      <c r="N43" s="145"/>
      <c r="O43" s="145"/>
      <c r="P43" s="147">
        <f t="shared" si="11"/>
        <v>0</v>
      </c>
      <c r="Q43" s="147">
        <f t="shared" si="11"/>
        <v>0</v>
      </c>
      <c r="R43" s="147">
        <f t="shared" si="11"/>
        <v>0</v>
      </c>
      <c r="S43" s="147">
        <f t="shared" si="11"/>
        <v>0</v>
      </c>
      <c r="T43" s="147">
        <f t="shared" si="11"/>
        <v>0</v>
      </c>
      <c r="U43" s="147">
        <f t="shared" si="11"/>
        <v>0</v>
      </c>
      <c r="V43" s="153">
        <f t="shared" si="3"/>
        <v>0</v>
      </c>
      <c r="W43" s="57" t="str">
        <f t="shared" si="8"/>
        <v>3юн</v>
      </c>
      <c r="X43" s="59" t="e">
        <f>VLOOKUP($Z43,УЧАСТНИКИ!$A$2:$L$1060,9,FALSE)</f>
        <v>#N/A</v>
      </c>
      <c r="Y43" s="71" t="e">
        <f>VLOOKUP($Z43,УЧАСТНИКИ!$A$2:$L$1060,10,FALSE)</f>
        <v>#N/A</v>
      </c>
      <c r="Z43" s="66"/>
      <c r="AA43" s="82"/>
      <c r="AB43" s="83"/>
      <c r="AC43" s="82"/>
      <c r="AD43" s="82"/>
      <c r="AE43" s="82"/>
      <c r="AF43" s="82"/>
      <c r="AG43" s="82"/>
      <c r="AH43" s="82"/>
      <c r="AI43" s="82"/>
      <c r="AJ43" s="84"/>
      <c r="AK43" s="82"/>
      <c r="AL43" s="82"/>
      <c r="AM43" s="60"/>
    </row>
    <row r="44" spans="1:39" s="61" customFormat="1" hidden="1" x14ac:dyDescent="0.2">
      <c r="A44" s="154">
        <f t="shared" si="4"/>
        <v>6</v>
      </c>
      <c r="B44" s="154"/>
      <c r="C44" s="154"/>
      <c r="D44" s="71" t="e">
        <f>VLOOKUP($Z44,УЧАСТНИКИ!$A$2:$L$1060,3,FALSE)</f>
        <v>#N/A</v>
      </c>
      <c r="E44" s="78" t="e">
        <f>VLOOKUP($Z44,УЧАСТНИКИ!$A$2:$L$1060,4,FALSE)</f>
        <v>#N/A</v>
      </c>
      <c r="F44" s="78" t="e">
        <f>VLOOKUP($Z44,УЧАСТНИКИ!$A$2:$L$1060,8,FALSE)</f>
        <v>#N/A</v>
      </c>
      <c r="G44" s="71" t="e">
        <f>VLOOKUP($Z44,УЧАСТНИКИ!$A$2:$L$1060,5,FALSE)</f>
        <v>#N/A</v>
      </c>
      <c r="H44" s="59" t="e">
        <f>VLOOKUP($Z44,УЧАСТНИКИ!$A$2:$L$1060,7,FALSE)</f>
        <v>#N/A</v>
      </c>
      <c r="I44" s="59" t="e">
        <f>VLOOKUP($Z44,УЧАСТНИКИ!$A$2:$L$1060,11,FALSE)</f>
        <v>#N/A</v>
      </c>
      <c r="J44" s="145"/>
      <c r="K44" s="145"/>
      <c r="L44" s="145"/>
      <c r="M44" s="145"/>
      <c r="N44" s="145"/>
      <c r="O44" s="145"/>
      <c r="P44" s="147">
        <f t="shared" si="11"/>
        <v>0</v>
      </c>
      <c r="Q44" s="147">
        <f t="shared" si="11"/>
        <v>0</v>
      </c>
      <c r="R44" s="147">
        <f t="shared" si="11"/>
        <v>0</v>
      </c>
      <c r="S44" s="147">
        <f t="shared" si="11"/>
        <v>0</v>
      </c>
      <c r="T44" s="147">
        <f t="shared" si="11"/>
        <v>0</v>
      </c>
      <c r="U44" s="147">
        <f t="shared" si="11"/>
        <v>0</v>
      </c>
      <c r="V44" s="153">
        <f t="shared" si="3"/>
        <v>0</v>
      </c>
      <c r="W44" s="57" t="str">
        <f t="shared" si="8"/>
        <v>3юн</v>
      </c>
      <c r="X44" s="59" t="e">
        <f>VLOOKUP($Z44,УЧАСТНИКИ!$A$2:$L$1060,9,FALSE)</f>
        <v>#N/A</v>
      </c>
      <c r="Y44" s="71" t="e">
        <f>VLOOKUP($Z44,УЧАСТНИКИ!$A$2:$L$1060,10,FALSE)</f>
        <v>#N/A</v>
      </c>
      <c r="AA44" s="82"/>
      <c r="AB44" s="83"/>
      <c r="AC44" s="82"/>
      <c r="AD44" s="82"/>
      <c r="AE44" s="82"/>
      <c r="AF44" s="82"/>
      <c r="AG44" s="82"/>
      <c r="AH44" s="82"/>
      <c r="AI44" s="82"/>
      <c r="AJ44" s="84"/>
      <c r="AK44" s="82"/>
      <c r="AL44" s="82"/>
      <c r="AM44" s="60"/>
    </row>
    <row r="45" spans="1:39" s="61" customFormat="1" hidden="1" x14ac:dyDescent="0.2">
      <c r="A45" s="154">
        <f t="shared" si="4"/>
        <v>6</v>
      </c>
      <c r="B45" s="154"/>
      <c r="C45" s="154"/>
      <c r="D45" s="71" t="e">
        <f>VLOOKUP($Z45,УЧАСТНИКИ!$A$2:$L$1060,3,FALSE)</f>
        <v>#N/A</v>
      </c>
      <c r="E45" s="78" t="e">
        <f>VLOOKUP($Z45,УЧАСТНИКИ!$A$2:$L$1060,4,FALSE)</f>
        <v>#N/A</v>
      </c>
      <c r="F45" s="78" t="e">
        <f>VLOOKUP($Z45,УЧАСТНИКИ!$A$2:$L$1060,8,FALSE)</f>
        <v>#N/A</v>
      </c>
      <c r="G45" s="71" t="e">
        <f>VLOOKUP($Z45,УЧАСТНИКИ!$A$2:$L$1060,5,FALSE)</f>
        <v>#N/A</v>
      </c>
      <c r="H45" s="59" t="e">
        <f>VLOOKUP($Z45,УЧАСТНИКИ!$A$2:$L$1060,7,FALSE)</f>
        <v>#N/A</v>
      </c>
      <c r="I45" s="59" t="e">
        <f>VLOOKUP($Z45,УЧАСТНИКИ!$A$2:$L$1060,11,FALSE)</f>
        <v>#N/A</v>
      </c>
      <c r="J45" s="145"/>
      <c r="K45" s="145"/>
      <c r="L45" s="145"/>
      <c r="M45" s="145"/>
      <c r="N45" s="145"/>
      <c r="O45" s="145"/>
      <c r="P45" s="147">
        <f t="shared" si="11"/>
        <v>0</v>
      </c>
      <c r="Q45" s="147">
        <f t="shared" si="11"/>
        <v>0</v>
      </c>
      <c r="R45" s="147">
        <f t="shared" si="11"/>
        <v>0</v>
      </c>
      <c r="S45" s="147">
        <f t="shared" si="11"/>
        <v>0</v>
      </c>
      <c r="T45" s="147">
        <f t="shared" si="11"/>
        <v>0</v>
      </c>
      <c r="U45" s="147">
        <f t="shared" si="11"/>
        <v>0</v>
      </c>
      <c r="V45" s="153">
        <f t="shared" si="3"/>
        <v>0</v>
      </c>
      <c r="W45" s="57" t="str">
        <f t="shared" si="8"/>
        <v>3юн</v>
      </c>
      <c r="X45" s="59" t="e">
        <f>VLOOKUP($Z45,УЧАСТНИКИ!$A$2:$L$1060,9,FALSE)</f>
        <v>#N/A</v>
      </c>
      <c r="Y45" s="71" t="e">
        <f>VLOOKUP($Z45,УЧАСТНИКИ!$A$2:$L$1060,10,FALSE)</f>
        <v>#N/A</v>
      </c>
      <c r="Z45" s="66"/>
      <c r="AA45" s="82"/>
      <c r="AB45" s="83"/>
      <c r="AC45" s="82"/>
      <c r="AD45" s="82"/>
      <c r="AE45" s="82"/>
      <c r="AF45" s="82"/>
      <c r="AG45" s="82"/>
      <c r="AH45" s="82"/>
      <c r="AI45" s="82"/>
      <c r="AJ45" s="84"/>
      <c r="AK45" s="82"/>
      <c r="AL45" s="82"/>
      <c r="AM45" s="60"/>
    </row>
    <row r="46" spans="1:39" s="61" customFormat="1" hidden="1" x14ac:dyDescent="0.2">
      <c r="A46" s="154">
        <f t="shared" si="4"/>
        <v>6</v>
      </c>
      <c r="B46" s="154"/>
      <c r="C46" s="154"/>
      <c r="D46" s="71" t="e">
        <f>VLOOKUP($Z46,УЧАСТНИКИ!$A$2:$L$1060,3,FALSE)</f>
        <v>#N/A</v>
      </c>
      <c r="E46" s="78" t="e">
        <f>VLOOKUP($Z46,УЧАСТНИКИ!$A$2:$L$1060,4,FALSE)</f>
        <v>#N/A</v>
      </c>
      <c r="F46" s="78" t="e">
        <f>VLOOKUP($Z46,УЧАСТНИКИ!$A$2:$L$1060,8,FALSE)</f>
        <v>#N/A</v>
      </c>
      <c r="G46" s="71" t="e">
        <f>VLOOKUP($Z46,УЧАСТНИКИ!$A$2:$L$1060,5,FALSE)</f>
        <v>#N/A</v>
      </c>
      <c r="H46" s="59" t="e">
        <f>VLOOKUP($Z46,УЧАСТНИКИ!$A$2:$L$1060,7,FALSE)</f>
        <v>#N/A</v>
      </c>
      <c r="I46" s="59" t="e">
        <f>VLOOKUP($Z46,УЧАСТНИКИ!$A$2:$L$1060,11,FALSE)</f>
        <v>#N/A</v>
      </c>
      <c r="J46" s="145"/>
      <c r="K46" s="145"/>
      <c r="L46" s="145"/>
      <c r="M46" s="145"/>
      <c r="N46" s="145"/>
      <c r="O46" s="145"/>
      <c r="P46" s="147">
        <f t="shared" si="11"/>
        <v>0</v>
      </c>
      <c r="Q46" s="147">
        <f t="shared" si="11"/>
        <v>0</v>
      </c>
      <c r="R46" s="147">
        <f t="shared" si="11"/>
        <v>0</v>
      </c>
      <c r="S46" s="147">
        <f t="shared" si="11"/>
        <v>0</v>
      </c>
      <c r="T46" s="147">
        <f t="shared" si="11"/>
        <v>0</v>
      </c>
      <c r="U46" s="147">
        <f t="shared" si="11"/>
        <v>0</v>
      </c>
      <c r="V46" s="153">
        <f t="shared" si="3"/>
        <v>0</v>
      </c>
      <c r="W46" s="57" t="str">
        <f t="shared" si="8"/>
        <v>3юн</v>
      </c>
      <c r="X46" s="59" t="e">
        <f>VLOOKUP($Z46,УЧАСТНИКИ!$A$2:$L$1060,9,FALSE)</f>
        <v>#N/A</v>
      </c>
      <c r="Y46" s="71" t="e">
        <f>VLOOKUP($Z46,УЧАСТНИКИ!$A$2:$L$1060,10,FALSE)</f>
        <v>#N/A</v>
      </c>
      <c r="AA46" s="82"/>
      <c r="AB46" s="83"/>
      <c r="AC46" s="82"/>
      <c r="AD46" s="82"/>
      <c r="AE46" s="82"/>
      <c r="AF46" s="82"/>
      <c r="AG46" s="82"/>
      <c r="AH46" s="82"/>
      <c r="AI46" s="82"/>
      <c r="AJ46" s="84"/>
      <c r="AK46" s="82"/>
      <c r="AL46" s="82"/>
      <c r="AM46" s="60"/>
    </row>
    <row r="47" spans="1:39" s="61" customFormat="1" hidden="1" x14ac:dyDescent="0.2">
      <c r="A47" s="154">
        <f t="shared" si="4"/>
        <v>6</v>
      </c>
      <c r="B47" s="154"/>
      <c r="C47" s="154"/>
      <c r="D47" s="71" t="e">
        <f>VLOOKUP($Z47,УЧАСТНИКИ!$A$2:$L$1060,3,FALSE)</f>
        <v>#N/A</v>
      </c>
      <c r="E47" s="78" t="e">
        <f>VLOOKUP($Z47,УЧАСТНИКИ!$A$2:$L$1060,4,FALSE)</f>
        <v>#N/A</v>
      </c>
      <c r="F47" s="78" t="e">
        <f>VLOOKUP($Z47,УЧАСТНИКИ!$A$2:$L$1060,8,FALSE)</f>
        <v>#N/A</v>
      </c>
      <c r="G47" s="71" t="e">
        <f>VLOOKUP($Z47,УЧАСТНИКИ!$A$2:$L$1060,5,FALSE)</f>
        <v>#N/A</v>
      </c>
      <c r="H47" s="59" t="e">
        <f>VLOOKUP($Z47,УЧАСТНИКИ!$A$2:$L$1060,7,FALSE)</f>
        <v>#N/A</v>
      </c>
      <c r="I47" s="59" t="e">
        <f>VLOOKUP($Z47,УЧАСТНИКИ!$A$2:$L$1060,11,FALSE)</f>
        <v>#N/A</v>
      </c>
      <c r="J47" s="145"/>
      <c r="K47" s="145"/>
      <c r="L47" s="145"/>
      <c r="M47" s="145"/>
      <c r="N47" s="145"/>
      <c r="O47" s="145"/>
      <c r="P47" s="147">
        <f t="shared" si="11"/>
        <v>0</v>
      </c>
      <c r="Q47" s="147">
        <f t="shared" si="11"/>
        <v>0</v>
      </c>
      <c r="R47" s="147">
        <f t="shared" si="11"/>
        <v>0</v>
      </c>
      <c r="S47" s="147">
        <f t="shared" si="11"/>
        <v>0</v>
      </c>
      <c r="T47" s="147">
        <f t="shared" si="11"/>
        <v>0</v>
      </c>
      <c r="U47" s="147">
        <f t="shared" si="11"/>
        <v>0</v>
      </c>
      <c r="V47" s="153">
        <f t="shared" si="3"/>
        <v>0</v>
      </c>
      <c r="W47" s="57" t="str">
        <f t="shared" si="8"/>
        <v>3юн</v>
      </c>
      <c r="X47" s="59" t="e">
        <f>VLOOKUP($Z47,УЧАСТНИКИ!$A$2:$L$1060,9,FALSE)</f>
        <v>#N/A</v>
      </c>
      <c r="Y47" s="71" t="e">
        <f>VLOOKUP($Z47,УЧАСТНИКИ!$A$2:$L$1060,10,FALSE)</f>
        <v>#N/A</v>
      </c>
      <c r="Z47" s="66"/>
      <c r="AA47" s="82"/>
      <c r="AB47" s="83"/>
      <c r="AC47" s="82"/>
      <c r="AD47" s="82"/>
      <c r="AE47" s="82"/>
      <c r="AF47" s="82"/>
      <c r="AG47" s="82"/>
      <c r="AH47" s="82"/>
      <c r="AI47" s="82"/>
      <c r="AJ47" s="84"/>
      <c r="AK47" s="82"/>
      <c r="AL47" s="82"/>
      <c r="AM47" s="60"/>
    </row>
    <row r="48" spans="1:39" s="61" customFormat="1" hidden="1" x14ac:dyDescent="0.2">
      <c r="A48" s="154">
        <f t="shared" si="4"/>
        <v>6</v>
      </c>
      <c r="B48" s="154"/>
      <c r="C48" s="154"/>
      <c r="D48" s="71" t="e">
        <f>VLOOKUP($Z48,УЧАСТНИКИ!$A$2:$L$1060,3,FALSE)</f>
        <v>#N/A</v>
      </c>
      <c r="E48" s="78" t="e">
        <f>VLOOKUP($Z48,УЧАСТНИКИ!$A$2:$L$1060,4,FALSE)</f>
        <v>#N/A</v>
      </c>
      <c r="F48" s="78" t="e">
        <f>VLOOKUP($Z48,УЧАСТНИКИ!$A$2:$L$1060,8,FALSE)</f>
        <v>#N/A</v>
      </c>
      <c r="G48" s="71" t="e">
        <f>VLOOKUP($Z48,УЧАСТНИКИ!$A$2:$L$1060,5,FALSE)</f>
        <v>#N/A</v>
      </c>
      <c r="H48" s="59" t="e">
        <f>VLOOKUP($Z48,УЧАСТНИКИ!$A$2:$L$1060,7,FALSE)</f>
        <v>#N/A</v>
      </c>
      <c r="I48" s="59" t="e">
        <f>VLOOKUP($Z48,УЧАСТНИКИ!$A$2:$L$1060,11,FALSE)</f>
        <v>#N/A</v>
      </c>
      <c r="J48" s="145"/>
      <c r="K48" s="145"/>
      <c r="L48" s="145"/>
      <c r="M48" s="145"/>
      <c r="N48" s="145"/>
      <c r="O48" s="145"/>
      <c r="P48" s="147">
        <f t="shared" si="11"/>
        <v>0</v>
      </c>
      <c r="Q48" s="147">
        <f t="shared" si="11"/>
        <v>0</v>
      </c>
      <c r="R48" s="147">
        <f t="shared" si="11"/>
        <v>0</v>
      </c>
      <c r="S48" s="147">
        <f t="shared" si="11"/>
        <v>0</v>
      </c>
      <c r="T48" s="147">
        <f t="shared" si="11"/>
        <v>0</v>
      </c>
      <c r="U48" s="147">
        <f t="shared" si="11"/>
        <v>0</v>
      </c>
      <c r="V48" s="153">
        <f t="shared" si="3"/>
        <v>0</v>
      </c>
      <c r="W48" s="57" t="str">
        <f t="shared" si="8"/>
        <v>3юн</v>
      </c>
      <c r="X48" s="59" t="e">
        <f>VLOOKUP($Z48,УЧАСТНИКИ!$A$2:$L$1060,9,FALSE)</f>
        <v>#N/A</v>
      </c>
      <c r="Y48" s="71" t="e">
        <f>VLOOKUP($Z48,УЧАСТНИКИ!$A$2:$L$1060,10,FALSE)</f>
        <v>#N/A</v>
      </c>
      <c r="AA48" s="82"/>
      <c r="AB48" s="83"/>
      <c r="AC48" s="82"/>
      <c r="AD48" s="82"/>
      <c r="AE48" s="82"/>
      <c r="AF48" s="82"/>
      <c r="AG48" s="82"/>
      <c r="AH48" s="82"/>
      <c r="AI48" s="82"/>
      <c r="AJ48" s="84"/>
      <c r="AK48" s="82"/>
      <c r="AL48" s="82"/>
      <c r="AM48" s="60"/>
    </row>
    <row r="49" spans="1:39" s="61" customFormat="1" hidden="1" x14ac:dyDescent="0.2">
      <c r="A49" s="154">
        <f t="shared" si="4"/>
        <v>6</v>
      </c>
      <c r="B49" s="154"/>
      <c r="C49" s="154"/>
      <c r="D49" s="71" t="e">
        <f>VLOOKUP($Z49,УЧАСТНИКИ!$A$2:$L$1060,3,FALSE)</f>
        <v>#N/A</v>
      </c>
      <c r="E49" s="78" t="e">
        <f>VLOOKUP($Z49,УЧАСТНИКИ!$A$2:$L$1060,4,FALSE)</f>
        <v>#N/A</v>
      </c>
      <c r="F49" s="78" t="e">
        <f>VLOOKUP($Z49,УЧАСТНИКИ!$A$2:$L$1060,8,FALSE)</f>
        <v>#N/A</v>
      </c>
      <c r="G49" s="71" t="e">
        <f>VLOOKUP($Z49,УЧАСТНИКИ!$A$2:$L$1060,5,FALSE)</f>
        <v>#N/A</v>
      </c>
      <c r="H49" s="59" t="e">
        <f>VLOOKUP($Z49,УЧАСТНИКИ!$A$2:$L$1060,7,FALSE)</f>
        <v>#N/A</v>
      </c>
      <c r="I49" s="59" t="e">
        <f>VLOOKUP($Z49,УЧАСТНИКИ!$A$2:$L$1060,11,FALSE)</f>
        <v>#N/A</v>
      </c>
      <c r="J49" s="145"/>
      <c r="K49" s="145"/>
      <c r="L49" s="145"/>
      <c r="M49" s="145"/>
      <c r="N49" s="145"/>
      <c r="O49" s="145"/>
      <c r="P49" s="147">
        <f t="shared" si="11"/>
        <v>0</v>
      </c>
      <c r="Q49" s="147">
        <f t="shared" si="11"/>
        <v>0</v>
      </c>
      <c r="R49" s="147">
        <f t="shared" si="11"/>
        <v>0</v>
      </c>
      <c r="S49" s="147">
        <f t="shared" si="11"/>
        <v>0</v>
      </c>
      <c r="T49" s="147">
        <f t="shared" si="11"/>
        <v>0</v>
      </c>
      <c r="U49" s="147">
        <f t="shared" si="11"/>
        <v>0</v>
      </c>
      <c r="V49" s="153">
        <f t="shared" si="3"/>
        <v>0</v>
      </c>
      <c r="W49" s="57" t="str">
        <f t="shared" si="8"/>
        <v>3юн</v>
      </c>
      <c r="X49" s="59" t="e">
        <f>VLOOKUP($Z49,УЧАСТНИКИ!$A$2:$L$1060,9,FALSE)</f>
        <v>#N/A</v>
      </c>
      <c r="Y49" s="71" t="e">
        <f>VLOOKUP($Z49,УЧАСТНИКИ!$A$2:$L$1060,10,FALSE)</f>
        <v>#N/A</v>
      </c>
      <c r="Z49" s="66"/>
      <c r="AA49" s="82"/>
      <c r="AB49" s="83"/>
      <c r="AC49" s="82"/>
      <c r="AD49" s="82"/>
      <c r="AE49" s="82"/>
      <c r="AF49" s="82"/>
      <c r="AG49" s="82"/>
      <c r="AH49" s="82"/>
      <c r="AI49" s="82"/>
      <c r="AJ49" s="84"/>
      <c r="AK49" s="82"/>
      <c r="AL49" s="82"/>
      <c r="AM49" s="60"/>
    </row>
    <row r="50" spans="1:39" s="61" customFormat="1" hidden="1" x14ac:dyDescent="0.2">
      <c r="A50" s="154">
        <f t="shared" si="4"/>
        <v>6</v>
      </c>
      <c r="B50" s="154"/>
      <c r="C50" s="154"/>
      <c r="D50" s="71" t="e">
        <f>VLOOKUP($Z50,УЧАСТНИКИ!$A$2:$L$1060,3,FALSE)</f>
        <v>#N/A</v>
      </c>
      <c r="E50" s="78" t="e">
        <f>VLOOKUP($Z50,УЧАСТНИКИ!$A$2:$L$1060,4,FALSE)</f>
        <v>#N/A</v>
      </c>
      <c r="F50" s="78" t="e">
        <f>VLOOKUP($Z50,УЧАСТНИКИ!$A$2:$L$1060,8,FALSE)</f>
        <v>#N/A</v>
      </c>
      <c r="G50" s="71" t="e">
        <f>VLOOKUP($Z50,УЧАСТНИКИ!$A$2:$L$1060,5,FALSE)</f>
        <v>#N/A</v>
      </c>
      <c r="H50" s="59" t="e">
        <f>VLOOKUP($Z50,УЧАСТНИКИ!$A$2:$L$1060,7,FALSE)</f>
        <v>#N/A</v>
      </c>
      <c r="I50" s="59" t="e">
        <f>VLOOKUP($Z50,УЧАСТНИКИ!$A$2:$L$1060,11,FALSE)</f>
        <v>#N/A</v>
      </c>
      <c r="J50" s="145"/>
      <c r="K50" s="145"/>
      <c r="L50" s="145"/>
      <c r="M50" s="145"/>
      <c r="N50" s="145"/>
      <c r="O50" s="145"/>
      <c r="P50" s="147">
        <f t="shared" si="11"/>
        <v>0</v>
      </c>
      <c r="Q50" s="147">
        <f t="shared" si="11"/>
        <v>0</v>
      </c>
      <c r="R50" s="147">
        <f t="shared" si="11"/>
        <v>0</v>
      </c>
      <c r="S50" s="147">
        <f t="shared" si="11"/>
        <v>0</v>
      </c>
      <c r="T50" s="147">
        <f t="shared" si="11"/>
        <v>0</v>
      </c>
      <c r="U50" s="147">
        <f t="shared" si="11"/>
        <v>0</v>
      </c>
      <c r="V50" s="153">
        <f t="shared" si="3"/>
        <v>0</v>
      </c>
      <c r="W50" s="57" t="str">
        <f t="shared" si="8"/>
        <v>3юн</v>
      </c>
      <c r="X50" s="59" t="e">
        <f>VLOOKUP($Z50,УЧАСТНИКИ!$A$2:$L$1060,9,FALSE)</f>
        <v>#N/A</v>
      </c>
      <c r="Y50" s="71" t="e">
        <f>VLOOKUP($Z50,УЧАСТНИКИ!$A$2:$L$1060,10,FALSE)</f>
        <v>#N/A</v>
      </c>
      <c r="AA50" s="82"/>
      <c r="AB50" s="83"/>
      <c r="AC50" s="82"/>
      <c r="AD50" s="82"/>
      <c r="AE50" s="82"/>
      <c r="AF50" s="82"/>
      <c r="AG50" s="82"/>
      <c r="AH50" s="82"/>
      <c r="AI50" s="82"/>
      <c r="AJ50" s="84"/>
      <c r="AK50" s="82"/>
      <c r="AL50" s="82"/>
      <c r="AM50" s="60"/>
    </row>
    <row r="51" spans="1:39" s="61" customFormat="1" hidden="1" x14ac:dyDescent="0.2">
      <c r="A51" s="154">
        <f t="shared" si="4"/>
        <v>6</v>
      </c>
      <c r="B51" s="154"/>
      <c r="C51" s="154"/>
      <c r="D51" s="71" t="e">
        <f>VLOOKUP($Z51,УЧАСТНИКИ!$A$2:$L$1060,3,FALSE)</f>
        <v>#N/A</v>
      </c>
      <c r="E51" s="78" t="e">
        <f>VLOOKUP($Z51,УЧАСТНИКИ!$A$2:$L$1060,4,FALSE)</f>
        <v>#N/A</v>
      </c>
      <c r="F51" s="78" t="e">
        <f>VLOOKUP($Z51,УЧАСТНИКИ!$A$2:$L$1060,8,FALSE)</f>
        <v>#N/A</v>
      </c>
      <c r="G51" s="71" t="e">
        <f>VLOOKUP($Z51,УЧАСТНИКИ!$A$2:$L$1060,5,FALSE)</f>
        <v>#N/A</v>
      </c>
      <c r="H51" s="59" t="e">
        <f>VLOOKUP($Z51,УЧАСТНИКИ!$A$2:$L$1060,7,FALSE)</f>
        <v>#N/A</v>
      </c>
      <c r="I51" s="59" t="e">
        <f>VLOOKUP($Z51,УЧАСТНИКИ!$A$2:$L$1060,11,FALSE)</f>
        <v>#N/A</v>
      </c>
      <c r="J51" s="145"/>
      <c r="K51" s="145"/>
      <c r="L51" s="145"/>
      <c r="M51" s="145"/>
      <c r="N51" s="145"/>
      <c r="O51" s="145"/>
      <c r="P51" s="147">
        <f t="shared" si="11"/>
        <v>0</v>
      </c>
      <c r="Q51" s="147">
        <f t="shared" si="11"/>
        <v>0</v>
      </c>
      <c r="R51" s="147">
        <f t="shared" si="11"/>
        <v>0</v>
      </c>
      <c r="S51" s="147">
        <f t="shared" si="11"/>
        <v>0</v>
      </c>
      <c r="T51" s="147">
        <f t="shared" si="11"/>
        <v>0</v>
      </c>
      <c r="U51" s="147">
        <f t="shared" si="11"/>
        <v>0</v>
      </c>
      <c r="V51" s="153">
        <f t="shared" si="3"/>
        <v>0</v>
      </c>
      <c r="W51" s="57" t="str">
        <f t="shared" si="8"/>
        <v>3юн</v>
      </c>
      <c r="X51" s="59" t="e">
        <f>VLOOKUP($Z51,УЧАСТНИКИ!$A$2:$L$1060,9,FALSE)</f>
        <v>#N/A</v>
      </c>
      <c r="Y51" s="71" t="e">
        <f>VLOOKUP($Z51,УЧАСТНИКИ!$A$2:$L$1060,10,FALSE)</f>
        <v>#N/A</v>
      </c>
      <c r="Z51" s="66"/>
      <c r="AA51" s="82"/>
      <c r="AB51" s="83"/>
      <c r="AC51" s="82"/>
      <c r="AD51" s="82"/>
      <c r="AE51" s="82"/>
      <c r="AF51" s="82"/>
      <c r="AG51" s="82"/>
      <c r="AH51" s="82"/>
      <c r="AI51" s="82"/>
      <c r="AJ51" s="84"/>
      <c r="AK51" s="82"/>
      <c r="AL51" s="82"/>
      <c r="AM51" s="60"/>
    </row>
    <row r="52" spans="1:39" s="61" customFormat="1" ht="12.75" customHeight="1" x14ac:dyDescent="0.2">
      <c r="A52" s="63"/>
      <c r="B52" s="63"/>
      <c r="C52" s="63"/>
      <c r="D52" s="62"/>
      <c r="E52" s="60"/>
      <c r="F52" s="60"/>
      <c r="G52" s="60"/>
      <c r="H52" s="60"/>
      <c r="I52" s="65"/>
      <c r="J52" s="65"/>
      <c r="K52" s="65"/>
      <c r="L52" s="65"/>
      <c r="M52" s="65"/>
      <c r="N52" s="65"/>
      <c r="O52" s="65"/>
      <c r="P52" s="64"/>
      <c r="Q52" s="64"/>
      <c r="R52" s="64"/>
      <c r="S52" s="64"/>
      <c r="T52" s="64"/>
      <c r="U52" s="64"/>
      <c r="V52" s="64"/>
      <c r="W52" s="60"/>
      <c r="X52" s="60"/>
      <c r="Y52" s="60"/>
      <c r="AA52" s="82"/>
      <c r="AB52" s="83"/>
      <c r="AC52" s="82"/>
      <c r="AD52" s="82"/>
      <c r="AE52" s="82"/>
      <c r="AF52" s="82"/>
      <c r="AG52" s="82"/>
      <c r="AH52" s="82"/>
      <c r="AI52" s="85"/>
      <c r="AJ52" s="84"/>
      <c r="AK52" s="82"/>
      <c r="AL52" s="85"/>
    </row>
    <row r="53" spans="1:39" s="61" customFormat="1" ht="12.75" customHeight="1" x14ac:dyDescent="0.2">
      <c r="A53" s="63"/>
      <c r="B53" s="63"/>
      <c r="C53" s="63"/>
      <c r="D53" s="62"/>
      <c r="E53" s="60"/>
      <c r="F53" s="60"/>
      <c r="G53" s="60"/>
      <c r="H53" s="60"/>
      <c r="I53" s="65"/>
      <c r="J53" s="65"/>
      <c r="K53" s="65"/>
      <c r="L53" s="65"/>
      <c r="M53" s="65"/>
      <c r="N53" s="65"/>
      <c r="O53" s="65"/>
      <c r="P53" s="64"/>
      <c r="Q53" s="64"/>
      <c r="R53" s="64"/>
      <c r="S53" s="64"/>
      <c r="T53" s="64"/>
      <c r="U53" s="64"/>
      <c r="V53" s="64"/>
      <c r="W53" s="60"/>
      <c r="X53" s="60"/>
      <c r="Y53" s="60"/>
      <c r="Z53" s="66"/>
      <c r="AA53" s="82"/>
      <c r="AB53" s="83"/>
      <c r="AC53" s="82"/>
      <c r="AD53" s="82"/>
      <c r="AE53" s="82"/>
      <c r="AF53" s="82"/>
      <c r="AG53" s="82"/>
      <c r="AH53" s="82"/>
      <c r="AI53" s="85"/>
      <c r="AJ53" s="84"/>
      <c r="AK53" s="82"/>
      <c r="AL53" s="85"/>
    </row>
    <row r="54" spans="1:39" s="61" customFormat="1" ht="12.75" customHeight="1" x14ac:dyDescent="0.2">
      <c r="A54" s="63"/>
      <c r="B54" s="63"/>
      <c r="C54" s="63"/>
      <c r="D54" s="62"/>
      <c r="E54" s="60"/>
      <c r="F54" s="60"/>
      <c r="G54" s="60"/>
      <c r="H54" s="60"/>
      <c r="I54" s="65"/>
      <c r="J54" s="65"/>
      <c r="K54" s="65"/>
      <c r="L54" s="65"/>
      <c r="M54" s="65"/>
      <c r="N54" s="65"/>
      <c r="O54" s="65"/>
      <c r="P54" s="64"/>
      <c r="Q54" s="64"/>
      <c r="R54" s="64"/>
      <c r="S54" s="64"/>
      <c r="T54" s="64"/>
      <c r="U54" s="64"/>
      <c r="V54" s="64"/>
      <c r="W54" s="60"/>
      <c r="X54" s="60"/>
      <c r="Y54" s="60"/>
      <c r="AA54" s="82"/>
      <c r="AB54" s="83"/>
      <c r="AC54" s="82"/>
      <c r="AD54" s="82"/>
      <c r="AE54" s="82"/>
      <c r="AF54" s="82"/>
      <c r="AG54" s="82"/>
      <c r="AH54" s="82"/>
      <c r="AI54" s="85"/>
      <c r="AJ54" s="84"/>
      <c r="AK54" s="82"/>
      <c r="AL54" s="85"/>
    </row>
    <row r="55" spans="1:39" s="61" customFormat="1" ht="12.75" customHeight="1" x14ac:dyDescent="0.2">
      <c r="A55" s="63"/>
      <c r="B55" s="63"/>
      <c r="C55" s="63"/>
      <c r="D55" s="62"/>
      <c r="E55" s="60"/>
      <c r="F55" s="60"/>
      <c r="G55" s="60"/>
      <c r="H55" s="60"/>
      <c r="I55" s="65"/>
      <c r="J55" s="65"/>
      <c r="K55" s="65"/>
      <c r="L55" s="65"/>
      <c r="M55" s="65"/>
      <c r="N55" s="65"/>
      <c r="O55" s="65"/>
      <c r="P55" s="64"/>
      <c r="Q55" s="64"/>
      <c r="R55" s="64"/>
      <c r="S55" s="64"/>
      <c r="T55" s="64"/>
      <c r="U55" s="64"/>
      <c r="V55" s="64"/>
      <c r="W55" s="60"/>
      <c r="X55" s="60"/>
      <c r="Y55" s="60"/>
      <c r="Z55" s="66"/>
      <c r="AA55" s="82"/>
      <c r="AB55" s="83"/>
      <c r="AC55" s="82"/>
      <c r="AD55" s="82"/>
      <c r="AE55" s="82"/>
      <c r="AF55" s="82"/>
      <c r="AG55" s="82"/>
      <c r="AH55" s="82"/>
      <c r="AI55" s="85"/>
      <c r="AJ55" s="84"/>
      <c r="AK55" s="82"/>
      <c r="AL55" s="85"/>
    </row>
    <row r="56" spans="1:39" s="61" customFormat="1" ht="12.75" customHeight="1" x14ac:dyDescent="0.2">
      <c r="A56" s="63"/>
      <c r="B56" s="63"/>
      <c r="C56" s="63"/>
      <c r="E56" s="60"/>
      <c r="F56" s="60"/>
      <c r="I56" s="66"/>
      <c r="J56" s="66"/>
      <c r="K56" s="66"/>
      <c r="L56" s="66"/>
      <c r="M56" s="66"/>
      <c r="N56" s="66"/>
      <c r="O56" s="66"/>
      <c r="P56" s="64"/>
      <c r="Q56" s="64"/>
      <c r="R56" s="64"/>
      <c r="S56" s="64"/>
      <c r="T56" s="64"/>
      <c r="U56" s="64"/>
      <c r="V56" s="64"/>
      <c r="W56" s="60"/>
      <c r="X56" s="60"/>
      <c r="Y56" s="60"/>
      <c r="AA56" s="82"/>
      <c r="AB56" s="83"/>
      <c r="AC56" s="82"/>
      <c r="AD56" s="82"/>
      <c r="AE56" s="82"/>
      <c r="AF56" s="82"/>
      <c r="AG56" s="82"/>
      <c r="AH56" s="82"/>
      <c r="AI56" s="85"/>
      <c r="AJ56" s="84"/>
      <c r="AK56" s="82"/>
      <c r="AL56" s="85"/>
    </row>
    <row r="57" spans="1:39" s="61" customFormat="1" ht="12.75" customHeight="1" x14ac:dyDescent="0.2">
      <c r="A57" s="63"/>
      <c r="B57" s="63"/>
      <c r="C57" s="63"/>
      <c r="D57" s="506" t="s">
        <v>1715</v>
      </c>
      <c r="E57" s="506"/>
      <c r="F57" s="60"/>
      <c r="I57" s="66"/>
      <c r="J57" s="66"/>
      <c r="K57" s="66"/>
      <c r="L57" s="66"/>
      <c r="M57" s="66"/>
      <c r="N57" s="66"/>
      <c r="O57" s="66"/>
      <c r="P57" s="64"/>
      <c r="Q57" s="64"/>
      <c r="R57" s="469" t="s">
        <v>2121</v>
      </c>
      <c r="S57" s="469"/>
      <c r="T57" s="469"/>
      <c r="U57" s="469"/>
      <c r="V57" s="469"/>
      <c r="W57" s="469"/>
      <c r="X57" s="469"/>
      <c r="Y57" s="469"/>
      <c r="Z57" s="469"/>
      <c r="AA57" s="82"/>
      <c r="AB57" s="83"/>
      <c r="AC57" s="82"/>
      <c r="AD57" s="82"/>
      <c r="AE57" s="82"/>
      <c r="AF57" s="82"/>
      <c r="AG57" s="82"/>
      <c r="AH57" s="82"/>
      <c r="AI57" s="85"/>
      <c r="AJ57" s="84"/>
      <c r="AK57" s="82"/>
      <c r="AL57" s="85"/>
    </row>
    <row r="58" spans="1:39" s="61" customFormat="1" ht="12.75" customHeight="1" x14ac:dyDescent="0.2">
      <c r="A58" s="63"/>
      <c r="B58" s="63"/>
      <c r="C58" s="63"/>
      <c r="E58" s="60"/>
      <c r="F58" s="60"/>
      <c r="AA58" s="82"/>
      <c r="AB58" s="83"/>
      <c r="AC58" s="82"/>
      <c r="AD58" s="82"/>
      <c r="AE58" s="82"/>
      <c r="AF58" s="82"/>
      <c r="AG58" s="82"/>
      <c r="AH58" s="82"/>
      <c r="AI58" s="85"/>
      <c r="AJ58" s="84"/>
      <c r="AK58" s="85"/>
      <c r="AL58" s="85"/>
    </row>
    <row r="59" spans="1:39" s="61" customFormat="1" ht="12.75" customHeight="1" x14ac:dyDescent="0.2">
      <c r="A59" s="63"/>
      <c r="B59" s="63"/>
      <c r="C59" s="63"/>
      <c r="E59" s="60"/>
      <c r="F59" s="60"/>
      <c r="Z59" s="66"/>
      <c r="AA59" s="82"/>
      <c r="AB59" s="83"/>
      <c r="AC59" s="82"/>
      <c r="AD59" s="82"/>
      <c r="AE59" s="82"/>
      <c r="AF59" s="82"/>
      <c r="AG59" s="82"/>
      <c r="AH59" s="82"/>
      <c r="AI59" s="85"/>
      <c r="AJ59" s="84"/>
      <c r="AK59" s="85"/>
      <c r="AL59" s="85"/>
    </row>
    <row r="60" spans="1:39" s="61" customFormat="1" ht="12.75" customHeight="1" x14ac:dyDescent="0.2">
      <c r="A60" s="63"/>
      <c r="B60" s="63"/>
      <c r="C60" s="63"/>
      <c r="E60" s="60"/>
      <c r="F60" s="60"/>
      <c r="AA60" s="82"/>
      <c r="AB60" s="83"/>
      <c r="AC60" s="82"/>
      <c r="AD60" s="82"/>
      <c r="AE60" s="82"/>
      <c r="AF60" s="82"/>
      <c r="AG60" s="82"/>
      <c r="AH60" s="82"/>
      <c r="AI60" s="85"/>
      <c r="AJ60" s="84"/>
      <c r="AK60" s="85"/>
      <c r="AL60" s="85"/>
    </row>
    <row r="61" spans="1:39" s="61" customFormat="1" ht="12.75" customHeight="1" x14ac:dyDescent="0.2">
      <c r="A61" s="63"/>
      <c r="B61" s="63"/>
      <c r="C61" s="63"/>
      <c r="D61" s="506" t="s">
        <v>1716</v>
      </c>
      <c r="E61" s="506"/>
      <c r="F61" s="60"/>
      <c r="R61" s="469" t="s">
        <v>2225</v>
      </c>
      <c r="S61" s="469"/>
      <c r="T61" s="469"/>
      <c r="U61" s="469"/>
      <c r="V61" s="469"/>
      <c r="W61" s="469"/>
      <c r="X61" s="469"/>
      <c r="Y61" s="469"/>
      <c r="Z61" s="469"/>
      <c r="AA61" s="82"/>
      <c r="AB61" s="83"/>
      <c r="AC61" s="82"/>
      <c r="AD61" s="82"/>
      <c r="AE61" s="82"/>
      <c r="AF61" s="82"/>
      <c r="AG61" s="82"/>
      <c r="AH61" s="82"/>
      <c r="AI61" s="85"/>
      <c r="AJ61" s="84"/>
      <c r="AK61" s="85"/>
      <c r="AL61" s="85"/>
    </row>
    <row r="62" spans="1:39" s="61" customFormat="1" ht="12.75" customHeight="1" x14ac:dyDescent="0.2">
      <c r="A62" s="63"/>
      <c r="B62" s="63"/>
      <c r="C62" s="63"/>
      <c r="E62" s="60"/>
      <c r="F62" s="60"/>
      <c r="AA62" s="82"/>
      <c r="AB62" s="83"/>
      <c r="AC62" s="82"/>
      <c r="AD62" s="82"/>
      <c r="AE62" s="82"/>
      <c r="AF62" s="82"/>
      <c r="AG62" s="82"/>
      <c r="AH62" s="82"/>
      <c r="AI62" s="85"/>
      <c r="AJ62" s="84"/>
      <c r="AK62" s="85"/>
      <c r="AL62" s="85"/>
    </row>
    <row r="63" spans="1:39" s="61" customFormat="1" ht="12.75" customHeight="1" x14ac:dyDescent="0.2">
      <c r="A63" s="63"/>
      <c r="B63" s="63"/>
      <c r="C63" s="63"/>
      <c r="E63" s="60"/>
      <c r="F63" s="60"/>
      <c r="AA63" s="82"/>
      <c r="AB63" s="83"/>
      <c r="AC63" s="82"/>
      <c r="AD63" s="82"/>
      <c r="AE63" s="82"/>
      <c r="AF63" s="82"/>
      <c r="AG63" s="82"/>
      <c r="AH63" s="82"/>
      <c r="AI63" s="85"/>
      <c r="AJ63" s="84"/>
      <c r="AK63" s="85"/>
      <c r="AL63" s="85"/>
    </row>
    <row r="64" spans="1:39" s="61" customFormat="1" ht="12.75" customHeight="1" x14ac:dyDescent="0.2">
      <c r="A64" s="63"/>
      <c r="B64" s="63"/>
      <c r="C64" s="63"/>
      <c r="E64" s="60"/>
      <c r="F64" s="60"/>
      <c r="AA64" s="82"/>
      <c r="AB64" s="83"/>
      <c r="AC64" s="82"/>
      <c r="AD64" s="82"/>
      <c r="AE64" s="82"/>
      <c r="AF64" s="82"/>
      <c r="AG64" s="82"/>
      <c r="AH64" s="82"/>
      <c r="AI64" s="85"/>
      <c r="AJ64" s="84"/>
      <c r="AK64" s="85"/>
      <c r="AL64" s="85"/>
    </row>
    <row r="65" spans="1:38" s="61" customFormat="1" ht="12.75" customHeight="1" x14ac:dyDescent="0.2">
      <c r="A65" s="63"/>
      <c r="B65" s="63"/>
      <c r="C65" s="63"/>
      <c r="E65" s="60"/>
      <c r="F65" s="60"/>
      <c r="AA65" s="82"/>
      <c r="AB65" s="83"/>
      <c r="AC65" s="82"/>
      <c r="AD65" s="82"/>
      <c r="AE65" s="82"/>
      <c r="AF65" s="82"/>
      <c r="AG65" s="82"/>
      <c r="AH65" s="82"/>
      <c r="AI65" s="85"/>
      <c r="AJ65" s="84"/>
      <c r="AK65" s="85"/>
      <c r="AL65" s="85"/>
    </row>
    <row r="66" spans="1:38" s="61" customFormat="1" ht="12.75" customHeight="1" x14ac:dyDescent="0.2">
      <c r="A66" s="63"/>
      <c r="B66" s="63"/>
      <c r="C66" s="63"/>
      <c r="E66" s="60"/>
      <c r="F66" s="60"/>
      <c r="AA66" s="82"/>
      <c r="AB66" s="83"/>
      <c r="AC66" s="82"/>
      <c r="AD66" s="82"/>
      <c r="AE66" s="82"/>
      <c r="AF66" s="82"/>
      <c r="AG66" s="82"/>
      <c r="AH66" s="82"/>
      <c r="AI66" s="85"/>
      <c r="AJ66" s="84"/>
      <c r="AK66" s="85"/>
      <c r="AL66" s="85"/>
    </row>
    <row r="67" spans="1:38" s="61" customFormat="1" ht="12.75" customHeight="1" x14ac:dyDescent="0.2">
      <c r="A67" s="63"/>
      <c r="B67" s="63"/>
      <c r="C67" s="63"/>
      <c r="E67" s="60"/>
      <c r="F67" s="60"/>
      <c r="Z67" s="66"/>
      <c r="AA67" s="82"/>
      <c r="AB67" s="83"/>
      <c r="AC67" s="82"/>
      <c r="AD67" s="82"/>
      <c r="AE67" s="82"/>
      <c r="AF67" s="82"/>
      <c r="AG67" s="82"/>
      <c r="AH67" s="82"/>
      <c r="AI67" s="85"/>
      <c r="AJ67" s="85"/>
      <c r="AK67" s="85"/>
      <c r="AL67" s="85"/>
    </row>
    <row r="68" spans="1:38" s="61" customFormat="1" ht="12.75" customHeight="1" x14ac:dyDescent="0.2">
      <c r="A68" s="63"/>
      <c r="B68" s="63"/>
      <c r="C68" s="63"/>
      <c r="E68" s="60"/>
      <c r="F68" s="60"/>
      <c r="AA68" s="82"/>
      <c r="AB68" s="83"/>
      <c r="AC68" s="82"/>
      <c r="AD68" s="82"/>
      <c r="AE68" s="82"/>
      <c r="AF68" s="82"/>
      <c r="AG68" s="82"/>
      <c r="AH68" s="82"/>
      <c r="AI68" s="85"/>
      <c r="AJ68" s="84"/>
      <c r="AK68" s="85"/>
      <c r="AL68" s="85"/>
    </row>
    <row r="69" spans="1:38" s="61" customFormat="1" ht="12.75" customHeight="1" x14ac:dyDescent="0.2">
      <c r="A69" s="63"/>
      <c r="B69" s="63"/>
      <c r="C69" s="63"/>
      <c r="E69" s="60"/>
      <c r="F69" s="60"/>
      <c r="Z69" s="66"/>
      <c r="AA69" s="82"/>
      <c r="AB69" s="83"/>
      <c r="AC69" s="82"/>
      <c r="AD69" s="82"/>
      <c r="AE69" s="82"/>
      <c r="AF69" s="82"/>
      <c r="AG69" s="82"/>
      <c r="AH69" s="82"/>
      <c r="AI69" s="85"/>
      <c r="AJ69" s="84"/>
      <c r="AK69" s="85"/>
      <c r="AL69" s="85"/>
    </row>
    <row r="70" spans="1:38" s="61" customFormat="1" ht="12.75" customHeight="1" x14ac:dyDescent="0.2">
      <c r="A70" s="63"/>
      <c r="B70" s="63"/>
      <c r="C70" s="63"/>
      <c r="E70" s="60"/>
      <c r="F70" s="60"/>
      <c r="AA70" s="82"/>
      <c r="AB70" s="83"/>
      <c r="AC70" s="82"/>
      <c r="AD70" s="82"/>
      <c r="AE70" s="82"/>
      <c r="AF70" s="82"/>
      <c r="AG70" s="82"/>
      <c r="AH70" s="82"/>
      <c r="AI70" s="85"/>
      <c r="AJ70" s="84"/>
      <c r="AK70" s="85"/>
      <c r="AL70" s="85"/>
    </row>
    <row r="71" spans="1:38" s="61" customFormat="1" ht="12.75" customHeight="1" x14ac:dyDescent="0.2">
      <c r="A71" s="63"/>
      <c r="B71" s="63"/>
      <c r="C71" s="63"/>
      <c r="E71" s="60"/>
      <c r="F71" s="60"/>
      <c r="Z71" s="66"/>
      <c r="AA71" s="82"/>
      <c r="AB71" s="83"/>
      <c r="AC71" s="82"/>
      <c r="AD71" s="82"/>
      <c r="AE71" s="82"/>
      <c r="AF71" s="82"/>
      <c r="AG71" s="82"/>
      <c r="AH71" s="82"/>
      <c r="AI71" s="85"/>
      <c r="AJ71" s="84"/>
      <c r="AK71" s="85"/>
      <c r="AL71" s="85"/>
    </row>
    <row r="72" spans="1:38" s="61" customFormat="1" ht="12.75" customHeight="1" x14ac:dyDescent="0.2">
      <c r="A72" s="63"/>
      <c r="B72" s="63"/>
      <c r="C72" s="63"/>
      <c r="E72" s="60"/>
      <c r="F72" s="60"/>
      <c r="AA72" s="82"/>
      <c r="AB72" s="83"/>
      <c r="AC72" s="82"/>
      <c r="AD72" s="82"/>
      <c r="AE72" s="82"/>
      <c r="AF72" s="82"/>
      <c r="AG72" s="82"/>
      <c r="AH72" s="82"/>
      <c r="AI72" s="85"/>
      <c r="AJ72" s="84"/>
      <c r="AK72" s="85"/>
      <c r="AL72" s="85"/>
    </row>
    <row r="73" spans="1:38" s="61" customFormat="1" ht="12.75" customHeight="1" x14ac:dyDescent="0.2">
      <c r="A73" s="63"/>
      <c r="B73" s="63"/>
      <c r="C73" s="63"/>
      <c r="E73" s="60"/>
      <c r="F73" s="60"/>
      <c r="Z73" s="66"/>
      <c r="AA73" s="82"/>
      <c r="AB73" s="83"/>
      <c r="AC73" s="82"/>
      <c r="AD73" s="82"/>
      <c r="AE73" s="82"/>
      <c r="AF73" s="82"/>
      <c r="AG73" s="82"/>
      <c r="AH73" s="82"/>
      <c r="AI73" s="85"/>
      <c r="AJ73" s="84"/>
      <c r="AK73" s="85"/>
      <c r="AL73" s="85"/>
    </row>
    <row r="74" spans="1:38" s="61" customFormat="1" ht="12.75" customHeight="1" x14ac:dyDescent="0.2">
      <c r="A74" s="63"/>
      <c r="B74" s="63"/>
      <c r="C74" s="63"/>
      <c r="E74" s="60"/>
      <c r="F74" s="60"/>
      <c r="AA74" s="82"/>
      <c r="AB74" s="83"/>
      <c r="AC74" s="82"/>
      <c r="AD74" s="82"/>
      <c r="AE74" s="82"/>
      <c r="AF74" s="82"/>
      <c r="AG74" s="82"/>
      <c r="AH74" s="82"/>
      <c r="AI74" s="85"/>
      <c r="AJ74" s="84"/>
      <c r="AK74" s="85"/>
      <c r="AL74" s="85"/>
    </row>
    <row r="75" spans="1:38" s="61" customFormat="1" ht="12.75" customHeight="1" x14ac:dyDescent="0.2">
      <c r="A75" s="63"/>
      <c r="B75" s="63"/>
      <c r="C75" s="63"/>
      <c r="E75" s="60"/>
      <c r="F75" s="60"/>
      <c r="Z75" s="66"/>
      <c r="AA75" s="82"/>
      <c r="AB75" s="83"/>
      <c r="AC75" s="82"/>
      <c r="AD75" s="82"/>
      <c r="AE75" s="82"/>
      <c r="AF75" s="82"/>
      <c r="AG75" s="82"/>
      <c r="AH75" s="82"/>
      <c r="AI75" s="85"/>
      <c r="AJ75" s="84"/>
      <c r="AK75" s="85"/>
      <c r="AL75" s="85"/>
    </row>
    <row r="76" spans="1:38" s="61" customFormat="1" ht="12.75" customHeight="1" x14ac:dyDescent="0.2">
      <c r="A76" s="63"/>
      <c r="B76" s="63"/>
      <c r="C76" s="63"/>
      <c r="E76" s="60"/>
      <c r="F76" s="60"/>
      <c r="AA76" s="82"/>
      <c r="AB76" s="83"/>
      <c r="AC76" s="82"/>
      <c r="AD76" s="82"/>
      <c r="AE76" s="82"/>
      <c r="AF76" s="82"/>
      <c r="AG76" s="82"/>
      <c r="AH76" s="82"/>
      <c r="AI76" s="85"/>
      <c r="AJ76" s="84"/>
      <c r="AK76" s="85"/>
      <c r="AL76" s="85"/>
    </row>
    <row r="77" spans="1:38" s="61" customFormat="1" ht="12.75" customHeight="1" x14ac:dyDescent="0.2">
      <c r="A77" s="63"/>
      <c r="B77" s="63"/>
      <c r="C77" s="63"/>
      <c r="E77" s="60"/>
      <c r="F77" s="60"/>
      <c r="Z77" s="66"/>
      <c r="AA77" s="82"/>
      <c r="AB77" s="83"/>
      <c r="AC77" s="82"/>
      <c r="AD77" s="82"/>
      <c r="AE77" s="82"/>
      <c r="AF77" s="82"/>
      <c r="AG77" s="82"/>
      <c r="AH77" s="82"/>
      <c r="AI77" s="85"/>
      <c r="AJ77" s="84"/>
      <c r="AK77" s="85"/>
      <c r="AL77" s="85"/>
    </row>
    <row r="78" spans="1:38" s="61" customFormat="1" ht="12.75" customHeight="1" x14ac:dyDescent="0.2">
      <c r="A78" s="63"/>
      <c r="B78" s="63"/>
      <c r="C78" s="63"/>
      <c r="E78" s="60"/>
      <c r="F78" s="60"/>
      <c r="AA78" s="82"/>
      <c r="AB78" s="83"/>
      <c r="AC78" s="82"/>
      <c r="AD78" s="82"/>
      <c r="AE78" s="82"/>
      <c r="AF78" s="82"/>
      <c r="AG78" s="82"/>
      <c r="AH78" s="82"/>
      <c r="AI78" s="85"/>
      <c r="AJ78" s="84"/>
      <c r="AK78" s="85"/>
      <c r="AL78" s="85"/>
    </row>
    <row r="79" spans="1:38" ht="12.75" customHeight="1" x14ac:dyDescent="0.2">
      <c r="Z79" s="11"/>
      <c r="AA79" s="75"/>
      <c r="AB79" s="75"/>
      <c r="AC79" s="81"/>
      <c r="AD79" s="81"/>
      <c r="AE79" s="81"/>
      <c r="AF79" s="81"/>
      <c r="AG79" s="81"/>
      <c r="AH79" s="81"/>
      <c r="AI79" s="75"/>
      <c r="AJ79" s="75"/>
      <c r="AK79" s="75"/>
      <c r="AL79" s="75"/>
    </row>
    <row r="80" spans="1:38" ht="12.75" customHeight="1" x14ac:dyDescent="0.2">
      <c r="Z80" s="61"/>
      <c r="AA80" s="82"/>
      <c r="AB80" s="83"/>
      <c r="AC80" s="81"/>
      <c r="AD80" s="81"/>
      <c r="AE80" s="81"/>
      <c r="AF80" s="81"/>
      <c r="AG80" s="81"/>
      <c r="AH80" s="81"/>
      <c r="AI80" s="75"/>
      <c r="AJ80" s="84"/>
      <c r="AK80" s="75"/>
      <c r="AL80" s="75"/>
    </row>
    <row r="81" spans="27:38" ht="12.75" customHeight="1" x14ac:dyDescent="0.2">
      <c r="AA81" s="75"/>
      <c r="AB81" s="75"/>
      <c r="AC81" s="81"/>
      <c r="AD81" s="81"/>
      <c r="AE81" s="81"/>
      <c r="AF81" s="81"/>
      <c r="AG81" s="81"/>
      <c r="AH81" s="81"/>
      <c r="AI81" s="75"/>
      <c r="AJ81" s="75"/>
      <c r="AK81" s="75"/>
      <c r="AL81" s="75"/>
    </row>
    <row r="82" spans="27:38" ht="12.75" customHeight="1" x14ac:dyDescent="0.2">
      <c r="AA82" s="75"/>
      <c r="AB82" s="75"/>
      <c r="AC82" s="81"/>
      <c r="AD82" s="81"/>
      <c r="AE82" s="81"/>
      <c r="AF82" s="81"/>
      <c r="AG82" s="81"/>
      <c r="AH82" s="81"/>
      <c r="AI82" s="75"/>
      <c r="AJ82" s="75"/>
      <c r="AK82" s="75"/>
      <c r="AL82" s="75"/>
    </row>
    <row r="83" spans="27:38" ht="12.75" customHeight="1" x14ac:dyDescent="0.2">
      <c r="AA83" s="75"/>
      <c r="AB83" s="75"/>
      <c r="AC83" s="81"/>
      <c r="AD83" s="81"/>
      <c r="AE83" s="81"/>
      <c r="AF83" s="81"/>
      <c r="AG83" s="81"/>
      <c r="AH83" s="81"/>
      <c r="AI83" s="75"/>
      <c r="AJ83" s="75"/>
      <c r="AK83" s="75"/>
      <c r="AL83" s="75"/>
    </row>
    <row r="84" spans="27:38" ht="12.75" customHeight="1" x14ac:dyDescent="0.2">
      <c r="AA84" s="75"/>
      <c r="AB84" s="75"/>
      <c r="AC84" s="81"/>
      <c r="AD84" s="81"/>
      <c r="AE84" s="81"/>
      <c r="AF84" s="81"/>
      <c r="AG84" s="81"/>
      <c r="AH84" s="81"/>
      <c r="AI84" s="75"/>
      <c r="AJ84" s="75"/>
      <c r="AK84" s="75"/>
      <c r="AL84" s="75"/>
    </row>
    <row r="85" spans="27:38" ht="12.75" customHeight="1" x14ac:dyDescent="0.2">
      <c r="AA85" s="75"/>
      <c r="AB85" s="75"/>
      <c r="AC85" s="81"/>
      <c r="AD85" s="81"/>
      <c r="AE85" s="81"/>
      <c r="AF85" s="81"/>
      <c r="AG85" s="81"/>
      <c r="AH85" s="81"/>
      <c r="AI85" s="75"/>
      <c r="AJ85" s="75"/>
      <c r="AK85" s="75"/>
      <c r="AL85" s="75"/>
    </row>
    <row r="86" spans="27:38" ht="12.75" customHeight="1" x14ac:dyDescent="0.2">
      <c r="AA86" s="75"/>
      <c r="AB86" s="75"/>
      <c r="AC86" s="81"/>
      <c r="AD86" s="81"/>
      <c r="AE86" s="81"/>
      <c r="AF86" s="81"/>
      <c r="AG86" s="81"/>
      <c r="AH86" s="81"/>
      <c r="AI86" s="75"/>
      <c r="AJ86" s="75"/>
      <c r="AK86" s="75"/>
      <c r="AL86" s="75"/>
    </row>
    <row r="87" spans="27:38" ht="12.75" customHeight="1" x14ac:dyDescent="0.2">
      <c r="AA87" s="75"/>
      <c r="AB87" s="75"/>
      <c r="AC87" s="81"/>
      <c r="AD87" s="81"/>
      <c r="AE87" s="81"/>
      <c r="AF87" s="81"/>
      <c r="AG87" s="81"/>
      <c r="AH87" s="81"/>
      <c r="AI87" s="75"/>
      <c r="AJ87" s="75"/>
      <c r="AK87" s="75"/>
      <c r="AL87" s="75"/>
    </row>
    <row r="88" spans="27:38" ht="12.75" customHeight="1" x14ac:dyDescent="0.2">
      <c r="AA88" s="75"/>
      <c r="AB88" s="75"/>
      <c r="AC88" s="81"/>
      <c r="AD88" s="81"/>
      <c r="AE88" s="81"/>
      <c r="AF88" s="81"/>
      <c r="AG88" s="81"/>
      <c r="AH88" s="81"/>
      <c r="AI88" s="75"/>
      <c r="AJ88" s="75"/>
      <c r="AK88" s="75"/>
      <c r="AL88" s="75"/>
    </row>
    <row r="89" spans="27:38" ht="12.75" customHeight="1" x14ac:dyDescent="0.2">
      <c r="AA89" s="75"/>
      <c r="AB89" s="75"/>
      <c r="AC89" s="81"/>
      <c r="AD89" s="81"/>
      <c r="AE89" s="81"/>
      <c r="AF89" s="81"/>
      <c r="AG89" s="81"/>
      <c r="AH89" s="81"/>
      <c r="AI89" s="75"/>
      <c r="AJ89" s="75"/>
      <c r="AK89" s="75"/>
      <c r="AL89" s="75"/>
    </row>
    <row r="90" spans="27:38" ht="12.75" customHeight="1" x14ac:dyDescent="0.2">
      <c r="AA90" s="75"/>
      <c r="AB90" s="75"/>
      <c r="AC90" s="81"/>
      <c r="AD90" s="81"/>
      <c r="AE90" s="81"/>
      <c r="AF90" s="81"/>
      <c r="AG90" s="81"/>
      <c r="AH90" s="81"/>
      <c r="AI90" s="75"/>
      <c r="AJ90" s="75"/>
      <c r="AK90" s="75"/>
      <c r="AL90" s="75"/>
    </row>
    <row r="91" spans="27:38" ht="12.75" customHeight="1" x14ac:dyDescent="0.2">
      <c r="AA91" s="75"/>
      <c r="AB91" s="75"/>
      <c r="AC91" s="81"/>
      <c r="AD91" s="81"/>
      <c r="AE91" s="81"/>
      <c r="AF91" s="81"/>
      <c r="AG91" s="81"/>
      <c r="AH91" s="81"/>
      <c r="AI91" s="75"/>
      <c r="AJ91" s="75"/>
      <c r="AK91" s="75"/>
      <c r="AL91" s="75"/>
    </row>
    <row r="92" spans="27:38" ht="12.75" customHeight="1" x14ac:dyDescent="0.2">
      <c r="AA92" s="75"/>
      <c r="AB92" s="75"/>
      <c r="AC92" s="81"/>
      <c r="AD92" s="81"/>
      <c r="AE92" s="81"/>
      <c r="AF92" s="81"/>
      <c r="AG92" s="81"/>
      <c r="AH92" s="81"/>
      <c r="AI92" s="75"/>
      <c r="AJ92" s="75"/>
      <c r="AK92" s="75"/>
      <c r="AL92" s="75"/>
    </row>
    <row r="93" spans="27:38" ht="12.75" customHeight="1" x14ac:dyDescent="0.2">
      <c r="AA93" s="75"/>
      <c r="AB93" s="75"/>
      <c r="AC93" s="81"/>
      <c r="AD93" s="81"/>
      <c r="AE93" s="81"/>
      <c r="AF93" s="81"/>
      <c r="AG93" s="81"/>
      <c r="AH93" s="81"/>
      <c r="AI93" s="75"/>
      <c r="AJ93" s="75"/>
      <c r="AK93" s="75"/>
      <c r="AL93" s="75"/>
    </row>
    <row r="94" spans="27:38" ht="12.75" customHeight="1" x14ac:dyDescent="0.2">
      <c r="AA94" s="75"/>
      <c r="AB94" s="75"/>
      <c r="AC94" s="81"/>
      <c r="AD94" s="81"/>
      <c r="AE94" s="81"/>
      <c r="AF94" s="81"/>
      <c r="AG94" s="81"/>
      <c r="AH94" s="81"/>
      <c r="AI94" s="75"/>
      <c r="AJ94" s="75"/>
      <c r="AK94" s="75"/>
      <c r="AL94" s="75"/>
    </row>
  </sheetData>
  <mergeCells count="28">
    <mergeCell ref="A6:Y6"/>
    <mergeCell ref="A1:Y1"/>
    <mergeCell ref="A2:Y2"/>
    <mergeCell ref="A3:Y3"/>
    <mergeCell ref="A4:Y4"/>
    <mergeCell ref="A5:Y5"/>
    <mergeCell ref="A7:D7"/>
    <mergeCell ref="H7:P7"/>
    <mergeCell ref="A8:D8"/>
    <mergeCell ref="H9:I9"/>
    <mergeCell ref="A10:A11"/>
    <mergeCell ref="B10:C10"/>
    <mergeCell ref="D10:D11"/>
    <mergeCell ref="E10:E11"/>
    <mergeCell ref="F10:F11"/>
    <mergeCell ref="G10:G11"/>
    <mergeCell ref="Y10:Y11"/>
    <mergeCell ref="AE35:AG35"/>
    <mergeCell ref="D57:E57"/>
    <mergeCell ref="R57:Z57"/>
    <mergeCell ref="D61:E61"/>
    <mergeCell ref="R61:Z61"/>
    <mergeCell ref="H10:H11"/>
    <mergeCell ref="I10:I11"/>
    <mergeCell ref="P10:U10"/>
    <mergeCell ref="V10:V11"/>
    <mergeCell ref="W10:W11"/>
    <mergeCell ref="X10:X11"/>
  </mergeCells>
  <printOptions horizontalCentered="1"/>
  <pageMargins left="0" right="0" top="0.78740157480314965" bottom="0.19685039370078741" header="0.51181102362204722" footer="0.2"/>
  <pageSetup paperSize="9" orientation="landscape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34"/>
  </sheetPr>
  <dimension ref="A1:M52"/>
  <sheetViews>
    <sheetView workbookViewId="0">
      <selection activeCell="A2" sqref="A2:K2"/>
    </sheetView>
  </sheetViews>
  <sheetFormatPr defaultColWidth="9.140625" defaultRowHeight="12.75" x14ac:dyDescent="0.2"/>
  <cols>
    <col min="1" max="1" width="4" style="17" customWidth="1"/>
    <col min="2" max="2" width="24.7109375" style="17" bestFit="1" customWidth="1"/>
    <col min="3" max="3" width="11.42578125" style="17" customWidth="1"/>
    <col min="4" max="4" width="24.140625" style="17" customWidth="1"/>
    <col min="5" max="5" width="7.7109375" style="17" customWidth="1"/>
    <col min="6" max="6" width="9" style="17" customWidth="1"/>
    <col min="7" max="7" width="8.140625" style="17" hidden="1" customWidth="1"/>
    <col min="8" max="8" width="8.140625" style="17" customWidth="1"/>
    <col min="9" max="9" width="23.140625" style="17" customWidth="1"/>
    <col min="10" max="10" width="5.5703125" style="17" bestFit="1" customWidth="1"/>
    <col min="11" max="11" width="6" style="17" customWidth="1"/>
    <col min="12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</row>
    <row r="3" spans="1:13" ht="28.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</row>
    <row r="4" spans="1:13" ht="15" x14ac:dyDescent="0.2">
      <c r="A4" s="93"/>
      <c r="B4" s="93"/>
      <c r="C4" s="93"/>
      <c r="D4" s="92"/>
      <c r="E4" s="425" t="s">
        <v>86</v>
      </c>
      <c r="F4" s="425"/>
      <c r="G4" s="425"/>
      <c r="H4" s="425"/>
      <c r="I4" s="425"/>
      <c r="J4" s="425"/>
      <c r="K4" s="425"/>
    </row>
    <row r="5" spans="1:13" x14ac:dyDescent="0.2">
      <c r="C5" s="14"/>
      <c r="D5" s="4"/>
      <c r="J5" s="18"/>
      <c r="K5" s="14"/>
    </row>
    <row r="6" spans="1:13" x14ac:dyDescent="0.2">
      <c r="A6" s="423" t="s">
        <v>2428</v>
      </c>
      <c r="B6" s="423"/>
      <c r="C6" s="14"/>
      <c r="D6" s="4"/>
      <c r="I6" s="88" t="str">
        <f>d_1</f>
        <v>17 сентября 2022 г.</v>
      </c>
      <c r="J6" s="18"/>
      <c r="K6" s="14"/>
    </row>
    <row r="7" spans="1:13" ht="12.75" customHeight="1" x14ac:dyDescent="0.2">
      <c r="A7" s="88" t="str">
        <f>d_4</f>
        <v>ЖЕНЩИНЫ</v>
      </c>
      <c r="C7" s="14"/>
      <c r="D7" s="4"/>
      <c r="E7" s="22"/>
      <c r="F7" s="148" t="str">
        <f>d_5</f>
        <v>г.Ростов н/Д стадион Арсенал</v>
      </c>
      <c r="G7" s="22"/>
      <c r="H7" s="22"/>
      <c r="I7" s="22"/>
      <c r="K7" s="200" t="s">
        <v>2429</v>
      </c>
    </row>
    <row r="8" spans="1:13" ht="26.25" customHeight="1" thickBot="1" x14ac:dyDescent="0.25">
      <c r="A8" s="114" t="s">
        <v>74</v>
      </c>
      <c r="B8" s="114" t="s">
        <v>75</v>
      </c>
      <c r="C8" s="114" t="s">
        <v>72</v>
      </c>
      <c r="D8" s="114" t="s">
        <v>107</v>
      </c>
      <c r="E8" s="114" t="s">
        <v>42</v>
      </c>
      <c r="F8" s="114" t="s">
        <v>110</v>
      </c>
      <c r="G8" s="114" t="s">
        <v>113</v>
      </c>
      <c r="H8" s="114" t="s">
        <v>111</v>
      </c>
      <c r="I8" s="114" t="s">
        <v>112</v>
      </c>
      <c r="J8" s="114" t="s">
        <v>57</v>
      </c>
      <c r="K8" s="114" t="s">
        <v>77</v>
      </c>
    </row>
    <row r="9" spans="1:13" ht="15.75" customHeight="1" thickBot="1" x14ac:dyDescent="0.25">
      <c r="A9" s="28"/>
      <c r="B9" s="29"/>
      <c r="C9" s="30"/>
      <c r="D9" s="30"/>
      <c r="E9" s="30"/>
      <c r="F9" s="30"/>
      <c r="G9" s="30"/>
      <c r="H9" s="30"/>
      <c r="I9" s="30"/>
      <c r="J9" s="30"/>
      <c r="K9" s="31"/>
    </row>
    <row r="10" spans="1:13" ht="20.100000000000001" customHeight="1" x14ac:dyDescent="0.2">
      <c r="A10" s="19" t="s">
        <v>45</v>
      </c>
      <c r="B10" s="206" t="e">
        <f>VLOOKUP($E10,УЧАСТНИКИ!$A$2:$L$1060,3,FALSE)</f>
        <v>#N/A</v>
      </c>
      <c r="C10" s="210" t="e">
        <f>VLOOKUP($E10,УЧАСТНИКИ!$A$2:$L$1060,4,FALSE)</f>
        <v>#N/A</v>
      </c>
      <c r="D10" s="211" t="e">
        <f>VLOOKUP($E10,УЧАСТНИКИ!$A$2:$L$1060,5,FALSE)</f>
        <v>#N/A</v>
      </c>
      <c r="E10" s="208" t="s">
        <v>2011</v>
      </c>
      <c r="F10" s="208" t="s">
        <v>2017</v>
      </c>
      <c r="G10" s="20"/>
      <c r="H10" s="20"/>
      <c r="I10" s="20"/>
      <c r="J10" s="20"/>
      <c r="K10" s="16"/>
    </row>
    <row r="11" spans="1:13" ht="20.100000000000001" customHeight="1" x14ac:dyDescent="0.2">
      <c r="A11" s="20" t="s">
        <v>46</v>
      </c>
      <c r="B11" s="206" t="e">
        <f>VLOOKUP($E11,УЧАСТНИКИ!$A$2:$L$1060,3,FALSE)</f>
        <v>#N/A</v>
      </c>
      <c r="C11" s="210" t="e">
        <f>VLOOKUP($E11,УЧАСТНИКИ!$A$2:$L$1060,4,FALSE)</f>
        <v>#N/A</v>
      </c>
      <c r="D11" s="211" t="e">
        <f>VLOOKUP($E11,УЧАСТНИКИ!$A$2:$L$1060,5,FALSE)</f>
        <v>#N/A</v>
      </c>
      <c r="E11" s="208" t="s">
        <v>2012</v>
      </c>
      <c r="F11" s="208" t="s">
        <v>2018</v>
      </c>
      <c r="G11" s="20"/>
      <c r="H11" s="20"/>
      <c r="I11" s="20"/>
      <c r="J11" s="20"/>
      <c r="K11" s="16"/>
    </row>
    <row r="12" spans="1:13" ht="20.100000000000001" customHeight="1" x14ac:dyDescent="0.2">
      <c r="A12" s="19" t="s">
        <v>47</v>
      </c>
      <c r="B12" s="206" t="e">
        <f>VLOOKUP($E12,УЧАСТНИКИ!$A$2:$L$1060,3,FALSE)</f>
        <v>#N/A</v>
      </c>
      <c r="C12" s="210" t="e">
        <f>VLOOKUP($E12,УЧАСТНИКИ!$A$2:$L$1060,4,FALSE)</f>
        <v>#N/A</v>
      </c>
      <c r="D12" s="211" t="e">
        <f>VLOOKUP($E12,УЧАСТНИКИ!$A$2:$L$1060,5,FALSE)</f>
        <v>#N/A</v>
      </c>
      <c r="E12" s="208" t="s">
        <v>231</v>
      </c>
      <c r="F12" s="208" t="s">
        <v>2019</v>
      </c>
      <c r="G12" s="20"/>
      <c r="H12" s="20"/>
      <c r="I12" s="20"/>
      <c r="J12" s="20"/>
      <c r="K12" s="16"/>
    </row>
    <row r="13" spans="1:13" ht="20.100000000000001" customHeight="1" x14ac:dyDescent="0.2">
      <c r="A13" s="20" t="s">
        <v>48</v>
      </c>
      <c r="B13" s="206" t="e">
        <f>VLOOKUP($E13,УЧАСТНИКИ!$A$2:$L$1060,3,FALSE)</f>
        <v>#N/A</v>
      </c>
      <c r="C13" s="210" t="e">
        <f>VLOOKUP($E13,УЧАСТНИКИ!$A$2:$L$1060,4,FALSE)</f>
        <v>#N/A</v>
      </c>
      <c r="D13" s="211" t="e">
        <f>VLOOKUP($E13,УЧАСТНИКИ!$A$2:$L$1060,5,FALSE)</f>
        <v>#N/A</v>
      </c>
      <c r="E13" s="208" t="s">
        <v>108</v>
      </c>
      <c r="F13" s="208" t="s">
        <v>2020</v>
      </c>
      <c r="G13" s="20"/>
      <c r="H13" s="20"/>
      <c r="I13" s="20"/>
      <c r="J13" s="20"/>
      <c r="K13" s="16"/>
    </row>
    <row r="14" spans="1:13" ht="20.100000000000001" customHeight="1" x14ac:dyDescent="0.2">
      <c r="A14" s="19" t="s">
        <v>49</v>
      </c>
      <c r="B14" s="206" t="str">
        <f>VLOOKUP($E14,УЧАСТНИКИ!$A$2:$L$1060,3,FALSE)</f>
        <v>ЯРОШЕВИЧ ВИКТОРИЯ</v>
      </c>
      <c r="C14" s="210" t="str">
        <f>VLOOKUP($E14,УЧАСТНИКИ!$A$2:$L$1060,4,FALSE)</f>
        <v>24.01.2008</v>
      </c>
      <c r="D14" s="211" t="str">
        <f>VLOOKUP($E14,УЧАСТНИКИ!$A$2:$L$1060,5,FALSE)</f>
        <v>РОСТОВ ДЮСШ-1</v>
      </c>
      <c r="E14" s="208" t="s">
        <v>1677</v>
      </c>
      <c r="F14" s="208" t="s">
        <v>2020</v>
      </c>
      <c r="G14" s="20"/>
      <c r="H14" s="20"/>
      <c r="I14" s="20"/>
      <c r="J14" s="20"/>
      <c r="K14" s="16"/>
    </row>
    <row r="15" spans="1:13" ht="20.100000000000001" customHeight="1" x14ac:dyDescent="0.2">
      <c r="A15" s="20" t="s">
        <v>50</v>
      </c>
      <c r="B15" s="206" t="e">
        <f>VLOOKUP($E15,УЧАСТНИКИ!$A$2:$L$1060,3,FALSE)</f>
        <v>#N/A</v>
      </c>
      <c r="C15" s="210" t="e">
        <f>VLOOKUP($E15,УЧАСТНИКИ!$A$2:$L$1060,4,FALSE)</f>
        <v>#N/A</v>
      </c>
      <c r="D15" s="211" t="e">
        <f>VLOOKUP($E15,УЧАСТНИКИ!$A$2:$L$1060,5,FALSE)</f>
        <v>#N/A</v>
      </c>
      <c r="E15" s="208" t="s">
        <v>226</v>
      </c>
      <c r="F15" s="208" t="s">
        <v>2021</v>
      </c>
      <c r="G15" s="20"/>
      <c r="H15" s="20"/>
      <c r="I15" s="20"/>
      <c r="J15" s="20"/>
      <c r="K15" s="16"/>
    </row>
    <row r="16" spans="1:13" ht="20.100000000000001" customHeight="1" x14ac:dyDescent="0.2">
      <c r="A16" s="19" t="s">
        <v>51</v>
      </c>
      <c r="B16" s="206" t="e">
        <f>VLOOKUP($E16,УЧАСТНИКИ!$A$2:$L$1060,3,FALSE)</f>
        <v>#N/A</v>
      </c>
      <c r="C16" s="210" t="e">
        <f>VLOOKUP($E16,УЧАСТНИКИ!$A$2:$L$1060,4,FALSE)</f>
        <v>#N/A</v>
      </c>
      <c r="D16" s="211" t="e">
        <f>VLOOKUP($E16,УЧАСТНИКИ!$A$2:$L$1060,5,FALSE)</f>
        <v>#N/A</v>
      </c>
      <c r="E16" s="208" t="s">
        <v>1682</v>
      </c>
      <c r="F16" s="208" t="s">
        <v>2019</v>
      </c>
      <c r="G16" s="20"/>
      <c r="H16" s="20"/>
      <c r="I16" s="20"/>
      <c r="J16" s="20"/>
      <c r="K16" s="16"/>
      <c r="M16" s="4"/>
    </row>
    <row r="17" spans="1:11" ht="20.100000000000001" customHeight="1" x14ac:dyDescent="0.2">
      <c r="A17" s="20" t="s">
        <v>88</v>
      </c>
      <c r="B17" s="206" t="e">
        <f>VLOOKUP($E17,УЧАСТНИКИ!$A$2:$L$1060,3,FALSE)</f>
        <v>#N/A</v>
      </c>
      <c r="C17" s="210" t="e">
        <f>VLOOKUP($E17,УЧАСТНИКИ!$A$2:$L$1060,4,FALSE)</f>
        <v>#N/A</v>
      </c>
      <c r="D17" s="211" t="e">
        <f>VLOOKUP($E17,УЧАСТНИКИ!$A$2:$L$1060,5,FALSE)</f>
        <v>#N/A</v>
      </c>
      <c r="E17" s="208" t="s">
        <v>1667</v>
      </c>
      <c r="F17" s="208" t="s">
        <v>2022</v>
      </c>
      <c r="G17" s="20"/>
      <c r="H17" s="20"/>
      <c r="I17" s="20"/>
      <c r="J17" s="20"/>
      <c r="K17" s="16"/>
    </row>
    <row r="18" spans="1:11" ht="15.75" hidden="1" customHeight="1" x14ac:dyDescent="0.2">
      <c r="A18" s="20" t="s">
        <v>50</v>
      </c>
      <c r="B18" s="206" t="e">
        <f>VLOOKUP($E18,УЧАСТНИКИ!$A$2:$L$1060,3,FALSE)</f>
        <v>#N/A</v>
      </c>
      <c r="C18" s="210" t="e">
        <f>VLOOKUP($E18,УЧАСТНИКИ!$A$2:$L$1060,4,FALSE)</f>
        <v>#N/A</v>
      </c>
      <c r="D18" s="211" t="e">
        <f>VLOOKUP($E18,УЧАСТНИКИ!$A$2:$L$1060,5,FALSE)</f>
        <v>#N/A</v>
      </c>
      <c r="E18" s="20"/>
      <c r="F18" s="20"/>
      <c r="G18" s="20"/>
      <c r="H18" s="20"/>
      <c r="I18" s="20"/>
      <c r="J18" s="20"/>
      <c r="K18" s="16"/>
    </row>
    <row r="19" spans="1:11" ht="15.75" hidden="1" customHeight="1" x14ac:dyDescent="0.2">
      <c r="A19" s="20" t="s">
        <v>51</v>
      </c>
      <c r="B19" s="15" t="e">
        <f>VLOOKUP($E19,УЧАСТНИКИ!$A$2:$L$1060,3,FALSE)</f>
        <v>#N/A</v>
      </c>
      <c r="C19" s="139" t="e">
        <f>VLOOKUP($E19,УЧАСТНИКИ!$A$2:$L$1060,4,FALSE)</f>
        <v>#N/A</v>
      </c>
      <c r="D19" s="32" t="e">
        <f>VLOOKUP($E19,УЧАСТНИКИ!$A$2:$L$1060,5,FALSE)</f>
        <v>#N/A</v>
      </c>
      <c r="E19" s="20"/>
      <c r="F19" s="20"/>
      <c r="G19" s="20"/>
      <c r="H19" s="20"/>
      <c r="I19" s="20"/>
      <c r="J19" s="20"/>
      <c r="K19" s="16"/>
    </row>
    <row r="20" spans="1:11" ht="15.75" hidden="1" customHeight="1" x14ac:dyDescent="0.2">
      <c r="A20" s="20">
        <v>8</v>
      </c>
      <c r="B20" s="15" t="e">
        <f>VLOOKUP($E20,УЧАСТНИКИ!$A$2:$L$1060,3,FALSE)</f>
        <v>#N/A</v>
      </c>
      <c r="C20" s="139" t="e">
        <f>VLOOKUP($E20,УЧАСТНИКИ!$A$2:$L$1060,4,FALSE)</f>
        <v>#N/A</v>
      </c>
      <c r="D20" s="32" t="e">
        <f>VLOOKUP($E20,УЧАСТНИКИ!$A$2:$L$1060,5,FALSE)</f>
        <v>#N/A</v>
      </c>
      <c r="E20" s="20"/>
      <c r="F20" s="20"/>
      <c r="G20" s="20"/>
      <c r="H20" s="20"/>
      <c r="I20" s="20"/>
      <c r="J20" s="20"/>
      <c r="K20" s="16"/>
    </row>
    <row r="21" spans="1:11" hidden="1" x14ac:dyDescent="0.2"/>
    <row r="22" spans="1:11" ht="15.75" hidden="1" customHeight="1" x14ac:dyDescent="0.2">
      <c r="A22" s="93"/>
      <c r="B22" s="93"/>
      <c r="C22" s="93"/>
      <c r="D22" s="93"/>
      <c r="E22" s="425" t="s">
        <v>300</v>
      </c>
      <c r="F22" s="425"/>
      <c r="G22" s="425"/>
      <c r="H22" s="425"/>
      <c r="I22" s="425"/>
      <c r="J22" s="425"/>
      <c r="K22" s="425"/>
    </row>
    <row r="23" spans="1:11" ht="15.75" hidden="1" customHeight="1" x14ac:dyDescent="0.2">
      <c r="C23" s="14"/>
      <c r="D23" s="4"/>
      <c r="J23" s="18"/>
      <c r="K23" s="14"/>
    </row>
    <row r="24" spans="1:11" ht="15.75" hidden="1" customHeight="1" x14ac:dyDescent="0.2">
      <c r="A24" s="423" t="s">
        <v>277</v>
      </c>
      <c r="B24" s="423"/>
      <c r="C24" s="14"/>
      <c r="D24" s="4"/>
      <c r="I24" s="88" t="str">
        <f>d_1</f>
        <v>17 сентября 2022 г.</v>
      </c>
      <c r="J24" s="18"/>
      <c r="K24" s="14"/>
    </row>
    <row r="25" spans="1:11" ht="15.75" hidden="1" customHeight="1" x14ac:dyDescent="0.2">
      <c r="A25" s="88" t="str">
        <f>d_4</f>
        <v>ЖЕНЩИНЫ</v>
      </c>
      <c r="C25" s="14"/>
      <c r="D25" s="4"/>
      <c r="E25" s="22"/>
      <c r="F25" s="148" t="str">
        <f>d_5</f>
        <v>г.Ростов н/Д стадион Арсенал</v>
      </c>
      <c r="G25" s="22"/>
      <c r="H25" s="22"/>
      <c r="I25" s="22"/>
      <c r="K25" s="200" t="s">
        <v>1537</v>
      </c>
    </row>
    <row r="26" spans="1:11" ht="15.75" hidden="1" customHeight="1" thickBot="1" x14ac:dyDescent="0.25">
      <c r="A26" s="114" t="s">
        <v>74</v>
      </c>
      <c r="B26" s="114" t="s">
        <v>75</v>
      </c>
      <c r="C26" s="114" t="s">
        <v>72</v>
      </c>
      <c r="D26" s="114" t="s">
        <v>107</v>
      </c>
      <c r="E26" s="114" t="s">
        <v>42</v>
      </c>
      <c r="F26" s="114" t="s">
        <v>110</v>
      </c>
      <c r="G26" s="114" t="s">
        <v>113</v>
      </c>
      <c r="H26" s="114" t="s">
        <v>111</v>
      </c>
      <c r="I26" s="114" t="s">
        <v>112</v>
      </c>
      <c r="J26" s="114" t="s">
        <v>57</v>
      </c>
      <c r="K26" s="114" t="s">
        <v>77</v>
      </c>
    </row>
    <row r="27" spans="1:11" ht="15.75" hidden="1" customHeight="1" thickBot="1" x14ac:dyDescent="0.25">
      <c r="A27" s="28"/>
      <c r="B27" s="29"/>
      <c r="C27" s="30"/>
      <c r="D27" s="30"/>
      <c r="E27" s="30"/>
      <c r="F27" s="30"/>
      <c r="G27" s="30"/>
      <c r="H27" s="30"/>
      <c r="I27" s="30"/>
      <c r="J27" s="30"/>
      <c r="K27" s="31"/>
    </row>
    <row r="28" spans="1:11" ht="15.75" hidden="1" customHeight="1" x14ac:dyDescent="0.2">
      <c r="A28" s="19" t="s">
        <v>45</v>
      </c>
      <c r="B28" s="206" t="e">
        <f>VLOOKUP($E28,УЧАСТНИКИ!$A$2:$L$1060,3,FALSE)</f>
        <v>#N/A</v>
      </c>
      <c r="C28" s="210" t="e">
        <f>VLOOKUP($E28,УЧАСТНИКИ!$A$2:$L$1060,4,FALSE)</f>
        <v>#N/A</v>
      </c>
      <c r="D28" s="211" t="e">
        <f>VLOOKUP($E28,УЧАСТНИКИ!$A$2:$L$1060,5,FALSE)</f>
        <v>#N/A</v>
      </c>
      <c r="E28" s="20"/>
      <c r="F28" s="20"/>
      <c r="G28" s="20"/>
      <c r="H28" s="20"/>
      <c r="I28" s="20"/>
      <c r="J28" s="20"/>
      <c r="K28" s="16"/>
    </row>
    <row r="29" spans="1:11" ht="15.75" hidden="1" customHeight="1" x14ac:dyDescent="0.2">
      <c r="A29" s="20" t="s">
        <v>46</v>
      </c>
      <c r="B29" s="206" t="e">
        <f>VLOOKUP($E29,УЧАСТНИКИ!$A$2:$L$1060,3,FALSE)</f>
        <v>#N/A</v>
      </c>
      <c r="C29" s="210" t="e">
        <f>VLOOKUP($E29,УЧАСТНИКИ!$A$2:$L$1060,4,FALSE)</f>
        <v>#N/A</v>
      </c>
      <c r="D29" s="211" t="e">
        <f>VLOOKUP($E29,УЧАСТНИКИ!$A$2:$L$1060,5,FALSE)</f>
        <v>#N/A</v>
      </c>
      <c r="E29" s="20"/>
      <c r="F29" s="20"/>
      <c r="G29" s="20"/>
      <c r="H29" s="20"/>
      <c r="I29" s="20"/>
      <c r="J29" s="20"/>
      <c r="K29" s="16"/>
    </row>
    <row r="30" spans="1:11" ht="15.75" hidden="1" customHeight="1" x14ac:dyDescent="0.2">
      <c r="A30" s="20" t="s">
        <v>47</v>
      </c>
      <c r="B30" s="206" t="e">
        <f>VLOOKUP($E30,УЧАСТНИКИ!$A$2:$L$1060,3,FALSE)</f>
        <v>#N/A</v>
      </c>
      <c r="C30" s="210" t="e">
        <f>VLOOKUP($E30,УЧАСТНИКИ!$A$2:$L$1060,4,FALSE)</f>
        <v>#N/A</v>
      </c>
      <c r="D30" s="211" t="e">
        <f>VLOOKUP($E30,УЧАСТНИКИ!$A$2:$L$1060,5,FALSE)</f>
        <v>#N/A</v>
      </c>
      <c r="E30" s="20"/>
      <c r="F30" s="20"/>
      <c r="G30" s="20"/>
      <c r="H30" s="20"/>
      <c r="I30" s="20"/>
      <c r="J30" s="20"/>
      <c r="K30" s="16"/>
    </row>
    <row r="31" spans="1:11" ht="15.75" hidden="1" customHeight="1" x14ac:dyDescent="0.2">
      <c r="A31" s="20" t="s">
        <v>48</v>
      </c>
      <c r="B31" s="206" t="e">
        <f>VLOOKUP($E31,УЧАСТНИКИ!$A$2:$L$1060,3,FALSE)</f>
        <v>#N/A</v>
      </c>
      <c r="C31" s="210" t="e">
        <f>VLOOKUP($E31,УЧАСТНИКИ!$A$2:$L$1060,4,FALSE)</f>
        <v>#N/A</v>
      </c>
      <c r="D31" s="211" t="e">
        <f>VLOOKUP($E31,УЧАСТНИКИ!$A$2:$L$1060,5,FALSE)</f>
        <v>#N/A</v>
      </c>
      <c r="E31" s="20"/>
      <c r="F31" s="20"/>
      <c r="G31" s="20"/>
      <c r="H31" s="20"/>
      <c r="I31" s="20"/>
      <c r="J31" s="20"/>
      <c r="K31" s="16"/>
    </row>
    <row r="32" spans="1:11" ht="15.75" hidden="1" customHeight="1" x14ac:dyDescent="0.2">
      <c r="A32" s="20" t="s">
        <v>49</v>
      </c>
      <c r="B32" s="206" t="e">
        <f>VLOOKUP($E32,УЧАСТНИКИ!$A$2:$L$1060,3,FALSE)</f>
        <v>#N/A</v>
      </c>
      <c r="C32" s="210" t="e">
        <f>VLOOKUP($E32,УЧАСТНИКИ!$A$2:$L$1060,4,FALSE)</f>
        <v>#N/A</v>
      </c>
      <c r="D32" s="211" t="e">
        <f>VLOOKUP($E32,УЧАСТНИКИ!$A$2:$L$1060,5,FALSE)</f>
        <v>#N/A</v>
      </c>
      <c r="E32" s="20"/>
      <c r="F32" s="20"/>
      <c r="G32" s="20"/>
      <c r="H32" s="20"/>
      <c r="I32" s="20"/>
      <c r="J32" s="20"/>
      <c r="K32" s="16"/>
    </row>
    <row r="33" spans="1:11" ht="15.75" hidden="1" customHeight="1" x14ac:dyDescent="0.2">
      <c r="A33" s="20" t="s">
        <v>50</v>
      </c>
      <c r="B33" s="206" t="e">
        <f>VLOOKUP($E33,УЧАСТНИКИ!$A$2:$L$1060,3,FALSE)</f>
        <v>#N/A</v>
      </c>
      <c r="C33" s="210" t="e">
        <f>VLOOKUP($E33,УЧАСТНИКИ!$A$2:$L$1060,4,FALSE)</f>
        <v>#N/A</v>
      </c>
      <c r="D33" s="211" t="e">
        <f>VLOOKUP($E33,УЧАСТНИКИ!$A$2:$L$1060,5,FALSE)</f>
        <v>#N/A</v>
      </c>
      <c r="E33" s="20"/>
      <c r="F33" s="20"/>
      <c r="G33" s="20"/>
      <c r="H33" s="20"/>
      <c r="I33" s="20"/>
      <c r="J33" s="20"/>
      <c r="K33" s="16"/>
    </row>
    <row r="34" spans="1:11" ht="15.75" customHeight="1" x14ac:dyDescent="0.2"/>
    <row r="35" spans="1:11" ht="15.75" customHeight="1" x14ac:dyDescent="0.2">
      <c r="A35" s="26"/>
      <c r="B35" s="33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5" t="s">
        <v>76</v>
      </c>
      <c r="B36" s="3"/>
      <c r="C36" s="36"/>
      <c r="D36" s="37"/>
      <c r="E36" s="34"/>
      <c r="F36" s="34"/>
      <c r="G36" s="34"/>
      <c r="H36" s="34"/>
      <c r="I36" s="34"/>
      <c r="J36" s="34"/>
      <c r="K36" s="36"/>
    </row>
    <row r="37" spans="1:11" ht="15.75" customHeight="1" x14ac:dyDescent="0.25">
      <c r="A37" s="5" t="s">
        <v>68</v>
      </c>
      <c r="C37" s="36"/>
      <c r="D37" s="37"/>
      <c r="E37" s="34"/>
      <c r="F37" s="34"/>
      <c r="G37" s="34"/>
      <c r="H37" s="34"/>
      <c r="I37" s="34"/>
      <c r="J37" s="34"/>
      <c r="K37" s="36"/>
    </row>
    <row r="38" spans="1:11" ht="15.75" customHeight="1" x14ac:dyDescent="0.25">
      <c r="A38" s="5" t="s">
        <v>70</v>
      </c>
      <c r="B38" s="5"/>
      <c r="C38" s="36"/>
      <c r="D38" s="37"/>
      <c r="E38" s="34"/>
      <c r="F38" s="34"/>
      <c r="G38" s="34"/>
      <c r="H38" s="34"/>
      <c r="I38" s="34"/>
      <c r="J38" s="34"/>
      <c r="K38" s="36"/>
    </row>
    <row r="39" spans="1:11" ht="15.75" customHeight="1" x14ac:dyDescent="0.25">
      <c r="A39" s="426" t="s">
        <v>69</v>
      </c>
      <c r="B39" s="426"/>
      <c r="C39" s="36"/>
      <c r="D39" s="37"/>
      <c r="E39" s="34"/>
      <c r="F39" s="34"/>
      <c r="G39" s="34"/>
      <c r="H39" s="34"/>
      <c r="I39" s="34"/>
      <c r="J39" s="34"/>
      <c r="K39" s="36"/>
    </row>
    <row r="40" spans="1:11" ht="15.75" customHeight="1" x14ac:dyDescent="0.2">
      <c r="A40" s="34"/>
      <c r="B40" s="38"/>
      <c r="C40" s="36"/>
      <c r="D40" s="37"/>
      <c r="E40" s="34"/>
      <c r="F40" s="34"/>
      <c r="G40" s="34"/>
      <c r="H40" s="34"/>
      <c r="I40" s="34"/>
      <c r="J40" s="34"/>
      <c r="K40" s="36"/>
    </row>
    <row r="41" spans="1:11" ht="15.75" customHeight="1" x14ac:dyDescent="0.2">
      <c r="A41" s="34"/>
      <c r="B41" s="38"/>
      <c r="C41" s="36"/>
      <c r="D41" s="37"/>
      <c r="E41" s="34"/>
      <c r="F41" s="34"/>
      <c r="G41" s="34"/>
      <c r="H41" s="34"/>
      <c r="I41" s="34"/>
      <c r="J41" s="34"/>
      <c r="K41" s="36"/>
    </row>
    <row r="42" spans="1:11" ht="15.75" customHeight="1" x14ac:dyDescent="0.2">
      <c r="A42" s="34"/>
      <c r="B42" s="38"/>
      <c r="C42" s="36"/>
      <c r="D42" s="37"/>
      <c r="E42" s="34"/>
      <c r="F42" s="34"/>
      <c r="G42" s="34"/>
      <c r="H42" s="34"/>
      <c r="I42" s="34"/>
      <c r="J42" s="34"/>
      <c r="K42" s="36"/>
    </row>
    <row r="43" spans="1:11" ht="15.75" customHeight="1" x14ac:dyDescent="0.2">
      <c r="A43" s="34"/>
      <c r="B43" s="38"/>
      <c r="C43" s="36"/>
      <c r="D43" s="37"/>
      <c r="E43" s="34"/>
      <c r="F43" s="34"/>
      <c r="G43" s="34"/>
      <c r="H43" s="34"/>
      <c r="I43" s="34"/>
      <c r="J43" s="34"/>
      <c r="K43" s="36"/>
    </row>
    <row r="44" spans="1:11" ht="15.75" customHeight="1" x14ac:dyDescent="0.2">
      <c r="A44" s="26"/>
      <c r="B44" s="33"/>
      <c r="C44" s="26"/>
      <c r="D44" s="26"/>
      <c r="E44" s="26"/>
      <c r="F44" s="26"/>
      <c r="G44" s="26"/>
      <c r="H44" s="26"/>
      <c r="I44" s="26"/>
      <c r="J44" s="26"/>
      <c r="K44" s="26"/>
    </row>
    <row r="45" spans="1:11" ht="15.75" customHeight="1" x14ac:dyDescent="0.2">
      <c r="A45" s="34"/>
      <c r="B45" s="35"/>
      <c r="C45" s="36"/>
      <c r="D45" s="37"/>
      <c r="E45" s="34"/>
      <c r="F45" s="34"/>
      <c r="G45" s="34"/>
      <c r="H45" s="34"/>
      <c r="I45" s="34"/>
      <c r="J45" s="34"/>
      <c r="K45" s="36"/>
    </row>
    <row r="46" spans="1:11" ht="15.75" customHeight="1" x14ac:dyDescent="0.2">
      <c r="A46" s="34"/>
      <c r="B46" s="35"/>
      <c r="C46" s="36"/>
      <c r="D46" s="37"/>
      <c r="E46" s="34"/>
      <c r="F46" s="34"/>
      <c r="G46" s="34"/>
      <c r="H46" s="34"/>
      <c r="I46" s="34"/>
      <c r="J46" s="34"/>
      <c r="K46" s="36"/>
    </row>
    <row r="47" spans="1:11" ht="15.75" customHeight="1" x14ac:dyDescent="0.2">
      <c r="A47" s="34"/>
      <c r="B47" s="35"/>
      <c r="C47" s="36"/>
      <c r="D47" s="37"/>
      <c r="E47" s="34"/>
      <c r="F47" s="34"/>
      <c r="G47" s="34"/>
      <c r="H47" s="34"/>
      <c r="I47" s="34"/>
      <c r="J47" s="34"/>
      <c r="K47" s="36"/>
    </row>
    <row r="48" spans="1:11" ht="15.75" customHeight="1" x14ac:dyDescent="0.2">
      <c r="A48" s="34"/>
      <c r="B48" s="35"/>
      <c r="C48" s="36"/>
      <c r="D48" s="37"/>
      <c r="E48" s="34"/>
      <c r="F48" s="34"/>
      <c r="G48" s="34"/>
      <c r="H48" s="34"/>
      <c r="I48" s="34"/>
      <c r="J48" s="34"/>
      <c r="K48" s="36"/>
    </row>
    <row r="49" spans="1:11" ht="15.75" customHeight="1" x14ac:dyDescent="0.2">
      <c r="A49" s="34"/>
      <c r="B49" s="35"/>
      <c r="C49" s="36"/>
      <c r="D49" s="37"/>
      <c r="E49" s="34"/>
      <c r="F49" s="34"/>
      <c r="G49" s="34"/>
      <c r="H49" s="34"/>
      <c r="I49" s="34"/>
      <c r="J49" s="34"/>
      <c r="K49" s="36"/>
    </row>
    <row r="50" spans="1:11" ht="15.75" customHeight="1" x14ac:dyDescent="0.2">
      <c r="A50" s="34"/>
      <c r="B50" s="35"/>
      <c r="C50" s="36"/>
      <c r="D50" s="37"/>
      <c r="E50" s="34"/>
      <c r="F50" s="34"/>
      <c r="G50" s="34"/>
      <c r="H50" s="34"/>
      <c r="I50" s="34"/>
      <c r="J50" s="34"/>
      <c r="K50" s="36"/>
    </row>
    <row r="51" spans="1:11" ht="15.75" customHeight="1" x14ac:dyDescent="0.2">
      <c r="A51" s="34"/>
      <c r="B51" s="35"/>
      <c r="C51" s="36"/>
      <c r="D51" s="37"/>
      <c r="E51" s="34"/>
      <c r="F51" s="34"/>
      <c r="G51" s="34"/>
      <c r="H51" s="34"/>
      <c r="I51" s="34"/>
      <c r="J51" s="34"/>
      <c r="K51" s="36"/>
    </row>
    <row r="52" spans="1:11" ht="15.75" customHeight="1" x14ac:dyDescent="0.2">
      <c r="A52" s="34"/>
      <c r="B52" s="35"/>
      <c r="C52" s="36"/>
      <c r="D52" s="37"/>
      <c r="E52" s="34"/>
      <c r="F52" s="34"/>
      <c r="G52" s="34"/>
      <c r="H52" s="34"/>
      <c r="I52" s="34"/>
      <c r="J52" s="34"/>
      <c r="K52" s="36"/>
    </row>
  </sheetData>
  <mergeCells count="8">
    <mergeCell ref="E22:K22"/>
    <mergeCell ref="A24:B24"/>
    <mergeCell ref="A39:B39"/>
    <mergeCell ref="A1:K1"/>
    <mergeCell ref="A2:K2"/>
    <mergeCell ref="E4:K4"/>
    <mergeCell ref="A6:B6"/>
    <mergeCell ref="A3:K3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indexed="34"/>
  </sheetPr>
  <dimension ref="A1:M131"/>
  <sheetViews>
    <sheetView workbookViewId="0">
      <selection sqref="A1:XFD1"/>
    </sheetView>
  </sheetViews>
  <sheetFormatPr defaultColWidth="9.140625" defaultRowHeight="12.75" x14ac:dyDescent="0.2"/>
  <cols>
    <col min="1" max="1" width="4" style="17" customWidth="1"/>
    <col min="2" max="2" width="25.42578125" style="17" customWidth="1"/>
    <col min="3" max="3" width="10.5703125" style="17" customWidth="1"/>
    <col min="4" max="4" width="29" style="17" customWidth="1"/>
    <col min="5" max="5" width="11.28515625" style="17" customWidth="1"/>
    <col min="6" max="6" width="6.85546875" style="17" customWidth="1"/>
    <col min="7" max="7" width="27.42578125" style="17" customWidth="1"/>
    <col min="8" max="8" width="9.42578125" style="17" customWidth="1"/>
    <col min="9" max="9" width="11.85546875" style="17" customWidth="1"/>
    <col min="10" max="10" width="6" style="17" customWidth="1"/>
    <col min="11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92"/>
      <c r="K2" s="91"/>
      <c r="L2" s="91"/>
      <c r="M2" s="91"/>
    </row>
    <row r="3" spans="1:13" ht="24.75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92"/>
      <c r="K3" s="91"/>
      <c r="L3" s="91"/>
      <c r="M3" s="91"/>
    </row>
    <row r="4" spans="1:13" x14ac:dyDescent="0.2">
      <c r="A4" s="423"/>
      <c r="B4" s="423"/>
      <c r="C4" s="14"/>
      <c r="D4" s="4"/>
      <c r="H4" s="14"/>
      <c r="I4" s="18"/>
      <c r="J4" s="14"/>
    </row>
    <row r="5" spans="1:13" x14ac:dyDescent="0.2">
      <c r="A5" s="423" t="s">
        <v>85</v>
      </c>
      <c r="B5" s="423"/>
      <c r="C5" s="14"/>
      <c r="D5" s="4"/>
      <c r="H5" s="88" t="str">
        <f>d_2</f>
        <v>18 сентября 2022 г</v>
      </c>
      <c r="I5" s="18"/>
      <c r="J5" s="14"/>
    </row>
    <row r="6" spans="1:13" ht="13.5" customHeight="1" x14ac:dyDescent="0.2">
      <c r="A6" s="88" t="str">
        <f>d_4</f>
        <v>ЖЕНЩИНЫ</v>
      </c>
      <c r="C6" s="14"/>
      <c r="D6" s="4"/>
      <c r="E6" s="129"/>
      <c r="F6" s="134" t="str">
        <f>d_5</f>
        <v>г.Ростов н/Д стадион Арсенал</v>
      </c>
      <c r="G6" s="129"/>
      <c r="H6" s="129"/>
      <c r="I6" s="200" t="s">
        <v>2461</v>
      </c>
      <c r="J6" s="14"/>
    </row>
    <row r="7" spans="1:13" ht="18" x14ac:dyDescent="0.2">
      <c r="A7" s="114" t="s">
        <v>74</v>
      </c>
      <c r="B7" s="114" t="s">
        <v>75</v>
      </c>
      <c r="C7" s="114" t="s">
        <v>72</v>
      </c>
      <c r="D7" s="114" t="s">
        <v>107</v>
      </c>
      <c r="E7" s="127" t="s">
        <v>42</v>
      </c>
      <c r="F7" s="127" t="s">
        <v>114</v>
      </c>
      <c r="G7" s="127" t="s">
        <v>22</v>
      </c>
      <c r="H7" s="127" t="s">
        <v>57</v>
      </c>
      <c r="I7" s="114" t="s">
        <v>77</v>
      </c>
    </row>
    <row r="8" spans="1:13" ht="18" customHeight="1" x14ac:dyDescent="0.2">
      <c r="A8" s="115"/>
      <c r="B8" s="121" t="s">
        <v>52</v>
      </c>
      <c r="C8" s="116"/>
      <c r="D8" s="116"/>
      <c r="E8" s="116"/>
      <c r="F8" s="116"/>
      <c r="G8" s="116"/>
      <c r="H8" s="116"/>
      <c r="I8" s="117"/>
    </row>
    <row r="9" spans="1:13" ht="18" customHeight="1" x14ac:dyDescent="0.2">
      <c r="A9" s="20" t="s">
        <v>45</v>
      </c>
      <c r="B9" s="206" t="e">
        <f>VLOOKUP($E9,УЧАСТНИКИ!$A$2:$L$1060,3,FALSE)</f>
        <v>#N/A</v>
      </c>
      <c r="C9" s="207" t="e">
        <f>VLOOKUP($E9,УЧАСТНИКИ!$A$2:$L$1060,4,FALSE)</f>
        <v>#N/A</v>
      </c>
      <c r="D9" s="211" t="e">
        <f>VLOOKUP($E9,УЧАСТНИКИ!$A$2:$L$1060,5,FALSE)</f>
        <v>#N/A</v>
      </c>
      <c r="E9" s="20"/>
      <c r="F9" s="27"/>
      <c r="G9" s="20"/>
      <c r="H9" s="20"/>
      <c r="I9" s="16"/>
    </row>
    <row r="10" spans="1:13" ht="18" customHeight="1" x14ac:dyDescent="0.2">
      <c r="A10" s="20" t="s">
        <v>46</v>
      </c>
      <c r="B10" s="15" t="str">
        <f>VLOOKUP($E10,УЧАСТНИКИ!$A$2:$L$1060,3,FALSE)</f>
        <v>МИРКА ЛЮБОВЬ</v>
      </c>
      <c r="C10" s="16" t="str">
        <f>VLOOKUP($E10,УЧАСТНИКИ!$A$2:$L$1060,4,FALSE)</f>
        <v>06.05.2009</v>
      </c>
      <c r="D10" s="32" t="str">
        <f>VLOOKUP($E10,УЧАСТНИКИ!$A$2:$L$1060,5,FALSE)</f>
        <v>РОСТОВ ДЮСШ-1</v>
      </c>
      <c r="E10" s="20" t="s">
        <v>1837</v>
      </c>
      <c r="F10" s="20"/>
      <c r="G10" s="20"/>
      <c r="H10" s="20"/>
      <c r="I10" s="16"/>
    </row>
    <row r="11" spans="1:13" ht="18" customHeight="1" x14ac:dyDescent="0.2">
      <c r="A11" s="20" t="s">
        <v>47</v>
      </c>
      <c r="B11" s="15" t="str">
        <f>VLOOKUP($E11,УЧАСТНИКИ!$A$2:$L$1060,3,FALSE)</f>
        <v>ЧЕРНОВА ЮЛИЯ</v>
      </c>
      <c r="C11" s="16" t="str">
        <f>VLOOKUP($E11,УЧАСТНИКИ!$A$2:$L$1060,4,FALSE)</f>
        <v>18.02.2007</v>
      </c>
      <c r="D11" s="32" t="str">
        <f>VLOOKUP($E11,УЧАСТНИКИ!$A$2:$L$1060,5,FALSE)</f>
        <v>РОСТОВ СШОР-8</v>
      </c>
      <c r="E11" s="20" t="s">
        <v>2477</v>
      </c>
      <c r="F11" s="20"/>
      <c r="G11" s="20"/>
      <c r="H11" s="20"/>
      <c r="I11" s="16"/>
    </row>
    <row r="12" spans="1:13" ht="18" customHeight="1" x14ac:dyDescent="0.2">
      <c r="A12" s="20" t="s">
        <v>48</v>
      </c>
      <c r="B12" s="15" t="str">
        <f>VLOOKUP($E12,УЧАСТНИКИ!$A$2:$L$1060,3,FALSE)</f>
        <v>КЛЕЙМЁНОВА СОФИЯ</v>
      </c>
      <c r="C12" s="16" t="str">
        <f>VLOOKUP($E12,УЧАСТНИКИ!$A$2:$L$1060,4,FALSE)</f>
        <v>18.07.2007</v>
      </c>
      <c r="D12" s="32" t="str">
        <f>VLOOKUP($E12,УЧАСТНИКИ!$A$2:$L$1060,5,FALSE)</f>
        <v>РОСТОВ ДЮСШ-1</v>
      </c>
      <c r="E12" s="20" t="s">
        <v>2268</v>
      </c>
      <c r="F12" s="20"/>
      <c r="G12" s="20"/>
      <c r="H12" s="20"/>
      <c r="I12" s="16"/>
    </row>
    <row r="13" spans="1:13" ht="18" hidden="1" customHeight="1" x14ac:dyDescent="0.2">
      <c r="A13" s="20" t="s">
        <v>49</v>
      </c>
      <c r="B13" s="15" t="e">
        <f>VLOOKUP($E13,УЧАСТНИКИ!$A$2:$L$1060,3,FALSE)</f>
        <v>#N/A</v>
      </c>
      <c r="C13" s="16" t="e">
        <f>VLOOKUP($E13,УЧАСТНИКИ!$A$2:$L$1060,4,FALSE)</f>
        <v>#N/A</v>
      </c>
      <c r="D13" s="32" t="e">
        <f>VLOOKUP($E13,УЧАСТНИКИ!$A$2:$L$1060,5,FALSE)</f>
        <v>#N/A</v>
      </c>
      <c r="E13" s="20"/>
      <c r="F13" s="20"/>
      <c r="G13" s="20"/>
      <c r="H13" s="20"/>
      <c r="I13" s="16"/>
    </row>
    <row r="14" spans="1:13" ht="18" hidden="1" customHeight="1" x14ac:dyDescent="0.2">
      <c r="A14" s="20" t="s">
        <v>50</v>
      </c>
      <c r="B14" s="15" t="e">
        <f>VLOOKUP($E14,УЧАСТНИКИ!$A$2:$L$1060,3,FALSE)</f>
        <v>#N/A</v>
      </c>
      <c r="C14" s="16" t="e">
        <f>VLOOKUP($E14,УЧАСТНИКИ!$A$2:$L$1060,4,FALSE)</f>
        <v>#N/A</v>
      </c>
      <c r="D14" s="32" t="e">
        <f>VLOOKUP($E14,УЧАСТНИКИ!$A$2:$L$1060,5,FALSE)</f>
        <v>#N/A</v>
      </c>
      <c r="E14" s="20"/>
      <c r="F14" s="20"/>
      <c r="G14" s="20"/>
      <c r="H14" s="20"/>
      <c r="I14" s="16"/>
    </row>
    <row r="15" spans="1:13" ht="18" hidden="1" customHeight="1" x14ac:dyDescent="0.2">
      <c r="A15" s="20" t="s">
        <v>51</v>
      </c>
      <c r="B15" s="15" t="e">
        <f>VLOOKUP($E15,УЧАСТНИКИ!$A$2:$L$1060,3,FALSE)</f>
        <v>#N/A</v>
      </c>
      <c r="C15" s="16" t="e">
        <f>VLOOKUP($E15,УЧАСТНИКИ!$A$2:$L$1060,4,FALSE)</f>
        <v>#N/A</v>
      </c>
      <c r="D15" s="32" t="e">
        <f>VLOOKUP($E15,УЧАСТНИКИ!$A$2:$L$1060,5,FALSE)</f>
        <v>#N/A</v>
      </c>
      <c r="E15" s="20"/>
      <c r="F15" s="20"/>
      <c r="G15" s="20"/>
      <c r="H15" s="20"/>
      <c r="I15" s="16"/>
    </row>
    <row r="16" spans="1:13" ht="18" hidden="1" customHeight="1" x14ac:dyDescent="0.2">
      <c r="A16" s="20" t="s">
        <v>88</v>
      </c>
      <c r="B16" s="15" t="e">
        <f>VLOOKUP($E16,УЧАСТНИКИ!$A$2:$L$1060,3,FALSE)</f>
        <v>#N/A</v>
      </c>
      <c r="C16" s="16" t="e">
        <f>VLOOKUP($E16,УЧАСТНИКИ!$A$2:$L$1060,4,FALSE)</f>
        <v>#N/A</v>
      </c>
      <c r="D16" s="32" t="e">
        <f>VLOOKUP($E16,УЧАСТНИКИ!$A$2:$L$1060,5,FALSE)</f>
        <v>#N/A</v>
      </c>
      <c r="E16" s="20"/>
      <c r="F16" s="20"/>
      <c r="G16" s="20"/>
      <c r="H16" s="20"/>
      <c r="I16" s="16"/>
    </row>
    <row r="17" spans="1:9" ht="18" customHeight="1" x14ac:dyDescent="0.2">
      <c r="A17" s="115"/>
      <c r="B17" s="121" t="s">
        <v>53</v>
      </c>
      <c r="C17" s="116"/>
      <c r="D17" s="116"/>
      <c r="E17" s="116"/>
      <c r="F17" s="116"/>
      <c r="G17" s="116"/>
      <c r="H17" s="116"/>
      <c r="I17" s="117"/>
    </row>
    <row r="18" spans="1:9" ht="18" customHeight="1" x14ac:dyDescent="0.2">
      <c r="A18" s="20" t="s">
        <v>45</v>
      </c>
      <c r="B18" s="15" t="str">
        <f>VLOOKUP($E18,УЧАСТНИКИ!$A$2:$L$1060,3,FALSE)</f>
        <v>ДЬЯЧЕНКО ЕЛЕНА</v>
      </c>
      <c r="C18" s="16" t="str">
        <f>VLOOKUP($E18,УЧАСТНИКИ!$A$2:$L$1060,4,FALSE)</f>
        <v>21.10.1987</v>
      </c>
      <c r="D18" s="32" t="str">
        <f>VLOOKUP($E18,УЧАСТНИКИ!$A$2:$L$1060,5,FALSE)</f>
        <v>Ростов Дон Бегущий</v>
      </c>
      <c r="E18" s="20" t="s">
        <v>2642</v>
      </c>
      <c r="F18" s="20"/>
      <c r="G18" s="20"/>
      <c r="H18" s="20"/>
      <c r="I18" s="16"/>
    </row>
    <row r="19" spans="1:9" ht="18" customHeight="1" x14ac:dyDescent="0.2">
      <c r="A19" s="20" t="s">
        <v>46</v>
      </c>
      <c r="B19" s="15" t="str">
        <f>VLOOKUP($E19,УЧАСТНИКИ!$A$2:$L$1060,3,FALSE)</f>
        <v>ПРОКУНИНА ВИКТОРИЯ</v>
      </c>
      <c r="C19" s="16" t="str">
        <f>VLOOKUP($E19,УЧАСТНИКИ!$A$2:$L$1060,4,FALSE)</f>
        <v>02.08.2005</v>
      </c>
      <c r="D19" s="32" t="str">
        <f>VLOOKUP($E19,УЧАСТНИКИ!$A$2:$L$1060,5,FALSE)</f>
        <v>РОСТОВ ДЮСШ-1</v>
      </c>
      <c r="E19" s="20" t="s">
        <v>170</v>
      </c>
      <c r="F19" s="20"/>
      <c r="G19" s="20"/>
      <c r="H19" s="20"/>
      <c r="I19" s="16"/>
    </row>
    <row r="20" spans="1:9" ht="18" customHeight="1" x14ac:dyDescent="0.2">
      <c r="A20" s="20" t="s">
        <v>47</v>
      </c>
      <c r="B20" s="15" t="str">
        <f>VLOOKUP($E20,УЧАСТНИКИ!$A$2:$L$1060,3,FALSE)</f>
        <v>ЧЕРНОВА АНАСТАСИЯ</v>
      </c>
      <c r="C20" s="16" t="str">
        <f>VLOOKUP($E20,УЧАСТНИКИ!$A$2:$L$1060,4,FALSE)</f>
        <v>18.02.2007</v>
      </c>
      <c r="D20" s="32" t="str">
        <f>VLOOKUP($E20,УЧАСТНИКИ!$A$2:$L$1060,5,FALSE)</f>
        <v>РОСТОВ СШОР-8</v>
      </c>
      <c r="E20" s="20" t="s">
        <v>334</v>
      </c>
      <c r="F20" s="20"/>
      <c r="G20" s="20"/>
      <c r="H20" s="20"/>
      <c r="I20" s="16"/>
    </row>
    <row r="21" spans="1:9" ht="18" customHeight="1" x14ac:dyDescent="0.2">
      <c r="A21" s="20" t="s">
        <v>48</v>
      </c>
      <c r="B21" s="15" t="str">
        <f>VLOOKUP($E21,УЧАСТНИКИ!$A$2:$L$1060,3,FALSE)</f>
        <v>АНДРИЕНКО МАРИЯ</v>
      </c>
      <c r="C21" s="16" t="str">
        <f>VLOOKUP($E21,УЧАСТНИКИ!$A$2:$L$1060,4,FALSE)</f>
        <v>23.06.2006</v>
      </c>
      <c r="D21" s="32" t="str">
        <f>VLOOKUP($E21,УЧАСТНИКИ!$A$2:$L$1060,5,FALSE)</f>
        <v>РОСТОВ ДЮСШ-1</v>
      </c>
      <c r="E21" s="20" t="s">
        <v>2197</v>
      </c>
      <c r="F21" s="20"/>
      <c r="G21" s="20"/>
      <c r="H21" s="20"/>
      <c r="I21" s="16"/>
    </row>
    <row r="22" spans="1:9" ht="18" hidden="1" customHeight="1" x14ac:dyDescent="0.2">
      <c r="A22" s="20" t="s">
        <v>49</v>
      </c>
      <c r="B22" s="15" t="e">
        <f>VLOOKUP($E22,УЧАСТНИКИ!$A$2:$L$1060,3,FALSE)</f>
        <v>#N/A</v>
      </c>
      <c r="C22" s="16" t="e">
        <f>VLOOKUP($E22,УЧАСТНИКИ!$A$2:$L$1060,4,FALSE)</f>
        <v>#N/A</v>
      </c>
      <c r="D22" s="32" t="e">
        <f>VLOOKUP($E22,УЧАСТНИКИ!$A$2:$L$1060,5,FALSE)</f>
        <v>#N/A</v>
      </c>
      <c r="E22" s="20"/>
      <c r="F22" s="20"/>
      <c r="G22" s="20"/>
      <c r="H22" s="20"/>
      <c r="I22" s="16"/>
    </row>
    <row r="23" spans="1:9" ht="18" hidden="1" customHeight="1" x14ac:dyDescent="0.2">
      <c r="A23" s="20" t="s">
        <v>50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32" t="e">
        <f>VLOOKUP($E23,УЧАСТНИКИ!$A$2:$L$1060,5,FALSE)</f>
        <v>#N/A</v>
      </c>
      <c r="E23" s="20"/>
      <c r="F23" s="20"/>
      <c r="G23" s="20"/>
      <c r="H23" s="20"/>
      <c r="I23" s="207" t="e">
        <f>VLOOKUP($E23,УЧАСТНИКИ!$A$2:$L$1060,9,FALSE)</f>
        <v>#N/A</v>
      </c>
    </row>
    <row r="24" spans="1:9" ht="18" hidden="1" customHeight="1" x14ac:dyDescent="0.2">
      <c r="A24" s="20" t="s">
        <v>51</v>
      </c>
      <c r="B24" s="15" t="e">
        <f>VLOOKUP($E24,УЧАСТНИКИ!$A$2:$L$1060,3,FALSE)</f>
        <v>#N/A</v>
      </c>
      <c r="C24" s="16" t="e">
        <f>VLOOKUP($E24,УЧАСТНИКИ!$A$2:$L$1060,4,FALSE)</f>
        <v>#N/A</v>
      </c>
      <c r="D24" s="32" t="e">
        <f>VLOOKUP($E24,УЧАСТНИКИ!$A$2:$L$1060,5,FALSE)</f>
        <v>#N/A</v>
      </c>
      <c r="E24" s="20"/>
      <c r="F24" s="20"/>
      <c r="G24" s="20"/>
      <c r="H24" s="20"/>
      <c r="I24" s="207" t="e">
        <f>VLOOKUP($E24,УЧАСТНИКИ!$A$2:$L$1060,9,FALSE)</f>
        <v>#N/A</v>
      </c>
    </row>
    <row r="25" spans="1:9" ht="18" hidden="1" customHeight="1" x14ac:dyDescent="0.2">
      <c r="A25" s="20" t="s">
        <v>88</v>
      </c>
      <c r="B25" s="15" t="e">
        <f>VLOOKUP($E25,УЧАСТНИКИ!$A$2:$L$1060,3,FALSE)</f>
        <v>#N/A</v>
      </c>
      <c r="C25" s="16" t="e">
        <f>VLOOKUP($E25,УЧАСТНИКИ!$A$2:$L$1060,4,FALSE)</f>
        <v>#N/A</v>
      </c>
      <c r="D25" s="32" t="e">
        <f>VLOOKUP($E25,УЧАСТНИКИ!$A$2:$L$1060,5,FALSE)</f>
        <v>#N/A</v>
      </c>
      <c r="E25" s="20"/>
      <c r="F25" s="20"/>
      <c r="G25" s="20"/>
      <c r="H25" s="20"/>
      <c r="I25" s="207" t="e">
        <f>VLOOKUP($E25,УЧАСТНИКИ!$A$2:$L$1060,9,FALSE)</f>
        <v>#N/A</v>
      </c>
    </row>
    <row r="26" spans="1:9" ht="18" customHeight="1" x14ac:dyDescent="0.2">
      <c r="A26" s="118"/>
      <c r="B26" s="121" t="s">
        <v>54</v>
      </c>
      <c r="C26" s="119"/>
      <c r="D26" s="119"/>
      <c r="E26" s="119"/>
      <c r="F26" s="119"/>
      <c r="G26" s="119"/>
      <c r="H26" s="119"/>
      <c r="I26" s="213"/>
    </row>
    <row r="27" spans="1:9" ht="18" customHeight="1" x14ac:dyDescent="0.2">
      <c r="A27" s="20" t="s">
        <v>45</v>
      </c>
      <c r="B27" s="15" t="str">
        <f>VLOOKUP($E27,УЧАСТНИКИ!$A$2:$L$1060,3,FALSE)</f>
        <v>ХОХЛАЧЕВА ЕЛИЗАВЕТА</v>
      </c>
      <c r="C27" s="16" t="str">
        <f>VLOOKUP($E27,УЧАСТНИКИ!$A$2:$L$1060,4,FALSE)</f>
        <v>11.11.2009</v>
      </c>
      <c r="D27" s="32" t="str">
        <f>VLOOKUP($E27,УЧАСТНИКИ!$A$2:$L$1060,5,FALSE)</f>
        <v>РОСТОВ ДЮСШ-1</v>
      </c>
      <c r="E27" s="20" t="s">
        <v>2526</v>
      </c>
      <c r="F27" s="20"/>
      <c r="G27" s="20"/>
      <c r="H27" s="20"/>
      <c r="I27" s="207">
        <f>VLOOKUP($E27,УЧАСТНИКИ!$A$2:$L$1060,9,FALSE)</f>
        <v>0</v>
      </c>
    </row>
    <row r="28" spans="1:9" ht="18" customHeight="1" x14ac:dyDescent="0.2">
      <c r="A28" s="20" t="s">
        <v>46</v>
      </c>
      <c r="B28" s="15" t="str">
        <f>VLOOKUP($E28,УЧАСТНИКИ!$A$2:$L$1060,3,FALSE)</f>
        <v>НИКОНОВА АНАСТАСИЯ</v>
      </c>
      <c r="C28" s="16" t="str">
        <f>VLOOKUP($E28,УЧАСТНИКИ!$A$2:$L$1060,4,FALSE)</f>
        <v>12.05.2004</v>
      </c>
      <c r="D28" s="32" t="str">
        <f>VLOOKUP($E28,УЧАСТНИКИ!$A$2:$L$1060,5,FALSE)</f>
        <v>ТАГАНРОГ СШОР-13</v>
      </c>
      <c r="E28" s="20" t="s">
        <v>1413</v>
      </c>
      <c r="F28" s="20"/>
      <c r="G28" s="20"/>
      <c r="H28" s="20"/>
      <c r="I28" s="207">
        <f>VLOOKUP($E28,УЧАСТНИКИ!$A$2:$L$1060,9,FALSE)</f>
        <v>0</v>
      </c>
    </row>
    <row r="29" spans="1:9" ht="18" customHeight="1" x14ac:dyDescent="0.2">
      <c r="A29" s="20" t="s">
        <v>47</v>
      </c>
      <c r="B29" s="15" t="str">
        <f>VLOOKUP($E29,УЧАСТНИКИ!$A$2:$L$1060,3,FALSE)</f>
        <v>КОЛМАКОВА АЛЕКСАНДРА</v>
      </c>
      <c r="C29" s="16" t="str">
        <f>VLOOKUP($E29,УЧАСТНИКИ!$A$2:$L$1060,4,FALSE)</f>
        <v>02.02.2008</v>
      </c>
      <c r="D29" s="32" t="str">
        <f>VLOOKUP($E29,УЧАСТНИКИ!$A$2:$L$1060,5,FALSE)</f>
        <v>РОСТОВ ДЮСШ-1</v>
      </c>
      <c r="E29" s="20" t="s">
        <v>2270</v>
      </c>
      <c r="F29" s="20"/>
      <c r="G29" s="20"/>
      <c r="H29" s="20"/>
      <c r="I29" s="207"/>
    </row>
    <row r="30" spans="1:9" ht="18" customHeight="1" x14ac:dyDescent="0.2">
      <c r="A30" s="20" t="s">
        <v>48</v>
      </c>
      <c r="B30" s="15" t="str">
        <f>VLOOKUP($E30,УЧАСТНИКИ!$A$2:$L$1060,3,FALSE)</f>
        <v>ПОЛЯКОВА ЕКАТЕРИНА</v>
      </c>
      <c r="C30" s="16" t="str">
        <f>VLOOKUP($E30,УЧАСТНИКИ!$A$2:$L$1060,4,FALSE)</f>
        <v>12.02.2008</v>
      </c>
      <c r="D30" s="32" t="str">
        <f>VLOOKUP($E30,УЧАСТНИКИ!$A$2:$L$1060,5,FALSE)</f>
        <v>РОСТОВ СШОР (К) СКА</v>
      </c>
      <c r="E30" s="20" t="s">
        <v>2198</v>
      </c>
      <c r="F30" s="20"/>
      <c r="G30" s="20"/>
      <c r="H30" s="20"/>
      <c r="I30" s="207"/>
    </row>
    <row r="31" spans="1:9" ht="18" hidden="1" customHeight="1" x14ac:dyDescent="0.2">
      <c r="A31" s="20" t="s">
        <v>49</v>
      </c>
      <c r="B31" s="15" t="e">
        <f>VLOOKUP($E31,УЧАСТНИКИ!$A$2:$L$1060,3,FALSE)</f>
        <v>#N/A</v>
      </c>
      <c r="C31" s="16" t="e">
        <f>VLOOKUP($E31,УЧАСТНИКИ!$A$2:$L$1060,4,FALSE)</f>
        <v>#N/A</v>
      </c>
      <c r="D31" s="32" t="e">
        <f>VLOOKUP($E31,УЧАСТНИКИ!$A$2:$L$1060,5,FALSE)</f>
        <v>#N/A</v>
      </c>
      <c r="E31" s="20"/>
      <c r="F31" s="20"/>
      <c r="G31" s="20"/>
      <c r="H31" s="20"/>
      <c r="I31" s="207"/>
    </row>
    <row r="32" spans="1:9" ht="18" hidden="1" customHeight="1" x14ac:dyDescent="0.2">
      <c r="A32" s="20" t="s">
        <v>50</v>
      </c>
      <c r="B32" s="15" t="e">
        <f>VLOOKUP($E32,УЧАСТНИКИ!$A$2:$L$1060,3,FALSE)</f>
        <v>#N/A</v>
      </c>
      <c r="C32" s="16" t="e">
        <f>VLOOKUP($E32,УЧАСТНИКИ!$A$2:$L$1060,4,FALSE)</f>
        <v>#N/A</v>
      </c>
      <c r="D32" s="32" t="e">
        <f>VLOOKUP($E32,УЧАСТНИКИ!$A$2:$L$1060,5,FALSE)</f>
        <v>#N/A</v>
      </c>
      <c r="E32" s="20"/>
      <c r="F32" s="20"/>
      <c r="G32" s="20"/>
      <c r="H32" s="20"/>
      <c r="I32" s="207" t="e">
        <f>VLOOKUP($E32,УЧАСТНИКИ!$A$2:$L$1060,9,FALSE)</f>
        <v>#N/A</v>
      </c>
    </row>
    <row r="33" spans="1:9" ht="18" hidden="1" customHeight="1" x14ac:dyDescent="0.2">
      <c r="A33" s="20" t="s">
        <v>51</v>
      </c>
      <c r="B33" s="15" t="e">
        <f>VLOOKUP($E33,УЧАСТНИКИ!$A$2:$L$1060,3,FALSE)</f>
        <v>#N/A</v>
      </c>
      <c r="C33" s="16" t="e">
        <f>VLOOKUP($E33,УЧАСТНИКИ!$A$2:$L$1060,4,FALSE)</f>
        <v>#N/A</v>
      </c>
      <c r="D33" s="32" t="e">
        <f>VLOOKUP($E33,УЧАСТНИКИ!$A$2:$L$1060,5,FALSE)</f>
        <v>#N/A</v>
      </c>
      <c r="E33" s="20"/>
      <c r="F33" s="20"/>
      <c r="G33" s="20"/>
      <c r="H33" s="20"/>
      <c r="I33" s="207" t="e">
        <f>VLOOKUP($E33,УЧАСТНИКИ!$A$2:$L$1060,9,FALSE)</f>
        <v>#N/A</v>
      </c>
    </row>
    <row r="34" spans="1:9" ht="18" hidden="1" customHeight="1" x14ac:dyDescent="0.2">
      <c r="A34" s="20" t="s">
        <v>88</v>
      </c>
      <c r="B34" s="15" t="e">
        <f>VLOOKUP($E34,УЧАСТНИКИ!$A$2:$L$1060,3,FALSE)</f>
        <v>#N/A</v>
      </c>
      <c r="C34" s="16" t="e">
        <f>VLOOKUP($E34,УЧАСТНИКИ!$A$2:$L$1060,4,FALSE)</f>
        <v>#N/A</v>
      </c>
      <c r="D34" s="32" t="e">
        <f>VLOOKUP($E34,УЧАСТНИКИ!$A$2:$L$1060,5,FALSE)</f>
        <v>#N/A</v>
      </c>
      <c r="E34" s="20"/>
      <c r="F34" s="20"/>
      <c r="G34" s="20"/>
      <c r="H34" s="20"/>
      <c r="I34" s="207" t="e">
        <f>VLOOKUP($E34,УЧАСТНИКИ!$A$2:$L$1060,9,FALSE)</f>
        <v>#N/A</v>
      </c>
    </row>
    <row r="35" spans="1:9" ht="18" customHeight="1" x14ac:dyDescent="0.2">
      <c r="A35" s="118"/>
      <c r="B35" s="121" t="s">
        <v>55</v>
      </c>
      <c r="C35" s="119"/>
      <c r="D35" s="119"/>
      <c r="E35" s="119"/>
      <c r="F35" s="119"/>
      <c r="G35" s="119"/>
      <c r="H35" s="119"/>
      <c r="I35" s="213"/>
    </row>
    <row r="36" spans="1:9" ht="18" customHeight="1" x14ac:dyDescent="0.2">
      <c r="A36" s="20" t="s">
        <v>45</v>
      </c>
      <c r="B36" s="15" t="str">
        <f>VLOOKUP($E36,УЧАСТНИКИ!$A$2:$L$1060,3,FALSE)</f>
        <v>ОМАНАДЗЕ МЕЛАНИЯ</v>
      </c>
      <c r="C36" s="16" t="str">
        <f>VLOOKUP($E36,УЧАСТНИКИ!$A$2:$L$1060,4,FALSE)</f>
        <v>12.11.2008</v>
      </c>
      <c r="D36" s="32" t="str">
        <f>VLOOKUP($E36,УЧАСТНИКИ!$A$2:$L$1060,5,FALSE)</f>
        <v>РОСТОВ ДЮСШ-1</v>
      </c>
      <c r="E36" s="20" t="s">
        <v>1502</v>
      </c>
      <c r="F36" s="20"/>
      <c r="G36" s="20"/>
      <c r="H36" s="20"/>
      <c r="I36" s="207">
        <f>VLOOKUP($E36,УЧАСТНИКИ!$A$2:$L$1060,9,FALSE)</f>
        <v>0</v>
      </c>
    </row>
    <row r="37" spans="1:9" ht="18" customHeight="1" x14ac:dyDescent="0.2">
      <c r="A37" s="20" t="s">
        <v>46</v>
      </c>
      <c r="B37" s="15" t="str">
        <f>VLOOKUP($E37,УЧАСТНИКИ!$A$2:$L$1060,3,FALSE)</f>
        <v>ЛАВРЕНТЬЕВА АРИНА</v>
      </c>
      <c r="C37" s="16" t="str">
        <f>VLOOKUP($E37,УЧАСТНИКИ!$A$2:$L$1060,4,FALSE)</f>
        <v>21.10.2007</v>
      </c>
      <c r="D37" s="32" t="str">
        <f>VLOOKUP($E37,УЧАСТНИКИ!$A$2:$L$1060,5,FALSE)</f>
        <v>РОСТОВ ДЮСШ-1</v>
      </c>
      <c r="E37" s="20" t="s">
        <v>1603</v>
      </c>
      <c r="F37" s="20"/>
      <c r="G37" s="20"/>
      <c r="H37" s="20"/>
      <c r="I37" s="207">
        <f>VLOOKUP($E37,УЧАСТНИКИ!$A$2:$L$1060,9,FALSE)</f>
        <v>0</v>
      </c>
    </row>
    <row r="38" spans="1:9" ht="18" customHeight="1" x14ac:dyDescent="0.2">
      <c r="A38" s="20" t="s">
        <v>47</v>
      </c>
      <c r="B38" s="15" t="str">
        <f>VLOOKUP($E38,УЧАСТНИКИ!$A$2:$L$1060,3,FALSE)</f>
        <v>КОНДРАТЬЕВА ЕКАТЕРИНА</v>
      </c>
      <c r="C38" s="16" t="str">
        <f>VLOOKUP($E38,УЧАСТНИКИ!$A$2:$L$1060,4,FALSE)</f>
        <v>25.06.1999</v>
      </c>
      <c r="D38" s="32" t="str">
        <f>VLOOKUP($E38,УЧАСТНИКИ!$A$2:$L$1060,5,FALSE)</f>
        <v>РОСТОВ СШОР-8</v>
      </c>
      <c r="E38" s="20" t="s">
        <v>1509</v>
      </c>
      <c r="F38" s="20"/>
      <c r="G38" s="20"/>
      <c r="H38" s="20"/>
      <c r="I38" s="207"/>
    </row>
    <row r="39" spans="1:9" ht="18" customHeight="1" x14ac:dyDescent="0.2">
      <c r="A39" s="20" t="s">
        <v>48</v>
      </c>
      <c r="B39" s="15" t="str">
        <f>VLOOKUP($E39,УЧАСТНИКИ!$A$2:$L$1060,3,FALSE)</f>
        <v>ЧУВИКОВА ЕКАТЕРИНА</v>
      </c>
      <c r="C39" s="16" t="str">
        <f>VLOOKUP($E39,УЧАСТНИКИ!$A$2:$L$1060,4,FALSE)</f>
        <v>13.08.2008</v>
      </c>
      <c r="D39" s="32" t="str">
        <f>VLOOKUP($E39,УЧАСТНИКИ!$A$2:$L$1060,5,FALSE)</f>
        <v>РОСТОВ СШОР (К) СКА</v>
      </c>
      <c r="E39" s="20" t="s">
        <v>97</v>
      </c>
      <c r="F39" s="20"/>
      <c r="G39" s="20"/>
      <c r="H39" s="20"/>
      <c r="I39" s="207"/>
    </row>
    <row r="40" spans="1:9" ht="18" hidden="1" customHeight="1" x14ac:dyDescent="0.2">
      <c r="A40" s="20" t="s">
        <v>49</v>
      </c>
      <c r="B40" s="15" t="e">
        <f>VLOOKUP($E40,УЧАСТНИКИ!$A$2:$L$1060,3,FALSE)</f>
        <v>#N/A</v>
      </c>
      <c r="C40" s="16" t="e">
        <f>VLOOKUP($E40,УЧАСТНИКИ!$A$2:$L$1060,4,FALSE)</f>
        <v>#N/A</v>
      </c>
      <c r="D40" s="32" t="e">
        <f>VLOOKUP($E40,УЧАСТНИКИ!$A$2:$L$1060,5,FALSE)</f>
        <v>#N/A</v>
      </c>
      <c r="E40" s="20"/>
      <c r="F40" s="20"/>
      <c r="G40" s="20"/>
      <c r="H40" s="20"/>
      <c r="I40" s="207"/>
    </row>
    <row r="41" spans="1:9" ht="18" hidden="1" customHeight="1" x14ac:dyDescent="0.2">
      <c r="A41" s="20" t="s">
        <v>50</v>
      </c>
      <c r="B41" s="15" t="e">
        <f>VLOOKUP($E41,УЧАСТНИКИ!$A$2:$L$1060,3,FALSE)</f>
        <v>#N/A</v>
      </c>
      <c r="C41" s="16" t="e">
        <f>VLOOKUP($E41,УЧАСТНИКИ!$A$2:$L$1060,4,FALSE)</f>
        <v>#N/A</v>
      </c>
      <c r="D41" s="32" t="e">
        <f>VLOOKUP($E41,УЧАСТНИКИ!$A$2:$L$1060,5,FALSE)</f>
        <v>#N/A</v>
      </c>
      <c r="E41" s="20"/>
      <c r="F41" s="20"/>
      <c r="G41" s="20"/>
      <c r="H41" s="20"/>
      <c r="I41" s="207" t="e">
        <f>VLOOKUP($E41,УЧАСТНИКИ!$A$2:$L$1060,9,FALSE)</f>
        <v>#N/A</v>
      </c>
    </row>
    <row r="42" spans="1:9" ht="18" hidden="1" customHeight="1" x14ac:dyDescent="0.2">
      <c r="A42" s="20" t="s">
        <v>51</v>
      </c>
      <c r="B42" s="15" t="e">
        <f>VLOOKUP($E42,УЧАСТНИКИ!$A$2:$L$1060,3,FALSE)</f>
        <v>#N/A</v>
      </c>
      <c r="C42" s="16" t="e">
        <f>VLOOKUP($E42,УЧАСТНИКИ!$A$2:$L$1060,4,FALSE)</f>
        <v>#N/A</v>
      </c>
      <c r="D42" s="32" t="e">
        <f>VLOOKUP($E42,УЧАСТНИКИ!$A$2:$L$1060,5,FALSE)</f>
        <v>#N/A</v>
      </c>
      <c r="E42" s="20"/>
      <c r="F42" s="20"/>
      <c r="G42" s="20"/>
      <c r="H42" s="20"/>
      <c r="I42" s="207" t="e">
        <f>VLOOKUP($E42,УЧАСТНИКИ!$A$2:$L$1060,9,FALSE)</f>
        <v>#N/A</v>
      </c>
    </row>
    <row r="43" spans="1:9" ht="18" hidden="1" customHeight="1" x14ac:dyDescent="0.2">
      <c r="A43" s="20" t="s">
        <v>88</v>
      </c>
      <c r="B43" s="15" t="e">
        <f>VLOOKUP($E43,УЧАСТНИКИ!$A$2:$L$1060,3,FALSE)</f>
        <v>#N/A</v>
      </c>
      <c r="C43" s="16" t="e">
        <f>VLOOKUP($E43,УЧАСТНИКИ!$A$2:$L$1060,4,FALSE)</f>
        <v>#N/A</v>
      </c>
      <c r="D43" s="32" t="e">
        <f>VLOOKUP($E43,УЧАСТНИКИ!$A$2:$L$1060,5,FALSE)</f>
        <v>#N/A</v>
      </c>
      <c r="E43" s="20"/>
      <c r="F43" s="20"/>
      <c r="G43" s="20"/>
      <c r="H43" s="20"/>
      <c r="I43" s="207" t="e">
        <f>VLOOKUP($E43,УЧАСТНИКИ!$A$2:$L$1060,9,FALSE)</f>
        <v>#N/A</v>
      </c>
    </row>
    <row r="44" spans="1:9" ht="18" customHeight="1" x14ac:dyDescent="0.2">
      <c r="A44" s="115"/>
      <c r="B44" s="121" t="s">
        <v>71</v>
      </c>
      <c r="C44" s="116"/>
      <c r="D44" s="116"/>
      <c r="E44" s="116"/>
      <c r="F44" s="116"/>
      <c r="G44" s="116"/>
      <c r="H44" s="116"/>
      <c r="I44" s="117"/>
    </row>
    <row r="45" spans="1:9" ht="18" customHeight="1" x14ac:dyDescent="0.2">
      <c r="A45" s="20" t="s">
        <v>45</v>
      </c>
      <c r="B45" s="15" t="str">
        <f>VLOOKUP($E45,УЧАСТНИКИ!$A$2:$L$1060,3,FALSE)</f>
        <v>МУХАМЕДЖАНОВА АНАСТАСИЯ</v>
      </c>
      <c r="C45" s="16" t="str">
        <f>VLOOKUP($E45,УЧАСТНИКИ!$A$2:$L$1060,4,FALSE)</f>
        <v>07.04.2008</v>
      </c>
      <c r="D45" s="32" t="str">
        <f>VLOOKUP($E45,УЧАСТНИКИ!$A$2:$L$1060,5,FALSE)</f>
        <v>РОСТОВ СШОР (К) СКА</v>
      </c>
      <c r="E45" s="20" t="s">
        <v>2630</v>
      </c>
      <c r="F45" s="27"/>
      <c r="G45" s="20"/>
      <c r="H45" s="20"/>
      <c r="I45" s="16"/>
    </row>
    <row r="46" spans="1:9" ht="18" customHeight="1" x14ac:dyDescent="0.2">
      <c r="A46" s="20" t="s">
        <v>46</v>
      </c>
      <c r="B46" s="15" t="str">
        <f>VLOOKUP($E46,УЧАСТНИКИ!$A$2:$L$1060,3,FALSE)</f>
        <v>ПРОКОПЕНКО ИРИНА</v>
      </c>
      <c r="C46" s="16" t="str">
        <f>VLOOKUP($E46,УЧАСТНИКИ!$A$2:$L$1060,4,FALSE)</f>
        <v>29.06.2007</v>
      </c>
      <c r="D46" s="32" t="str">
        <f>VLOOKUP($E46,УЧАСТНИКИ!$A$2:$L$1060,5,FALSE)</f>
        <v>РОСТОВ ДЮСШ-1</v>
      </c>
      <c r="E46" s="20" t="s">
        <v>2135</v>
      </c>
      <c r="F46" s="20"/>
      <c r="G46" s="20"/>
      <c r="H46" s="20"/>
      <c r="I46" s="16"/>
    </row>
    <row r="47" spans="1:9" ht="18" customHeight="1" x14ac:dyDescent="0.2">
      <c r="A47" s="20" t="s">
        <v>47</v>
      </c>
      <c r="B47" s="15" t="str">
        <f>VLOOKUP($E47,УЧАСТНИКИ!$A$2:$L$1060,3,FALSE)</f>
        <v>ШЕВЛЮГА СОФЬЯ</v>
      </c>
      <c r="C47" s="16" t="str">
        <f>VLOOKUP($E47,УЧАСТНИКИ!$A$2:$L$1060,4,FALSE)</f>
        <v>05.02.2005</v>
      </c>
      <c r="D47" s="32" t="str">
        <f>VLOOKUP($E47,УЧАСТНИКИ!$A$2:$L$1060,5,FALSE)</f>
        <v>ТАГАНРОГ СШОР-13</v>
      </c>
      <c r="E47" s="20" t="s">
        <v>1563</v>
      </c>
      <c r="F47" s="20"/>
      <c r="G47" s="20"/>
      <c r="H47" s="20"/>
      <c r="I47" s="16"/>
    </row>
    <row r="48" spans="1:9" ht="18" customHeight="1" x14ac:dyDescent="0.2">
      <c r="A48" s="20" t="s">
        <v>48</v>
      </c>
      <c r="B48" s="15" t="str">
        <f>VLOOKUP($E48,УЧАСТНИКИ!$A$2:$L$1060,3,FALSE)</f>
        <v>МИНАЕВА АНГЕЛИНА</v>
      </c>
      <c r="C48" s="16" t="str">
        <f>VLOOKUP($E48,УЧАСТНИКИ!$A$2:$L$1060,4,FALSE)</f>
        <v>10.04.2009</v>
      </c>
      <c r="D48" s="32" t="str">
        <f>VLOOKUP($E48,УЧАСТНИКИ!$A$2:$L$1060,5,FALSE)</f>
        <v>РОСТОВ ДЮСШ-1</v>
      </c>
      <c r="E48" s="20" t="s">
        <v>2521</v>
      </c>
      <c r="F48" s="20"/>
      <c r="G48" s="20"/>
      <c r="H48" s="20"/>
      <c r="I48" s="16"/>
    </row>
    <row r="49" spans="1:9" ht="18" hidden="1" customHeight="1" x14ac:dyDescent="0.2">
      <c r="A49" s="20" t="s">
        <v>49</v>
      </c>
      <c r="B49" s="15" t="e">
        <f>VLOOKUP($E49,УЧАСТНИКИ!$A$2:$L$1060,3,FALSE)</f>
        <v>#N/A</v>
      </c>
      <c r="C49" s="16" t="e">
        <f>VLOOKUP($E49,УЧАСТНИКИ!$A$2:$L$1060,4,FALSE)</f>
        <v>#N/A</v>
      </c>
      <c r="D49" s="32" t="e">
        <f>VLOOKUP($E49,УЧАСТНИКИ!$A$2:$L$1060,5,FALSE)</f>
        <v>#N/A</v>
      </c>
      <c r="E49" s="20"/>
      <c r="F49" s="20"/>
      <c r="G49" s="20"/>
      <c r="H49" s="20"/>
      <c r="I49" s="16"/>
    </row>
    <row r="50" spans="1:9" ht="18" hidden="1" customHeight="1" x14ac:dyDescent="0.2">
      <c r="A50" s="20" t="s">
        <v>50</v>
      </c>
      <c r="B50" s="15" t="e">
        <f>VLOOKUP($E50,УЧАСТНИКИ!$A$2:$L$1060,3,FALSE)</f>
        <v>#N/A</v>
      </c>
      <c r="C50" s="16" t="e">
        <f>VLOOKUP($E50,УЧАСТНИКИ!$A$2:$L$1060,4,FALSE)</f>
        <v>#N/A</v>
      </c>
      <c r="D50" s="32" t="e">
        <f>VLOOKUP($E50,УЧАСТНИКИ!$A$2:$L$1060,5,FALSE)</f>
        <v>#N/A</v>
      </c>
      <c r="E50" s="20"/>
      <c r="F50" s="20"/>
      <c r="G50" s="20"/>
      <c r="H50" s="20"/>
      <c r="I50" s="16"/>
    </row>
    <row r="51" spans="1:9" ht="18" hidden="1" customHeight="1" x14ac:dyDescent="0.2">
      <c r="A51" s="20" t="s">
        <v>51</v>
      </c>
      <c r="B51" s="15" t="e">
        <f>VLOOKUP($E51,УЧАСТНИКИ!$A$2:$L$1060,3,FALSE)</f>
        <v>#N/A</v>
      </c>
      <c r="C51" s="16" t="e">
        <f>VLOOKUP($E51,УЧАСТНИКИ!$A$2:$L$1060,4,FALSE)</f>
        <v>#N/A</v>
      </c>
      <c r="D51" s="32" t="e">
        <f>VLOOKUP($E51,УЧАСТНИКИ!$A$2:$L$1060,5,FALSE)</f>
        <v>#N/A</v>
      </c>
      <c r="E51" s="20"/>
      <c r="F51" s="20"/>
      <c r="G51" s="20"/>
      <c r="H51" s="20"/>
      <c r="I51" s="16"/>
    </row>
    <row r="52" spans="1:9" ht="18" hidden="1" customHeight="1" x14ac:dyDescent="0.2">
      <c r="A52" s="20" t="s">
        <v>88</v>
      </c>
      <c r="B52" s="206" t="e">
        <f>VLOOKUP($E52,УЧАСТНИКИ!$A$2:$L$1060,3,FALSE)</f>
        <v>#N/A</v>
      </c>
      <c r="C52" s="207" t="e">
        <f>VLOOKUP($E52,УЧАСТНИКИ!$A$2:$L$1060,4,FALSE)</f>
        <v>#N/A</v>
      </c>
      <c r="D52" s="211" t="e">
        <f>VLOOKUP($E52,УЧАСТНИКИ!$A$2:$L$1060,5,FALSE)</f>
        <v>#N/A</v>
      </c>
      <c r="E52" s="20"/>
      <c r="F52" s="20"/>
      <c r="G52" s="20"/>
      <c r="H52" s="20"/>
      <c r="I52" s="16"/>
    </row>
    <row r="53" spans="1:9" ht="18" customHeight="1" x14ac:dyDescent="0.2">
      <c r="A53" s="115"/>
      <c r="B53" s="121" t="s">
        <v>33</v>
      </c>
      <c r="C53" s="116"/>
      <c r="D53" s="116"/>
      <c r="E53" s="116"/>
      <c r="F53" s="116"/>
      <c r="G53" s="116"/>
      <c r="H53" s="116"/>
      <c r="I53" s="117"/>
    </row>
    <row r="54" spans="1:9" ht="18" customHeight="1" x14ac:dyDescent="0.2">
      <c r="A54" s="20" t="s">
        <v>45</v>
      </c>
      <c r="B54" s="15" t="str">
        <f>VLOOKUP($E54,УЧАСТНИКИ!$A$2:$L$1060,3,FALSE)</f>
        <v>СКРИПЧУК ПОЛИНА</v>
      </c>
      <c r="C54" s="16" t="str">
        <f>VLOOKUP($E54,УЧАСТНИКИ!$A$2:$L$1060,4,FALSE)</f>
        <v>28.12.2009</v>
      </c>
      <c r="D54" s="32" t="str">
        <f>VLOOKUP($E54,УЧАСТНИКИ!$A$2:$L$1060,5,FALSE)</f>
        <v>РОСТОВ ДЮСШ-1</v>
      </c>
      <c r="E54" s="20" t="s">
        <v>2549</v>
      </c>
      <c r="F54" s="20"/>
      <c r="G54" s="20"/>
      <c r="H54" s="20"/>
      <c r="I54" s="16"/>
    </row>
    <row r="55" spans="1:9" ht="18" customHeight="1" x14ac:dyDescent="0.2">
      <c r="A55" s="20" t="s">
        <v>46</v>
      </c>
      <c r="B55" s="15" t="str">
        <f>VLOOKUP($E55,УЧАСТНИКИ!$A$2:$L$1060,3,FALSE)</f>
        <v>ЛУКИЕНКО АРИНА</v>
      </c>
      <c r="C55" s="16" t="str">
        <f>VLOOKUP($E55,УЧАСТНИКИ!$A$2:$L$1060,4,FALSE)</f>
        <v>22.05.2008</v>
      </c>
      <c r="D55" s="32" t="str">
        <f>VLOOKUP($E55,УЧАСТНИКИ!$A$2:$L$1060,5,FALSE)</f>
        <v>ТАГАНРОГ СШОР-13</v>
      </c>
      <c r="E55" s="20" t="s">
        <v>99</v>
      </c>
      <c r="F55" s="20"/>
      <c r="G55" s="20"/>
      <c r="H55" s="20"/>
      <c r="I55" s="16"/>
    </row>
    <row r="56" spans="1:9" ht="18" customHeight="1" x14ac:dyDescent="0.2">
      <c r="A56" s="20" t="s">
        <v>47</v>
      </c>
      <c r="B56" s="15" t="str">
        <f>VLOOKUP($E56,УЧАСТНИКИ!$A$2:$L$1060,3,FALSE)</f>
        <v>ЯКОВЛЕВА ДИАНА</v>
      </c>
      <c r="C56" s="16" t="str">
        <f>VLOOKUP($E56,УЧАСТНИКИ!$A$2:$L$1060,4,FALSE)</f>
        <v>27.10.2008</v>
      </c>
      <c r="D56" s="32" t="str">
        <f>VLOOKUP($E56,УЧАСТНИКИ!$A$2:$L$1060,5,FALSE)</f>
        <v>РОСТОВ ДЮСШ-1</v>
      </c>
      <c r="E56" s="20" t="s">
        <v>2250</v>
      </c>
      <c r="F56" s="20"/>
      <c r="G56" s="20"/>
      <c r="H56" s="20"/>
      <c r="I56" s="16"/>
    </row>
    <row r="57" spans="1:9" ht="18" customHeight="1" x14ac:dyDescent="0.2">
      <c r="A57" s="20" t="s">
        <v>48</v>
      </c>
      <c r="B57" s="15" t="str">
        <f>VLOOKUP($E57,УЧАСТНИКИ!$A$2:$L$1060,3,FALSE)</f>
        <v>ЧУХЛЕБОВА КАРИНА</v>
      </c>
      <c r="C57" s="16" t="str">
        <f>VLOOKUP($E57,УЧАСТНИКИ!$A$2:$L$1060,4,FALSE)</f>
        <v>15.10.2008</v>
      </c>
      <c r="D57" s="32" t="str">
        <f>VLOOKUP($E57,УЧАСТНИКИ!$A$2:$L$1060,5,FALSE)</f>
        <v>РОСТОВ СШОР (К) СКА</v>
      </c>
      <c r="E57" s="20" t="s">
        <v>2631</v>
      </c>
      <c r="F57" s="20"/>
      <c r="G57" s="20"/>
      <c r="H57" s="20"/>
      <c r="I57" s="16"/>
    </row>
    <row r="58" spans="1:9" ht="18" hidden="1" customHeight="1" x14ac:dyDescent="0.2">
      <c r="A58" s="20" t="s">
        <v>49</v>
      </c>
      <c r="B58" s="15" t="e">
        <f>VLOOKUP($E58,УЧАСТНИКИ!$A$2:$L$1060,3,FALSE)</f>
        <v>#N/A</v>
      </c>
      <c r="C58" s="16" t="e">
        <f>VLOOKUP($E58,УЧАСТНИКИ!$A$2:$L$1060,4,FALSE)</f>
        <v>#N/A</v>
      </c>
      <c r="D58" s="32" t="e">
        <f>VLOOKUP($E58,УЧАСТНИКИ!$A$2:$L$1060,5,FALSE)</f>
        <v>#N/A</v>
      </c>
      <c r="E58" s="20"/>
      <c r="F58" s="20"/>
      <c r="G58" s="20"/>
      <c r="H58" s="20"/>
      <c r="I58" s="16"/>
    </row>
    <row r="59" spans="1:9" ht="18" hidden="1" customHeight="1" x14ac:dyDescent="0.2">
      <c r="A59" s="20" t="s">
        <v>50</v>
      </c>
      <c r="B59" s="15" t="e">
        <f>VLOOKUP($E59,УЧАСТНИКИ!$A$2:$L$1060,3,FALSE)</f>
        <v>#N/A</v>
      </c>
      <c r="C59" s="16" t="e">
        <f>VLOOKUP($E59,УЧАСТНИКИ!$A$2:$L$1060,4,FALSE)</f>
        <v>#N/A</v>
      </c>
      <c r="D59" s="32" t="e">
        <f>VLOOKUP($E59,УЧАСТНИКИ!$A$2:$L$1060,5,FALSE)</f>
        <v>#N/A</v>
      </c>
      <c r="E59" s="20"/>
      <c r="F59" s="20"/>
      <c r="G59" s="20"/>
      <c r="H59" s="20"/>
      <c r="I59" s="207" t="e">
        <f>VLOOKUP($E59,УЧАСТНИКИ!$A$2:$L$1060,9,FALSE)</f>
        <v>#N/A</v>
      </c>
    </row>
    <row r="60" spans="1:9" ht="18" hidden="1" customHeight="1" x14ac:dyDescent="0.2">
      <c r="A60" s="20" t="s">
        <v>51</v>
      </c>
      <c r="B60" s="15" t="e">
        <f>VLOOKUP($E60,УЧАСТНИКИ!$A$2:$L$1060,3,FALSE)</f>
        <v>#N/A</v>
      </c>
      <c r="C60" s="16" t="e">
        <f>VLOOKUP($E60,УЧАСТНИКИ!$A$2:$L$1060,4,FALSE)</f>
        <v>#N/A</v>
      </c>
      <c r="D60" s="32" t="e">
        <f>VLOOKUP($E60,УЧАСТНИКИ!$A$2:$L$1060,5,FALSE)</f>
        <v>#N/A</v>
      </c>
      <c r="E60" s="20"/>
      <c r="F60" s="20"/>
      <c r="G60" s="20"/>
      <c r="H60" s="20"/>
      <c r="I60" s="207" t="e">
        <f>VLOOKUP($E60,УЧАСТНИКИ!$A$2:$L$1060,9,FALSE)</f>
        <v>#N/A</v>
      </c>
    </row>
    <row r="61" spans="1:9" ht="18" hidden="1" customHeight="1" x14ac:dyDescent="0.2">
      <c r="A61" s="20" t="s">
        <v>88</v>
      </c>
      <c r="B61" s="206" t="e">
        <f>VLOOKUP($E61,УЧАСТНИКИ!$A$2:$L$1060,3,FALSE)</f>
        <v>#N/A</v>
      </c>
      <c r="C61" s="207" t="e">
        <f>VLOOKUP($E61,УЧАСТНИКИ!$A$2:$L$1060,4,FALSE)</f>
        <v>#N/A</v>
      </c>
      <c r="D61" s="211" t="e">
        <f>VLOOKUP($E61,УЧАСТНИКИ!$A$2:$L$1060,5,FALSE)</f>
        <v>#N/A</v>
      </c>
      <c r="E61" s="20"/>
      <c r="F61" s="20"/>
      <c r="G61" s="20"/>
      <c r="H61" s="20"/>
      <c r="I61" s="207" t="e">
        <f>VLOOKUP($E61,УЧАСТНИКИ!$A$2:$L$1060,9,FALSE)</f>
        <v>#N/A</v>
      </c>
    </row>
    <row r="62" spans="1:9" ht="18" customHeight="1" x14ac:dyDescent="0.2">
      <c r="A62" s="118"/>
      <c r="B62" s="121" t="s">
        <v>1</v>
      </c>
      <c r="C62" s="119"/>
      <c r="D62" s="119"/>
      <c r="E62" s="119"/>
      <c r="F62" s="119"/>
      <c r="G62" s="119"/>
      <c r="H62" s="119"/>
      <c r="I62" s="213"/>
    </row>
    <row r="63" spans="1:9" ht="18" customHeight="1" x14ac:dyDescent="0.2">
      <c r="A63" s="20" t="s">
        <v>45</v>
      </c>
      <c r="B63" s="15" t="str">
        <f>VLOOKUP($E63,УЧАСТНИКИ!$A$2:$L$1060,3,FALSE)</f>
        <v>КУЧЕРЯВАЯ АЛЕКСАНДРА</v>
      </c>
      <c r="C63" s="16" t="str">
        <f>VLOOKUP($E63,УЧАСТНИКИ!$A$2:$L$1060,4,FALSE)</f>
        <v>08.02.2008</v>
      </c>
      <c r="D63" s="32" t="str">
        <f>VLOOKUP($E63,УЧАСТНИКИ!$A$2:$L$1060,5,FALSE)</f>
        <v>ТАГАНРОГ СШОР-13</v>
      </c>
      <c r="E63" s="20" t="s">
        <v>204</v>
      </c>
      <c r="F63" s="20"/>
      <c r="G63" s="20"/>
      <c r="H63" s="20"/>
      <c r="I63" s="207">
        <f>VLOOKUP($E63,УЧАСТНИКИ!$A$2:$L$1060,9,FALSE)</f>
        <v>0</v>
      </c>
    </row>
    <row r="64" spans="1:9" ht="18" customHeight="1" x14ac:dyDescent="0.2">
      <c r="A64" s="20" t="s">
        <v>46</v>
      </c>
      <c r="B64" s="15" t="str">
        <f>VLOOKUP($E64,УЧАСТНИКИ!$A$2:$L$1060,3,FALSE)</f>
        <v>ПИСКУНОВА МАРИЯ</v>
      </c>
      <c r="C64" s="16" t="str">
        <f>VLOOKUP($E64,УЧАСТНИКИ!$A$2:$L$1060,4,FALSE)</f>
        <v>03.06.2010</v>
      </c>
      <c r="D64" s="32" t="str">
        <f>VLOOKUP($E64,УЧАСТНИКИ!$A$2:$L$1060,5,FALSE)</f>
        <v>РОСТОВ ДЮСШ-1</v>
      </c>
      <c r="E64" s="20" t="s">
        <v>165</v>
      </c>
      <c r="F64" s="20"/>
      <c r="G64" s="20"/>
      <c r="H64" s="20"/>
      <c r="I64" s="207">
        <f>VLOOKUP($E64,УЧАСТНИКИ!$A$2:$L$1060,9,FALSE)</f>
        <v>0</v>
      </c>
    </row>
    <row r="65" spans="1:9" ht="18" customHeight="1" x14ac:dyDescent="0.2">
      <c r="A65" s="20" t="s">
        <v>47</v>
      </c>
      <c r="B65" s="15" t="str">
        <f>VLOOKUP($E65,УЧАСТНИКИ!$A$2:$L$1060,3,FALSE)</f>
        <v>СИРОТЕНКО МАРГАРИТА</v>
      </c>
      <c r="C65" s="16" t="str">
        <f>VLOOKUP($E65,УЧАСТНИКИ!$A$2:$L$1060,4,FALSE)</f>
        <v>24.01.2008</v>
      </c>
      <c r="D65" s="32" t="str">
        <f>VLOOKUP($E65,УЧАСТНИКИ!$A$2:$L$1060,5,FALSE)</f>
        <v>РОСТОВ ДЮСШ-1</v>
      </c>
      <c r="E65" s="20" t="s">
        <v>1684</v>
      </c>
      <c r="F65" s="20"/>
      <c r="G65" s="20"/>
      <c r="H65" s="20"/>
      <c r="I65" s="207"/>
    </row>
    <row r="66" spans="1:9" ht="18" customHeight="1" x14ac:dyDescent="0.2">
      <c r="A66" s="20" t="s">
        <v>48</v>
      </c>
      <c r="B66" s="15" t="str">
        <f>VLOOKUP($E66,УЧАСТНИКИ!$A$2:$L$1060,3,FALSE)</f>
        <v>БОРОВИЧЕНКО ЗЛАТА</v>
      </c>
      <c r="C66" s="16" t="str">
        <f>VLOOKUP($E66,УЧАСТНИКИ!$A$2:$L$1060,4,FALSE)</f>
        <v>06.11.2008</v>
      </c>
      <c r="D66" s="32" t="str">
        <f>VLOOKUP($E66,УЧАСТНИКИ!$A$2:$L$1060,5,FALSE)</f>
        <v>РОСТОВ СШОР (К) СКА</v>
      </c>
      <c r="E66" s="20" t="s">
        <v>1687</v>
      </c>
      <c r="F66" s="20"/>
      <c r="G66" s="20"/>
      <c r="H66" s="20"/>
      <c r="I66" s="207"/>
    </row>
    <row r="67" spans="1:9" ht="18" hidden="1" customHeight="1" x14ac:dyDescent="0.2">
      <c r="A67" s="20" t="s">
        <v>49</v>
      </c>
      <c r="B67" s="15" t="e">
        <f>VLOOKUP($E67,УЧАСТНИКИ!$A$2:$L$1060,3,FALSE)</f>
        <v>#N/A</v>
      </c>
      <c r="C67" s="16" t="e">
        <f>VLOOKUP($E67,УЧАСТНИКИ!$A$2:$L$1060,4,FALSE)</f>
        <v>#N/A</v>
      </c>
      <c r="D67" s="32" t="e">
        <f>VLOOKUP($E67,УЧАСТНИКИ!$A$2:$L$1060,5,FALSE)</f>
        <v>#N/A</v>
      </c>
      <c r="E67" s="20"/>
      <c r="F67" s="20"/>
      <c r="G67" s="20"/>
      <c r="H67" s="20"/>
      <c r="I67" s="207"/>
    </row>
    <row r="68" spans="1:9" ht="18" hidden="1" customHeight="1" x14ac:dyDescent="0.2">
      <c r="A68" s="20" t="s">
        <v>50</v>
      </c>
      <c r="B68" s="15" t="e">
        <f>VLOOKUP($E68,УЧАСТНИКИ!$A$2:$L$1060,3,FALSE)</f>
        <v>#N/A</v>
      </c>
      <c r="C68" s="16" t="e">
        <f>VLOOKUP($E68,УЧАСТНИКИ!$A$2:$L$1060,4,FALSE)</f>
        <v>#N/A</v>
      </c>
      <c r="D68" s="32" t="e">
        <f>VLOOKUP($E68,УЧАСТНИКИ!$A$2:$L$1060,5,FALSE)</f>
        <v>#N/A</v>
      </c>
      <c r="E68" s="20"/>
      <c r="F68" s="20"/>
      <c r="G68" s="20"/>
      <c r="H68" s="20"/>
      <c r="I68" s="207" t="e">
        <f>VLOOKUP($E68,УЧАСТНИКИ!$A$2:$L$1060,9,FALSE)</f>
        <v>#N/A</v>
      </c>
    </row>
    <row r="69" spans="1:9" ht="18" hidden="1" customHeight="1" x14ac:dyDescent="0.2">
      <c r="A69" s="20" t="s">
        <v>51</v>
      </c>
      <c r="B69" s="15" t="e">
        <f>VLOOKUP($E69,УЧАСТНИКИ!$A$2:$L$1060,3,FALSE)</f>
        <v>#N/A</v>
      </c>
      <c r="C69" s="16" t="e">
        <f>VLOOKUP($E69,УЧАСТНИКИ!$A$2:$L$1060,4,FALSE)</f>
        <v>#N/A</v>
      </c>
      <c r="D69" s="32" t="e">
        <f>VLOOKUP($E69,УЧАСТНИКИ!$A$2:$L$1060,5,FALSE)</f>
        <v>#N/A</v>
      </c>
      <c r="E69" s="20"/>
      <c r="F69" s="20"/>
      <c r="G69" s="20"/>
      <c r="H69" s="20"/>
      <c r="I69" s="207" t="e">
        <f>VLOOKUP($E69,УЧАСТНИКИ!$A$2:$L$1060,9,FALSE)</f>
        <v>#N/A</v>
      </c>
    </row>
    <row r="70" spans="1:9" ht="18" hidden="1" customHeight="1" x14ac:dyDescent="0.2">
      <c r="A70" s="20" t="s">
        <v>88</v>
      </c>
      <c r="B70" s="206" t="e">
        <f>VLOOKUP($E70,УЧАСТНИКИ!$A$2:$L$1060,3,FALSE)</f>
        <v>#N/A</v>
      </c>
      <c r="C70" s="207" t="e">
        <f>VLOOKUP($E70,УЧАСТНИКИ!$A$2:$L$1060,4,FALSE)</f>
        <v>#N/A</v>
      </c>
      <c r="D70" s="211" t="e">
        <f>VLOOKUP($E70,УЧАСТНИКИ!$A$2:$L$1060,5,FALSE)</f>
        <v>#N/A</v>
      </c>
      <c r="E70" s="20"/>
      <c r="F70" s="20"/>
      <c r="G70" s="20"/>
      <c r="H70" s="20"/>
      <c r="I70" s="207" t="e">
        <f>VLOOKUP($E70,УЧАСТНИКИ!$A$2:$L$1060,9,FALSE)</f>
        <v>#N/A</v>
      </c>
    </row>
    <row r="71" spans="1:9" ht="18" customHeight="1" x14ac:dyDescent="0.2">
      <c r="A71" s="118"/>
      <c r="B71" s="121" t="s">
        <v>295</v>
      </c>
      <c r="C71" s="119"/>
      <c r="D71" s="119"/>
      <c r="E71" s="119"/>
      <c r="F71" s="119"/>
      <c r="G71" s="119"/>
      <c r="H71" s="119"/>
      <c r="I71" s="213"/>
    </row>
    <row r="72" spans="1:9" ht="18" customHeight="1" x14ac:dyDescent="0.2">
      <c r="A72" s="20" t="s">
        <v>45</v>
      </c>
      <c r="B72" s="15" t="str">
        <f>VLOOKUP($E72,УЧАСТНИКИ!$A$2:$L$1060,3,FALSE)</f>
        <v>КУЗНЕЦОВА ТАТЬЯНА</v>
      </c>
      <c r="C72" s="16" t="str">
        <f>VLOOKUP($E72,УЧАСТНИКИ!$A$2:$L$1060,4,FALSE)</f>
        <v>14.08.2008</v>
      </c>
      <c r="D72" s="32" t="str">
        <f>VLOOKUP($E72,УЧАСТНИКИ!$A$2:$L$1060,5,FALSE)</f>
        <v>РОСТОВ ДЮСШ-1</v>
      </c>
      <c r="E72" s="20" t="s">
        <v>1491</v>
      </c>
      <c r="F72" s="20"/>
      <c r="G72" s="20"/>
      <c r="H72" s="20"/>
      <c r="I72" s="207">
        <f>VLOOKUP($E72,УЧАСТНИКИ!$A$2:$L$1060,9,FALSE)</f>
        <v>0</v>
      </c>
    </row>
    <row r="73" spans="1:9" ht="18" customHeight="1" x14ac:dyDescent="0.2">
      <c r="A73" s="20" t="s">
        <v>46</v>
      </c>
      <c r="B73" s="15" t="str">
        <f>VLOOKUP($E73,УЧАСТНИКИ!$A$2:$L$1060,3,FALSE)</f>
        <v>СЕЛЕЗНЕВА УЛЬЯНА</v>
      </c>
      <c r="C73" s="16" t="str">
        <f>VLOOKUP($E73,УЧАСТНИКИ!$A$2:$L$1060,4,FALSE)</f>
        <v>11.10.2006</v>
      </c>
      <c r="D73" s="32" t="str">
        <f>VLOOKUP($E73,УЧАСТНИКИ!$A$2:$L$1060,5,FALSE)</f>
        <v>РОСТОВ ДЮСШ-1</v>
      </c>
      <c r="E73" s="20" t="s">
        <v>2154</v>
      </c>
      <c r="F73" s="20"/>
      <c r="G73" s="20"/>
      <c r="H73" s="20"/>
      <c r="I73" s="207">
        <f>VLOOKUP($E73,УЧАСТНИКИ!$A$2:$L$1060,9,FALSE)</f>
        <v>0</v>
      </c>
    </row>
    <row r="74" spans="1:9" ht="18" customHeight="1" x14ac:dyDescent="0.2">
      <c r="A74" s="20" t="s">
        <v>47</v>
      </c>
      <c r="B74" s="15" t="str">
        <f>VLOOKUP($E74,УЧАСТНИКИ!$A$2:$L$1060,3,FALSE)</f>
        <v>СТАРОДУБЦЕВА ВИКТОРИЯ</v>
      </c>
      <c r="C74" s="16" t="str">
        <f>VLOOKUP($E74,УЧАСТНИКИ!$A$2:$L$1060,4,FALSE)</f>
        <v>17.02.2009</v>
      </c>
      <c r="D74" s="32" t="str">
        <f>VLOOKUP($E74,УЧАСТНИКИ!$A$2:$L$1060,5,FALSE)</f>
        <v>РОСТОВ СШОР-8</v>
      </c>
      <c r="E74" s="20" t="s">
        <v>2634</v>
      </c>
      <c r="F74" s="20"/>
      <c r="G74" s="20"/>
      <c r="H74" s="20"/>
      <c r="I74" s="207"/>
    </row>
    <row r="75" spans="1:9" ht="18" customHeight="1" x14ac:dyDescent="0.2">
      <c r="A75" s="20" t="s">
        <v>48</v>
      </c>
      <c r="B75" s="15" t="str">
        <f>VLOOKUP($E75,УЧАСТНИКИ!$A$2:$L$1060,3,FALSE)</f>
        <v>ЯРОШЕВИЧ ВИКТОРИЯ</v>
      </c>
      <c r="C75" s="16" t="str">
        <f>VLOOKUP($E75,УЧАСТНИКИ!$A$2:$L$1060,4,FALSE)</f>
        <v>24.01.2008</v>
      </c>
      <c r="D75" s="32" t="str">
        <f>VLOOKUP($E75,УЧАСТНИКИ!$A$2:$L$1060,5,FALSE)</f>
        <v>РОСТОВ ДЮСШ-1</v>
      </c>
      <c r="E75" s="20" t="s">
        <v>1677</v>
      </c>
      <c r="F75" s="20"/>
      <c r="G75" s="20"/>
      <c r="H75" s="20"/>
      <c r="I75" s="207"/>
    </row>
    <row r="76" spans="1:9" ht="18" hidden="1" customHeight="1" x14ac:dyDescent="0.2">
      <c r="A76" s="20" t="s">
        <v>49</v>
      </c>
      <c r="B76" s="15" t="e">
        <f>VLOOKUP($E76,УЧАСТНИКИ!$A$2:$L$1060,3,FALSE)</f>
        <v>#N/A</v>
      </c>
      <c r="C76" s="16" t="e">
        <f>VLOOKUP($E76,УЧАСТНИКИ!$A$2:$L$1060,4,FALSE)</f>
        <v>#N/A</v>
      </c>
      <c r="D76" s="32" t="e">
        <f>VLOOKUP($E76,УЧАСТНИКИ!$A$2:$L$1060,5,FALSE)</f>
        <v>#N/A</v>
      </c>
      <c r="E76" s="20"/>
      <c r="F76" s="20"/>
      <c r="G76" s="20"/>
      <c r="H76" s="20"/>
      <c r="I76" s="207"/>
    </row>
    <row r="77" spans="1:9" ht="18" hidden="1" customHeight="1" x14ac:dyDescent="0.2">
      <c r="A77" s="20" t="s">
        <v>50</v>
      </c>
      <c r="B77" s="15" t="e">
        <f>VLOOKUP($E77,УЧАСТНИКИ!$A$2:$L$1060,3,FALSE)</f>
        <v>#N/A</v>
      </c>
      <c r="C77" s="16" t="e">
        <f>VLOOKUP($E77,УЧАСТНИКИ!$A$2:$L$1060,4,FALSE)</f>
        <v>#N/A</v>
      </c>
      <c r="D77" s="32" t="e">
        <f>VLOOKUP($E77,УЧАСТНИКИ!$A$2:$L$1060,5,FALSE)</f>
        <v>#N/A</v>
      </c>
      <c r="E77" s="20"/>
      <c r="F77" s="20"/>
      <c r="G77" s="20"/>
      <c r="H77" s="20"/>
      <c r="I77" s="207" t="e">
        <f>VLOOKUP($E77,УЧАСТНИКИ!$A$2:$L$1060,9,FALSE)</f>
        <v>#N/A</v>
      </c>
    </row>
    <row r="78" spans="1:9" ht="18" hidden="1" customHeight="1" x14ac:dyDescent="0.2">
      <c r="A78" s="20" t="s">
        <v>51</v>
      </c>
      <c r="B78" s="15" t="e">
        <f>VLOOKUP($E78,УЧАСТНИКИ!$A$2:$L$1060,3,FALSE)</f>
        <v>#N/A</v>
      </c>
      <c r="C78" s="16" t="e">
        <f>VLOOKUP($E78,УЧАСТНИКИ!$A$2:$L$1060,4,FALSE)</f>
        <v>#N/A</v>
      </c>
      <c r="D78" s="32" t="e">
        <f>VLOOKUP($E78,УЧАСТНИКИ!$A$2:$L$1060,5,FALSE)</f>
        <v>#N/A</v>
      </c>
      <c r="E78" s="20"/>
      <c r="F78" s="20"/>
      <c r="G78" s="20"/>
      <c r="H78" s="20"/>
      <c r="I78" s="207" t="e">
        <f>VLOOKUP($E78,УЧАСТНИКИ!$A$2:$L$1060,9,FALSE)</f>
        <v>#N/A</v>
      </c>
    </row>
    <row r="79" spans="1:9" ht="18" hidden="1" customHeight="1" x14ac:dyDescent="0.2">
      <c r="A79" s="20" t="s">
        <v>88</v>
      </c>
      <c r="B79" s="206" t="e">
        <f>VLOOKUP($E79,УЧАСТНИКИ!$A$2:$L$1060,3,FALSE)</f>
        <v>#N/A</v>
      </c>
      <c r="C79" s="207" t="e">
        <f>VLOOKUP($E79,УЧАСТНИКИ!$A$2:$L$1060,4,FALSE)</f>
        <v>#N/A</v>
      </c>
      <c r="D79" s="211" t="e">
        <f>VLOOKUP($E79,УЧАСТНИКИ!$A$2:$L$1060,5,FALSE)</f>
        <v>#N/A</v>
      </c>
      <c r="E79" s="20"/>
      <c r="F79" s="20"/>
      <c r="G79" s="20"/>
      <c r="H79" s="20"/>
      <c r="I79" s="207" t="e">
        <f>VLOOKUP($E79,УЧАСТНИКИ!$A$2:$L$1060,9,FALSE)</f>
        <v>#N/A</v>
      </c>
    </row>
    <row r="80" spans="1:9" ht="18" customHeight="1" x14ac:dyDescent="0.2">
      <c r="A80" s="118"/>
      <c r="B80" s="121" t="s">
        <v>296</v>
      </c>
      <c r="C80" s="119"/>
      <c r="D80" s="119"/>
      <c r="E80" s="119"/>
      <c r="F80" s="119"/>
      <c r="G80" s="119"/>
      <c r="H80" s="119"/>
      <c r="I80" s="213"/>
    </row>
    <row r="81" spans="1:9" ht="18" customHeight="1" x14ac:dyDescent="0.2">
      <c r="A81" s="20" t="s">
        <v>45</v>
      </c>
      <c r="B81" s="15" t="str">
        <f>VLOOKUP($E81,УЧАСТНИКИ!$A$2:$L$1060,3,FALSE)</f>
        <v>АТАМАНЕНКО ОЛЕСЯ</v>
      </c>
      <c r="C81" s="16" t="str">
        <f>VLOOKUP($E81,УЧАСТНИКИ!$A$2:$L$1060,4,FALSE)</f>
        <v>28.10.2006</v>
      </c>
      <c r="D81" s="32" t="str">
        <f>VLOOKUP($E81,УЧАСТНИКИ!$A$2:$L$1060,5,FALSE)</f>
        <v>РОСТОВ ДЮСШ-1</v>
      </c>
      <c r="E81" s="20" t="s">
        <v>2165</v>
      </c>
      <c r="F81" s="20"/>
      <c r="G81" s="20"/>
      <c r="H81" s="20"/>
      <c r="I81" s="207">
        <f>VLOOKUP($E81,УЧАСТНИКИ!$A$2:$L$1060,9,FALSE)</f>
        <v>0</v>
      </c>
    </row>
    <row r="82" spans="1:9" ht="18" customHeight="1" x14ac:dyDescent="0.2">
      <c r="A82" s="20" t="s">
        <v>46</v>
      </c>
      <c r="B82" s="15" t="str">
        <f>VLOOKUP($E82,УЧАСТНИКИ!$A$2:$L$1060,3,FALSE)</f>
        <v>ЕНИНА ПОЛИНА</v>
      </c>
      <c r="C82" s="16" t="str">
        <f>VLOOKUP($E82,УЧАСТНИКИ!$A$2:$L$1060,4,FALSE)</f>
        <v>19.12.2008</v>
      </c>
      <c r="D82" s="32" t="str">
        <f>VLOOKUP($E82,УЧАСТНИКИ!$A$2:$L$1060,5,FALSE)</f>
        <v>РОСТОВ ДЮСШ-1</v>
      </c>
      <c r="E82" s="20" t="s">
        <v>2138</v>
      </c>
      <c r="F82" s="20"/>
      <c r="G82" s="20"/>
      <c r="H82" s="20"/>
      <c r="I82" s="207">
        <f>VLOOKUP($E82,УЧАСТНИКИ!$A$2:$L$1060,9,FALSE)</f>
        <v>0</v>
      </c>
    </row>
    <row r="83" spans="1:9" ht="18" customHeight="1" x14ac:dyDescent="0.2">
      <c r="A83" s="20" t="s">
        <v>47</v>
      </c>
      <c r="B83" s="15" t="str">
        <f>VLOOKUP($E83,УЧАСТНИКИ!$A$2:$L$1060,3,FALSE)</f>
        <v>НИКИТИНА МАРГАРИТА</v>
      </c>
      <c r="C83" s="16" t="str">
        <f>VLOOKUP($E83,УЧАСТНИКИ!$A$2:$L$1060,4,FALSE)</f>
        <v>30.07.2002</v>
      </c>
      <c r="D83" s="32" t="str">
        <f>VLOOKUP($E83,УЧАСТНИКИ!$A$2:$L$1060,5,FALSE)</f>
        <v>ШАХТЫ СШОР-15</v>
      </c>
      <c r="E83" s="20" t="s">
        <v>2499</v>
      </c>
      <c r="F83" s="20"/>
      <c r="G83" s="20"/>
      <c r="H83" s="20"/>
      <c r="I83" s="207"/>
    </row>
    <row r="84" spans="1:9" ht="18" customHeight="1" x14ac:dyDescent="0.2">
      <c r="A84" s="20" t="s">
        <v>48</v>
      </c>
      <c r="B84" s="15" t="str">
        <f>VLOOKUP($E84,УЧАСТНИКИ!$A$2:$L$1060,3,FALSE)</f>
        <v>КОТЛЯРОВА МАРГАРИТА</v>
      </c>
      <c r="C84" s="16" t="str">
        <f>VLOOKUP($E84,УЧАСТНИКИ!$A$2:$L$1060,4,FALSE)</f>
        <v>07.05.2009</v>
      </c>
      <c r="D84" s="32" t="str">
        <f>VLOOKUP($E84,УЧАСТНИКИ!$A$2:$L$1060,5,FALSE)</f>
        <v>РОСТОВ СШОР (К) СКА</v>
      </c>
      <c r="E84" s="20" t="s">
        <v>2563</v>
      </c>
      <c r="F84" s="20"/>
      <c r="G84" s="20"/>
      <c r="H84" s="20"/>
      <c r="I84" s="207"/>
    </row>
    <row r="85" spans="1:9" ht="18" hidden="1" customHeight="1" x14ac:dyDescent="0.2">
      <c r="A85" s="20" t="s">
        <v>49</v>
      </c>
      <c r="B85" s="15" t="e">
        <f>VLOOKUP($E85,УЧАСТНИКИ!$A$2:$L$1060,3,FALSE)</f>
        <v>#N/A</v>
      </c>
      <c r="C85" s="16" t="e">
        <f>VLOOKUP($E85,УЧАСТНИКИ!$A$2:$L$1060,4,FALSE)</f>
        <v>#N/A</v>
      </c>
      <c r="D85" s="32" t="e">
        <f>VLOOKUP($E85,УЧАСТНИКИ!$A$2:$L$1060,5,FALSE)</f>
        <v>#N/A</v>
      </c>
      <c r="E85" s="20"/>
      <c r="F85" s="20"/>
      <c r="G85" s="20"/>
      <c r="H85" s="20"/>
      <c r="I85" s="207"/>
    </row>
    <row r="86" spans="1:9" ht="18" hidden="1" customHeight="1" x14ac:dyDescent="0.2">
      <c r="A86" s="20" t="s">
        <v>50</v>
      </c>
      <c r="B86" s="15" t="e">
        <f>VLOOKUP($E86,УЧАСТНИКИ!$A$2:$L$1060,3,FALSE)</f>
        <v>#N/A</v>
      </c>
      <c r="C86" s="16" t="e">
        <f>VLOOKUP($E86,УЧАСТНИКИ!$A$2:$L$1060,4,FALSE)</f>
        <v>#N/A</v>
      </c>
      <c r="D86" s="32" t="e">
        <f>VLOOKUP($E86,УЧАСТНИКИ!$A$2:$L$1060,5,FALSE)</f>
        <v>#N/A</v>
      </c>
      <c r="E86" s="20"/>
      <c r="F86" s="20"/>
      <c r="G86" s="20"/>
      <c r="H86" s="20"/>
      <c r="I86" s="207" t="e">
        <f>VLOOKUP($E86,УЧАСТНИКИ!$A$2:$L$1060,9,FALSE)</f>
        <v>#N/A</v>
      </c>
    </row>
    <row r="87" spans="1:9" ht="18" hidden="1" customHeight="1" x14ac:dyDescent="0.2">
      <c r="A87" s="20" t="s">
        <v>51</v>
      </c>
      <c r="B87" s="15" t="e">
        <f>VLOOKUP($E87,УЧАСТНИКИ!$A$2:$L$1060,3,FALSE)</f>
        <v>#N/A</v>
      </c>
      <c r="C87" s="16" t="e">
        <f>VLOOKUP($E87,УЧАСТНИКИ!$A$2:$L$1060,4,FALSE)</f>
        <v>#N/A</v>
      </c>
      <c r="D87" s="32" t="e">
        <f>VLOOKUP($E87,УЧАСТНИКИ!$A$2:$L$1060,5,FALSE)</f>
        <v>#N/A</v>
      </c>
      <c r="E87" s="20"/>
      <c r="F87" s="20"/>
      <c r="G87" s="20"/>
      <c r="H87" s="20"/>
      <c r="I87" s="207" t="e">
        <f>VLOOKUP($E87,УЧАСТНИКИ!$A$2:$L$1060,9,FALSE)</f>
        <v>#N/A</v>
      </c>
    </row>
    <row r="88" spans="1:9" ht="18" hidden="1" customHeight="1" x14ac:dyDescent="0.2">
      <c r="A88" s="20" t="s">
        <v>88</v>
      </c>
      <c r="B88" s="206" t="e">
        <f>VLOOKUP($E88,УЧАСТНИКИ!$A$2:$L$1060,3,FALSE)</f>
        <v>#N/A</v>
      </c>
      <c r="C88" s="207" t="e">
        <f>VLOOKUP($E88,УЧАСТНИКИ!$A$2:$L$1060,4,FALSE)</f>
        <v>#N/A</v>
      </c>
      <c r="D88" s="211" t="e">
        <f>VLOOKUP($E88,УЧАСТНИКИ!$A$2:$L$1060,5,FALSE)</f>
        <v>#N/A</v>
      </c>
      <c r="E88" s="20"/>
      <c r="F88" s="20"/>
      <c r="G88" s="20"/>
      <c r="H88" s="20"/>
      <c r="I88" s="207" t="e">
        <f>VLOOKUP($E88,УЧАСТНИКИ!$A$2:$L$1060,9,FALSE)</f>
        <v>#N/A</v>
      </c>
    </row>
    <row r="89" spans="1:9" ht="18" hidden="1" customHeight="1" x14ac:dyDescent="0.2">
      <c r="A89" s="118"/>
      <c r="B89" s="121" t="s">
        <v>297</v>
      </c>
      <c r="C89" s="119"/>
      <c r="D89" s="119"/>
      <c r="E89" s="119"/>
      <c r="F89" s="119"/>
      <c r="G89" s="119"/>
      <c r="H89" s="119"/>
      <c r="I89" s="213"/>
    </row>
    <row r="90" spans="1:9" ht="18" hidden="1" customHeight="1" x14ac:dyDescent="0.2">
      <c r="A90" s="20" t="s">
        <v>45</v>
      </c>
      <c r="B90" s="206" t="e">
        <f>VLOOKUP($E90,УЧАСТНИКИ!$A$2:$L$1060,3,FALSE)</f>
        <v>#N/A</v>
      </c>
      <c r="C90" s="207" t="e">
        <f>VLOOKUP($E90,УЧАСТНИКИ!$A$2:$L$1060,4,FALSE)</f>
        <v>#N/A</v>
      </c>
      <c r="D90" s="211" t="e">
        <f>VLOOKUP($E90,УЧАСТНИКИ!$A$2:$L$1060,5,FALSE)</f>
        <v>#N/A</v>
      </c>
      <c r="E90" s="208"/>
      <c r="F90" s="20"/>
      <c r="G90" s="20"/>
      <c r="H90" s="20"/>
      <c r="I90" s="207" t="e">
        <f>VLOOKUP($E90,УЧАСТНИКИ!$A$2:$L$1060,9,FALSE)</f>
        <v>#N/A</v>
      </c>
    </row>
    <row r="91" spans="1:9" ht="18" hidden="1" customHeight="1" x14ac:dyDescent="0.2">
      <c r="A91" s="20" t="s">
        <v>46</v>
      </c>
      <c r="B91" s="15" t="e">
        <f>VLOOKUP($E91,УЧАСТНИКИ!$A$2:$L$1060,3,FALSE)</f>
        <v>#N/A</v>
      </c>
      <c r="C91" s="16" t="e">
        <f>VLOOKUP($E91,УЧАСТНИКИ!$A$2:$L$1060,4,FALSE)</f>
        <v>#N/A</v>
      </c>
      <c r="D91" s="32" t="e">
        <f>VLOOKUP($E91,УЧАСТНИКИ!$A$2:$L$1060,5,FALSE)</f>
        <v>#N/A</v>
      </c>
      <c r="E91" s="20"/>
      <c r="F91" s="20"/>
      <c r="G91" s="20"/>
      <c r="H91" s="20"/>
      <c r="I91" s="207" t="e">
        <f>VLOOKUP($E91,УЧАСТНИКИ!$A$2:$L$1060,9,FALSE)</f>
        <v>#N/A</v>
      </c>
    </row>
    <row r="92" spans="1:9" ht="18" hidden="1" customHeight="1" x14ac:dyDescent="0.2">
      <c r="A92" s="20" t="s">
        <v>47</v>
      </c>
      <c r="B92" s="15" t="e">
        <f>VLOOKUP($E92,УЧАСТНИКИ!$A$2:$L$1060,3,FALSE)</f>
        <v>#N/A</v>
      </c>
      <c r="C92" s="16" t="e">
        <f>VLOOKUP($E92,УЧАСТНИКИ!$A$2:$L$1060,4,FALSE)</f>
        <v>#N/A</v>
      </c>
      <c r="D92" s="32" t="e">
        <f>VLOOKUP($E92,УЧАСТНИКИ!$A$2:$L$1060,5,FALSE)</f>
        <v>#N/A</v>
      </c>
      <c r="E92" s="20"/>
      <c r="F92" s="20"/>
      <c r="G92" s="20"/>
      <c r="H92" s="20"/>
      <c r="I92" s="207"/>
    </row>
    <row r="93" spans="1:9" ht="18" hidden="1" customHeight="1" x14ac:dyDescent="0.2">
      <c r="A93" s="20" t="s">
        <v>48</v>
      </c>
      <c r="B93" s="15" t="e">
        <f>VLOOKUP($E93,УЧАСТНИКИ!$A$2:$L$1060,3,FALSE)</f>
        <v>#N/A</v>
      </c>
      <c r="C93" s="16" t="e">
        <f>VLOOKUP($E93,УЧАСТНИКИ!$A$2:$L$1060,4,FALSE)</f>
        <v>#N/A</v>
      </c>
      <c r="D93" s="32" t="e">
        <f>VLOOKUP($E93,УЧАСТНИКИ!$A$2:$L$1060,5,FALSE)</f>
        <v>#N/A</v>
      </c>
      <c r="E93" s="20"/>
      <c r="F93" s="20"/>
      <c r="G93" s="20"/>
      <c r="H93" s="20"/>
      <c r="I93" s="207"/>
    </row>
    <row r="94" spans="1:9" ht="18" hidden="1" customHeight="1" x14ac:dyDescent="0.2">
      <c r="A94" s="20" t="s">
        <v>49</v>
      </c>
      <c r="B94" s="15" t="e">
        <f>VLOOKUP($E94,УЧАСТНИКИ!$A$2:$L$1060,3,FALSE)</f>
        <v>#N/A</v>
      </c>
      <c r="C94" s="16" t="e">
        <f>VLOOKUP($E94,УЧАСТНИКИ!$A$2:$L$1060,4,FALSE)</f>
        <v>#N/A</v>
      </c>
      <c r="D94" s="32" t="e">
        <f>VLOOKUP($E94,УЧАСТНИКИ!$A$2:$L$1060,5,FALSE)</f>
        <v>#N/A</v>
      </c>
      <c r="E94" s="20"/>
      <c r="F94" s="20"/>
      <c r="G94" s="20"/>
      <c r="H94" s="20"/>
      <c r="I94" s="207"/>
    </row>
    <row r="95" spans="1:9" ht="18" hidden="1" customHeight="1" x14ac:dyDescent="0.2">
      <c r="A95" s="20" t="s">
        <v>50</v>
      </c>
      <c r="B95" s="15" t="e">
        <f>VLOOKUP($E95,УЧАСТНИКИ!$A$2:$L$1060,3,FALSE)</f>
        <v>#N/A</v>
      </c>
      <c r="C95" s="16" t="e">
        <f>VLOOKUP($E95,УЧАСТНИКИ!$A$2:$L$1060,4,FALSE)</f>
        <v>#N/A</v>
      </c>
      <c r="D95" s="32" t="e">
        <f>VLOOKUP($E95,УЧАСТНИКИ!$A$2:$L$1060,5,FALSE)</f>
        <v>#N/A</v>
      </c>
      <c r="E95" s="20"/>
      <c r="F95" s="20"/>
      <c r="G95" s="20"/>
      <c r="H95" s="20"/>
      <c r="I95" s="207" t="e">
        <f>VLOOKUP($E95,УЧАСТНИКИ!$A$2:$L$1060,9,FALSE)</f>
        <v>#N/A</v>
      </c>
    </row>
    <row r="96" spans="1:9" ht="18" hidden="1" customHeight="1" x14ac:dyDescent="0.2">
      <c r="A96" s="20" t="s">
        <v>51</v>
      </c>
      <c r="B96" s="15" t="e">
        <f>VLOOKUP($E96,УЧАСТНИКИ!$A$2:$L$1060,3,FALSE)</f>
        <v>#N/A</v>
      </c>
      <c r="C96" s="16" t="e">
        <f>VLOOKUP($E96,УЧАСТНИКИ!$A$2:$L$1060,4,FALSE)</f>
        <v>#N/A</v>
      </c>
      <c r="D96" s="32" t="e">
        <f>VLOOKUP($E96,УЧАСТНИКИ!$A$2:$L$1060,5,FALSE)</f>
        <v>#N/A</v>
      </c>
      <c r="E96" s="20"/>
      <c r="F96" s="20"/>
      <c r="G96" s="20"/>
      <c r="H96" s="20"/>
      <c r="I96" s="207" t="e">
        <f>VLOOKUP($E96,УЧАСТНИКИ!$A$2:$L$1060,9,FALSE)</f>
        <v>#N/A</v>
      </c>
    </row>
    <row r="97" spans="1:9" ht="18" hidden="1" customHeight="1" x14ac:dyDescent="0.2">
      <c r="A97" s="20" t="s">
        <v>88</v>
      </c>
      <c r="B97" s="206" t="e">
        <f>VLOOKUP($E97,УЧАСТНИКИ!$A$2:$L$1060,3,FALSE)</f>
        <v>#N/A</v>
      </c>
      <c r="C97" s="207" t="e">
        <f>VLOOKUP($E97,УЧАСТНИКИ!$A$2:$L$1060,4,FALSE)</f>
        <v>#N/A</v>
      </c>
      <c r="D97" s="211" t="e">
        <f>VLOOKUP($E97,УЧАСТНИКИ!$A$2:$L$1060,5,FALSE)</f>
        <v>#N/A</v>
      </c>
      <c r="E97" s="20"/>
      <c r="F97" s="20"/>
      <c r="G97" s="20"/>
      <c r="H97" s="20"/>
      <c r="I97" s="207" t="e">
        <f>VLOOKUP($E97,УЧАСТНИКИ!$A$2:$L$1060,9,FALSE)</f>
        <v>#N/A</v>
      </c>
    </row>
    <row r="98" spans="1:9" ht="18" hidden="1" customHeight="1" x14ac:dyDescent="0.2">
      <c r="A98" s="118"/>
      <c r="B98" s="121" t="s">
        <v>298</v>
      </c>
      <c r="C98" s="119"/>
      <c r="D98" s="119"/>
      <c r="E98" s="119"/>
      <c r="F98" s="119"/>
      <c r="G98" s="119"/>
      <c r="H98" s="119"/>
      <c r="I98" s="213"/>
    </row>
    <row r="99" spans="1:9" ht="18" hidden="1" customHeight="1" x14ac:dyDescent="0.2">
      <c r="A99" s="20" t="s">
        <v>45</v>
      </c>
      <c r="B99" s="206" t="e">
        <f>VLOOKUP($E99,УЧАСТНИКИ!$A$2:$L$1060,3,FALSE)</f>
        <v>#N/A</v>
      </c>
      <c r="C99" s="207" t="e">
        <f>VLOOKUP($E99,УЧАСТНИКИ!$A$2:$L$1060,4,FALSE)</f>
        <v>#N/A</v>
      </c>
      <c r="D99" s="211" t="e">
        <f>VLOOKUP($E99,УЧАСТНИКИ!$A$2:$L$1060,5,FALSE)</f>
        <v>#N/A</v>
      </c>
      <c r="E99" s="208"/>
      <c r="F99" s="20"/>
      <c r="G99" s="20"/>
      <c r="H99" s="20"/>
      <c r="I99" s="207" t="e">
        <f>VLOOKUP($E99,УЧАСТНИКИ!$A$2:$L$1060,9,FALSE)</f>
        <v>#N/A</v>
      </c>
    </row>
    <row r="100" spans="1:9" ht="18" hidden="1" customHeight="1" x14ac:dyDescent="0.2">
      <c r="A100" s="20" t="s">
        <v>46</v>
      </c>
      <c r="B100" s="15" t="e">
        <f>VLOOKUP($E100,УЧАСТНИКИ!$A$2:$L$1060,3,FALSE)</f>
        <v>#N/A</v>
      </c>
      <c r="C100" s="16" t="e">
        <f>VLOOKUP($E100,УЧАСТНИКИ!$A$2:$L$1060,4,FALSE)</f>
        <v>#N/A</v>
      </c>
      <c r="D100" s="32" t="e">
        <f>VLOOKUP($E100,УЧАСТНИКИ!$A$2:$L$1060,5,FALSE)</f>
        <v>#N/A</v>
      </c>
      <c r="E100" s="20"/>
      <c r="F100" s="20"/>
      <c r="G100" s="20"/>
      <c r="H100" s="20"/>
      <c r="I100" s="207" t="e">
        <f>VLOOKUP($E100,УЧАСТНИКИ!$A$2:$L$1060,9,FALSE)</f>
        <v>#N/A</v>
      </c>
    </row>
    <row r="101" spans="1:9" ht="18" hidden="1" customHeight="1" x14ac:dyDescent="0.2">
      <c r="A101" s="20" t="s">
        <v>47</v>
      </c>
      <c r="B101" s="15" t="e">
        <f>VLOOKUP($E101,УЧАСТНИКИ!$A$2:$L$1060,3,FALSE)</f>
        <v>#N/A</v>
      </c>
      <c r="C101" s="16" t="e">
        <f>VLOOKUP($E101,УЧАСТНИКИ!$A$2:$L$1060,4,FALSE)</f>
        <v>#N/A</v>
      </c>
      <c r="D101" s="32" t="e">
        <f>VLOOKUP($E101,УЧАСТНИКИ!$A$2:$L$1060,5,FALSE)</f>
        <v>#N/A</v>
      </c>
      <c r="E101" s="20"/>
      <c r="F101" s="20"/>
      <c r="G101" s="20"/>
      <c r="H101" s="20"/>
      <c r="I101" s="207"/>
    </row>
    <row r="102" spans="1:9" ht="18" hidden="1" customHeight="1" x14ac:dyDescent="0.2">
      <c r="A102" s="20" t="s">
        <v>48</v>
      </c>
      <c r="B102" s="15" t="e">
        <f>VLOOKUP($E102,УЧАСТНИКИ!$A$2:$L$1060,3,FALSE)</f>
        <v>#N/A</v>
      </c>
      <c r="C102" s="16" t="e">
        <f>VLOOKUP($E102,УЧАСТНИКИ!$A$2:$L$1060,4,FALSE)</f>
        <v>#N/A</v>
      </c>
      <c r="D102" s="32" t="e">
        <f>VLOOKUP($E102,УЧАСТНИКИ!$A$2:$L$1060,5,FALSE)</f>
        <v>#N/A</v>
      </c>
      <c r="E102" s="20"/>
      <c r="F102" s="20"/>
      <c r="G102" s="20"/>
      <c r="H102" s="20"/>
      <c r="I102" s="207"/>
    </row>
    <row r="103" spans="1:9" ht="18" hidden="1" customHeight="1" x14ac:dyDescent="0.2">
      <c r="A103" s="20" t="s">
        <v>49</v>
      </c>
      <c r="B103" s="15" t="e">
        <f>VLOOKUP($E103,УЧАСТНИКИ!$A$2:$L$1060,3,FALSE)</f>
        <v>#N/A</v>
      </c>
      <c r="C103" s="16" t="e">
        <f>VLOOKUP($E103,УЧАСТНИКИ!$A$2:$L$1060,4,FALSE)</f>
        <v>#N/A</v>
      </c>
      <c r="D103" s="32" t="e">
        <f>VLOOKUP($E103,УЧАСТНИКИ!$A$2:$L$1060,5,FALSE)</f>
        <v>#N/A</v>
      </c>
      <c r="E103" s="20"/>
      <c r="F103" s="20"/>
      <c r="G103" s="20"/>
      <c r="H103" s="20"/>
      <c r="I103" s="207"/>
    </row>
    <row r="104" spans="1:9" ht="18" hidden="1" customHeight="1" x14ac:dyDescent="0.2">
      <c r="A104" s="20" t="s">
        <v>50</v>
      </c>
      <c r="B104" s="15" t="e">
        <f>VLOOKUP($E104,УЧАСТНИКИ!$A$2:$L$1060,3,FALSE)</f>
        <v>#N/A</v>
      </c>
      <c r="C104" s="16" t="e">
        <f>VLOOKUP($E104,УЧАСТНИКИ!$A$2:$L$1060,4,FALSE)</f>
        <v>#N/A</v>
      </c>
      <c r="D104" s="32" t="e">
        <f>VLOOKUP($E104,УЧАСТНИКИ!$A$2:$L$1060,5,FALSE)</f>
        <v>#N/A</v>
      </c>
      <c r="E104" s="20"/>
      <c r="F104" s="20"/>
      <c r="G104" s="20"/>
      <c r="H104" s="20"/>
      <c r="I104" s="207" t="e">
        <f>VLOOKUP($E104,УЧАСТНИКИ!$A$2:$L$1060,9,FALSE)</f>
        <v>#N/A</v>
      </c>
    </row>
    <row r="105" spans="1:9" ht="18" hidden="1" customHeight="1" x14ac:dyDescent="0.2">
      <c r="A105" s="20" t="s">
        <v>51</v>
      </c>
      <c r="B105" s="15" t="e">
        <f>VLOOKUP($E105,УЧАСТНИКИ!$A$2:$L$1060,3,FALSE)</f>
        <v>#N/A</v>
      </c>
      <c r="C105" s="16" t="e">
        <f>VLOOKUP($E105,УЧАСТНИКИ!$A$2:$L$1060,4,FALSE)</f>
        <v>#N/A</v>
      </c>
      <c r="D105" s="32" t="e">
        <f>VLOOKUP($E105,УЧАСТНИКИ!$A$2:$L$1060,5,FALSE)</f>
        <v>#N/A</v>
      </c>
      <c r="E105" s="20"/>
      <c r="F105" s="20"/>
      <c r="G105" s="20"/>
      <c r="H105" s="20"/>
      <c r="I105" s="207" t="e">
        <f>VLOOKUP($E105,УЧАСТНИКИ!$A$2:$L$1060,9,FALSE)</f>
        <v>#N/A</v>
      </c>
    </row>
    <row r="106" spans="1:9" ht="18" hidden="1" customHeight="1" x14ac:dyDescent="0.2">
      <c r="A106" s="20" t="s">
        <v>88</v>
      </c>
      <c r="B106" s="206" t="e">
        <f>VLOOKUP($E106,УЧАСТНИКИ!$A$2:$L$1060,3,FALSE)</f>
        <v>#N/A</v>
      </c>
      <c r="C106" s="207" t="e">
        <f>VLOOKUP($E106,УЧАСТНИКИ!$A$2:$L$1060,4,FALSE)</f>
        <v>#N/A</v>
      </c>
      <c r="D106" s="211" t="e">
        <f>VLOOKUP($E106,УЧАСТНИКИ!$A$2:$L$1060,5,FALSE)</f>
        <v>#N/A</v>
      </c>
      <c r="E106" s="20"/>
      <c r="F106" s="20"/>
      <c r="G106" s="20"/>
      <c r="H106" s="20"/>
      <c r="I106" s="207" t="e">
        <f>VLOOKUP($E106,УЧАСТНИКИ!$A$2:$L$1060,9,FALSE)</f>
        <v>#N/A</v>
      </c>
    </row>
    <row r="107" spans="1:9" ht="18" customHeight="1" x14ac:dyDescent="0.2">
      <c r="A107" s="34"/>
      <c r="B107" s="35"/>
      <c r="C107" s="36"/>
      <c r="D107" s="37"/>
      <c r="E107" s="34"/>
      <c r="F107" s="34"/>
      <c r="G107" s="34"/>
      <c r="H107" s="34"/>
      <c r="I107" s="285"/>
    </row>
    <row r="108" spans="1:9" ht="15.75" customHeight="1" x14ac:dyDescent="0.25">
      <c r="A108" s="5" t="s">
        <v>76</v>
      </c>
      <c r="B108" s="3"/>
    </row>
    <row r="109" spans="1:9" ht="15.75" customHeight="1" x14ac:dyDescent="0.25">
      <c r="A109" s="5" t="s">
        <v>68</v>
      </c>
    </row>
    <row r="110" spans="1:9" ht="15.75" customHeight="1" x14ac:dyDescent="0.25">
      <c r="A110" s="5" t="s">
        <v>70</v>
      </c>
      <c r="B110" s="5"/>
    </row>
    <row r="111" spans="1:9" ht="15.75" customHeight="1" x14ac:dyDescent="0.25">
      <c r="A111" s="426" t="s">
        <v>69</v>
      </c>
      <c r="B111" s="426"/>
    </row>
    <row r="112" spans="1:9" ht="15.75" customHeight="1" x14ac:dyDescent="0.2"/>
    <row r="113" spans="1:10" ht="15.75" customHeight="1" x14ac:dyDescent="0.2"/>
    <row r="114" spans="1:10" ht="15.75" customHeight="1" x14ac:dyDescent="0.2">
      <c r="A114" s="26"/>
      <c r="B114" s="33"/>
      <c r="C114" s="26"/>
      <c r="D114" s="26"/>
      <c r="E114" s="26"/>
      <c r="F114" s="26"/>
      <c r="G114" s="26"/>
      <c r="H114" s="26"/>
      <c r="I114" s="26"/>
      <c r="J114" s="26"/>
    </row>
    <row r="115" spans="1:10" ht="15.75" customHeight="1" x14ac:dyDescent="0.2">
      <c r="A115" s="34"/>
      <c r="B115" s="35"/>
      <c r="C115" s="36"/>
      <c r="D115" s="37"/>
      <c r="E115" s="34"/>
      <c r="F115" s="34"/>
      <c r="G115" s="34"/>
      <c r="H115" s="34"/>
      <c r="I115" s="34"/>
      <c r="J115" s="36"/>
    </row>
    <row r="116" spans="1:10" ht="15.75" customHeight="1" x14ac:dyDescent="0.2">
      <c r="A116" s="34"/>
      <c r="B116" s="11"/>
      <c r="C116" s="36"/>
      <c r="D116" s="37"/>
      <c r="E116" s="34"/>
      <c r="F116" s="34"/>
      <c r="G116" s="34"/>
      <c r="H116" s="34"/>
      <c r="I116" s="34"/>
      <c r="J116" s="36"/>
    </row>
    <row r="117" spans="1:10" ht="15.75" customHeight="1" x14ac:dyDescent="0.2">
      <c r="A117" s="34"/>
      <c r="B117" s="38"/>
      <c r="C117" s="36"/>
      <c r="D117" s="37"/>
      <c r="E117" s="34"/>
      <c r="F117" s="34"/>
      <c r="G117" s="34"/>
      <c r="H117" s="34"/>
      <c r="I117" s="34"/>
      <c r="J117" s="36"/>
    </row>
    <row r="118" spans="1:10" ht="15.75" customHeight="1" x14ac:dyDescent="0.2">
      <c r="A118" s="34"/>
      <c r="B118" s="38"/>
      <c r="C118" s="36"/>
      <c r="D118" s="37"/>
      <c r="E118" s="34"/>
      <c r="F118" s="34"/>
      <c r="G118" s="34"/>
      <c r="H118" s="34"/>
      <c r="I118" s="34"/>
      <c r="J118" s="36"/>
    </row>
    <row r="119" spans="1:10" ht="15.75" customHeight="1" x14ac:dyDescent="0.2">
      <c r="A119" s="34"/>
      <c r="B119" s="38"/>
      <c r="C119" s="36"/>
      <c r="D119" s="37"/>
      <c r="E119" s="34"/>
      <c r="F119" s="34"/>
      <c r="G119" s="34"/>
      <c r="H119" s="34"/>
      <c r="I119" s="34"/>
      <c r="J119" s="36"/>
    </row>
    <row r="120" spans="1:10" ht="15.75" customHeight="1" x14ac:dyDescent="0.2">
      <c r="A120" s="34"/>
      <c r="B120" s="38"/>
      <c r="C120" s="36"/>
      <c r="D120" s="37"/>
      <c r="E120" s="34"/>
      <c r="F120" s="34"/>
      <c r="G120" s="34"/>
      <c r="H120" s="34"/>
      <c r="I120" s="34"/>
      <c r="J120" s="36"/>
    </row>
    <row r="121" spans="1:10" ht="15.75" customHeight="1" x14ac:dyDescent="0.2">
      <c r="A121" s="34"/>
      <c r="B121" s="38"/>
      <c r="C121" s="36"/>
      <c r="D121" s="37"/>
      <c r="E121" s="34"/>
      <c r="F121" s="34"/>
      <c r="G121" s="34"/>
      <c r="H121" s="34"/>
      <c r="I121" s="34"/>
      <c r="J121" s="36"/>
    </row>
    <row r="122" spans="1:10" ht="15.75" customHeight="1" x14ac:dyDescent="0.2">
      <c r="A122" s="34"/>
      <c r="B122" s="38"/>
      <c r="C122" s="36"/>
      <c r="D122" s="37"/>
      <c r="E122" s="34"/>
      <c r="F122" s="34"/>
      <c r="G122" s="34"/>
      <c r="H122" s="34"/>
      <c r="I122" s="34"/>
      <c r="J122" s="36"/>
    </row>
    <row r="123" spans="1:10" ht="15.75" customHeight="1" x14ac:dyDescent="0.2">
      <c r="A123" s="26"/>
      <c r="B123" s="33"/>
      <c r="C123" s="26"/>
      <c r="D123" s="26"/>
      <c r="E123" s="26"/>
      <c r="F123" s="26"/>
      <c r="G123" s="26"/>
      <c r="H123" s="26"/>
      <c r="I123" s="26"/>
      <c r="J123" s="26"/>
    </row>
    <row r="124" spans="1:10" ht="15.75" customHeight="1" x14ac:dyDescent="0.2">
      <c r="A124" s="34"/>
      <c r="B124" s="35"/>
      <c r="C124" s="36"/>
      <c r="D124" s="37"/>
      <c r="E124" s="34"/>
      <c r="F124" s="34"/>
      <c r="G124" s="34"/>
      <c r="H124" s="34"/>
      <c r="I124" s="34"/>
      <c r="J124" s="36"/>
    </row>
    <row r="125" spans="1:10" ht="15.75" customHeight="1" x14ac:dyDescent="0.2">
      <c r="A125" s="34"/>
      <c r="B125" s="35"/>
      <c r="C125" s="36"/>
      <c r="D125" s="37"/>
      <c r="E125" s="34"/>
      <c r="F125" s="34"/>
      <c r="G125" s="34"/>
      <c r="H125" s="34"/>
      <c r="I125" s="34"/>
      <c r="J125" s="36"/>
    </row>
    <row r="126" spans="1:10" ht="15.75" customHeight="1" x14ac:dyDescent="0.2">
      <c r="A126" s="34"/>
      <c r="B126" s="35"/>
      <c r="C126" s="36"/>
      <c r="D126" s="37"/>
      <c r="E126" s="34"/>
      <c r="F126" s="34"/>
      <c r="G126" s="34"/>
      <c r="H126" s="34"/>
      <c r="I126" s="34"/>
      <c r="J126" s="36"/>
    </row>
    <row r="127" spans="1:10" ht="15.75" customHeight="1" x14ac:dyDescent="0.2">
      <c r="A127" s="34"/>
      <c r="B127" s="35"/>
      <c r="C127" s="36"/>
      <c r="D127" s="37"/>
      <c r="E127" s="34"/>
      <c r="F127" s="34"/>
      <c r="G127" s="34"/>
      <c r="H127" s="34"/>
      <c r="I127" s="34"/>
      <c r="J127" s="36"/>
    </row>
    <row r="128" spans="1:10" ht="15.75" customHeight="1" x14ac:dyDescent="0.2">
      <c r="A128" s="34"/>
      <c r="B128" s="35"/>
      <c r="C128" s="36"/>
      <c r="D128" s="37"/>
      <c r="E128" s="34"/>
      <c r="F128" s="34"/>
      <c r="G128" s="34"/>
      <c r="H128" s="34"/>
      <c r="I128" s="34"/>
      <c r="J128" s="36"/>
    </row>
    <row r="129" spans="1:10" ht="15.75" customHeight="1" x14ac:dyDescent="0.2">
      <c r="A129" s="34"/>
      <c r="B129" s="35"/>
      <c r="C129" s="36"/>
      <c r="D129" s="37"/>
      <c r="E129" s="34"/>
      <c r="F129" s="34"/>
      <c r="G129" s="34"/>
      <c r="H129" s="34"/>
      <c r="I129" s="34"/>
      <c r="J129" s="36"/>
    </row>
    <row r="130" spans="1:10" ht="15.75" customHeight="1" x14ac:dyDescent="0.2">
      <c r="A130" s="34"/>
      <c r="B130" s="35"/>
      <c r="C130" s="36"/>
      <c r="D130" s="37"/>
      <c r="E130" s="34"/>
      <c r="F130" s="34"/>
      <c r="G130" s="34"/>
      <c r="H130" s="34"/>
      <c r="I130" s="34"/>
      <c r="J130" s="36"/>
    </row>
    <row r="131" spans="1:10" ht="15.75" customHeight="1" x14ac:dyDescent="0.2">
      <c r="A131" s="34"/>
      <c r="B131" s="35"/>
      <c r="C131" s="36"/>
      <c r="D131" s="37"/>
      <c r="E131" s="34"/>
      <c r="F131" s="34"/>
      <c r="G131" s="34"/>
      <c r="H131" s="34"/>
      <c r="I131" s="34"/>
      <c r="J131" s="36"/>
    </row>
  </sheetData>
  <mergeCells count="6">
    <mergeCell ref="A111:B111"/>
    <mergeCell ref="A4:B4"/>
    <mergeCell ref="A5:B5"/>
    <mergeCell ref="A3:I3"/>
    <mergeCell ref="A1:I1"/>
    <mergeCell ref="A2:I2"/>
  </mergeCells>
  <phoneticPr fontId="1" type="noConversion"/>
  <printOptions horizontalCentered="1"/>
  <pageMargins left="0" right="0" top="0.48" bottom="0.16" header="0.27559055118110237" footer="0.19685039370078741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indexed="34"/>
  </sheetPr>
  <dimension ref="A1:M73"/>
  <sheetViews>
    <sheetView workbookViewId="0">
      <selection sqref="A1:J25"/>
    </sheetView>
  </sheetViews>
  <sheetFormatPr defaultColWidth="9.140625" defaultRowHeight="12.75" x14ac:dyDescent="0.2"/>
  <cols>
    <col min="1" max="1" width="4" style="17" customWidth="1"/>
    <col min="2" max="2" width="27.5703125" style="17" customWidth="1"/>
    <col min="3" max="3" width="10.5703125" style="17" customWidth="1"/>
    <col min="4" max="4" width="20.85546875" style="17" customWidth="1"/>
    <col min="5" max="5" width="7.7109375" style="17" customWidth="1"/>
    <col min="6" max="6" width="9.5703125" style="17" customWidth="1"/>
    <col min="7" max="7" width="6.85546875" style="17" customWidth="1"/>
    <col min="8" max="8" width="25.5703125" style="17" customWidth="1"/>
    <col min="9" max="9" width="6" style="17" customWidth="1"/>
    <col min="10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3" ht="30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424"/>
    </row>
    <row r="4" spans="1:13" ht="14.25" x14ac:dyDescent="0.2">
      <c r="A4" s="93"/>
      <c r="B4" s="93"/>
      <c r="C4" s="93"/>
      <c r="D4" s="93"/>
      <c r="E4" s="425" t="s">
        <v>1704</v>
      </c>
      <c r="F4" s="425"/>
      <c r="G4" s="425"/>
      <c r="H4" s="425"/>
      <c r="I4" s="425"/>
    </row>
    <row r="5" spans="1:13" x14ac:dyDescent="0.2">
      <c r="C5" s="14"/>
      <c r="D5" s="4"/>
      <c r="G5" s="14"/>
      <c r="H5" s="18"/>
      <c r="I5" s="14"/>
    </row>
    <row r="6" spans="1:13" x14ac:dyDescent="0.2">
      <c r="A6" s="423" t="s">
        <v>2015</v>
      </c>
      <c r="B6" s="423"/>
      <c r="C6" s="14"/>
      <c r="D6" s="4"/>
      <c r="H6" s="18"/>
      <c r="I6" s="88" t="str">
        <f>d_1</f>
        <v>17 сентября 2022 г.</v>
      </c>
    </row>
    <row r="7" spans="1:13" ht="13.5" customHeight="1" x14ac:dyDescent="0.2">
      <c r="A7" s="88" t="str">
        <f>d_4</f>
        <v>ЖЕНЩИНЫ</v>
      </c>
      <c r="C7" s="14"/>
      <c r="D7" s="4"/>
      <c r="E7" s="129"/>
      <c r="F7" s="134" t="str">
        <f>d_5</f>
        <v>г.Ростов н/Д стадион Арсенал</v>
      </c>
      <c r="G7" s="129"/>
      <c r="I7" s="14"/>
      <c r="J7" s="200" t="s">
        <v>2662</v>
      </c>
    </row>
    <row r="8" spans="1:13" ht="26.25" customHeight="1" thickBot="1" x14ac:dyDescent="0.25">
      <c r="A8" s="114" t="s">
        <v>74</v>
      </c>
      <c r="B8" s="114" t="s">
        <v>75</v>
      </c>
      <c r="C8" s="114" t="s">
        <v>72</v>
      </c>
      <c r="D8" s="114" t="s">
        <v>107</v>
      </c>
      <c r="E8" s="127" t="s">
        <v>42</v>
      </c>
      <c r="F8" s="127" t="s">
        <v>110</v>
      </c>
      <c r="G8" s="127" t="s">
        <v>111</v>
      </c>
      <c r="H8" s="114" t="s">
        <v>112</v>
      </c>
      <c r="I8" s="114" t="s">
        <v>57</v>
      </c>
      <c r="J8" s="114" t="s">
        <v>77</v>
      </c>
    </row>
    <row r="9" spans="1:13" ht="6.75" customHeight="1" thickBot="1" x14ac:dyDescent="0.25">
      <c r="A9" s="28"/>
      <c r="B9" s="29"/>
      <c r="C9" s="30"/>
      <c r="D9" s="30"/>
      <c r="E9" s="30"/>
      <c r="F9" s="30"/>
      <c r="G9" s="30"/>
      <c r="H9" s="30"/>
      <c r="I9" s="30"/>
      <c r="J9" s="31"/>
    </row>
    <row r="10" spans="1:13" ht="24.95" customHeight="1" x14ac:dyDescent="0.2">
      <c r="A10" s="19" t="s">
        <v>45</v>
      </c>
      <c r="B10" s="206" t="e">
        <f>VLOOKUP($E10,УЧАСТНИКИ!$A$2:$L$1060,3,FALSE)</f>
        <v>#N/A</v>
      </c>
      <c r="C10" s="210" t="e">
        <f>VLOOKUP($E10,УЧАСТНИКИ!$A$2:$L$1060,4,FALSE)</f>
        <v>#N/A</v>
      </c>
      <c r="D10" s="211" t="e">
        <f>VLOOKUP($E10,УЧАСТНИКИ!$A$2:$L$1060,5,FALSE)</f>
        <v>#N/A</v>
      </c>
      <c r="E10" s="20"/>
      <c r="F10" s="20"/>
      <c r="G10" s="20"/>
      <c r="H10" s="20"/>
      <c r="I10" s="20"/>
      <c r="J10" s="16"/>
    </row>
    <row r="11" spans="1:13" ht="24.95" customHeight="1" x14ac:dyDescent="0.2">
      <c r="A11" s="19" t="s">
        <v>46</v>
      </c>
      <c r="B11" s="206" t="e">
        <f>VLOOKUP($E11,УЧАСТНИКИ!$A$2:$L$1060,3,FALSE)</f>
        <v>#N/A</v>
      </c>
      <c r="C11" s="210" t="e">
        <f>VLOOKUP($E11,УЧАСТНИКИ!$A$2:$L$1060,4,FALSE)</f>
        <v>#N/A</v>
      </c>
      <c r="D11" s="211" t="e">
        <f>VLOOKUP($E11,УЧАСТНИКИ!$A$2:$L$1060,5,FALSE)</f>
        <v>#N/A</v>
      </c>
      <c r="E11" s="20"/>
      <c r="F11" s="20"/>
      <c r="G11" s="20"/>
      <c r="H11" s="20"/>
      <c r="I11" s="20"/>
      <c r="J11" s="16"/>
    </row>
    <row r="12" spans="1:13" ht="24.95" customHeight="1" x14ac:dyDescent="0.2">
      <c r="A12" s="19" t="s">
        <v>47</v>
      </c>
      <c r="B12" s="206" t="e">
        <f>VLOOKUP($E12,УЧАСТНИКИ!$A$2:$L$1060,3,FALSE)</f>
        <v>#N/A</v>
      </c>
      <c r="C12" s="210" t="e">
        <f>VLOOKUP($E12,УЧАСТНИКИ!$A$2:$L$1060,4,FALSE)</f>
        <v>#N/A</v>
      </c>
      <c r="D12" s="211" t="e">
        <f>VLOOKUP($E12,УЧАСТНИКИ!$A$2:$L$1060,5,FALSE)</f>
        <v>#N/A</v>
      </c>
      <c r="E12" s="20"/>
      <c r="F12" s="20"/>
      <c r="G12" s="20"/>
      <c r="H12" s="20"/>
      <c r="I12" s="20"/>
      <c r="J12" s="16"/>
    </row>
    <row r="13" spans="1:13" ht="24.95" customHeight="1" x14ac:dyDescent="0.2">
      <c r="A13" s="19" t="s">
        <v>48</v>
      </c>
      <c r="B13" s="206" t="e">
        <f>VLOOKUP($E13,УЧАСТНИКИ!$A$2:$L$1060,3,FALSE)</f>
        <v>#N/A</v>
      </c>
      <c r="C13" s="210" t="e">
        <f>VLOOKUP($E13,УЧАСТНИКИ!$A$2:$L$1060,4,FALSE)</f>
        <v>#N/A</v>
      </c>
      <c r="D13" s="211" t="e">
        <f>VLOOKUP($E13,УЧАСТНИКИ!$A$2:$L$1060,5,FALSE)</f>
        <v>#N/A</v>
      </c>
      <c r="E13" s="20"/>
      <c r="F13" s="20"/>
      <c r="G13" s="20"/>
      <c r="H13" s="20"/>
      <c r="I13" s="20"/>
      <c r="J13" s="16"/>
    </row>
    <row r="14" spans="1:13" ht="24.95" hidden="1" customHeight="1" x14ac:dyDescent="0.2">
      <c r="A14" s="19" t="s">
        <v>49</v>
      </c>
      <c r="B14" s="206" t="e">
        <f>VLOOKUP($E14,УЧАСТНИКИ!$A$2:$L$1060,3,FALSE)</f>
        <v>#N/A</v>
      </c>
      <c r="C14" s="210" t="e">
        <f>VLOOKUP($E14,УЧАСТНИКИ!$A$2:$L$1060,4,FALSE)</f>
        <v>#N/A</v>
      </c>
      <c r="D14" s="211" t="e">
        <f>VLOOKUP($E14,УЧАСТНИКИ!$A$2:$L$1060,5,FALSE)</f>
        <v>#N/A</v>
      </c>
      <c r="E14" s="20"/>
      <c r="F14" s="20"/>
      <c r="G14" s="20"/>
      <c r="H14" s="20"/>
      <c r="I14" s="20"/>
      <c r="J14" s="16"/>
    </row>
    <row r="15" spans="1:13" ht="24.95" hidden="1" customHeight="1" x14ac:dyDescent="0.2">
      <c r="A15" s="19" t="s">
        <v>50</v>
      </c>
      <c r="B15" s="206" t="e">
        <f>VLOOKUP($E15,УЧАСТНИКИ!$A$2:$L$1060,3,FALSE)</f>
        <v>#N/A</v>
      </c>
      <c r="C15" s="210" t="e">
        <f>VLOOKUP($E15,УЧАСТНИКИ!$A$2:$L$1060,4,FALSE)</f>
        <v>#N/A</v>
      </c>
      <c r="D15" s="211" t="e">
        <f>VLOOKUP($E15,УЧАСТНИКИ!$A$2:$L$1060,5,FALSE)</f>
        <v>#N/A</v>
      </c>
      <c r="E15" s="20"/>
      <c r="F15" s="20"/>
      <c r="G15" s="20"/>
      <c r="H15" s="20"/>
      <c r="I15" s="20"/>
      <c r="J15" s="16"/>
    </row>
    <row r="16" spans="1:13" ht="24.95" hidden="1" customHeight="1" x14ac:dyDescent="0.2">
      <c r="A16" s="19" t="s">
        <v>51</v>
      </c>
      <c r="B16" s="206" t="e">
        <f>VLOOKUP($E16,УЧАСТНИКИ!$A$2:$L$1060,3,FALSE)</f>
        <v>#N/A</v>
      </c>
      <c r="C16" s="210" t="e">
        <f>VLOOKUP($E16,УЧАСТНИКИ!$A$2:$L$1060,4,FALSE)</f>
        <v>#N/A</v>
      </c>
      <c r="D16" s="211" t="e">
        <f>VLOOKUP($E16,УЧАСТНИКИ!$A$2:$L$1060,5,FALSE)</f>
        <v>#N/A</v>
      </c>
      <c r="E16" s="20"/>
      <c r="F16" s="20"/>
      <c r="G16" s="20"/>
      <c r="H16" s="20"/>
      <c r="I16" s="20"/>
      <c r="J16" s="16"/>
    </row>
    <row r="17" spans="1:10" ht="24.95" hidden="1" customHeight="1" x14ac:dyDescent="0.2">
      <c r="A17" s="19" t="s">
        <v>88</v>
      </c>
      <c r="B17" s="206" t="e">
        <f>VLOOKUP($E17,УЧАСТНИКИ!$A$2:$L$1060,3,FALSE)</f>
        <v>#N/A</v>
      </c>
      <c r="C17" s="210" t="e">
        <f>VLOOKUP($E17,УЧАСТНИКИ!$A$2:$L$1060,4,FALSE)</f>
        <v>#N/A</v>
      </c>
      <c r="D17" s="211" t="e">
        <f>VLOOKUP($E17,УЧАСТНИКИ!$A$2:$L$1060,5,FALSE)</f>
        <v>#N/A</v>
      </c>
      <c r="E17" s="20"/>
      <c r="F17" s="20"/>
      <c r="G17" s="20"/>
      <c r="H17" s="20"/>
      <c r="I17" s="20"/>
      <c r="J17" s="16"/>
    </row>
    <row r="18" spans="1:10" ht="19.899999999999999" hidden="1" customHeight="1" x14ac:dyDescent="0.2">
      <c r="A18" s="20" t="s">
        <v>49</v>
      </c>
      <c r="B18" s="15" t="e">
        <f>VLOOKUP($E18,УЧАСТНИКИ!$A$2:$L$1060,3,FALSE)</f>
        <v>#N/A</v>
      </c>
      <c r="C18" s="16" t="e">
        <f>VLOOKUP($E18,УЧАСТНИКИ!$A$2:$L$1060,4,FALSE)</f>
        <v>#N/A</v>
      </c>
      <c r="D18" s="32" t="e">
        <f>VLOOKUP($E18,УЧАСТНИКИ!$A$2:$L$1060,5,FALSE)</f>
        <v>#N/A</v>
      </c>
      <c r="E18" s="20"/>
      <c r="F18" s="20"/>
      <c r="G18" s="20"/>
      <c r="H18" s="20"/>
      <c r="I18" s="20"/>
      <c r="J18" s="16"/>
    </row>
    <row r="19" spans="1:10" ht="19.899999999999999" hidden="1" customHeight="1" x14ac:dyDescent="0.2">
      <c r="A19" s="20" t="s">
        <v>50</v>
      </c>
      <c r="B19" s="15" t="e">
        <f>VLOOKUP($E19,УЧАСТНИКИ!$A$2:$L$1060,3,FALSE)</f>
        <v>#N/A</v>
      </c>
      <c r="C19" s="16" t="e">
        <f>VLOOKUP($E19,УЧАСТНИКИ!$A$2:$L$1060,4,FALSE)</f>
        <v>#N/A</v>
      </c>
      <c r="D19" s="32" t="e">
        <f>VLOOKUP($E19,УЧАСТНИКИ!$A$2:$L$1060,5,FALSE)</f>
        <v>#N/A</v>
      </c>
      <c r="E19" s="20"/>
      <c r="F19" s="20"/>
      <c r="G19" s="20"/>
      <c r="H19" s="20"/>
      <c r="I19" s="20"/>
      <c r="J19" s="16"/>
    </row>
    <row r="20" spans="1:10" ht="19.899999999999999" hidden="1" customHeight="1" x14ac:dyDescent="0.2">
      <c r="A20" s="20" t="s">
        <v>51</v>
      </c>
      <c r="B20" s="15" t="e">
        <f>VLOOKUP($E20,УЧАСТНИКИ!$A$2:$L$1060,3,FALSE)</f>
        <v>#N/A</v>
      </c>
      <c r="C20" s="16" t="e">
        <f>VLOOKUP($E20,УЧАСТНИКИ!$A$2:$L$1060,4,FALSE)</f>
        <v>#N/A</v>
      </c>
      <c r="D20" s="32" t="e">
        <f>VLOOKUP($E20,УЧАСТНИКИ!$A$2:$L$1060,5,FALSE)</f>
        <v>#N/A</v>
      </c>
      <c r="E20" s="20"/>
      <c r="F20" s="20"/>
      <c r="G20" s="20"/>
      <c r="H20" s="20"/>
      <c r="I20" s="20"/>
      <c r="J20" s="16"/>
    </row>
    <row r="21" spans="1:10" ht="19.899999999999999" hidden="1" customHeight="1" x14ac:dyDescent="0.2">
      <c r="A21" s="20">
        <v>8</v>
      </c>
      <c r="B21" s="15" t="e">
        <f>VLOOKUP($E21,УЧАСТНИКИ!$A$2:$L$1060,3,FALSE)</f>
        <v>#N/A</v>
      </c>
      <c r="C21" s="16" t="e">
        <f>VLOOKUP($E21,УЧАСТНИКИ!$A$2:$L$1060,4,FALSE)</f>
        <v>#N/A</v>
      </c>
      <c r="D21" s="32" t="e">
        <f>VLOOKUP($E21,УЧАСТНИКИ!$A$2:$L$1060,5,FALSE)</f>
        <v>#N/A</v>
      </c>
      <c r="E21" s="20"/>
      <c r="F21" s="20"/>
      <c r="G21" s="20"/>
      <c r="H21" s="20"/>
      <c r="I21" s="20"/>
      <c r="J21" s="16"/>
    </row>
    <row r="22" spans="1:10" ht="19.899999999999999" customHeight="1" x14ac:dyDescent="0.25">
      <c r="A22" s="5" t="s">
        <v>76</v>
      </c>
      <c r="B22" s="3"/>
      <c r="C22" s="36"/>
      <c r="D22" s="37"/>
      <c r="E22" s="34"/>
      <c r="F22" s="34"/>
      <c r="G22" s="34"/>
      <c r="H22" s="34"/>
      <c r="I22" s="34"/>
      <c r="J22" s="36"/>
    </row>
    <row r="23" spans="1:10" ht="19.899999999999999" customHeight="1" x14ac:dyDescent="0.25">
      <c r="A23" s="5" t="s">
        <v>68</v>
      </c>
      <c r="C23" s="36"/>
      <c r="D23" s="37"/>
      <c r="E23" s="34"/>
      <c r="F23" s="34"/>
      <c r="G23" s="34"/>
      <c r="H23" s="34"/>
      <c r="I23" s="34"/>
      <c r="J23" s="36"/>
    </row>
    <row r="24" spans="1:10" ht="19.899999999999999" customHeight="1" x14ac:dyDescent="0.25">
      <c r="A24" s="5" t="s">
        <v>70</v>
      </c>
      <c r="B24" s="5"/>
      <c r="C24" s="36"/>
      <c r="D24" s="37"/>
      <c r="E24" s="34"/>
      <c r="F24" s="34"/>
      <c r="G24" s="34"/>
      <c r="H24" s="34"/>
      <c r="I24" s="34"/>
      <c r="J24" s="36"/>
    </row>
    <row r="25" spans="1:10" ht="15" customHeight="1" x14ac:dyDescent="0.25">
      <c r="A25" s="5" t="s">
        <v>69</v>
      </c>
      <c r="B25" s="5"/>
    </row>
    <row r="26" spans="1:10" ht="15" customHeight="1" x14ac:dyDescent="0.25">
      <c r="A26" s="5"/>
      <c r="B26" s="5"/>
    </row>
    <row r="27" spans="1:10" ht="15" customHeight="1" x14ac:dyDescent="0.25">
      <c r="A27" s="5"/>
      <c r="B27" s="5"/>
    </row>
    <row r="28" spans="1:10" ht="15" customHeight="1" x14ac:dyDescent="0.25">
      <c r="A28" s="5"/>
      <c r="B28" s="5"/>
    </row>
    <row r="29" spans="1:10" ht="15" customHeight="1" x14ac:dyDescent="0.25">
      <c r="A29" s="5"/>
      <c r="B29" s="5"/>
    </row>
    <row r="30" spans="1:10" ht="15" customHeight="1" x14ac:dyDescent="0.25">
      <c r="A30" s="5"/>
      <c r="B30" s="5"/>
    </row>
    <row r="31" spans="1:10" ht="15" customHeight="1" x14ac:dyDescent="0.25">
      <c r="A31" s="5"/>
      <c r="B31" s="5"/>
    </row>
    <row r="32" spans="1:10" ht="15" customHeight="1" x14ac:dyDescent="0.25">
      <c r="A32" s="5"/>
      <c r="B32" s="5"/>
    </row>
    <row r="33" spans="1:10" ht="15" customHeight="1" x14ac:dyDescent="0.2">
      <c r="A33" s="428">
        <f>'1'!A37:M37</f>
        <v>0</v>
      </c>
      <c r="B33" s="428"/>
      <c r="C33" s="428"/>
      <c r="D33" s="428"/>
      <c r="E33" s="428"/>
      <c r="F33" s="428"/>
      <c r="G33" s="428"/>
      <c r="H33" s="428"/>
      <c r="I33" s="428"/>
      <c r="J33" s="428"/>
    </row>
    <row r="34" spans="1:10" ht="15" customHeight="1" x14ac:dyDescent="0.2">
      <c r="A34" s="422" t="s">
        <v>106</v>
      </c>
      <c r="B34" s="422"/>
      <c r="C34" s="422"/>
      <c r="D34" s="422"/>
      <c r="E34" s="422"/>
      <c r="F34" s="422"/>
      <c r="G34" s="422"/>
      <c r="H34" s="422"/>
      <c r="I34" s="422"/>
      <c r="J34" s="422"/>
    </row>
    <row r="35" spans="1:10" ht="15" customHeight="1" x14ac:dyDescent="0.2">
      <c r="A35" s="424" t="str">
        <f>Name_4</f>
        <v>ОТКРЫТЫЙ ЛЕТНИЙ ЧЕМПИОНАТ ГОРОДА РОСТОВА-НА-ДОНУ</v>
      </c>
      <c r="B35" s="424"/>
      <c r="C35" s="424"/>
      <c r="D35" s="424"/>
      <c r="E35" s="424"/>
      <c r="F35" s="424"/>
      <c r="G35" s="424"/>
      <c r="H35" s="424"/>
      <c r="I35" s="424"/>
      <c r="J35" s="424"/>
    </row>
    <row r="36" spans="1:10" ht="15" customHeight="1" x14ac:dyDescent="0.25">
      <c r="A36" s="5"/>
      <c r="B36" s="5"/>
    </row>
    <row r="37" spans="1:10" ht="12.75" customHeight="1" x14ac:dyDescent="0.2"/>
    <row r="38" spans="1:10" ht="15.75" x14ac:dyDescent="0.25">
      <c r="A38" s="5"/>
      <c r="B38" s="3"/>
      <c r="C38" s="5"/>
      <c r="D38" s="5"/>
      <c r="E38" s="5"/>
      <c r="F38" s="23"/>
      <c r="G38" s="5"/>
      <c r="H38" s="68"/>
    </row>
    <row r="39" spans="1:10" ht="15.75" customHeight="1" x14ac:dyDescent="0.2">
      <c r="A39" s="93"/>
      <c r="B39" s="93"/>
      <c r="C39" s="93"/>
      <c r="D39" s="93"/>
      <c r="E39" s="425" t="s">
        <v>2023</v>
      </c>
      <c r="F39" s="425"/>
      <c r="G39" s="425"/>
      <c r="H39" s="425"/>
      <c r="I39" s="425"/>
    </row>
    <row r="40" spans="1:10" ht="15.75" customHeight="1" x14ac:dyDescent="0.2">
      <c r="C40" s="14"/>
      <c r="D40" s="4"/>
      <c r="G40" s="14"/>
      <c r="H40" s="18"/>
      <c r="I40" s="14"/>
    </row>
    <row r="41" spans="1:10" ht="15.75" customHeight="1" x14ac:dyDescent="0.2">
      <c r="A41" s="423" t="s">
        <v>85</v>
      </c>
      <c r="B41" s="423"/>
      <c r="C41" s="14"/>
      <c r="D41" s="4"/>
      <c r="H41" s="18"/>
      <c r="I41" s="88" t="str">
        <f>d_2</f>
        <v>18 сентября 2022 г</v>
      </c>
    </row>
    <row r="42" spans="1:10" ht="15.75" customHeight="1" x14ac:dyDescent="0.2">
      <c r="A42" s="88" t="str">
        <f>d_4</f>
        <v>ЖЕНЩИНЫ</v>
      </c>
      <c r="C42" s="14"/>
      <c r="D42" s="4"/>
      <c r="E42" s="129"/>
      <c r="F42" s="134" t="str">
        <f>d_5</f>
        <v>г.Ростов н/Д стадион Арсенал</v>
      </c>
      <c r="G42" s="129"/>
      <c r="I42" s="14"/>
      <c r="J42" s="200" t="s">
        <v>2113</v>
      </c>
    </row>
    <row r="43" spans="1:10" ht="24" customHeight="1" thickBot="1" x14ac:dyDescent="0.25">
      <c r="A43" s="114" t="s">
        <v>74</v>
      </c>
      <c r="B43" s="114" t="s">
        <v>75</v>
      </c>
      <c r="C43" s="114" t="s">
        <v>72</v>
      </c>
      <c r="D43" s="114" t="s">
        <v>107</v>
      </c>
      <c r="E43" s="127" t="s">
        <v>42</v>
      </c>
      <c r="F43" s="127" t="s">
        <v>110</v>
      </c>
      <c r="G43" s="127" t="s">
        <v>111</v>
      </c>
      <c r="H43" s="114" t="s">
        <v>112</v>
      </c>
      <c r="I43" s="114" t="s">
        <v>57</v>
      </c>
      <c r="J43" s="114" t="s">
        <v>77</v>
      </c>
    </row>
    <row r="44" spans="1:10" ht="15.75" customHeight="1" thickBot="1" x14ac:dyDescent="0.25">
      <c r="A44" s="28"/>
      <c r="B44" s="29"/>
      <c r="C44" s="30"/>
      <c r="D44" s="30"/>
      <c r="E44" s="30"/>
      <c r="F44" s="30"/>
      <c r="G44" s="30"/>
      <c r="H44" s="30"/>
      <c r="I44" s="30"/>
      <c r="J44" s="31"/>
    </row>
    <row r="45" spans="1:10" ht="18" customHeight="1" x14ac:dyDescent="0.2">
      <c r="A45" s="19" t="s">
        <v>45</v>
      </c>
      <c r="B45" s="15" t="e">
        <f>VLOOKUP($E45,УЧАСТНИКИ!$A$2:$L$1060,3,FALSE)</f>
        <v>#N/A</v>
      </c>
      <c r="C45" s="139" t="e">
        <f>VLOOKUP($E45,УЧАСТНИКИ!$A$2:$L$1060,4,FALSE)</f>
        <v>#N/A</v>
      </c>
      <c r="D45" s="32" t="e">
        <f>VLOOKUP($E45,УЧАСТНИКИ!$A$2:$L$1060,5,FALSE)</f>
        <v>#N/A</v>
      </c>
      <c r="E45" s="20"/>
      <c r="F45" s="20"/>
      <c r="G45" s="20"/>
      <c r="H45" s="20"/>
      <c r="I45" s="20"/>
      <c r="J45" s="16"/>
    </row>
    <row r="46" spans="1:10" ht="18" customHeight="1" x14ac:dyDescent="0.2">
      <c r="A46" s="20" t="s">
        <v>46</v>
      </c>
      <c r="B46" s="15" t="e">
        <f>VLOOKUP($E46,УЧАСТНИКИ!$A$2:$L$1060,3,FALSE)</f>
        <v>#N/A</v>
      </c>
      <c r="C46" s="139" t="e">
        <f>VLOOKUP($E46,УЧАСТНИКИ!$A$2:$L$1060,4,FALSE)</f>
        <v>#N/A</v>
      </c>
      <c r="D46" s="32" t="e">
        <f>VLOOKUP($E46,УЧАСТНИКИ!$A$2:$L$1060,5,FALSE)</f>
        <v>#N/A</v>
      </c>
      <c r="E46" s="20"/>
      <c r="F46" s="20"/>
      <c r="G46" s="20"/>
      <c r="H46" s="20"/>
      <c r="I46" s="20"/>
      <c r="J46" s="16"/>
    </row>
    <row r="47" spans="1:10" ht="18" customHeight="1" x14ac:dyDescent="0.2">
      <c r="A47" s="19" t="s">
        <v>47</v>
      </c>
      <c r="B47" s="15" t="e">
        <f>VLOOKUP($E47,УЧАСТНИКИ!$A$2:$L$1060,3,FALSE)</f>
        <v>#N/A</v>
      </c>
      <c r="C47" s="139" t="e">
        <f>VLOOKUP($E47,УЧАСТНИКИ!$A$2:$L$1060,4,FALSE)</f>
        <v>#N/A</v>
      </c>
      <c r="D47" s="32" t="e">
        <f>VLOOKUP($E47,УЧАСТНИКИ!$A$2:$L$1060,5,FALSE)</f>
        <v>#N/A</v>
      </c>
      <c r="E47" s="20"/>
      <c r="F47" s="20"/>
      <c r="G47" s="20"/>
      <c r="H47" s="20"/>
      <c r="I47" s="20"/>
      <c r="J47" s="16"/>
    </row>
    <row r="48" spans="1:10" ht="18" customHeight="1" x14ac:dyDescent="0.2">
      <c r="A48" s="19" t="s">
        <v>48</v>
      </c>
      <c r="B48" s="15" t="e">
        <f>VLOOKUP($E48,УЧАСТНИКИ!$A$2:$L$1060,3,FALSE)</f>
        <v>#N/A</v>
      </c>
      <c r="C48" s="139" t="e">
        <f>VLOOKUP($E48,УЧАСТНИКИ!$A$2:$L$1060,4,FALSE)</f>
        <v>#N/A</v>
      </c>
      <c r="D48" s="32" t="e">
        <f>VLOOKUP($E48,УЧАСТНИКИ!$A$2:$L$1060,5,FALSE)</f>
        <v>#N/A</v>
      </c>
      <c r="E48" s="20"/>
      <c r="F48" s="20"/>
      <c r="G48" s="20"/>
      <c r="H48" s="20"/>
      <c r="I48" s="20"/>
      <c r="J48" s="16"/>
    </row>
    <row r="49" spans="1:10" ht="18" customHeight="1" x14ac:dyDescent="0.2">
      <c r="A49" s="20" t="s">
        <v>49</v>
      </c>
      <c r="B49" s="15" t="e">
        <f>VLOOKUP($E49,УЧАСТНИКИ!$A$2:$L$1060,3,FALSE)</f>
        <v>#N/A</v>
      </c>
      <c r="C49" s="139" t="e">
        <f>VLOOKUP($E49,УЧАСТНИКИ!$A$2:$L$1060,4,FALSE)</f>
        <v>#N/A</v>
      </c>
      <c r="D49" s="32" t="e">
        <f>VLOOKUP($E49,УЧАСТНИКИ!$A$2:$L$1060,5,FALSE)</f>
        <v>#N/A</v>
      </c>
      <c r="E49" s="20"/>
      <c r="F49" s="20"/>
      <c r="G49" s="20"/>
      <c r="H49" s="20"/>
      <c r="I49" s="20"/>
      <c r="J49" s="16"/>
    </row>
    <row r="50" spans="1:10" ht="18" customHeight="1" x14ac:dyDescent="0.2">
      <c r="A50" s="19" t="s">
        <v>50</v>
      </c>
      <c r="B50" s="15" t="e">
        <f>VLOOKUP($E50,УЧАСТНИКИ!$A$2:$L$1060,3,FALSE)</f>
        <v>#N/A</v>
      </c>
      <c r="C50" s="139" t="e">
        <f>VLOOKUP($E50,УЧАСТНИКИ!$A$2:$L$1060,4,FALSE)</f>
        <v>#N/A</v>
      </c>
      <c r="D50" s="32" t="e">
        <f>VLOOKUP($E50,УЧАСТНИКИ!$A$2:$L$1060,5,FALSE)</f>
        <v>#N/A</v>
      </c>
      <c r="E50" s="20"/>
      <c r="F50" s="20"/>
      <c r="G50" s="20"/>
      <c r="H50" s="20"/>
      <c r="I50" s="20"/>
      <c r="J50" s="16"/>
    </row>
    <row r="51" spans="1:10" ht="18" customHeight="1" x14ac:dyDescent="0.2">
      <c r="A51" s="19" t="s">
        <v>51</v>
      </c>
      <c r="B51" s="15" t="e">
        <f>VLOOKUP($E51,УЧАСТНИКИ!$A$2:$L$1060,3,FALSE)</f>
        <v>#N/A</v>
      </c>
      <c r="C51" s="139" t="e">
        <f>VLOOKUP($E51,УЧАСТНИКИ!$A$2:$L$1060,4,FALSE)</f>
        <v>#N/A</v>
      </c>
      <c r="D51" s="32" t="e">
        <f>VLOOKUP($E51,УЧАСТНИКИ!$A$2:$L$1060,5,FALSE)</f>
        <v>#N/A</v>
      </c>
      <c r="E51" s="20"/>
      <c r="F51" s="20"/>
      <c r="G51" s="20"/>
      <c r="H51" s="20"/>
      <c r="I51" s="20"/>
      <c r="J51" s="16"/>
    </row>
    <row r="52" spans="1:10" ht="19.5" customHeight="1" x14ac:dyDescent="0.2">
      <c r="A52" s="20" t="s">
        <v>88</v>
      </c>
      <c r="B52" s="15" t="e">
        <f>VLOOKUP($E52,УЧАСТНИКИ!$A$2:$L$1060,3,FALSE)</f>
        <v>#N/A</v>
      </c>
      <c r="C52" s="139" t="e">
        <f>VLOOKUP($E52,УЧАСТНИКИ!$A$2:$L$1060,4,FALSE)</f>
        <v>#N/A</v>
      </c>
      <c r="D52" s="32" t="e">
        <f>VLOOKUP($E52,УЧАСТНИКИ!$A$2:$L$1060,5,FALSE)</f>
        <v>#N/A</v>
      </c>
      <c r="E52" s="20"/>
      <c r="F52" s="20"/>
      <c r="G52" s="20"/>
      <c r="H52" s="20"/>
      <c r="I52" s="20"/>
      <c r="J52" s="16"/>
    </row>
    <row r="53" spans="1:10" ht="15.75" customHeight="1" x14ac:dyDescent="0.2"/>
    <row r="54" spans="1:10" ht="15.75" customHeight="1" x14ac:dyDescent="0.2"/>
    <row r="55" spans="1:10" ht="15.75" customHeight="1" x14ac:dyDescent="0.25">
      <c r="A55" s="5" t="s">
        <v>76</v>
      </c>
      <c r="B55" s="3"/>
    </row>
    <row r="56" spans="1:10" ht="15.75" customHeight="1" x14ac:dyDescent="0.25">
      <c r="A56" s="5" t="s">
        <v>68</v>
      </c>
      <c r="C56" s="26"/>
      <c r="D56" s="26"/>
      <c r="E56" s="26"/>
      <c r="F56" s="26"/>
      <c r="G56" s="26"/>
      <c r="H56" s="26"/>
      <c r="I56" s="26"/>
    </row>
    <row r="57" spans="1:10" ht="15.75" customHeight="1" x14ac:dyDescent="0.25">
      <c r="A57" s="5" t="s">
        <v>70</v>
      </c>
      <c r="B57" s="5"/>
      <c r="C57" s="36"/>
      <c r="D57" s="37"/>
      <c r="E57" s="34"/>
      <c r="F57" s="34"/>
      <c r="G57" s="34"/>
      <c r="H57" s="34"/>
      <c r="I57" s="36"/>
    </row>
    <row r="58" spans="1:10" ht="15.75" customHeight="1" x14ac:dyDescent="0.25">
      <c r="A58" s="5" t="s">
        <v>69</v>
      </c>
      <c r="B58" s="5"/>
      <c r="C58" s="36"/>
      <c r="D58" s="37"/>
      <c r="E58" s="34"/>
      <c r="F58" s="34"/>
      <c r="G58" s="34"/>
      <c r="H58" s="34"/>
      <c r="I58" s="36"/>
    </row>
    <row r="59" spans="1:10" ht="15.75" customHeight="1" x14ac:dyDescent="0.2">
      <c r="A59" s="34"/>
      <c r="B59" s="38"/>
      <c r="C59" s="36"/>
      <c r="D59" s="37"/>
      <c r="E59" s="34"/>
      <c r="F59" s="34"/>
      <c r="G59" s="34"/>
      <c r="H59" s="34"/>
      <c r="I59" s="36"/>
    </row>
    <row r="60" spans="1:10" ht="15.75" customHeight="1" x14ac:dyDescent="0.2">
      <c r="A60" s="34"/>
      <c r="B60" s="38"/>
      <c r="C60" s="36"/>
      <c r="D60" s="37"/>
      <c r="E60" s="34"/>
      <c r="F60" s="34"/>
      <c r="G60" s="34"/>
      <c r="H60" s="34"/>
      <c r="I60" s="36"/>
    </row>
    <row r="61" spans="1:10" ht="15.75" customHeight="1" x14ac:dyDescent="0.2">
      <c r="A61" s="34"/>
      <c r="B61" s="38"/>
      <c r="C61" s="36"/>
      <c r="D61" s="37"/>
      <c r="E61" s="34"/>
      <c r="F61" s="34"/>
      <c r="G61" s="34"/>
      <c r="H61" s="34"/>
      <c r="I61" s="36"/>
    </row>
    <row r="62" spans="1:10" ht="15.75" customHeight="1" x14ac:dyDescent="0.2">
      <c r="A62" s="34"/>
      <c r="B62" s="38"/>
      <c r="C62" s="36"/>
      <c r="D62" s="37"/>
      <c r="E62" s="34"/>
      <c r="F62" s="34"/>
      <c r="G62" s="34"/>
      <c r="H62" s="34"/>
      <c r="I62" s="36"/>
    </row>
    <row r="63" spans="1:10" ht="15.75" customHeight="1" x14ac:dyDescent="0.2">
      <c r="A63" s="34"/>
      <c r="B63" s="38"/>
      <c r="C63" s="36"/>
      <c r="D63" s="37"/>
      <c r="E63" s="34"/>
      <c r="F63" s="34"/>
      <c r="G63" s="34"/>
      <c r="H63" s="34"/>
      <c r="I63" s="36"/>
    </row>
    <row r="64" spans="1:10" ht="15.75" customHeight="1" x14ac:dyDescent="0.2">
      <c r="A64" s="34"/>
      <c r="B64" s="38"/>
      <c r="C64" s="36"/>
      <c r="D64" s="37"/>
      <c r="E64" s="34"/>
      <c r="F64" s="34"/>
      <c r="G64" s="34"/>
      <c r="H64" s="34"/>
      <c r="I64" s="36"/>
    </row>
    <row r="65" spans="1:9" ht="15.75" customHeight="1" x14ac:dyDescent="0.2">
      <c r="A65" s="26"/>
      <c r="B65" s="33"/>
      <c r="C65" s="26"/>
      <c r="D65" s="26"/>
      <c r="E65" s="26"/>
      <c r="F65" s="26"/>
      <c r="G65" s="26"/>
      <c r="H65" s="26"/>
      <c r="I65" s="26"/>
    </row>
    <row r="66" spans="1:9" ht="15.75" customHeight="1" x14ac:dyDescent="0.2">
      <c r="A66" s="34"/>
      <c r="B66" s="35"/>
      <c r="C66" s="36"/>
      <c r="D66" s="37"/>
      <c r="E66" s="34"/>
      <c r="F66" s="34"/>
      <c r="G66" s="34"/>
      <c r="H66" s="34"/>
      <c r="I66" s="36"/>
    </row>
    <row r="67" spans="1:9" ht="15.75" customHeight="1" x14ac:dyDescent="0.2">
      <c r="A67" s="34"/>
      <c r="B67" s="35"/>
      <c r="C67" s="36"/>
      <c r="D67" s="37"/>
      <c r="E67" s="34"/>
      <c r="F67" s="34"/>
      <c r="G67" s="34"/>
      <c r="H67" s="34"/>
      <c r="I67" s="36"/>
    </row>
    <row r="68" spans="1:9" ht="15.75" customHeight="1" x14ac:dyDescent="0.2">
      <c r="A68" s="34"/>
      <c r="B68" s="35"/>
      <c r="C68" s="36"/>
      <c r="D68" s="37"/>
      <c r="E68" s="34"/>
      <c r="F68" s="34"/>
      <c r="G68" s="34"/>
      <c r="H68" s="34"/>
      <c r="I68" s="36"/>
    </row>
    <row r="69" spans="1:9" ht="15.75" customHeight="1" x14ac:dyDescent="0.2">
      <c r="A69" s="34"/>
      <c r="B69" s="35"/>
      <c r="C69" s="36"/>
      <c r="D69" s="37"/>
      <c r="E69" s="34"/>
      <c r="F69" s="34"/>
      <c r="G69" s="34"/>
      <c r="H69" s="34"/>
      <c r="I69" s="36"/>
    </row>
    <row r="70" spans="1:9" ht="15.75" customHeight="1" x14ac:dyDescent="0.2">
      <c r="A70" s="34"/>
      <c r="B70" s="35"/>
      <c r="C70" s="36"/>
      <c r="D70" s="37"/>
      <c r="E70" s="34"/>
      <c r="F70" s="34"/>
      <c r="G70" s="34"/>
      <c r="H70" s="34"/>
      <c r="I70" s="36"/>
    </row>
    <row r="71" spans="1:9" ht="15.75" customHeight="1" x14ac:dyDescent="0.2">
      <c r="A71" s="34"/>
      <c r="B71" s="35"/>
      <c r="C71" s="36"/>
      <c r="D71" s="37"/>
      <c r="E71" s="34"/>
      <c r="F71" s="34"/>
      <c r="G71" s="34"/>
      <c r="H71" s="34"/>
      <c r="I71" s="36"/>
    </row>
    <row r="72" spans="1:9" ht="15.75" customHeight="1" x14ac:dyDescent="0.2">
      <c r="A72" s="34"/>
      <c r="B72" s="35"/>
      <c r="C72" s="36"/>
      <c r="D72" s="37"/>
      <c r="E72" s="34"/>
      <c r="F72" s="34"/>
      <c r="G72" s="34"/>
      <c r="H72" s="34"/>
      <c r="I72" s="36"/>
    </row>
    <row r="73" spans="1:9" ht="15.75" customHeight="1" x14ac:dyDescent="0.2">
      <c r="A73" s="34"/>
      <c r="B73" s="35"/>
      <c r="C73" s="36"/>
      <c r="D73" s="37"/>
      <c r="E73" s="34"/>
      <c r="F73" s="34"/>
      <c r="G73" s="34"/>
      <c r="H73" s="34"/>
      <c r="I73" s="36"/>
    </row>
  </sheetData>
  <mergeCells count="10">
    <mergeCell ref="A1:I1"/>
    <mergeCell ref="E39:I39"/>
    <mergeCell ref="A41:B41"/>
    <mergeCell ref="E4:I4"/>
    <mergeCell ref="A6:B6"/>
    <mergeCell ref="A2:J2"/>
    <mergeCell ref="A3:J3"/>
    <mergeCell ref="A33:J33"/>
    <mergeCell ref="A34:J34"/>
    <mergeCell ref="A35:J35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indexed="34"/>
  </sheetPr>
  <dimension ref="A1:M195"/>
  <sheetViews>
    <sheetView topLeftCell="A8" workbookViewId="0">
      <selection sqref="A1:I190"/>
    </sheetView>
  </sheetViews>
  <sheetFormatPr defaultColWidth="9.140625" defaultRowHeight="12.75" x14ac:dyDescent="0.2"/>
  <cols>
    <col min="1" max="1" width="4" style="266" customWidth="1"/>
    <col min="2" max="2" width="25.5703125" style="17" customWidth="1"/>
    <col min="3" max="3" width="10.5703125" style="17" customWidth="1"/>
    <col min="4" max="4" width="29.85546875" style="17" customWidth="1"/>
    <col min="5" max="5" width="10.28515625" style="17" customWidth="1"/>
    <col min="6" max="6" width="6.85546875" style="17" customWidth="1"/>
    <col min="7" max="7" width="36" style="17" customWidth="1"/>
    <col min="8" max="8" width="8.140625" style="17" customWidth="1"/>
    <col min="9" max="9" width="9.7109375" style="17" customWidth="1"/>
    <col min="10" max="10" width="6" style="17" customWidth="1"/>
    <col min="11" max="16384" width="9.140625" style="17"/>
  </cols>
  <sheetData>
    <row r="1" spans="1:13" x14ac:dyDescent="0.2">
      <c r="A1" s="420" t="str">
        <f>'1'!A10:M10</f>
        <v>УПРАВЛЕНИЕ ПО ФИЗИЧЕСКОЙ КУЛЬТУРЕ И СПОРТУ ГОРОДА РОСТОВА-НА ДОНУ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</row>
    <row r="2" spans="1:13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92"/>
      <c r="K2" s="91"/>
      <c r="L2" s="91"/>
      <c r="M2" s="91"/>
    </row>
    <row r="3" spans="1:13" ht="27" customHeight="1" x14ac:dyDescent="0.2">
      <c r="A3" s="424" t="str">
        <f>Name_4</f>
        <v>ОТКРЫТЫЙ ЛЕТНИЙ ЧЕМПИОНАТ ГОРОДА РОСТОВА-НА-ДОНУ</v>
      </c>
      <c r="B3" s="424"/>
      <c r="C3" s="424"/>
      <c r="D3" s="424"/>
      <c r="E3" s="424"/>
      <c r="F3" s="424"/>
      <c r="G3" s="424"/>
      <c r="H3" s="424"/>
      <c r="I3" s="424"/>
      <c r="J3" s="92"/>
      <c r="K3" s="91"/>
      <c r="L3" s="91"/>
      <c r="M3" s="91"/>
    </row>
    <row r="4" spans="1:13" ht="14.25" x14ac:dyDescent="0.2">
      <c r="A4" s="423"/>
      <c r="B4" s="423"/>
      <c r="C4" s="14"/>
      <c r="D4" s="4"/>
      <c r="E4" s="267" t="s">
        <v>4</v>
      </c>
      <c r="F4" s="267"/>
      <c r="G4" s="267"/>
      <c r="H4" s="267"/>
      <c r="I4" s="267"/>
      <c r="J4" s="267"/>
    </row>
    <row r="5" spans="1:13" x14ac:dyDescent="0.2">
      <c r="A5" s="423" t="s">
        <v>78</v>
      </c>
      <c r="B5" s="423"/>
      <c r="C5" s="14"/>
      <c r="D5" s="4"/>
      <c r="H5" s="88" t="str">
        <f>d_1</f>
        <v>17 сентября 2022 г.</v>
      </c>
      <c r="I5" s="18"/>
      <c r="J5" s="14"/>
    </row>
    <row r="6" spans="1:13" ht="13.5" customHeight="1" x14ac:dyDescent="0.2">
      <c r="A6" s="88" t="str">
        <f>d_4</f>
        <v>ЖЕНЩИНЫ</v>
      </c>
      <c r="C6" s="14"/>
      <c r="D6" s="4"/>
      <c r="E6" s="129"/>
      <c r="F6" s="134" t="str">
        <f>d_5</f>
        <v>г.Ростов н/Д стадион Арсенал</v>
      </c>
      <c r="G6" s="129"/>
      <c r="H6" s="129"/>
      <c r="I6" s="200" t="s">
        <v>2429</v>
      </c>
      <c r="J6" s="14"/>
    </row>
    <row r="7" spans="1:13" ht="18" x14ac:dyDescent="0.2">
      <c r="A7" s="264" t="s">
        <v>74</v>
      </c>
      <c r="B7" s="114" t="s">
        <v>75</v>
      </c>
      <c r="C7" s="114" t="s">
        <v>72</v>
      </c>
      <c r="D7" s="114" t="s">
        <v>107</v>
      </c>
      <c r="E7" s="127" t="s">
        <v>42</v>
      </c>
      <c r="F7" s="127" t="s">
        <v>114</v>
      </c>
      <c r="G7" s="127" t="s">
        <v>22</v>
      </c>
      <c r="H7" s="127" t="s">
        <v>57</v>
      </c>
      <c r="I7" s="114" t="s">
        <v>77</v>
      </c>
    </row>
    <row r="8" spans="1:13" x14ac:dyDescent="0.2">
      <c r="A8" s="265"/>
      <c r="B8" s="121" t="s">
        <v>52</v>
      </c>
      <c r="C8" s="116"/>
      <c r="D8" s="116"/>
      <c r="E8" s="116"/>
      <c r="F8" s="116"/>
      <c r="G8" s="116"/>
      <c r="H8" s="116"/>
      <c r="I8" s="117"/>
    </row>
    <row r="9" spans="1:13" ht="15" customHeight="1" x14ac:dyDescent="0.2">
      <c r="A9" s="20" t="s">
        <v>45</v>
      </c>
      <c r="B9" s="206" t="e">
        <f>VLOOKUP($E9,УЧАСТНИКИ!$A$2:$L$1060,3,FALSE)</f>
        <v>#N/A</v>
      </c>
      <c r="C9" s="207" t="e">
        <f>VLOOKUP($E9,УЧАСТНИКИ!$A$2:$L$1060,4,FALSE)</f>
        <v>#N/A</v>
      </c>
      <c r="D9" s="211" t="e">
        <f>VLOOKUP($E9,УЧАСТНИКИ!$A$2:$L$1060,5,FALSE)</f>
        <v>#N/A</v>
      </c>
      <c r="E9" s="20"/>
      <c r="F9" s="27"/>
      <c r="G9" s="20"/>
      <c r="H9" s="20"/>
      <c r="I9" s="16"/>
    </row>
    <row r="10" spans="1:13" ht="15" customHeight="1" x14ac:dyDescent="0.2">
      <c r="A10" s="20" t="s">
        <v>46</v>
      </c>
      <c r="B10" s="15" t="str">
        <f>VLOOKUP($E10,УЧАСТНИКИ!$A$2:$L$1060,3,FALSE)</f>
        <v>КУЧЕРЕНКО ЮЛИЯ</v>
      </c>
      <c r="C10" s="16" t="str">
        <f>VLOOKUP($E10,УЧАСТНИКИ!$A$2:$L$1060,4,FALSE)</f>
        <v>15.10.1998</v>
      </c>
      <c r="D10" s="32" t="str">
        <f>VLOOKUP($E10,УЧАСТНИКИ!$A$2:$L$1060,5,FALSE)</f>
        <v>Бегом по Жизни</v>
      </c>
      <c r="E10" s="20" t="s">
        <v>2199</v>
      </c>
      <c r="F10" s="20"/>
      <c r="G10" s="20"/>
      <c r="H10" s="20"/>
      <c r="I10" s="16"/>
    </row>
    <row r="11" spans="1:13" ht="15" customHeight="1" x14ac:dyDescent="0.2">
      <c r="A11" s="20" t="s">
        <v>47</v>
      </c>
      <c r="B11" s="15" t="str">
        <f>VLOOKUP($E11,УЧАСТНИКИ!$A$2:$L$1060,3,FALSE)</f>
        <v>ГАВРИЛОВА СОФИЯ</v>
      </c>
      <c r="C11" s="16" t="str">
        <f>VLOOKUP($E11,УЧАСТНИКИ!$A$2:$L$1060,4,FALSE)</f>
        <v>08.06.2006</v>
      </c>
      <c r="D11" s="32" t="str">
        <f>VLOOKUP($E11,УЧАСТНИКИ!$A$2:$L$1060,5,FALSE)</f>
        <v>РОСТОВ ДЮСШ-1</v>
      </c>
      <c r="E11" s="20" t="s">
        <v>2546</v>
      </c>
      <c r="F11" s="20"/>
      <c r="G11" s="20"/>
      <c r="H11" s="20"/>
      <c r="I11" s="16"/>
    </row>
    <row r="12" spans="1:13" ht="15" customHeight="1" x14ac:dyDescent="0.2">
      <c r="A12" s="20" t="s">
        <v>48</v>
      </c>
      <c r="B12" s="15" t="str">
        <f>VLOOKUP($E12,УЧАСТНИКИ!$A$2:$L$1060,3,FALSE)</f>
        <v>КОТЛЯРОВА МАРГАРИТА</v>
      </c>
      <c r="C12" s="16" t="str">
        <f>VLOOKUP($E12,УЧАСТНИКИ!$A$2:$L$1060,4,FALSE)</f>
        <v>07.05.2009</v>
      </c>
      <c r="D12" s="32" t="str">
        <f>VLOOKUP($E12,УЧАСТНИКИ!$A$2:$L$1060,5,FALSE)</f>
        <v>РОСТОВ СШОР (К) СКА</v>
      </c>
      <c r="E12" s="20" t="s">
        <v>2563</v>
      </c>
      <c r="F12" s="27"/>
      <c r="G12" s="20"/>
      <c r="H12" s="20"/>
      <c r="I12" s="16"/>
    </row>
    <row r="13" spans="1:13" ht="15" hidden="1" customHeight="1" x14ac:dyDescent="0.2">
      <c r="A13" s="20" t="s">
        <v>49</v>
      </c>
      <c r="B13" s="15" t="e">
        <f>VLOOKUP($E13,УЧАСТНИКИ!$A$2:$L$1060,3,FALSE)</f>
        <v>#N/A</v>
      </c>
      <c r="C13" s="16" t="e">
        <f>VLOOKUP($E13,УЧАСТНИКИ!$A$2:$L$1060,4,FALSE)</f>
        <v>#N/A</v>
      </c>
      <c r="D13" s="32" t="e">
        <f>VLOOKUP($E13,УЧАСТНИКИ!$A$2:$L$1060,5,FALSE)</f>
        <v>#N/A</v>
      </c>
      <c r="E13" s="20"/>
      <c r="F13" s="20"/>
      <c r="G13" s="20"/>
      <c r="H13" s="20"/>
      <c r="I13" s="16"/>
    </row>
    <row r="14" spans="1:13" ht="15" hidden="1" customHeight="1" x14ac:dyDescent="0.2">
      <c r="A14" s="20" t="s">
        <v>50</v>
      </c>
      <c r="B14" s="15" t="e">
        <f>VLOOKUP($E14,УЧАСТНИКИ!$A$2:$L$1060,3,FALSE)</f>
        <v>#N/A</v>
      </c>
      <c r="C14" s="16" t="e">
        <f>VLOOKUP($E14,УЧАСТНИКИ!$A$2:$L$1060,4,FALSE)</f>
        <v>#N/A</v>
      </c>
      <c r="D14" s="32" t="e">
        <f>VLOOKUP($E14,УЧАСТНИКИ!$A$2:$L$1060,5,FALSE)</f>
        <v>#N/A</v>
      </c>
      <c r="E14" s="20"/>
      <c r="F14" s="20"/>
      <c r="G14" s="20"/>
      <c r="H14" s="20"/>
      <c r="I14" s="16"/>
    </row>
    <row r="15" spans="1:13" ht="15" hidden="1" customHeight="1" x14ac:dyDescent="0.2">
      <c r="A15" s="20" t="s">
        <v>51</v>
      </c>
      <c r="B15" s="15" t="e">
        <f>VLOOKUP($E15,УЧАСТНИКИ!$A$2:$L$1060,3,FALSE)</f>
        <v>#N/A</v>
      </c>
      <c r="C15" s="16" t="e">
        <f>VLOOKUP($E15,УЧАСТНИКИ!$A$2:$L$1060,4,FALSE)</f>
        <v>#N/A</v>
      </c>
      <c r="D15" s="32" t="e">
        <f>VLOOKUP($E15,УЧАСТНИКИ!$A$2:$L$1060,5,FALSE)</f>
        <v>#N/A</v>
      </c>
      <c r="E15" s="20"/>
      <c r="F15" s="20"/>
      <c r="G15" s="20"/>
      <c r="H15" s="20"/>
      <c r="I15" s="16"/>
    </row>
    <row r="16" spans="1:13" ht="15" hidden="1" customHeight="1" x14ac:dyDescent="0.2">
      <c r="A16" s="20" t="s">
        <v>88</v>
      </c>
      <c r="B16" s="206" t="e">
        <f>VLOOKUP($E16,УЧАСТНИКИ!$A$2:$L$1060,3,FALSE)</f>
        <v>#N/A</v>
      </c>
      <c r="C16" s="207" t="e">
        <f>VLOOKUP($E16,УЧАСТНИКИ!$A$2:$L$1060,4,FALSE)</f>
        <v>#N/A</v>
      </c>
      <c r="D16" s="211" t="e">
        <f>VLOOKUP($E16,УЧАСТНИКИ!$A$2:$L$1060,5,FALSE)</f>
        <v>#N/A</v>
      </c>
      <c r="E16" s="20"/>
      <c r="F16" s="20"/>
      <c r="G16" s="20"/>
      <c r="H16" s="20"/>
      <c r="I16" s="16"/>
    </row>
    <row r="17" spans="1:9" ht="15" customHeight="1" x14ac:dyDescent="0.2">
      <c r="A17" s="261"/>
      <c r="B17" s="121" t="s">
        <v>53</v>
      </c>
      <c r="C17" s="116"/>
      <c r="D17" s="116"/>
      <c r="E17" s="116"/>
      <c r="F17" s="116"/>
      <c r="G17" s="116"/>
      <c r="H17" s="116"/>
      <c r="I17" s="117"/>
    </row>
    <row r="18" spans="1:9" ht="15" customHeight="1" x14ac:dyDescent="0.2">
      <c r="A18" s="208" t="s">
        <v>2642</v>
      </c>
      <c r="B18" s="15" t="str">
        <f>VLOOKUP($E18,УЧАСТНИКИ!$A$2:$L$1060,3,FALSE)</f>
        <v>ДЬЯЧЕНКО ЕЛЕНА</v>
      </c>
      <c r="C18" s="16" t="str">
        <f>VLOOKUP($E18,УЧАСТНИКИ!$A$2:$L$1060,4,FALSE)</f>
        <v>21.10.1987</v>
      </c>
      <c r="D18" s="32" t="str">
        <f>VLOOKUP($E18,УЧАСТНИКИ!$A$2:$L$1060,5,FALSE)</f>
        <v>Ростов Дон Бегущий</v>
      </c>
      <c r="E18" s="20" t="s">
        <v>2642</v>
      </c>
      <c r="F18" s="20"/>
      <c r="G18" s="20"/>
      <c r="H18" s="20"/>
      <c r="I18" s="16"/>
    </row>
    <row r="19" spans="1:9" ht="15" customHeight="1" x14ac:dyDescent="0.2">
      <c r="A19" s="20" t="s">
        <v>46</v>
      </c>
      <c r="B19" s="15" t="str">
        <f>VLOOKUP($E19,УЧАСТНИКИ!$A$2:$L$1060,3,FALSE)</f>
        <v>КВИТКИНА МАРИЯ</v>
      </c>
      <c r="C19" s="16" t="str">
        <f>VLOOKUP($E19,УЧАСТНИКИ!$A$2:$L$1060,4,FALSE)</f>
        <v>26.08.2012</v>
      </c>
      <c r="D19" s="32" t="str">
        <f>VLOOKUP($E19,УЧАСТНИКИ!$A$2:$L$1060,5,FALSE)</f>
        <v>РОСТОВ СШ-12</v>
      </c>
      <c r="E19" s="20" t="s">
        <v>171</v>
      </c>
      <c r="F19" s="20"/>
      <c r="G19" s="20"/>
      <c r="H19" s="20"/>
      <c r="I19" s="16"/>
    </row>
    <row r="20" spans="1:9" ht="15" customHeight="1" x14ac:dyDescent="0.2">
      <c r="A20" s="20" t="s">
        <v>47</v>
      </c>
      <c r="B20" s="15" t="str">
        <f>VLOOKUP($E20,УЧАСТНИКИ!$A$2:$L$1060,3,FALSE)</f>
        <v>ЧУЧЕЛОВА ЕВГЕНИЯ</v>
      </c>
      <c r="C20" s="16" t="str">
        <f>VLOOKUP($E20,УЧАСТНИКИ!$A$2:$L$1060,4,FALSE)</f>
        <v>09.08.2008</v>
      </c>
      <c r="D20" s="32" t="str">
        <f>VLOOKUP($E20,УЧАСТНИКИ!$A$2:$L$1060,5,FALSE)</f>
        <v>РОСТОВ ДЮСШ-1</v>
      </c>
      <c r="E20" s="20" t="s">
        <v>2639</v>
      </c>
      <c r="F20" s="20"/>
      <c r="G20" s="20"/>
      <c r="H20" s="20"/>
      <c r="I20" s="16"/>
    </row>
    <row r="21" spans="1:9" ht="15" customHeight="1" x14ac:dyDescent="0.2">
      <c r="A21" s="20" t="s">
        <v>48</v>
      </c>
      <c r="B21" s="15" t="str">
        <f>VLOOKUP($E21,УЧАСТНИКИ!$A$2:$L$1060,3,FALSE)</f>
        <v>КУЗНЕЦОВА ТАТЬЯНА</v>
      </c>
      <c r="C21" s="16" t="str">
        <f>VLOOKUP($E21,УЧАСТНИКИ!$A$2:$L$1060,4,FALSE)</f>
        <v>14.08.2008</v>
      </c>
      <c r="D21" s="32" t="str">
        <f>VLOOKUP($E21,УЧАСТНИКИ!$A$2:$L$1060,5,FALSE)</f>
        <v>РОСТОВ ДЮСШ-1</v>
      </c>
      <c r="E21" s="20" t="s">
        <v>1491</v>
      </c>
      <c r="F21" s="27"/>
      <c r="G21" s="20"/>
      <c r="H21" s="20"/>
      <c r="I21" s="16"/>
    </row>
    <row r="22" spans="1:9" ht="15" hidden="1" customHeight="1" x14ac:dyDescent="0.2">
      <c r="A22" s="20" t="s">
        <v>49</v>
      </c>
      <c r="B22" s="15" t="e">
        <f>VLOOKUP($E22,УЧАСТНИКИ!$A$2:$L$1060,3,FALSE)</f>
        <v>#N/A</v>
      </c>
      <c r="C22" s="16" t="e">
        <f>VLOOKUP($E22,УЧАСТНИКИ!$A$2:$L$1060,4,FALSE)</f>
        <v>#N/A</v>
      </c>
      <c r="D22" s="32" t="e">
        <f>VLOOKUP($E22,УЧАСТНИКИ!$A$2:$L$1060,5,FALSE)</f>
        <v>#N/A</v>
      </c>
      <c r="E22" s="20"/>
      <c r="F22" s="20"/>
      <c r="G22" s="20"/>
      <c r="H22" s="20"/>
      <c r="I22" s="16"/>
    </row>
    <row r="23" spans="1:9" ht="15" hidden="1" customHeight="1" x14ac:dyDescent="0.2">
      <c r="A23" s="20" t="s">
        <v>50</v>
      </c>
      <c r="B23" s="15" t="e">
        <f>VLOOKUP($E23,УЧАСТНИКИ!$A$2:$L$1060,3,FALSE)</f>
        <v>#N/A</v>
      </c>
      <c r="C23" s="16" t="e">
        <f>VLOOKUP($E23,УЧАСТНИКИ!$A$2:$L$1060,4,FALSE)</f>
        <v>#N/A</v>
      </c>
      <c r="D23" s="32" t="e">
        <f>VLOOKUP($E23,УЧАСТНИКИ!$A$2:$L$1060,5,FALSE)</f>
        <v>#N/A</v>
      </c>
      <c r="E23" s="20"/>
      <c r="F23" s="20"/>
      <c r="G23" s="20"/>
      <c r="H23" s="20"/>
      <c r="I23" s="16"/>
    </row>
    <row r="24" spans="1:9" ht="15" hidden="1" customHeight="1" x14ac:dyDescent="0.2">
      <c r="A24" s="20" t="s">
        <v>51</v>
      </c>
      <c r="B24" s="15" t="e">
        <f>VLOOKUP($E24,УЧАСТНИКИ!$A$2:$L$1060,3,FALSE)</f>
        <v>#N/A</v>
      </c>
      <c r="C24" s="16" t="e">
        <f>VLOOKUP($E24,УЧАСТНИКИ!$A$2:$L$1060,4,FALSE)</f>
        <v>#N/A</v>
      </c>
      <c r="D24" s="32" t="e">
        <f>VLOOKUP($E24,УЧАСТНИКИ!$A$2:$L$1060,5,FALSE)</f>
        <v>#N/A</v>
      </c>
      <c r="E24" s="20"/>
      <c r="F24" s="20"/>
      <c r="G24" s="20"/>
      <c r="H24" s="20"/>
      <c r="I24" s="16"/>
    </row>
    <row r="25" spans="1:9" ht="15" hidden="1" customHeight="1" x14ac:dyDescent="0.2">
      <c r="A25" s="20" t="s">
        <v>88</v>
      </c>
      <c r="B25" s="15" t="e">
        <f>VLOOKUP($E25,УЧАСТНИКИ!$A$2:$L$1060,3,FALSE)</f>
        <v>#N/A</v>
      </c>
      <c r="C25" s="16" t="e">
        <f>VLOOKUP($E25,УЧАСТНИКИ!$A$2:$L$1060,4,FALSE)</f>
        <v>#N/A</v>
      </c>
      <c r="D25" s="32" t="e">
        <f>VLOOKUP($E25,УЧАСТНИКИ!$A$2:$L$1060,5,FALSE)</f>
        <v>#N/A</v>
      </c>
      <c r="E25" s="20"/>
      <c r="F25" s="20"/>
      <c r="G25" s="20"/>
      <c r="H25" s="20"/>
      <c r="I25" s="16"/>
    </row>
    <row r="26" spans="1:9" ht="15" customHeight="1" x14ac:dyDescent="0.2">
      <c r="A26" s="261"/>
      <c r="B26" s="121" t="s">
        <v>54</v>
      </c>
      <c r="C26" s="116"/>
      <c r="D26" s="116"/>
      <c r="E26" s="116"/>
      <c r="F26" s="116"/>
      <c r="G26" s="116"/>
      <c r="H26" s="116"/>
      <c r="I26" s="117"/>
    </row>
    <row r="27" spans="1:9" ht="15" customHeight="1" x14ac:dyDescent="0.2">
      <c r="A27" s="20" t="s">
        <v>45</v>
      </c>
      <c r="B27" s="15" t="str">
        <f>VLOOKUP($E27,УЧАСТНИКИ!$A$2:$L$1060,3,FALSE)</f>
        <v>СЕМЕРЕНКО ВАЛЕРИЯ</v>
      </c>
      <c r="C27" s="16" t="str">
        <f>VLOOKUP($E27,УЧАСТНИКИ!$A$2:$L$1060,4,FALSE)</f>
        <v>24.01.1998</v>
      </c>
      <c r="D27" s="32" t="str">
        <f>VLOOKUP($E27,УЧАСТНИКИ!$A$2:$L$1060,5,FALSE)</f>
        <v>Ростов Дон Бегущий</v>
      </c>
      <c r="E27" s="20" t="s">
        <v>2629</v>
      </c>
      <c r="F27" s="20"/>
      <c r="G27" s="20"/>
      <c r="H27" s="20"/>
      <c r="I27" s="16"/>
    </row>
    <row r="28" spans="1:9" ht="15" customHeight="1" x14ac:dyDescent="0.2">
      <c r="A28" s="20" t="s">
        <v>46</v>
      </c>
      <c r="B28" s="15" t="str">
        <f>VLOOKUP($E28,УЧАСТНИКИ!$A$2:$L$1060,3,FALSE)</f>
        <v>КОБАЛИЯ ДИАНА</v>
      </c>
      <c r="C28" s="16" t="str">
        <f>VLOOKUP($E28,УЧАСТНИКИ!$A$2:$L$1060,4,FALSE)</f>
        <v>29.07.2009</v>
      </c>
      <c r="D28" s="32" t="str">
        <f>VLOOKUP($E28,УЧАСТНИКИ!$A$2:$L$1060,5,FALSE)</f>
        <v>РОСТОВ ДЮСШ-1</v>
      </c>
      <c r="E28" s="20" t="s">
        <v>1425</v>
      </c>
      <c r="F28" s="20"/>
      <c r="G28" s="20"/>
      <c r="H28" s="20"/>
      <c r="I28" s="16"/>
    </row>
    <row r="29" spans="1:9" ht="15" customHeight="1" x14ac:dyDescent="0.2">
      <c r="A29" s="262" t="s">
        <v>47</v>
      </c>
      <c r="B29" s="15" t="str">
        <f>VLOOKUP($E29,УЧАСТНИКИ!$A$2:$L$1060,3,FALSE)</f>
        <v>ЧУВИКОВА ЕКАТЕРИНА</v>
      </c>
      <c r="C29" s="16" t="str">
        <f>VLOOKUP($E29,УЧАСТНИКИ!$A$2:$L$1060,4,FALSE)</f>
        <v>13.08.2008</v>
      </c>
      <c r="D29" s="32" t="str">
        <f>VLOOKUP($E29,УЧАСТНИКИ!$A$2:$L$1060,5,FALSE)</f>
        <v>РОСТОВ СШОР (К) СКА</v>
      </c>
      <c r="E29" s="20" t="s">
        <v>97</v>
      </c>
      <c r="F29" s="20"/>
      <c r="G29" s="20"/>
      <c r="H29" s="20"/>
      <c r="I29" s="16"/>
    </row>
    <row r="30" spans="1:9" ht="15" customHeight="1" x14ac:dyDescent="0.2">
      <c r="A30" s="20" t="s">
        <v>48</v>
      </c>
      <c r="B30" s="15" t="str">
        <f>VLOOKUP($E30,УЧАСТНИКИ!$A$2:$L$1060,3,FALSE)</f>
        <v>КЛЕЙМЁНОВА СОФИЯ</v>
      </c>
      <c r="C30" s="16" t="str">
        <f>VLOOKUP($E30,УЧАСТНИКИ!$A$2:$L$1060,4,FALSE)</f>
        <v>18.07.2007</v>
      </c>
      <c r="D30" s="32" t="str">
        <f>VLOOKUP($E30,УЧАСТНИКИ!$A$2:$L$1060,5,FALSE)</f>
        <v>РОСТОВ ДЮСШ-1</v>
      </c>
      <c r="E30" s="20" t="s">
        <v>2268</v>
      </c>
      <c r="F30" s="27"/>
      <c r="G30" s="20"/>
      <c r="H30" s="20"/>
      <c r="I30" s="16"/>
    </row>
    <row r="31" spans="1:9" ht="15" hidden="1" customHeight="1" x14ac:dyDescent="0.2">
      <c r="A31" s="20" t="s">
        <v>49</v>
      </c>
      <c r="B31" s="15" t="e">
        <f>VLOOKUP($E31,УЧАСТНИКИ!$A$2:$L$1060,3,FALSE)</f>
        <v>#N/A</v>
      </c>
      <c r="C31" s="16" t="e">
        <f>VLOOKUP($E31,УЧАСТНИКИ!$A$2:$L$1060,4,FALSE)</f>
        <v>#N/A</v>
      </c>
      <c r="D31" s="32" t="e">
        <f>VLOOKUP($E31,УЧАСТНИКИ!$A$2:$L$1060,5,FALSE)</f>
        <v>#N/A</v>
      </c>
      <c r="E31" s="20"/>
      <c r="F31" s="20"/>
      <c r="G31" s="20"/>
      <c r="H31" s="20"/>
      <c r="I31" s="16"/>
    </row>
    <row r="32" spans="1:9" ht="15" hidden="1" customHeight="1" x14ac:dyDescent="0.2">
      <c r="A32" s="20" t="s">
        <v>50</v>
      </c>
      <c r="B32" s="15" t="e">
        <f>VLOOKUP($E32,УЧАСТНИКИ!$A$2:$L$1060,3,FALSE)</f>
        <v>#N/A</v>
      </c>
      <c r="C32" s="16" t="e">
        <f>VLOOKUP($E32,УЧАСТНИКИ!$A$2:$L$1060,4,FALSE)</f>
        <v>#N/A</v>
      </c>
      <c r="D32" s="32" t="e">
        <f>VLOOKUP($E32,УЧАСТНИКИ!$A$2:$L$1060,5,FALSE)</f>
        <v>#N/A</v>
      </c>
      <c r="E32" s="20"/>
      <c r="F32" s="20"/>
      <c r="G32" s="20"/>
      <c r="H32" s="20"/>
      <c r="I32" s="16"/>
    </row>
    <row r="33" spans="1:9" ht="15" hidden="1" customHeight="1" x14ac:dyDescent="0.2">
      <c r="A33" s="20" t="s">
        <v>51</v>
      </c>
      <c r="B33" s="15" t="e">
        <f>VLOOKUP($E33,УЧАСТНИКИ!$A$2:$L$1060,3,FALSE)</f>
        <v>#N/A</v>
      </c>
      <c r="C33" s="16" t="e">
        <f>VLOOKUP($E33,УЧАСТНИКИ!$A$2:$L$1060,4,FALSE)</f>
        <v>#N/A</v>
      </c>
      <c r="D33" s="32" t="e">
        <f>VLOOKUP($E33,УЧАСТНИКИ!$A$2:$L$1060,5,FALSE)</f>
        <v>#N/A</v>
      </c>
      <c r="E33" s="20"/>
      <c r="F33" s="20"/>
      <c r="G33" s="20"/>
      <c r="H33" s="20"/>
      <c r="I33" s="16"/>
    </row>
    <row r="34" spans="1:9" ht="15" hidden="1" customHeight="1" x14ac:dyDescent="0.2">
      <c r="A34" s="20" t="s">
        <v>88</v>
      </c>
      <c r="B34" s="15" t="e">
        <f>VLOOKUP($E34,УЧАСТНИКИ!$A$2:$L$1060,3,FALSE)</f>
        <v>#N/A</v>
      </c>
      <c r="C34" s="16" t="e">
        <f>VLOOKUP($E34,УЧАСТНИКИ!$A$2:$L$1060,4,FALSE)</f>
        <v>#N/A</v>
      </c>
      <c r="D34" s="32" t="e">
        <f>VLOOKUP($E34,УЧАСТНИКИ!$A$2:$L$1060,5,FALSE)</f>
        <v>#N/A</v>
      </c>
      <c r="E34" s="20"/>
      <c r="F34" s="20"/>
      <c r="G34" s="20"/>
      <c r="H34" s="20"/>
      <c r="I34" s="16"/>
    </row>
    <row r="35" spans="1:9" ht="15" customHeight="1" x14ac:dyDescent="0.2">
      <c r="A35" s="261"/>
      <c r="B35" s="121" t="s">
        <v>55</v>
      </c>
      <c r="C35" s="116"/>
      <c r="D35" s="116"/>
      <c r="E35" s="116"/>
      <c r="F35" s="116"/>
      <c r="G35" s="116"/>
      <c r="H35" s="116"/>
      <c r="I35" s="117"/>
    </row>
    <row r="36" spans="1:9" ht="15" customHeight="1" x14ac:dyDescent="0.2">
      <c r="A36" s="20" t="s">
        <v>45</v>
      </c>
      <c r="B36" s="15" t="str">
        <f>VLOOKUP($E36,УЧАСТНИКИ!$A$2:$L$1060,3,FALSE)</f>
        <v>ИВАНОВА ЭЛИНА</v>
      </c>
      <c r="C36" s="16" t="str">
        <f>VLOOKUP($E36,УЧАСТНИКИ!$A$2:$L$1060,4,FALSE)</f>
        <v>28.02.2001</v>
      </c>
      <c r="D36" s="32" t="str">
        <f>VLOOKUP($E36,УЧАСТНИКИ!$A$2:$L$1060,5,FALSE)</f>
        <v>РОСТОВ ДЮСШ-1</v>
      </c>
      <c r="E36" s="20" t="s">
        <v>2430</v>
      </c>
      <c r="F36" s="27"/>
      <c r="G36" s="20"/>
      <c r="H36" s="20"/>
      <c r="I36" s="16"/>
    </row>
    <row r="37" spans="1:9" ht="15" customHeight="1" x14ac:dyDescent="0.2">
      <c r="A37" s="20" t="s">
        <v>46</v>
      </c>
      <c r="B37" s="15" t="str">
        <f>VLOOKUP($E37,УЧАСТНИКИ!$A$2:$L$1060,3,FALSE)</f>
        <v>ЯКОВЛЕВА ДИАНА</v>
      </c>
      <c r="C37" s="16" t="str">
        <f>VLOOKUP($E37,УЧАСТНИКИ!$A$2:$L$1060,4,FALSE)</f>
        <v>27.10.2008</v>
      </c>
      <c r="D37" s="32" t="str">
        <f>VLOOKUP($E37,УЧАСТНИКИ!$A$2:$L$1060,5,FALSE)</f>
        <v>РОСТОВ ДЮСШ-1</v>
      </c>
      <c r="E37" s="20" t="s">
        <v>2250</v>
      </c>
      <c r="F37" s="20"/>
      <c r="G37" s="20"/>
      <c r="H37" s="20"/>
      <c r="I37" s="16"/>
    </row>
    <row r="38" spans="1:9" ht="15" customHeight="1" x14ac:dyDescent="0.2">
      <c r="A38" s="20" t="s">
        <v>47</v>
      </c>
      <c r="B38" s="15" t="str">
        <f>VLOOKUP($E38,УЧАСТНИКИ!$A$2:$L$1060,3,FALSE)</f>
        <v>НИКОНОВА АНАСТАСИЯ</v>
      </c>
      <c r="C38" s="16" t="str">
        <f>VLOOKUP($E38,УЧАСТНИКИ!$A$2:$L$1060,4,FALSE)</f>
        <v>12.05.2004</v>
      </c>
      <c r="D38" s="32" t="str">
        <f>VLOOKUP($E38,УЧАСТНИКИ!$A$2:$L$1060,5,FALSE)</f>
        <v>ТАГАНРОГ СШОР-13</v>
      </c>
      <c r="E38" s="20" t="s">
        <v>1413</v>
      </c>
      <c r="F38" s="20"/>
      <c r="G38" s="20"/>
      <c r="H38" s="20"/>
      <c r="I38" s="16"/>
    </row>
    <row r="39" spans="1:9" ht="15" customHeight="1" x14ac:dyDescent="0.2">
      <c r="A39" s="20" t="s">
        <v>48</v>
      </c>
      <c r="B39" s="15" t="str">
        <f>VLOOKUP($E39,УЧАСТНИКИ!$A$2:$L$1060,3,FALSE)</f>
        <v>ЧЕРНОВА АНАСТАСИЯ</v>
      </c>
      <c r="C39" s="16" t="str">
        <f>VLOOKUP($E39,УЧАСТНИКИ!$A$2:$L$1060,4,FALSE)</f>
        <v>18.02.2007</v>
      </c>
      <c r="D39" s="32" t="str">
        <f>VLOOKUP($E39,УЧАСТНИКИ!$A$2:$L$1060,5,FALSE)</f>
        <v>РОСТОВ СШОР-8</v>
      </c>
      <c r="E39" s="20" t="s">
        <v>334</v>
      </c>
      <c r="F39" s="20"/>
      <c r="G39" s="20"/>
      <c r="H39" s="20"/>
      <c r="I39" s="16"/>
    </row>
    <row r="40" spans="1:9" ht="15" hidden="1" customHeight="1" x14ac:dyDescent="0.2">
      <c r="A40" s="20" t="s">
        <v>49</v>
      </c>
      <c r="B40" s="15" t="e">
        <f>VLOOKUP($E40,УЧАСТНИКИ!$A$2:$L$1060,3,FALSE)</f>
        <v>#N/A</v>
      </c>
      <c r="C40" s="16" t="e">
        <f>VLOOKUP($E40,УЧАСТНИКИ!$A$2:$L$1060,4,FALSE)</f>
        <v>#N/A</v>
      </c>
      <c r="D40" s="32" t="e">
        <f>VLOOKUP($E40,УЧАСТНИКИ!$A$2:$L$1060,5,FALSE)</f>
        <v>#N/A</v>
      </c>
      <c r="E40" s="20"/>
      <c r="F40" s="20"/>
      <c r="G40" s="20"/>
      <c r="H40" s="20"/>
      <c r="I40" s="16"/>
    </row>
    <row r="41" spans="1:9" ht="15" hidden="1" customHeight="1" x14ac:dyDescent="0.2">
      <c r="A41" s="20" t="s">
        <v>50</v>
      </c>
      <c r="B41" s="15" t="e">
        <f>VLOOKUP($E41,УЧАСТНИКИ!$A$2:$L$1060,3,FALSE)</f>
        <v>#N/A</v>
      </c>
      <c r="C41" s="16" t="e">
        <f>VLOOKUP($E41,УЧАСТНИКИ!$A$2:$L$1060,4,FALSE)</f>
        <v>#N/A</v>
      </c>
      <c r="D41" s="32" t="e">
        <f>VLOOKUP($E41,УЧАСТНИКИ!$A$2:$L$1060,5,FALSE)</f>
        <v>#N/A</v>
      </c>
      <c r="E41" s="20"/>
      <c r="F41" s="20"/>
      <c r="G41" s="20"/>
      <c r="H41" s="20"/>
      <c r="I41" s="16"/>
    </row>
    <row r="42" spans="1:9" ht="15" hidden="1" customHeight="1" x14ac:dyDescent="0.2">
      <c r="A42" s="20" t="s">
        <v>51</v>
      </c>
      <c r="B42" s="15" t="e">
        <f>VLOOKUP($E42,УЧАСТНИКИ!$A$2:$L$1060,3,FALSE)</f>
        <v>#N/A</v>
      </c>
      <c r="C42" s="16" t="e">
        <f>VLOOKUP($E42,УЧАСТНИКИ!$A$2:$L$1060,4,FALSE)</f>
        <v>#N/A</v>
      </c>
      <c r="D42" s="32" t="e">
        <f>VLOOKUP($E42,УЧАСТНИКИ!$A$2:$L$1060,5,FALSE)</f>
        <v>#N/A</v>
      </c>
      <c r="E42" s="20"/>
      <c r="F42" s="20"/>
      <c r="G42" s="20"/>
      <c r="H42" s="20"/>
      <c r="I42" s="16"/>
    </row>
    <row r="43" spans="1:9" ht="15" hidden="1" customHeight="1" x14ac:dyDescent="0.2">
      <c r="A43" s="20" t="s">
        <v>88</v>
      </c>
      <c r="B43" s="15" t="e">
        <f>VLOOKUP($E43,УЧАСТНИКИ!$A$2:$L$1060,3,FALSE)</f>
        <v>#N/A</v>
      </c>
      <c r="C43" s="16" t="e">
        <f>VLOOKUP($E43,УЧАСТНИКИ!$A$2:$L$1060,4,FALSE)</f>
        <v>#N/A</v>
      </c>
      <c r="D43" s="32" t="e">
        <f>VLOOKUP($E43,УЧАСТНИКИ!$A$2:$L$1060,5,FALSE)</f>
        <v>#N/A</v>
      </c>
      <c r="E43" s="20"/>
      <c r="F43" s="20"/>
      <c r="G43" s="20"/>
      <c r="H43" s="20"/>
      <c r="I43" s="16"/>
    </row>
    <row r="44" spans="1:9" ht="15" hidden="1" customHeight="1" x14ac:dyDescent="0.2">
      <c r="A44" s="261"/>
      <c r="B44" s="121" t="s">
        <v>71</v>
      </c>
      <c r="C44" s="116"/>
      <c r="D44" s="116"/>
      <c r="E44" s="116"/>
      <c r="F44" s="116"/>
      <c r="G44" s="116"/>
      <c r="H44" s="116"/>
      <c r="I44" s="117"/>
    </row>
    <row r="45" spans="1:9" ht="15" hidden="1" customHeight="1" x14ac:dyDescent="0.2">
      <c r="A45" s="20" t="s">
        <v>45</v>
      </c>
      <c r="B45" s="206" t="e">
        <f>VLOOKUP($E45,УЧАСТНИКИ!$A$2:$L$1060,3,FALSE)</f>
        <v>#N/A</v>
      </c>
      <c r="C45" s="207" t="e">
        <f>VLOOKUP($E45,УЧАСТНИКИ!$A$2:$L$1060,4,FALSE)</f>
        <v>#N/A</v>
      </c>
      <c r="D45" s="211" t="e">
        <f>VLOOKUP($E45,УЧАСТНИКИ!$A$2:$L$1060,5,FALSE)</f>
        <v>#N/A</v>
      </c>
      <c r="E45" s="20"/>
      <c r="F45" s="20"/>
      <c r="G45" s="20"/>
      <c r="H45" s="20"/>
      <c r="I45" s="16"/>
    </row>
    <row r="46" spans="1:9" ht="15" hidden="1" customHeight="1" x14ac:dyDescent="0.2">
      <c r="A46" s="20" t="s">
        <v>46</v>
      </c>
      <c r="B46" s="15" t="str">
        <f>VLOOKUP($E46,УЧАСТНИКИ!$A$2:$L$1060,3,FALSE)</f>
        <v>АНОХИНА ДИАНА</v>
      </c>
      <c r="C46" s="16" t="str">
        <f>VLOOKUP($E46,УЧАСТНИКИ!$A$2:$L$1060,4,FALSE)</f>
        <v>29.11.2008</v>
      </c>
      <c r="D46" s="32" t="str">
        <f>VLOOKUP($E46,УЧАСТНИКИ!$A$2:$L$1060,5,FALSE)</f>
        <v>РОСТОВ СШОР (К) СКА</v>
      </c>
      <c r="E46" s="20" t="s">
        <v>1519</v>
      </c>
      <c r="F46" s="20"/>
      <c r="G46" s="20"/>
      <c r="H46" s="20"/>
      <c r="I46" s="16"/>
    </row>
    <row r="47" spans="1:9" ht="15" hidden="1" customHeight="1" x14ac:dyDescent="0.2">
      <c r="A47" s="20" t="s">
        <v>47</v>
      </c>
      <c r="B47" s="15" t="str">
        <f>VLOOKUP($E47,УЧАСТНИКИ!$A$2:$L$1060,3,FALSE)</f>
        <v>ИВАНОВА МАРИЯ</v>
      </c>
      <c r="C47" s="16" t="str">
        <f>VLOOKUP($E47,УЧАСТНИКИ!$A$2:$L$1060,4,FALSE)</f>
        <v>17.02.2004</v>
      </c>
      <c r="D47" s="32" t="str">
        <f>VLOOKUP($E47,УЧАСТНИКИ!$A$2:$L$1060,5,FALSE)</f>
        <v>РОСТОВ СШОР (К) СКА</v>
      </c>
      <c r="E47" s="20" t="s">
        <v>2415</v>
      </c>
      <c r="F47" s="20"/>
      <c r="G47" s="20"/>
      <c r="H47" s="20"/>
      <c r="I47" s="16"/>
    </row>
    <row r="48" spans="1:9" ht="15" hidden="1" customHeight="1" x14ac:dyDescent="0.2">
      <c r="A48" s="20" t="s">
        <v>48</v>
      </c>
      <c r="B48" s="15" t="str">
        <f>VLOOKUP($E48,УЧАСТНИКИ!$A$2:$L$1060,3,FALSE)</f>
        <v>АНДРИЕНКО МАРИЯ</v>
      </c>
      <c r="C48" s="16" t="str">
        <f>VLOOKUP($E48,УЧАСТНИКИ!$A$2:$L$1060,4,FALSE)</f>
        <v>23.06.2006</v>
      </c>
      <c r="D48" s="32" t="str">
        <f>VLOOKUP($E48,УЧАСТНИКИ!$A$2:$L$1060,5,FALSE)</f>
        <v>РОСТОВ ДЮСШ-1</v>
      </c>
      <c r="E48" s="20" t="s">
        <v>2197</v>
      </c>
      <c r="F48" s="20"/>
      <c r="G48" s="20"/>
      <c r="H48" s="20"/>
      <c r="I48" s="16"/>
    </row>
    <row r="49" spans="1:9" ht="15" hidden="1" customHeight="1" x14ac:dyDescent="0.2">
      <c r="A49" s="20" t="s">
        <v>49</v>
      </c>
      <c r="B49" s="15" t="e">
        <f>VLOOKUP($E49,УЧАСТНИКИ!$A$2:$L$1060,3,FALSE)</f>
        <v>#N/A</v>
      </c>
      <c r="C49" s="16" t="e">
        <f>VLOOKUP($E49,УЧАСТНИКИ!$A$2:$L$1060,4,FALSE)</f>
        <v>#N/A</v>
      </c>
      <c r="D49" s="32" t="e">
        <f>VLOOKUP($E49,УЧАСТНИКИ!$A$2:$L$1060,5,FALSE)</f>
        <v>#N/A</v>
      </c>
      <c r="E49" s="20" t="s">
        <v>2262</v>
      </c>
      <c r="F49" s="20"/>
      <c r="G49" s="20"/>
      <c r="H49" s="20"/>
      <c r="I49" s="16"/>
    </row>
    <row r="50" spans="1:9" ht="15" hidden="1" customHeight="1" x14ac:dyDescent="0.2">
      <c r="A50" s="20" t="s">
        <v>50</v>
      </c>
      <c r="B50" s="15" t="str">
        <f>VLOOKUP($E50,УЧАСТНИКИ!$A$2:$L$1060,3,FALSE)</f>
        <v>АФАНАСЬЕВА ВИКТОРИЯ</v>
      </c>
      <c r="C50" s="16" t="str">
        <f>VLOOKUP($E50,УЧАСТНИКИ!$A$2:$L$1060,4,FALSE)</f>
        <v>13.04.2009</v>
      </c>
      <c r="D50" s="32" t="str">
        <f>VLOOKUP($E50,УЧАСТНИКИ!$A$2:$L$1060,5,FALSE)</f>
        <v>РОСТОВ СШОР (К) СКА</v>
      </c>
      <c r="E50" s="20" t="s">
        <v>241</v>
      </c>
      <c r="F50" s="20"/>
      <c r="G50" s="20"/>
      <c r="H50" s="20"/>
      <c r="I50" s="16"/>
    </row>
    <row r="51" spans="1:9" ht="15" hidden="1" customHeight="1" x14ac:dyDescent="0.2">
      <c r="A51" s="20" t="s">
        <v>51</v>
      </c>
      <c r="B51" s="15" t="e">
        <f>VLOOKUP($E51,УЧАСТНИКИ!$A$2:$L$1060,3,FALSE)</f>
        <v>#N/A</v>
      </c>
      <c r="C51" s="16" t="e">
        <f>VLOOKUP($E51,УЧАСТНИКИ!$A$2:$L$1060,4,FALSE)</f>
        <v>#N/A</v>
      </c>
      <c r="D51" s="32" t="e">
        <f>VLOOKUP($E51,УЧАСТНИКИ!$A$2:$L$1060,5,FALSE)</f>
        <v>#N/A</v>
      </c>
      <c r="E51" s="20" t="s">
        <v>119</v>
      </c>
      <c r="F51" s="20"/>
      <c r="G51" s="20"/>
      <c r="H51" s="20"/>
      <c r="I51" s="16"/>
    </row>
    <row r="52" spans="1:9" ht="15" hidden="1" customHeight="1" x14ac:dyDescent="0.2">
      <c r="A52" s="20" t="s">
        <v>88</v>
      </c>
      <c r="B52" s="15" t="str">
        <f>VLOOKUP($E52,УЧАСТНИКИ!$A$2:$L$1060,3,FALSE)</f>
        <v>НЕНАШЕВА АМАЛИЯ</v>
      </c>
      <c r="C52" s="16" t="str">
        <f>VLOOKUP($E52,УЧАСТНИКИ!$A$2:$L$1060,4,FALSE)</f>
        <v>03.08.2007</v>
      </c>
      <c r="D52" s="32" t="str">
        <f>VLOOKUP($E52,УЧАСТНИКИ!$A$2:$L$1060,5,FALSE)</f>
        <v>РОСТОВ ДЮСШ-1</v>
      </c>
      <c r="E52" s="20" t="s">
        <v>1428</v>
      </c>
      <c r="F52" s="20"/>
      <c r="G52" s="20"/>
      <c r="H52" s="20"/>
      <c r="I52" s="16"/>
    </row>
    <row r="53" spans="1:9" ht="15" hidden="1" customHeight="1" x14ac:dyDescent="0.2">
      <c r="A53" s="261"/>
      <c r="B53" s="121" t="s">
        <v>71</v>
      </c>
      <c r="C53" s="116"/>
      <c r="D53" s="116"/>
      <c r="E53" s="116"/>
      <c r="F53" s="116"/>
      <c r="G53" s="116"/>
      <c r="H53" s="116"/>
      <c r="I53" s="117"/>
    </row>
    <row r="54" spans="1:9" ht="15" hidden="1" customHeight="1" x14ac:dyDescent="0.2">
      <c r="A54" s="20" t="s">
        <v>50</v>
      </c>
      <c r="B54" s="15" t="e">
        <f>VLOOKUP($E54,УЧАСТНИКИ!$A$2:$L$1060,3,FALSE)</f>
        <v>#N/A</v>
      </c>
      <c r="C54" s="16" t="e">
        <f>VLOOKUP($E54,УЧАСТНИКИ!$A$2:$L$1060,4,FALSE)</f>
        <v>#N/A</v>
      </c>
      <c r="D54" s="32" t="e">
        <f>VLOOKUP($E54,УЧАСТНИКИ!$A$2:$L$1060,5,FALSE)</f>
        <v>#N/A</v>
      </c>
      <c r="E54" s="20"/>
      <c r="F54" s="20"/>
      <c r="G54" s="20"/>
      <c r="H54" s="20"/>
      <c r="I54" s="16"/>
    </row>
    <row r="55" spans="1:9" ht="15" hidden="1" customHeight="1" x14ac:dyDescent="0.2">
      <c r="A55" s="20" t="s">
        <v>51</v>
      </c>
      <c r="B55" s="15" t="e">
        <f>VLOOKUP($E55,УЧАСТНИКИ!$A$2:$L$1060,3,FALSE)</f>
        <v>#N/A</v>
      </c>
      <c r="C55" s="16" t="e">
        <f>VLOOKUP($E55,УЧАСТНИКИ!$A$2:$L$1060,4,FALSE)</f>
        <v>#N/A</v>
      </c>
      <c r="D55" s="32" t="e">
        <f>VLOOKUP($E55,УЧАСТНИКИ!$A$2:$L$1060,5,FALSE)</f>
        <v>#N/A</v>
      </c>
      <c r="E55" s="20"/>
      <c r="F55" s="20"/>
      <c r="G55" s="20"/>
      <c r="H55" s="20"/>
      <c r="I55" s="16"/>
    </row>
    <row r="56" spans="1:9" ht="15" hidden="1" customHeight="1" x14ac:dyDescent="0.2">
      <c r="A56" s="20">
        <v>8</v>
      </c>
      <c r="B56" s="15" t="e">
        <f>VLOOKUP($E56,УЧАСТНИКИ!$A$2:$L$1060,3,FALSE)</f>
        <v>#N/A</v>
      </c>
      <c r="C56" s="16" t="e">
        <f>VLOOKUP($E56,УЧАСТНИКИ!$A$2:$L$1060,4,FALSE)</f>
        <v>#N/A</v>
      </c>
      <c r="D56" s="32" t="e">
        <f>VLOOKUP($E56,УЧАСТНИКИ!$A$2:$L$1060,5,FALSE)</f>
        <v>#N/A</v>
      </c>
      <c r="E56" s="20"/>
      <c r="F56" s="20"/>
      <c r="G56" s="20"/>
      <c r="H56" s="20"/>
      <c r="I56" s="16"/>
    </row>
    <row r="57" spans="1:9" ht="15" hidden="1" customHeight="1" x14ac:dyDescent="0.2">
      <c r="A57" s="261"/>
      <c r="B57" s="15" t="e">
        <f>VLOOKUP($E57,УЧАСТНИКИ!$A$2:$L$1060,3,FALSE)</f>
        <v>#N/A</v>
      </c>
      <c r="C57" s="16" t="e">
        <f>VLOOKUP($E57,УЧАСТНИКИ!$A$2:$L$1060,4,FALSE)</f>
        <v>#N/A</v>
      </c>
      <c r="D57" s="32" t="e">
        <f>VLOOKUP($E57,УЧАСТНИКИ!$A$2:$L$1060,5,FALSE)</f>
        <v>#N/A</v>
      </c>
      <c r="E57" s="20"/>
      <c r="F57" s="20"/>
      <c r="G57" s="20"/>
      <c r="H57" s="20"/>
      <c r="I57" s="16"/>
    </row>
    <row r="58" spans="1:9" ht="15" hidden="1" customHeight="1" x14ac:dyDescent="0.2">
      <c r="A58" s="20" t="s">
        <v>45</v>
      </c>
      <c r="B58" s="15" t="e">
        <f>VLOOKUP($E58,УЧАСТНИКИ!$A$2:$L$1060,3,FALSE)</f>
        <v>#N/A</v>
      </c>
      <c r="C58" s="16" t="e">
        <f>VLOOKUP($E58,УЧАСТНИКИ!$A$2:$L$1060,4,FALSE)</f>
        <v>#N/A</v>
      </c>
      <c r="D58" s="32" t="e">
        <f>VLOOKUP($E58,УЧАСТНИКИ!$A$2:$L$1060,5,FALSE)</f>
        <v>#N/A</v>
      </c>
      <c r="E58" s="20"/>
      <c r="F58" s="20"/>
      <c r="G58" s="20"/>
      <c r="H58" s="20"/>
      <c r="I58" s="16"/>
    </row>
    <row r="59" spans="1:9" ht="15" hidden="1" customHeight="1" x14ac:dyDescent="0.2">
      <c r="A59" s="20" t="s">
        <v>46</v>
      </c>
      <c r="B59" s="15" t="e">
        <f>VLOOKUP($E59,УЧАСТНИКИ!$A$2:$L$1060,3,FALSE)</f>
        <v>#N/A</v>
      </c>
      <c r="C59" s="16" t="e">
        <f>VLOOKUP($E59,УЧАСТНИКИ!$A$2:$L$1060,4,FALSE)</f>
        <v>#N/A</v>
      </c>
      <c r="D59" s="32" t="e">
        <f>VLOOKUP($E59,УЧАСТНИКИ!$A$2:$L$1060,5,FALSE)</f>
        <v>#N/A</v>
      </c>
      <c r="E59" s="20"/>
      <c r="F59" s="20"/>
      <c r="G59" s="20"/>
      <c r="H59" s="20"/>
      <c r="I59" s="16"/>
    </row>
    <row r="60" spans="1:9" ht="15" hidden="1" customHeight="1" x14ac:dyDescent="0.2">
      <c r="A60" s="20" t="s">
        <v>47</v>
      </c>
      <c r="B60" s="15" t="e">
        <f>VLOOKUP($E60,УЧАСТНИКИ!$A$2:$L$1060,3,FALSE)</f>
        <v>#N/A</v>
      </c>
      <c r="C60" s="16" t="e">
        <f>VLOOKUP($E60,УЧАСТНИКИ!$A$2:$L$1060,4,FALSE)</f>
        <v>#N/A</v>
      </c>
      <c r="D60" s="32" t="e">
        <f>VLOOKUP($E60,УЧАСТНИКИ!$A$2:$L$1060,5,FALSE)</f>
        <v>#N/A</v>
      </c>
      <c r="E60" s="20"/>
      <c r="F60" s="20"/>
      <c r="G60" s="20"/>
      <c r="H60" s="20"/>
      <c r="I60" s="16"/>
    </row>
    <row r="61" spans="1:9" ht="15" hidden="1" customHeight="1" x14ac:dyDescent="0.2">
      <c r="A61" s="20" t="s">
        <v>48</v>
      </c>
      <c r="B61" s="15" t="e">
        <f>VLOOKUP($E61,УЧАСТНИКИ!$A$2:$L$1060,3,FALSE)</f>
        <v>#N/A</v>
      </c>
      <c r="C61" s="16" t="e">
        <f>VLOOKUP($E61,УЧАСТНИКИ!$A$2:$L$1060,4,FALSE)</f>
        <v>#N/A</v>
      </c>
      <c r="D61" s="32" t="e">
        <f>VLOOKUP($E61,УЧАСТНИКИ!$A$2:$L$1060,5,FALSE)</f>
        <v>#N/A</v>
      </c>
      <c r="E61" s="20"/>
      <c r="F61" s="20"/>
      <c r="G61" s="20"/>
      <c r="H61" s="20"/>
      <c r="I61" s="16"/>
    </row>
    <row r="62" spans="1:9" ht="15" hidden="1" customHeight="1" x14ac:dyDescent="0.2">
      <c r="A62" s="20" t="s">
        <v>49</v>
      </c>
      <c r="B62" s="15" t="e">
        <f>VLOOKUP($E62,УЧАСТНИКИ!$A$2:$L$1060,3,FALSE)</f>
        <v>#N/A</v>
      </c>
      <c r="C62" s="16" t="e">
        <f>VLOOKUP($E62,УЧАСТНИКИ!$A$2:$L$1060,4,FALSE)</f>
        <v>#N/A</v>
      </c>
      <c r="D62" s="32" t="e">
        <f>VLOOKUP($E62,УЧАСТНИКИ!$A$2:$L$1060,5,FALSE)</f>
        <v>#N/A</v>
      </c>
      <c r="E62" s="20"/>
      <c r="F62" s="20"/>
      <c r="G62" s="20"/>
      <c r="H62" s="20"/>
      <c r="I62" s="16"/>
    </row>
    <row r="63" spans="1:9" ht="15" hidden="1" customHeight="1" x14ac:dyDescent="0.2">
      <c r="A63" s="20" t="s">
        <v>50</v>
      </c>
      <c r="B63" s="15" t="e">
        <f>VLOOKUP($E63,УЧАСТНИКИ!$A$2:$L$1060,3,FALSE)</f>
        <v>#N/A</v>
      </c>
      <c r="C63" s="16" t="e">
        <f>VLOOKUP($E63,УЧАСТНИКИ!$A$2:$L$1060,4,FALSE)</f>
        <v>#N/A</v>
      </c>
      <c r="D63" s="32" t="e">
        <f>VLOOKUP($E63,УЧАСТНИКИ!$A$2:$L$1060,5,FALSE)</f>
        <v>#N/A</v>
      </c>
      <c r="E63" s="20"/>
      <c r="F63" s="20"/>
      <c r="G63" s="20"/>
      <c r="H63" s="20"/>
      <c r="I63" s="16"/>
    </row>
    <row r="64" spans="1:9" hidden="1" x14ac:dyDescent="0.2">
      <c r="A64" s="20" t="s">
        <v>51</v>
      </c>
      <c r="B64" s="15" t="e">
        <f>VLOOKUP($E64,УЧАСТНИКИ!$A$2:$L$1060,3,FALSE)</f>
        <v>#N/A</v>
      </c>
      <c r="C64" s="16" t="e">
        <f>VLOOKUP($E64,УЧАСТНИКИ!$A$2:$L$1060,4,FALSE)</f>
        <v>#N/A</v>
      </c>
      <c r="D64" s="32" t="e">
        <f>VLOOKUP($E64,УЧАСТНИКИ!$A$2:$L$1060,5,FALSE)</f>
        <v>#N/A</v>
      </c>
      <c r="E64" s="20"/>
      <c r="F64" s="20"/>
      <c r="G64" s="20"/>
      <c r="H64" s="20"/>
      <c r="I64" s="16"/>
    </row>
    <row r="65" spans="1:9" hidden="1" x14ac:dyDescent="0.2">
      <c r="A65" s="20">
        <v>8</v>
      </c>
      <c r="B65" s="15" t="e">
        <f>VLOOKUP($E65,УЧАСТНИКИ!$A$2:$L$1060,3,FALSE)</f>
        <v>#N/A</v>
      </c>
      <c r="C65" s="16" t="e">
        <f>VLOOKUP($E65,УЧАСТНИКИ!$A$2:$L$1060,4,FALSE)</f>
        <v>#N/A</v>
      </c>
      <c r="D65" s="32" t="e">
        <f>VLOOKUP($E65,УЧАСТНИКИ!$A$2:$L$1060,5,FALSE)</f>
        <v>#N/A</v>
      </c>
      <c r="E65" s="20"/>
      <c r="F65" s="20"/>
      <c r="G65" s="20"/>
      <c r="H65" s="20"/>
      <c r="I65" s="16"/>
    </row>
    <row r="66" spans="1:9" hidden="1" x14ac:dyDescent="0.2">
      <c r="A66" s="263"/>
      <c r="B66" s="15" t="e">
        <f>VLOOKUP($E66,УЧАСТНИКИ!$A$2:$L$1060,3,FALSE)</f>
        <v>#N/A</v>
      </c>
      <c r="C66" s="16" t="e">
        <f>VLOOKUP($E66,УЧАСТНИКИ!$A$2:$L$1060,4,FALSE)</f>
        <v>#N/A</v>
      </c>
      <c r="D66" s="32" t="e">
        <f>VLOOKUP($E66,УЧАСТНИКИ!$A$2:$L$1060,5,FALSE)</f>
        <v>#N/A</v>
      </c>
      <c r="E66" s="20"/>
      <c r="F66" s="20"/>
      <c r="G66" s="20"/>
      <c r="H66" s="20"/>
      <c r="I66" s="16"/>
    </row>
    <row r="67" spans="1:9" hidden="1" x14ac:dyDescent="0.2">
      <c r="A67" s="20" t="s">
        <v>45</v>
      </c>
      <c r="B67" s="15" t="e">
        <f>VLOOKUP($E67,УЧАСТНИКИ!$A$2:$L$1060,3,FALSE)</f>
        <v>#N/A</v>
      </c>
      <c r="C67" s="16" t="e">
        <f>VLOOKUP($E67,УЧАСТНИКИ!$A$2:$L$1060,4,FALSE)</f>
        <v>#N/A</v>
      </c>
      <c r="D67" s="32" t="e">
        <f>VLOOKUP($E67,УЧАСТНИКИ!$A$2:$L$1060,5,FALSE)</f>
        <v>#N/A</v>
      </c>
      <c r="E67" s="20"/>
      <c r="F67" s="20"/>
      <c r="G67" s="20"/>
      <c r="H67" s="20"/>
      <c r="I67" s="16"/>
    </row>
    <row r="68" spans="1:9" hidden="1" x14ac:dyDescent="0.2">
      <c r="A68" s="20" t="s">
        <v>46</v>
      </c>
      <c r="B68" s="15" t="e">
        <f>VLOOKUP($E68,УЧАСТНИКИ!$A$2:$L$1060,3,FALSE)</f>
        <v>#N/A</v>
      </c>
      <c r="C68" s="16" t="e">
        <f>VLOOKUP($E68,УЧАСТНИКИ!$A$2:$L$1060,4,FALSE)</f>
        <v>#N/A</v>
      </c>
      <c r="D68" s="32" t="e">
        <f>VLOOKUP($E68,УЧАСТНИКИ!$A$2:$L$1060,5,FALSE)</f>
        <v>#N/A</v>
      </c>
      <c r="E68" s="20"/>
      <c r="F68" s="20"/>
      <c r="G68" s="20"/>
      <c r="H68" s="20"/>
      <c r="I68" s="16"/>
    </row>
    <row r="69" spans="1:9" hidden="1" x14ac:dyDescent="0.2">
      <c r="A69" s="20" t="s">
        <v>47</v>
      </c>
      <c r="B69" s="15" t="e">
        <f>VLOOKUP($E69,УЧАСТНИКИ!$A$2:$L$1060,3,FALSE)</f>
        <v>#N/A</v>
      </c>
      <c r="C69" s="16" t="e">
        <f>VLOOKUP($E69,УЧАСТНИКИ!$A$2:$L$1060,4,FALSE)</f>
        <v>#N/A</v>
      </c>
      <c r="D69" s="32" t="e">
        <f>VLOOKUP($E69,УЧАСТНИКИ!$A$2:$L$1060,5,FALSE)</f>
        <v>#N/A</v>
      </c>
      <c r="E69" s="20"/>
      <c r="F69" s="20"/>
      <c r="G69" s="20"/>
      <c r="H69" s="20"/>
      <c r="I69" s="16"/>
    </row>
    <row r="70" spans="1:9" hidden="1" x14ac:dyDescent="0.2">
      <c r="A70" s="20" t="s">
        <v>48</v>
      </c>
      <c r="B70" s="15" t="e">
        <f>VLOOKUP($E70,УЧАСТНИКИ!$A$2:$L$1060,3,FALSE)</f>
        <v>#N/A</v>
      </c>
      <c r="C70" s="16" t="e">
        <f>VLOOKUP($E70,УЧАСТНИКИ!$A$2:$L$1060,4,FALSE)</f>
        <v>#N/A</v>
      </c>
      <c r="D70" s="32" t="e">
        <f>VLOOKUP($E70,УЧАСТНИКИ!$A$2:$L$1060,5,FALSE)</f>
        <v>#N/A</v>
      </c>
      <c r="E70" s="20"/>
      <c r="F70" s="20"/>
      <c r="G70" s="20"/>
      <c r="H70" s="20"/>
      <c r="I70" s="16"/>
    </row>
    <row r="71" spans="1:9" hidden="1" x14ac:dyDescent="0.2">
      <c r="A71" s="20" t="s">
        <v>49</v>
      </c>
      <c r="B71" s="15" t="e">
        <f>VLOOKUP($E71,УЧАСТНИКИ!$A$2:$L$1060,3,FALSE)</f>
        <v>#N/A</v>
      </c>
      <c r="C71" s="16" t="e">
        <f>VLOOKUP($E71,УЧАСТНИКИ!$A$2:$L$1060,4,FALSE)</f>
        <v>#N/A</v>
      </c>
      <c r="D71" s="32" t="e">
        <f>VLOOKUP($E71,УЧАСТНИКИ!$A$2:$L$1060,5,FALSE)</f>
        <v>#N/A</v>
      </c>
      <c r="E71" s="20"/>
      <c r="F71" s="20"/>
      <c r="G71" s="20"/>
      <c r="H71" s="20"/>
      <c r="I71" s="16"/>
    </row>
    <row r="72" spans="1:9" hidden="1" x14ac:dyDescent="0.2">
      <c r="A72" s="20" t="s">
        <v>50</v>
      </c>
      <c r="B72" s="15" t="e">
        <f>VLOOKUP($E72,УЧАСТНИКИ!$A$2:$L$1060,3,FALSE)</f>
        <v>#N/A</v>
      </c>
      <c r="C72" s="16" t="e">
        <f>VLOOKUP($E72,УЧАСТНИКИ!$A$2:$L$1060,4,FALSE)</f>
        <v>#N/A</v>
      </c>
      <c r="D72" s="32" t="e">
        <f>VLOOKUP($E72,УЧАСТНИКИ!$A$2:$L$1060,5,FALSE)</f>
        <v>#N/A</v>
      </c>
      <c r="E72" s="20"/>
      <c r="F72" s="20"/>
      <c r="G72" s="20"/>
      <c r="H72" s="20"/>
      <c r="I72" s="16"/>
    </row>
    <row r="73" spans="1:9" hidden="1" x14ac:dyDescent="0.2">
      <c r="A73" s="20" t="s">
        <v>51</v>
      </c>
      <c r="B73" s="15" t="e">
        <f>VLOOKUP($E73,УЧАСТНИКИ!$A$2:$L$1060,3,FALSE)</f>
        <v>#N/A</v>
      </c>
      <c r="C73" s="16" t="e">
        <f>VLOOKUP($E73,УЧАСТНИКИ!$A$2:$L$1060,4,FALSE)</f>
        <v>#N/A</v>
      </c>
      <c r="D73" s="32" t="e">
        <f>VLOOKUP($E73,УЧАСТНИКИ!$A$2:$L$1060,5,FALSE)</f>
        <v>#N/A</v>
      </c>
      <c r="E73" s="20"/>
      <c r="F73" s="20"/>
      <c r="G73" s="20"/>
      <c r="H73" s="20"/>
      <c r="I73" s="16"/>
    </row>
    <row r="74" spans="1:9" hidden="1" x14ac:dyDescent="0.2">
      <c r="A74" s="20">
        <v>8</v>
      </c>
      <c r="B74" s="15" t="e">
        <f>VLOOKUP($E74,УЧАСТНИКИ!$A$2:$L$1060,3,FALSE)</f>
        <v>#N/A</v>
      </c>
      <c r="C74" s="16" t="e">
        <f>VLOOKUP($E74,УЧАСТНИКИ!$A$2:$L$1060,4,FALSE)</f>
        <v>#N/A</v>
      </c>
      <c r="D74" s="32" t="e">
        <f>VLOOKUP($E74,УЧАСТНИКИ!$A$2:$L$1060,5,FALSE)</f>
        <v>#N/A</v>
      </c>
      <c r="E74" s="20"/>
      <c r="F74" s="20"/>
      <c r="G74" s="20"/>
      <c r="H74" s="20"/>
      <c r="I74" s="16"/>
    </row>
    <row r="75" spans="1:9" hidden="1" x14ac:dyDescent="0.2">
      <c r="A75" s="263"/>
      <c r="B75" s="15" t="e">
        <f>VLOOKUP($E75,УЧАСТНИКИ!$A$2:$L$1060,3,FALSE)</f>
        <v>#N/A</v>
      </c>
      <c r="C75" s="16" t="e">
        <f>VLOOKUP($E75,УЧАСТНИКИ!$A$2:$L$1060,4,FALSE)</f>
        <v>#N/A</v>
      </c>
      <c r="D75" s="32" t="e">
        <f>VLOOKUP($E75,УЧАСТНИКИ!$A$2:$L$1060,5,FALSE)</f>
        <v>#N/A</v>
      </c>
      <c r="E75" s="20"/>
      <c r="F75" s="20"/>
      <c r="G75" s="20"/>
      <c r="H75" s="20"/>
      <c r="I75" s="16"/>
    </row>
    <row r="76" spans="1:9" hidden="1" x14ac:dyDescent="0.2">
      <c r="A76" s="20" t="s">
        <v>45</v>
      </c>
      <c r="B76" s="15" t="e">
        <f>VLOOKUP($E76,УЧАСТНИКИ!$A$2:$L$1060,3,FALSE)</f>
        <v>#N/A</v>
      </c>
      <c r="C76" s="16" t="e">
        <f>VLOOKUP($E76,УЧАСТНИКИ!$A$2:$L$1060,4,FALSE)</f>
        <v>#N/A</v>
      </c>
      <c r="D76" s="32" t="e">
        <f>VLOOKUP($E76,УЧАСТНИКИ!$A$2:$L$1060,5,FALSE)</f>
        <v>#N/A</v>
      </c>
      <c r="E76" s="20"/>
      <c r="F76" s="20"/>
      <c r="G76" s="20"/>
      <c r="H76" s="20"/>
      <c r="I76" s="16"/>
    </row>
    <row r="77" spans="1:9" hidden="1" x14ac:dyDescent="0.2">
      <c r="A77" s="20" t="s">
        <v>46</v>
      </c>
      <c r="B77" s="15" t="e">
        <f>VLOOKUP($E77,УЧАСТНИКИ!$A$2:$L$1060,3,FALSE)</f>
        <v>#N/A</v>
      </c>
      <c r="C77" s="16" t="e">
        <f>VLOOKUP($E77,УЧАСТНИКИ!$A$2:$L$1060,4,FALSE)</f>
        <v>#N/A</v>
      </c>
      <c r="D77" s="32" t="e">
        <f>VLOOKUP($E77,УЧАСТНИКИ!$A$2:$L$1060,5,FALSE)</f>
        <v>#N/A</v>
      </c>
      <c r="E77" s="20"/>
      <c r="F77" s="20"/>
      <c r="G77" s="20"/>
      <c r="H77" s="20"/>
      <c r="I77" s="16"/>
    </row>
    <row r="78" spans="1:9" hidden="1" x14ac:dyDescent="0.2">
      <c r="A78" s="20" t="s">
        <v>47</v>
      </c>
      <c r="B78" s="15" t="e">
        <f>VLOOKUP($E78,УЧАСТНИКИ!$A$2:$L$1060,3,FALSE)</f>
        <v>#N/A</v>
      </c>
      <c r="C78" s="16" t="e">
        <f>VLOOKUP($E78,УЧАСТНИКИ!$A$2:$L$1060,4,FALSE)</f>
        <v>#N/A</v>
      </c>
      <c r="D78" s="32" t="e">
        <f>VLOOKUP($E78,УЧАСТНИКИ!$A$2:$L$1060,5,FALSE)</f>
        <v>#N/A</v>
      </c>
      <c r="E78" s="20"/>
      <c r="F78" s="20"/>
      <c r="G78" s="20"/>
      <c r="H78" s="20"/>
      <c r="I78" s="16"/>
    </row>
    <row r="79" spans="1:9" hidden="1" x14ac:dyDescent="0.2">
      <c r="A79" s="20" t="s">
        <v>48</v>
      </c>
      <c r="B79" s="15" t="e">
        <f>VLOOKUP($E79,УЧАСТНИКИ!$A$2:$L$1060,3,FALSE)</f>
        <v>#N/A</v>
      </c>
      <c r="C79" s="16" t="e">
        <f>VLOOKUP($E79,УЧАСТНИКИ!$A$2:$L$1060,4,FALSE)</f>
        <v>#N/A</v>
      </c>
      <c r="D79" s="32" t="e">
        <f>VLOOKUP($E79,УЧАСТНИКИ!$A$2:$L$1060,5,FALSE)</f>
        <v>#N/A</v>
      </c>
      <c r="E79" s="20"/>
      <c r="F79" s="20"/>
      <c r="G79" s="20"/>
      <c r="H79" s="20"/>
      <c r="I79" s="16"/>
    </row>
    <row r="80" spans="1:9" hidden="1" x14ac:dyDescent="0.2">
      <c r="A80" s="20" t="s">
        <v>49</v>
      </c>
      <c r="B80" s="15" t="e">
        <f>VLOOKUP($E80,УЧАСТНИКИ!$A$2:$L$1060,3,FALSE)</f>
        <v>#N/A</v>
      </c>
      <c r="C80" s="16" t="e">
        <f>VLOOKUP($E80,УЧАСТНИКИ!$A$2:$L$1060,4,FALSE)</f>
        <v>#N/A</v>
      </c>
      <c r="D80" s="32" t="e">
        <f>VLOOKUP($E80,УЧАСТНИКИ!$A$2:$L$1060,5,FALSE)</f>
        <v>#N/A</v>
      </c>
      <c r="E80" s="20"/>
      <c r="F80" s="20"/>
      <c r="G80" s="20"/>
      <c r="H80" s="20"/>
      <c r="I80" s="16"/>
    </row>
    <row r="81" spans="1:9" hidden="1" x14ac:dyDescent="0.2">
      <c r="A81" s="20" t="s">
        <v>50</v>
      </c>
      <c r="B81" s="15" t="e">
        <f>VLOOKUP($E81,УЧАСТНИКИ!$A$2:$L$1060,3,FALSE)</f>
        <v>#N/A</v>
      </c>
      <c r="C81" s="16" t="e">
        <f>VLOOKUP($E81,УЧАСТНИКИ!$A$2:$L$1060,4,FALSE)</f>
        <v>#N/A</v>
      </c>
      <c r="D81" s="32" t="e">
        <f>VLOOKUP($E81,УЧАСТНИКИ!$A$2:$L$1060,5,FALSE)</f>
        <v>#N/A</v>
      </c>
      <c r="E81" s="20"/>
      <c r="F81" s="20"/>
      <c r="G81" s="20"/>
      <c r="H81" s="20"/>
      <c r="I81" s="16"/>
    </row>
    <row r="82" spans="1:9" hidden="1" x14ac:dyDescent="0.2">
      <c r="A82" s="20" t="s">
        <v>51</v>
      </c>
      <c r="B82" s="15" t="e">
        <f>VLOOKUP($E82,УЧАСТНИКИ!$A$2:$L$1060,3,FALSE)</f>
        <v>#N/A</v>
      </c>
      <c r="C82" s="16" t="e">
        <f>VLOOKUP($E82,УЧАСТНИКИ!$A$2:$L$1060,4,FALSE)</f>
        <v>#N/A</v>
      </c>
      <c r="D82" s="32" t="e">
        <f>VLOOKUP($E82,УЧАСТНИКИ!$A$2:$L$1060,5,FALSE)</f>
        <v>#N/A</v>
      </c>
      <c r="E82" s="20"/>
      <c r="F82" s="20"/>
      <c r="G82" s="20"/>
      <c r="H82" s="20"/>
      <c r="I82" s="16"/>
    </row>
    <row r="83" spans="1:9" hidden="1" x14ac:dyDescent="0.2">
      <c r="A83" s="20">
        <v>8</v>
      </c>
      <c r="B83" s="15" t="e">
        <f>VLOOKUP($E83,УЧАСТНИКИ!$A$2:$L$1060,3,FALSE)</f>
        <v>#N/A</v>
      </c>
      <c r="C83" s="16" t="e">
        <f>VLOOKUP($E83,УЧАСТНИКИ!$A$2:$L$1060,4,FALSE)</f>
        <v>#N/A</v>
      </c>
      <c r="D83" s="32" t="e">
        <f>VLOOKUP($E83,УЧАСТНИКИ!$A$2:$L$1060,5,FALSE)</f>
        <v>#N/A</v>
      </c>
      <c r="E83" s="20"/>
      <c r="F83" s="20"/>
      <c r="G83" s="20"/>
      <c r="H83" s="20"/>
      <c r="I83" s="16"/>
    </row>
    <row r="84" spans="1:9" hidden="1" x14ac:dyDescent="0.2">
      <c r="A84" s="263"/>
      <c r="B84" s="15" t="e">
        <f>VLOOKUP($E84,УЧАСТНИКИ!$A$2:$L$1060,3,FALSE)</f>
        <v>#N/A</v>
      </c>
      <c r="C84" s="16" t="e">
        <f>VLOOKUP($E84,УЧАСТНИКИ!$A$2:$L$1060,4,FALSE)</f>
        <v>#N/A</v>
      </c>
      <c r="D84" s="32" t="e">
        <f>VLOOKUP($E84,УЧАСТНИКИ!$A$2:$L$1060,5,FALSE)</f>
        <v>#N/A</v>
      </c>
      <c r="E84" s="20"/>
      <c r="F84" s="20"/>
      <c r="G84" s="20"/>
      <c r="H84" s="20"/>
      <c r="I84" s="16"/>
    </row>
    <row r="85" spans="1:9" hidden="1" x14ac:dyDescent="0.2">
      <c r="A85" s="20" t="s">
        <v>45</v>
      </c>
      <c r="B85" s="15" t="e">
        <f>VLOOKUP($E85,УЧАСТНИКИ!$A$2:$L$1060,3,FALSE)</f>
        <v>#N/A</v>
      </c>
      <c r="C85" s="16" t="e">
        <f>VLOOKUP($E85,УЧАСТНИКИ!$A$2:$L$1060,4,FALSE)</f>
        <v>#N/A</v>
      </c>
      <c r="D85" s="32" t="e">
        <f>VLOOKUP($E85,УЧАСТНИКИ!$A$2:$L$1060,5,FALSE)</f>
        <v>#N/A</v>
      </c>
      <c r="E85" s="20"/>
      <c r="F85" s="20"/>
      <c r="G85" s="20"/>
      <c r="H85" s="20"/>
      <c r="I85" s="16"/>
    </row>
    <row r="86" spans="1:9" ht="13.5" hidden="1" customHeight="1" x14ac:dyDescent="0.2">
      <c r="A86" s="20" t="s">
        <v>47</v>
      </c>
      <c r="B86" s="15" t="e">
        <f>VLOOKUP($E86,УЧАСТНИКИ!$A$2:$L$1060,3,FALSE)</f>
        <v>#N/A</v>
      </c>
      <c r="C86" s="16" t="e">
        <f>VLOOKUP($E86,УЧАСТНИКИ!$A$2:$L$1060,4,FALSE)</f>
        <v>#N/A</v>
      </c>
      <c r="D86" s="32" t="e">
        <f>VLOOKUP($E86,УЧАСТНИКИ!$A$2:$L$1060,5,FALSE)</f>
        <v>#N/A</v>
      </c>
      <c r="E86" s="20"/>
      <c r="F86" s="20"/>
      <c r="G86" s="20"/>
      <c r="H86" s="20"/>
      <c r="I86" s="16"/>
    </row>
    <row r="87" spans="1:9" ht="12" hidden="1" customHeight="1" x14ac:dyDescent="0.2">
      <c r="A87" s="261"/>
      <c r="B87" s="121" t="s">
        <v>1</v>
      </c>
      <c r="C87" s="116"/>
      <c r="D87" s="116"/>
      <c r="E87" s="116"/>
      <c r="F87" s="116"/>
      <c r="G87" s="116"/>
      <c r="H87" s="116"/>
      <c r="I87" s="117"/>
    </row>
    <row r="88" spans="1:9" ht="13.5" hidden="1" customHeight="1" x14ac:dyDescent="0.2">
      <c r="A88" s="20" t="s">
        <v>45</v>
      </c>
      <c r="B88" s="206" t="e">
        <f>VLOOKUP($E88,УЧАСТНИКИ!$A$2:$L$1060,3,FALSE)</f>
        <v>#N/A</v>
      </c>
      <c r="C88" s="207" t="e">
        <f>VLOOKUP($E88,УЧАСТНИКИ!$A$2:$L$1060,4,FALSE)</f>
        <v>#N/A</v>
      </c>
      <c r="D88" s="211" t="e">
        <f>VLOOKUP($E88,УЧАСТНИКИ!$A$2:$L$1060,5,FALSE)</f>
        <v>#N/A</v>
      </c>
      <c r="E88" s="20"/>
      <c r="F88" s="208"/>
      <c r="G88" s="20"/>
      <c r="H88" s="20"/>
      <c r="I88" s="16"/>
    </row>
    <row r="89" spans="1:9" ht="15" hidden="1" customHeight="1" x14ac:dyDescent="0.2">
      <c r="A89" s="20" t="s">
        <v>46</v>
      </c>
      <c r="B89" s="15" t="e">
        <f>VLOOKUP($E89,УЧАСТНИКИ!$A$2:$L$1060,3,FALSE)</f>
        <v>#N/A</v>
      </c>
      <c r="C89" s="16" t="e">
        <f>VLOOKUP($E89,УЧАСТНИКИ!$A$2:$L$1060,4,FALSE)</f>
        <v>#N/A</v>
      </c>
      <c r="D89" s="32" t="e">
        <f>VLOOKUP($E89,УЧАСТНИКИ!$A$2:$L$1060,5,FALSE)</f>
        <v>#N/A</v>
      </c>
      <c r="E89" s="20"/>
      <c r="F89" s="208"/>
      <c r="G89" s="20"/>
      <c r="H89" s="20"/>
      <c r="I89" s="16"/>
    </row>
    <row r="90" spans="1:9" ht="16.5" hidden="1" customHeight="1" x14ac:dyDescent="0.2">
      <c r="A90" s="20" t="s">
        <v>47</v>
      </c>
      <c r="B90" s="15" t="e">
        <f>VLOOKUP($E90,УЧАСТНИКИ!$A$2:$L$1060,3,FALSE)</f>
        <v>#N/A</v>
      </c>
      <c r="C90" s="16" t="e">
        <f>VLOOKUP($E90,УЧАСТНИКИ!$A$2:$L$1060,4,FALSE)</f>
        <v>#N/A</v>
      </c>
      <c r="D90" s="32" t="e">
        <f>VLOOKUP($E90,УЧАСТНИКИ!$A$2:$L$1060,5,FALSE)</f>
        <v>#N/A</v>
      </c>
      <c r="E90" s="20"/>
      <c r="F90" s="208"/>
      <c r="G90" s="20"/>
      <c r="H90" s="20"/>
      <c r="I90" s="16"/>
    </row>
    <row r="91" spans="1:9" hidden="1" x14ac:dyDescent="0.2">
      <c r="A91" s="261"/>
      <c r="B91" s="121" t="s">
        <v>295</v>
      </c>
      <c r="C91" s="116"/>
      <c r="D91" s="116"/>
      <c r="E91" s="116"/>
      <c r="F91" s="116"/>
      <c r="G91" s="116"/>
      <c r="H91" s="116"/>
      <c r="I91" s="117"/>
    </row>
    <row r="92" spans="1:9" hidden="1" x14ac:dyDescent="0.2">
      <c r="A92" s="20" t="s">
        <v>45</v>
      </c>
      <c r="B92" s="206" t="e">
        <f>VLOOKUP($E92,УЧАСТНИКИ!$A$2:$L$1060,3,FALSE)</f>
        <v>#N/A</v>
      </c>
      <c r="C92" s="207" t="e">
        <f>VLOOKUP($E92,УЧАСТНИКИ!$A$2:$L$1060,4,FALSE)</f>
        <v>#N/A</v>
      </c>
      <c r="D92" s="211" t="e">
        <f>VLOOKUP($E92,УЧАСТНИКИ!$A$2:$L$1060,5,FALSE)</f>
        <v>#N/A</v>
      </c>
      <c r="E92" s="20"/>
      <c r="F92" s="20"/>
      <c r="G92" s="20"/>
      <c r="H92" s="20"/>
      <c r="I92" s="16"/>
    </row>
    <row r="93" spans="1:9" hidden="1" x14ac:dyDescent="0.2">
      <c r="A93" s="20" t="s">
        <v>46</v>
      </c>
      <c r="B93" s="206" t="e">
        <f>VLOOKUP($E93,УЧАСТНИКИ!$A$2:$L$1060,3,FALSE)</f>
        <v>#N/A</v>
      </c>
      <c r="C93" s="207" t="e">
        <f>VLOOKUP($E93,УЧАСТНИКИ!$A$2:$L$1060,4,FALSE)</f>
        <v>#N/A</v>
      </c>
      <c r="D93" s="211" t="e">
        <f>VLOOKUP($E93,УЧАСТНИКИ!$A$2:$L$1060,5,FALSE)</f>
        <v>#N/A</v>
      </c>
      <c r="E93" s="20"/>
      <c r="F93" s="20"/>
      <c r="G93" s="20"/>
      <c r="H93" s="20"/>
      <c r="I93" s="16"/>
    </row>
    <row r="94" spans="1:9" hidden="1" x14ac:dyDescent="0.2">
      <c r="A94" s="20" t="s">
        <v>47</v>
      </c>
      <c r="B94" s="206" t="e">
        <f>VLOOKUP($E94,УЧАСТНИКИ!$A$2:$L$1060,3,FALSE)</f>
        <v>#N/A</v>
      </c>
      <c r="C94" s="207" t="e">
        <f>VLOOKUP($E94,УЧАСТНИКИ!$A$2:$L$1060,4,FALSE)</f>
        <v>#N/A</v>
      </c>
      <c r="D94" s="211" t="e">
        <f>VLOOKUP($E94,УЧАСТНИКИ!$A$2:$L$1060,5,FALSE)</f>
        <v>#N/A</v>
      </c>
      <c r="E94" s="20"/>
      <c r="F94" s="20"/>
      <c r="G94" s="20"/>
      <c r="H94" s="20"/>
      <c r="I94" s="16"/>
    </row>
    <row r="95" spans="1:9" hidden="1" x14ac:dyDescent="0.2">
      <c r="A95" s="261"/>
      <c r="B95" s="121" t="s">
        <v>296</v>
      </c>
      <c r="C95" s="116"/>
      <c r="D95" s="116"/>
      <c r="E95" s="116"/>
      <c r="F95" s="116"/>
      <c r="G95" s="116"/>
      <c r="H95" s="116"/>
      <c r="I95" s="117"/>
    </row>
    <row r="96" spans="1:9" hidden="1" x14ac:dyDescent="0.2">
      <c r="A96" s="20" t="s">
        <v>45</v>
      </c>
      <c r="B96" s="206" t="e">
        <f>VLOOKUP($E96,УЧАСТНИКИ!$A$2:$L$1060,3,FALSE)</f>
        <v>#N/A</v>
      </c>
      <c r="C96" s="207" t="e">
        <f>VLOOKUP($E96,УЧАСТНИКИ!$A$2:$L$1060,4,FALSE)</f>
        <v>#N/A</v>
      </c>
      <c r="D96" s="211" t="e">
        <f>VLOOKUP($E96,УЧАСТНИКИ!$A$2:$L$1060,5,FALSE)</f>
        <v>#N/A</v>
      </c>
      <c r="E96" s="20"/>
      <c r="F96" s="20"/>
      <c r="G96" s="20"/>
      <c r="H96" s="20"/>
      <c r="I96" s="16"/>
    </row>
    <row r="97" spans="1:9" hidden="1" x14ac:dyDescent="0.2">
      <c r="A97" s="20" t="s">
        <v>46</v>
      </c>
      <c r="B97" s="206" t="e">
        <f>VLOOKUP($E97,УЧАСТНИКИ!$A$2:$L$1060,3,FALSE)</f>
        <v>#N/A</v>
      </c>
      <c r="C97" s="207" t="e">
        <f>VLOOKUP($E97,УЧАСТНИКИ!$A$2:$L$1060,4,FALSE)</f>
        <v>#N/A</v>
      </c>
      <c r="D97" s="211" t="e">
        <f>VLOOKUP($E97,УЧАСТНИКИ!$A$2:$L$1060,5,FALSE)</f>
        <v>#N/A</v>
      </c>
      <c r="E97" s="20"/>
      <c r="F97" s="20"/>
      <c r="G97" s="20"/>
      <c r="H97" s="20"/>
      <c r="I97" s="16"/>
    </row>
    <row r="98" spans="1:9" hidden="1" x14ac:dyDescent="0.2">
      <c r="A98" s="262" t="s">
        <v>47</v>
      </c>
      <c r="B98" s="206" t="e">
        <f>VLOOKUP($E98,УЧАСТНИКИ!$A$2:$L$1060,3,FALSE)</f>
        <v>#N/A</v>
      </c>
      <c r="C98" s="207" t="e">
        <f>VLOOKUP($E98,УЧАСТНИКИ!$A$2:$L$1060,4,FALSE)</f>
        <v>#N/A</v>
      </c>
      <c r="D98" s="211" t="e">
        <f>VLOOKUP($E98,УЧАСТНИКИ!$A$2:$L$1060,5,FALSE)</f>
        <v>#N/A</v>
      </c>
      <c r="E98" s="20"/>
      <c r="F98" s="20"/>
      <c r="G98" s="20"/>
      <c r="H98" s="20"/>
      <c r="I98" s="16"/>
    </row>
    <row r="99" spans="1:9" hidden="1" x14ac:dyDescent="0.2">
      <c r="A99" s="20" t="s">
        <v>45</v>
      </c>
      <c r="B99" s="15" t="e">
        <f>VLOOKUP($E99,УЧАСТНИКИ!$A$2:$L$1060,3,FALSE)</f>
        <v>#N/A</v>
      </c>
      <c r="C99" s="16" t="e">
        <f>VLOOKUP($E99,УЧАСТНИКИ!$A$2:$L$1060,4,FALSE)</f>
        <v>#N/A</v>
      </c>
      <c r="D99" s="32" t="e">
        <f>VLOOKUP($E99,УЧАСТНИКИ!$A$2:$L$1060,5,FALSE)</f>
        <v>#N/A</v>
      </c>
      <c r="E99" s="20"/>
      <c r="F99" s="20"/>
      <c r="G99" s="20"/>
      <c r="H99" s="20"/>
      <c r="I99" s="16"/>
    </row>
    <row r="100" spans="1:9" hidden="1" x14ac:dyDescent="0.2">
      <c r="A100" s="20" t="s">
        <v>46</v>
      </c>
      <c r="B100" s="15" t="e">
        <f>VLOOKUP($E100,УЧАСТНИКИ!$A$2:$L$1060,3,FALSE)</f>
        <v>#N/A</v>
      </c>
      <c r="C100" s="16" t="e">
        <f>VLOOKUP($E100,УЧАСТНИКИ!$A$2:$L$1060,4,FALSE)</f>
        <v>#N/A</v>
      </c>
      <c r="D100" s="32" t="e">
        <f>VLOOKUP($E100,УЧАСТНИКИ!$A$2:$L$1060,5,FALSE)</f>
        <v>#N/A</v>
      </c>
      <c r="E100" s="20"/>
      <c r="F100" s="20"/>
      <c r="G100" s="20"/>
      <c r="H100" s="20"/>
      <c r="I100" s="16"/>
    </row>
    <row r="101" spans="1:9" hidden="1" x14ac:dyDescent="0.2">
      <c r="A101" s="20" t="s">
        <v>47</v>
      </c>
      <c r="B101" s="15" t="e">
        <f>VLOOKUP($E101,УЧАСТНИКИ!$A$2:$L$1060,3,FALSE)</f>
        <v>#N/A</v>
      </c>
      <c r="C101" s="16" t="e">
        <f>VLOOKUP($E101,УЧАСТНИКИ!$A$2:$L$1060,4,FALSE)</f>
        <v>#N/A</v>
      </c>
      <c r="D101" s="32" t="e">
        <f>VLOOKUP($E101,УЧАСТНИКИ!$A$2:$L$1060,5,FALSE)</f>
        <v>#N/A</v>
      </c>
      <c r="E101" s="20"/>
      <c r="F101" s="20"/>
      <c r="G101" s="20"/>
      <c r="H101" s="20"/>
      <c r="I101" s="16"/>
    </row>
    <row r="102" spans="1:9" hidden="1" x14ac:dyDescent="0.2">
      <c r="A102" s="20" t="s">
        <v>48</v>
      </c>
      <c r="B102" s="15" t="e">
        <f>VLOOKUP($E102,УЧАСТНИКИ!$A$2:$L$1060,3,FALSE)</f>
        <v>#N/A</v>
      </c>
      <c r="C102" s="16" t="e">
        <f>VLOOKUP($E102,УЧАСТНИКИ!$A$2:$L$1060,4,FALSE)</f>
        <v>#N/A</v>
      </c>
      <c r="D102" s="32" t="e">
        <f>VLOOKUP($E102,УЧАСТНИКИ!$A$2:$L$1060,5,FALSE)</f>
        <v>#N/A</v>
      </c>
      <c r="E102" s="20"/>
      <c r="F102" s="20"/>
      <c r="G102" s="20"/>
      <c r="H102" s="20"/>
      <c r="I102" s="16"/>
    </row>
    <row r="103" spans="1:9" hidden="1" x14ac:dyDescent="0.2">
      <c r="A103" s="20" t="s">
        <v>49</v>
      </c>
      <c r="B103" s="15" t="e">
        <f>VLOOKUP($E103,УЧАСТНИКИ!$A$2:$L$1060,3,FALSE)</f>
        <v>#N/A</v>
      </c>
      <c r="C103" s="16" t="e">
        <f>VLOOKUP($E103,УЧАСТНИКИ!$A$2:$L$1060,4,FALSE)</f>
        <v>#N/A</v>
      </c>
      <c r="D103" s="32" t="e">
        <f>VLOOKUP($E103,УЧАСТНИКИ!$A$2:$L$1060,5,FALSE)</f>
        <v>#N/A</v>
      </c>
      <c r="E103" s="20"/>
      <c r="F103" s="20"/>
      <c r="G103" s="20"/>
      <c r="H103" s="20"/>
      <c r="I103" s="16"/>
    </row>
    <row r="104" spans="1:9" hidden="1" x14ac:dyDescent="0.2">
      <c r="A104" s="20" t="s">
        <v>50</v>
      </c>
      <c r="B104" s="15" t="e">
        <f>VLOOKUP($E104,УЧАСТНИКИ!$A$2:$L$1060,3,FALSE)</f>
        <v>#N/A</v>
      </c>
      <c r="C104" s="16" t="e">
        <f>VLOOKUP($E104,УЧАСТНИКИ!$A$2:$L$1060,4,FALSE)</f>
        <v>#N/A</v>
      </c>
      <c r="D104" s="32" t="e">
        <f>VLOOKUP($E104,УЧАСТНИКИ!$A$2:$L$1060,5,FALSE)</f>
        <v>#N/A</v>
      </c>
      <c r="E104" s="20"/>
      <c r="F104" s="20"/>
      <c r="G104" s="20"/>
      <c r="H104" s="20"/>
      <c r="I104" s="16"/>
    </row>
    <row r="105" spans="1:9" hidden="1" x14ac:dyDescent="0.2">
      <c r="A105" s="20" t="s">
        <v>51</v>
      </c>
      <c r="B105" s="15" t="e">
        <f>VLOOKUP($E105,УЧАСТНИКИ!$A$2:$L$1060,3,FALSE)</f>
        <v>#N/A</v>
      </c>
      <c r="C105" s="16" t="e">
        <f>VLOOKUP($E105,УЧАСТНИКИ!$A$2:$L$1060,4,FALSE)</f>
        <v>#N/A</v>
      </c>
      <c r="D105" s="32" t="e">
        <f>VLOOKUP($E105,УЧАСТНИКИ!$A$2:$L$1060,5,FALSE)</f>
        <v>#N/A</v>
      </c>
      <c r="E105" s="20"/>
      <c r="F105" s="20"/>
      <c r="G105" s="20"/>
      <c r="H105" s="20"/>
      <c r="I105" s="16"/>
    </row>
    <row r="106" spans="1:9" hidden="1" x14ac:dyDescent="0.2">
      <c r="A106" s="20">
        <v>8</v>
      </c>
      <c r="B106" s="15" t="e">
        <f>VLOOKUP($E106,УЧАСТНИКИ!$A$2:$L$1060,3,FALSE)</f>
        <v>#N/A</v>
      </c>
      <c r="C106" s="16" t="e">
        <f>VLOOKUP($E106,УЧАСТНИКИ!$A$2:$L$1060,4,FALSE)</f>
        <v>#N/A</v>
      </c>
      <c r="D106" s="32" t="e">
        <f>VLOOKUP($E106,УЧАСТНИКИ!$A$2:$L$1060,5,FALSE)</f>
        <v>#N/A</v>
      </c>
      <c r="E106" s="20"/>
      <c r="F106" s="20"/>
      <c r="G106" s="20"/>
      <c r="H106" s="20"/>
      <c r="I106" s="16"/>
    </row>
    <row r="107" spans="1:9" hidden="1" x14ac:dyDescent="0.2">
      <c r="A107" s="261"/>
      <c r="B107" s="15" t="e">
        <f>VLOOKUP($E107,УЧАСТНИКИ!$A$2:$L$1060,3,FALSE)</f>
        <v>#N/A</v>
      </c>
      <c r="C107" s="16" t="e">
        <f>VLOOKUP($E107,УЧАСТНИКИ!$A$2:$L$1060,4,FALSE)</f>
        <v>#N/A</v>
      </c>
      <c r="D107" s="32" t="e">
        <f>VLOOKUP($E107,УЧАСТНИКИ!$A$2:$L$1060,5,FALSE)</f>
        <v>#N/A</v>
      </c>
      <c r="E107" s="20"/>
      <c r="F107" s="20"/>
      <c r="G107" s="20"/>
      <c r="H107" s="20"/>
      <c r="I107" s="16"/>
    </row>
    <row r="108" spans="1:9" hidden="1" x14ac:dyDescent="0.2">
      <c r="A108" s="20" t="s">
        <v>45</v>
      </c>
      <c r="B108" s="15" t="e">
        <f>VLOOKUP($E108,УЧАСТНИКИ!$A$2:$L$1060,3,FALSE)</f>
        <v>#N/A</v>
      </c>
      <c r="C108" s="16" t="e">
        <f>VLOOKUP($E108,УЧАСТНИКИ!$A$2:$L$1060,4,FALSE)</f>
        <v>#N/A</v>
      </c>
      <c r="D108" s="32" t="e">
        <f>VLOOKUP($E108,УЧАСТНИКИ!$A$2:$L$1060,5,FALSE)</f>
        <v>#N/A</v>
      </c>
      <c r="E108" s="20"/>
      <c r="F108" s="20"/>
      <c r="G108" s="20"/>
      <c r="H108" s="20"/>
      <c r="I108" s="16"/>
    </row>
    <row r="109" spans="1:9" hidden="1" x14ac:dyDescent="0.2">
      <c r="A109" s="20" t="s">
        <v>46</v>
      </c>
      <c r="B109" s="15" t="e">
        <f>VLOOKUP($E109,УЧАСТНИКИ!$A$2:$L$1060,3,FALSE)</f>
        <v>#N/A</v>
      </c>
      <c r="C109" s="16" t="e">
        <f>VLOOKUP($E109,УЧАСТНИКИ!$A$2:$L$1060,4,FALSE)</f>
        <v>#N/A</v>
      </c>
      <c r="D109" s="32" t="e">
        <f>VLOOKUP($E109,УЧАСТНИКИ!$A$2:$L$1060,5,FALSE)</f>
        <v>#N/A</v>
      </c>
      <c r="E109" s="20"/>
      <c r="F109" s="20"/>
      <c r="G109" s="20"/>
      <c r="H109" s="20"/>
      <c r="I109" s="16"/>
    </row>
    <row r="110" spans="1:9" hidden="1" x14ac:dyDescent="0.2">
      <c r="A110" s="20" t="s">
        <v>47</v>
      </c>
      <c r="B110" s="15" t="e">
        <f>VLOOKUP($E110,УЧАСТНИКИ!$A$2:$L$1060,3,FALSE)</f>
        <v>#N/A</v>
      </c>
      <c r="C110" s="16" t="e">
        <f>VLOOKUP($E110,УЧАСТНИКИ!$A$2:$L$1060,4,FALSE)</f>
        <v>#N/A</v>
      </c>
      <c r="D110" s="32" t="e">
        <f>VLOOKUP($E110,УЧАСТНИКИ!$A$2:$L$1060,5,FALSE)</f>
        <v>#N/A</v>
      </c>
      <c r="E110" s="20"/>
      <c r="F110" s="20"/>
      <c r="G110" s="20"/>
      <c r="H110" s="20"/>
      <c r="I110" s="16"/>
    </row>
    <row r="111" spans="1:9" hidden="1" x14ac:dyDescent="0.2">
      <c r="A111" s="20" t="s">
        <v>48</v>
      </c>
      <c r="B111" s="15" t="e">
        <f>VLOOKUP($E111,УЧАСТНИКИ!$A$2:$L$1060,3,FALSE)</f>
        <v>#N/A</v>
      </c>
      <c r="C111" s="16" t="e">
        <f>VLOOKUP($E111,УЧАСТНИКИ!$A$2:$L$1060,4,FALSE)</f>
        <v>#N/A</v>
      </c>
      <c r="D111" s="32" t="e">
        <f>VLOOKUP($E111,УЧАСТНИКИ!$A$2:$L$1060,5,FALSE)</f>
        <v>#N/A</v>
      </c>
      <c r="E111" s="20"/>
      <c r="F111" s="20"/>
      <c r="G111" s="20"/>
      <c r="H111" s="20"/>
      <c r="I111" s="16"/>
    </row>
    <row r="112" spans="1:9" hidden="1" x14ac:dyDescent="0.2">
      <c r="A112" s="20" t="s">
        <v>49</v>
      </c>
      <c r="B112" s="15" t="e">
        <f>VLOOKUP($E112,УЧАСТНИКИ!$A$2:$L$1060,3,FALSE)</f>
        <v>#N/A</v>
      </c>
      <c r="C112" s="16" t="e">
        <f>VLOOKUP($E112,УЧАСТНИКИ!$A$2:$L$1060,4,FALSE)</f>
        <v>#N/A</v>
      </c>
      <c r="D112" s="32" t="e">
        <f>VLOOKUP($E112,УЧАСТНИКИ!$A$2:$L$1060,5,FALSE)</f>
        <v>#N/A</v>
      </c>
      <c r="E112" s="20"/>
      <c r="F112" s="20"/>
      <c r="G112" s="20"/>
      <c r="H112" s="20"/>
      <c r="I112" s="16"/>
    </row>
    <row r="113" spans="1:9" hidden="1" x14ac:dyDescent="0.2">
      <c r="A113" s="20" t="s">
        <v>50</v>
      </c>
      <c r="B113" s="15" t="e">
        <f>VLOOKUP($E113,УЧАСТНИКИ!$A$2:$L$1060,3,FALSE)</f>
        <v>#N/A</v>
      </c>
      <c r="C113" s="16" t="e">
        <f>VLOOKUP($E113,УЧАСТНИКИ!$A$2:$L$1060,4,FALSE)</f>
        <v>#N/A</v>
      </c>
      <c r="D113" s="32" t="e">
        <f>VLOOKUP($E113,УЧАСТНИКИ!$A$2:$L$1060,5,FALSE)</f>
        <v>#N/A</v>
      </c>
      <c r="E113" s="20"/>
      <c r="F113" s="20"/>
      <c r="G113" s="20"/>
      <c r="H113" s="20"/>
      <c r="I113" s="16"/>
    </row>
    <row r="114" spans="1:9" hidden="1" x14ac:dyDescent="0.2">
      <c r="A114" s="20" t="s">
        <v>51</v>
      </c>
      <c r="B114" s="15" t="e">
        <f>VLOOKUP($E114,УЧАСТНИКИ!$A$2:$L$1060,3,FALSE)</f>
        <v>#N/A</v>
      </c>
      <c r="C114" s="16" t="e">
        <f>VLOOKUP($E114,УЧАСТНИКИ!$A$2:$L$1060,4,FALSE)</f>
        <v>#N/A</v>
      </c>
      <c r="D114" s="32" t="e">
        <f>VLOOKUP($E114,УЧАСТНИКИ!$A$2:$L$1060,5,FALSE)</f>
        <v>#N/A</v>
      </c>
      <c r="E114" s="20"/>
      <c r="F114" s="20"/>
      <c r="G114" s="20"/>
      <c r="H114" s="20"/>
      <c r="I114" s="16"/>
    </row>
    <row r="115" spans="1:9" hidden="1" x14ac:dyDescent="0.2">
      <c r="A115" s="20">
        <v>8</v>
      </c>
      <c r="B115" s="15" t="e">
        <f>VLOOKUP($E115,УЧАСТНИКИ!$A$2:$L$1060,3,FALSE)</f>
        <v>#N/A</v>
      </c>
      <c r="C115" s="16" t="e">
        <f>VLOOKUP($E115,УЧАСТНИКИ!$A$2:$L$1060,4,FALSE)</f>
        <v>#N/A</v>
      </c>
      <c r="D115" s="32" t="e">
        <f>VLOOKUP($E115,УЧАСТНИКИ!$A$2:$L$1060,5,FALSE)</f>
        <v>#N/A</v>
      </c>
      <c r="E115" s="20"/>
      <c r="F115" s="20"/>
      <c r="G115" s="20"/>
      <c r="H115" s="20"/>
      <c r="I115" s="16"/>
    </row>
    <row r="116" spans="1:9" hidden="1" x14ac:dyDescent="0.2">
      <c r="A116" s="263"/>
      <c r="B116" s="15" t="e">
        <f>VLOOKUP($E116,УЧАСТНИКИ!$A$2:$L$1060,3,FALSE)</f>
        <v>#N/A</v>
      </c>
      <c r="C116" s="16" t="e">
        <f>VLOOKUP($E116,УЧАСТНИКИ!$A$2:$L$1060,4,FALSE)</f>
        <v>#N/A</v>
      </c>
      <c r="D116" s="32" t="e">
        <f>VLOOKUP($E116,УЧАСТНИКИ!$A$2:$L$1060,5,FALSE)</f>
        <v>#N/A</v>
      </c>
      <c r="E116" s="20"/>
      <c r="F116" s="20"/>
      <c r="G116" s="20"/>
      <c r="H116" s="20"/>
      <c r="I116" s="16"/>
    </row>
    <row r="117" spans="1:9" hidden="1" x14ac:dyDescent="0.2">
      <c r="A117" s="20" t="s">
        <v>45</v>
      </c>
      <c r="B117" s="15" t="e">
        <f>VLOOKUP($E117,УЧАСТНИКИ!$A$2:$L$1060,3,FALSE)</f>
        <v>#N/A</v>
      </c>
      <c r="C117" s="16" t="e">
        <f>VLOOKUP($E117,УЧАСТНИКИ!$A$2:$L$1060,4,FALSE)</f>
        <v>#N/A</v>
      </c>
      <c r="D117" s="32" t="e">
        <f>VLOOKUP($E117,УЧАСТНИКИ!$A$2:$L$1060,5,FALSE)</f>
        <v>#N/A</v>
      </c>
      <c r="E117" s="20"/>
      <c r="F117" s="20"/>
      <c r="G117" s="20"/>
      <c r="H117" s="20"/>
      <c r="I117" s="16"/>
    </row>
    <row r="118" spans="1:9" hidden="1" x14ac:dyDescent="0.2">
      <c r="A118" s="20" t="s">
        <v>46</v>
      </c>
      <c r="B118" s="15" t="e">
        <f>VLOOKUP($E118,УЧАСТНИКИ!$A$2:$L$1060,3,FALSE)</f>
        <v>#N/A</v>
      </c>
      <c r="C118" s="16" t="e">
        <f>VLOOKUP($E118,УЧАСТНИКИ!$A$2:$L$1060,4,FALSE)</f>
        <v>#N/A</v>
      </c>
      <c r="D118" s="32" t="e">
        <f>VLOOKUP($E118,УЧАСТНИКИ!$A$2:$L$1060,5,FALSE)</f>
        <v>#N/A</v>
      </c>
      <c r="E118" s="20"/>
      <c r="F118" s="20"/>
      <c r="G118" s="20"/>
      <c r="H118" s="20"/>
      <c r="I118" s="16"/>
    </row>
    <row r="119" spans="1:9" hidden="1" x14ac:dyDescent="0.2">
      <c r="A119" s="20" t="s">
        <v>47</v>
      </c>
      <c r="B119" s="15" t="e">
        <f>VLOOKUP($E119,УЧАСТНИКИ!$A$2:$L$1060,3,FALSE)</f>
        <v>#N/A</v>
      </c>
      <c r="C119" s="16" t="e">
        <f>VLOOKUP($E119,УЧАСТНИКИ!$A$2:$L$1060,4,FALSE)</f>
        <v>#N/A</v>
      </c>
      <c r="D119" s="32" t="e">
        <f>VLOOKUP($E119,УЧАСТНИКИ!$A$2:$L$1060,5,FALSE)</f>
        <v>#N/A</v>
      </c>
      <c r="E119" s="20"/>
      <c r="F119" s="20"/>
      <c r="G119" s="20"/>
      <c r="H119" s="20"/>
      <c r="I119" s="16"/>
    </row>
    <row r="120" spans="1:9" hidden="1" x14ac:dyDescent="0.2">
      <c r="A120" s="20" t="s">
        <v>48</v>
      </c>
      <c r="B120" s="15" t="e">
        <f>VLOOKUP($E120,УЧАСТНИКИ!$A$2:$L$1060,3,FALSE)</f>
        <v>#N/A</v>
      </c>
      <c r="C120" s="16" t="e">
        <f>VLOOKUP($E120,УЧАСТНИКИ!$A$2:$L$1060,4,FALSE)</f>
        <v>#N/A</v>
      </c>
      <c r="D120" s="32" t="e">
        <f>VLOOKUP($E120,УЧАСТНИКИ!$A$2:$L$1060,5,FALSE)</f>
        <v>#N/A</v>
      </c>
      <c r="E120" s="20"/>
      <c r="F120" s="20"/>
      <c r="G120" s="20"/>
      <c r="H120" s="20"/>
      <c r="I120" s="16"/>
    </row>
    <row r="121" spans="1:9" hidden="1" x14ac:dyDescent="0.2">
      <c r="A121" s="20" t="s">
        <v>49</v>
      </c>
      <c r="B121" s="15" t="e">
        <f>VLOOKUP($E121,УЧАСТНИКИ!$A$2:$L$1060,3,FALSE)</f>
        <v>#N/A</v>
      </c>
      <c r="C121" s="16" t="e">
        <f>VLOOKUP($E121,УЧАСТНИКИ!$A$2:$L$1060,4,FALSE)</f>
        <v>#N/A</v>
      </c>
      <c r="D121" s="32" t="e">
        <f>VLOOKUP($E121,УЧАСТНИКИ!$A$2:$L$1060,5,FALSE)</f>
        <v>#N/A</v>
      </c>
      <c r="E121" s="20"/>
      <c r="F121" s="20"/>
      <c r="G121" s="20"/>
      <c r="H121" s="20"/>
      <c r="I121" s="16"/>
    </row>
    <row r="122" spans="1:9" hidden="1" x14ac:dyDescent="0.2">
      <c r="A122" s="20" t="s">
        <v>50</v>
      </c>
      <c r="B122" s="15" t="e">
        <f>VLOOKUP($E122,УЧАСТНИКИ!$A$2:$L$1060,3,FALSE)</f>
        <v>#N/A</v>
      </c>
      <c r="C122" s="16" t="e">
        <f>VLOOKUP($E122,УЧАСТНИКИ!$A$2:$L$1060,4,FALSE)</f>
        <v>#N/A</v>
      </c>
      <c r="D122" s="32" t="e">
        <f>VLOOKUP($E122,УЧАСТНИКИ!$A$2:$L$1060,5,FALSE)</f>
        <v>#N/A</v>
      </c>
      <c r="E122" s="20"/>
      <c r="F122" s="20"/>
      <c r="G122" s="20"/>
      <c r="H122" s="20"/>
      <c r="I122" s="16"/>
    </row>
    <row r="123" spans="1:9" hidden="1" x14ac:dyDescent="0.2">
      <c r="A123" s="20" t="s">
        <v>51</v>
      </c>
      <c r="B123" s="15" t="e">
        <f>VLOOKUP($E123,УЧАСТНИКИ!$A$2:$L$1060,3,FALSE)</f>
        <v>#N/A</v>
      </c>
      <c r="C123" s="16" t="e">
        <f>VLOOKUP($E123,УЧАСТНИКИ!$A$2:$L$1060,4,FALSE)</f>
        <v>#N/A</v>
      </c>
      <c r="D123" s="32" t="e">
        <f>VLOOKUP($E123,УЧАСТНИКИ!$A$2:$L$1060,5,FALSE)</f>
        <v>#N/A</v>
      </c>
      <c r="E123" s="20"/>
      <c r="F123" s="20"/>
      <c r="G123" s="20"/>
      <c r="H123" s="20"/>
      <c r="I123" s="16"/>
    </row>
    <row r="124" spans="1:9" hidden="1" x14ac:dyDescent="0.2">
      <c r="A124" s="20">
        <v>8</v>
      </c>
      <c r="B124" s="15" t="e">
        <f>VLOOKUP($E124,УЧАСТНИКИ!$A$2:$L$1060,3,FALSE)</f>
        <v>#N/A</v>
      </c>
      <c r="C124" s="16" t="e">
        <f>VLOOKUP($E124,УЧАСТНИКИ!$A$2:$L$1060,4,FALSE)</f>
        <v>#N/A</v>
      </c>
      <c r="D124" s="32" t="e">
        <f>VLOOKUP($E124,УЧАСТНИКИ!$A$2:$L$1060,5,FALSE)</f>
        <v>#N/A</v>
      </c>
      <c r="E124" s="20"/>
      <c r="F124" s="20"/>
      <c r="G124" s="20"/>
      <c r="H124" s="20"/>
      <c r="I124" s="16"/>
    </row>
    <row r="125" spans="1:9" hidden="1" x14ac:dyDescent="0.2">
      <c r="A125" s="263"/>
      <c r="B125" s="15" t="e">
        <f>VLOOKUP($E125,УЧАСТНИКИ!$A$2:$L$1060,3,FALSE)</f>
        <v>#N/A</v>
      </c>
      <c r="C125" s="16" t="e">
        <f>VLOOKUP($E125,УЧАСТНИКИ!$A$2:$L$1060,4,FALSE)</f>
        <v>#N/A</v>
      </c>
      <c r="D125" s="32" t="e">
        <f>VLOOKUP($E125,УЧАСТНИКИ!$A$2:$L$1060,5,FALSE)</f>
        <v>#N/A</v>
      </c>
      <c r="E125" s="20"/>
      <c r="F125" s="20"/>
      <c r="G125" s="20"/>
      <c r="H125" s="20"/>
      <c r="I125" s="16"/>
    </row>
    <row r="126" spans="1:9" hidden="1" x14ac:dyDescent="0.2">
      <c r="A126" s="20" t="s">
        <v>45</v>
      </c>
      <c r="B126" s="15" t="e">
        <f>VLOOKUP($E126,УЧАСТНИКИ!$A$2:$L$1060,3,FALSE)</f>
        <v>#N/A</v>
      </c>
      <c r="C126" s="16" t="e">
        <f>VLOOKUP($E126,УЧАСТНИКИ!$A$2:$L$1060,4,FALSE)</f>
        <v>#N/A</v>
      </c>
      <c r="D126" s="32" t="e">
        <f>VLOOKUP($E126,УЧАСТНИКИ!$A$2:$L$1060,5,FALSE)</f>
        <v>#N/A</v>
      </c>
      <c r="E126" s="20"/>
      <c r="F126" s="20"/>
      <c r="G126" s="20"/>
      <c r="H126" s="20"/>
      <c r="I126" s="16"/>
    </row>
    <row r="127" spans="1:9" hidden="1" x14ac:dyDescent="0.2">
      <c r="A127" s="20" t="s">
        <v>46</v>
      </c>
      <c r="B127" s="15" t="e">
        <f>VLOOKUP($E127,УЧАСТНИКИ!$A$2:$L$1060,3,FALSE)</f>
        <v>#N/A</v>
      </c>
      <c r="C127" s="16" t="e">
        <f>VLOOKUP($E127,УЧАСТНИКИ!$A$2:$L$1060,4,FALSE)</f>
        <v>#N/A</v>
      </c>
      <c r="D127" s="32" t="e">
        <f>VLOOKUP($E127,УЧАСТНИКИ!$A$2:$L$1060,5,FALSE)</f>
        <v>#N/A</v>
      </c>
      <c r="E127" s="20"/>
      <c r="F127" s="20"/>
      <c r="G127" s="20"/>
      <c r="H127" s="20"/>
      <c r="I127" s="16"/>
    </row>
    <row r="128" spans="1:9" hidden="1" x14ac:dyDescent="0.2">
      <c r="A128" s="20" t="s">
        <v>47</v>
      </c>
      <c r="B128" s="15" t="e">
        <f>VLOOKUP($E128,УЧАСТНИКИ!$A$2:$L$1060,3,FALSE)</f>
        <v>#N/A</v>
      </c>
      <c r="C128" s="16" t="e">
        <f>VLOOKUP($E128,УЧАСТНИКИ!$A$2:$L$1060,4,FALSE)</f>
        <v>#N/A</v>
      </c>
      <c r="D128" s="32" t="e">
        <f>VLOOKUP($E128,УЧАСТНИКИ!$A$2:$L$1060,5,FALSE)</f>
        <v>#N/A</v>
      </c>
      <c r="E128" s="20"/>
      <c r="F128" s="20"/>
      <c r="G128" s="20"/>
      <c r="H128" s="20"/>
      <c r="I128" s="16"/>
    </row>
    <row r="129" spans="1:9" hidden="1" x14ac:dyDescent="0.2">
      <c r="A129" s="20" t="s">
        <v>48</v>
      </c>
      <c r="B129" s="15" t="e">
        <f>VLOOKUP($E129,УЧАСТНИКИ!$A$2:$L$1060,3,FALSE)</f>
        <v>#N/A</v>
      </c>
      <c r="C129" s="16" t="e">
        <f>VLOOKUP($E129,УЧАСТНИКИ!$A$2:$L$1060,4,FALSE)</f>
        <v>#N/A</v>
      </c>
      <c r="D129" s="32" t="e">
        <f>VLOOKUP($E129,УЧАСТНИКИ!$A$2:$L$1060,5,FALSE)</f>
        <v>#N/A</v>
      </c>
      <c r="E129" s="20"/>
      <c r="F129" s="20"/>
      <c r="G129" s="20"/>
      <c r="H129" s="20"/>
      <c r="I129" s="16"/>
    </row>
    <row r="130" spans="1:9" hidden="1" x14ac:dyDescent="0.2">
      <c r="A130" s="20" t="s">
        <v>49</v>
      </c>
      <c r="B130" s="15" t="e">
        <f>VLOOKUP($E130,УЧАСТНИКИ!$A$2:$L$1060,3,FALSE)</f>
        <v>#N/A</v>
      </c>
      <c r="C130" s="16" t="e">
        <f>VLOOKUP($E130,УЧАСТНИКИ!$A$2:$L$1060,4,FALSE)</f>
        <v>#N/A</v>
      </c>
      <c r="D130" s="32" t="e">
        <f>VLOOKUP($E130,УЧАСТНИКИ!$A$2:$L$1060,5,FALSE)</f>
        <v>#N/A</v>
      </c>
      <c r="E130" s="20"/>
      <c r="F130" s="20"/>
      <c r="G130" s="20"/>
      <c r="H130" s="20"/>
      <c r="I130" s="16"/>
    </row>
    <row r="131" spans="1:9" hidden="1" x14ac:dyDescent="0.2">
      <c r="A131" s="20" t="s">
        <v>50</v>
      </c>
      <c r="B131" s="15" t="e">
        <f>VLOOKUP($E131,УЧАСТНИКИ!$A$2:$L$1060,3,FALSE)</f>
        <v>#N/A</v>
      </c>
      <c r="C131" s="16" t="e">
        <f>VLOOKUP($E131,УЧАСТНИКИ!$A$2:$L$1060,4,FALSE)</f>
        <v>#N/A</v>
      </c>
      <c r="D131" s="32" t="e">
        <f>VLOOKUP($E131,УЧАСТНИКИ!$A$2:$L$1060,5,FALSE)</f>
        <v>#N/A</v>
      </c>
      <c r="E131" s="20"/>
      <c r="F131" s="20"/>
      <c r="G131" s="20"/>
      <c r="H131" s="20"/>
      <c r="I131" s="16"/>
    </row>
    <row r="132" spans="1:9" hidden="1" x14ac:dyDescent="0.2">
      <c r="A132" s="20" t="s">
        <v>51</v>
      </c>
      <c r="B132" s="15" t="e">
        <f>VLOOKUP($E132,УЧАСТНИКИ!$A$2:$L$1060,3,FALSE)</f>
        <v>#N/A</v>
      </c>
      <c r="C132" s="16" t="e">
        <f>VLOOKUP($E132,УЧАСТНИКИ!$A$2:$L$1060,4,FALSE)</f>
        <v>#N/A</v>
      </c>
      <c r="D132" s="32" t="e">
        <f>VLOOKUP($E132,УЧАСТНИКИ!$A$2:$L$1060,5,FALSE)</f>
        <v>#N/A</v>
      </c>
      <c r="E132" s="20"/>
      <c r="F132" s="20"/>
      <c r="G132" s="20"/>
      <c r="H132" s="20"/>
      <c r="I132" s="16"/>
    </row>
    <row r="133" spans="1:9" hidden="1" x14ac:dyDescent="0.2">
      <c r="A133" s="20">
        <v>8</v>
      </c>
      <c r="B133" s="15" t="e">
        <f>VLOOKUP($E133,УЧАСТНИКИ!$A$2:$L$1060,3,FALSE)</f>
        <v>#N/A</v>
      </c>
      <c r="C133" s="16" t="e">
        <f>VLOOKUP($E133,УЧАСТНИКИ!$A$2:$L$1060,4,FALSE)</f>
        <v>#N/A</v>
      </c>
      <c r="D133" s="32" t="e">
        <f>VLOOKUP($E133,УЧАСТНИКИ!$A$2:$L$1060,5,FALSE)</f>
        <v>#N/A</v>
      </c>
      <c r="E133" s="20"/>
      <c r="F133" s="20"/>
      <c r="G133" s="20"/>
      <c r="H133" s="20"/>
      <c r="I133" s="16"/>
    </row>
    <row r="134" spans="1:9" hidden="1" x14ac:dyDescent="0.2">
      <c r="A134" s="263"/>
      <c r="B134" s="15" t="e">
        <f>VLOOKUP($E134,УЧАСТНИКИ!$A$2:$L$1060,3,FALSE)</f>
        <v>#N/A</v>
      </c>
      <c r="C134" s="16" t="e">
        <f>VLOOKUP($E134,УЧАСТНИКИ!$A$2:$L$1060,4,FALSE)</f>
        <v>#N/A</v>
      </c>
      <c r="D134" s="32" t="e">
        <f>VLOOKUP($E134,УЧАСТНИКИ!$A$2:$L$1060,5,FALSE)</f>
        <v>#N/A</v>
      </c>
      <c r="E134" s="20"/>
      <c r="F134" s="20"/>
      <c r="G134" s="20"/>
      <c r="H134" s="20"/>
      <c r="I134" s="16"/>
    </row>
    <row r="135" spans="1:9" hidden="1" x14ac:dyDescent="0.2">
      <c r="A135" s="20" t="s">
        <v>45</v>
      </c>
      <c r="B135" s="15" t="e">
        <f>VLOOKUP($E135,УЧАСТНИКИ!$A$2:$L$1060,3,FALSE)</f>
        <v>#N/A</v>
      </c>
      <c r="C135" s="16" t="e">
        <f>VLOOKUP($E135,УЧАСТНИКИ!$A$2:$L$1060,4,FALSE)</f>
        <v>#N/A</v>
      </c>
      <c r="D135" s="32" t="e">
        <f>VLOOKUP($E135,УЧАСТНИКИ!$A$2:$L$1060,5,FALSE)</f>
        <v>#N/A</v>
      </c>
      <c r="E135" s="20"/>
      <c r="F135" s="20"/>
      <c r="G135" s="20"/>
      <c r="H135" s="20"/>
      <c r="I135" s="16"/>
    </row>
    <row r="136" spans="1:9" ht="13.5" hidden="1" customHeight="1" x14ac:dyDescent="0.2">
      <c r="A136" s="20" t="s">
        <v>47</v>
      </c>
      <c r="B136" s="15" t="e">
        <f>VLOOKUP($E136,УЧАСТНИКИ!$A$2:$L$1060,3,FALSE)</f>
        <v>#N/A</v>
      </c>
      <c r="C136" s="16" t="e">
        <f>VLOOKUP($E136,УЧАСТНИКИ!$A$2:$L$1060,4,FALSE)</f>
        <v>#N/A</v>
      </c>
      <c r="D136" s="32" t="e">
        <f>VLOOKUP($E136,УЧАСТНИКИ!$A$2:$L$1060,5,FALSE)</f>
        <v>#N/A</v>
      </c>
      <c r="E136" s="20"/>
      <c r="F136" s="20"/>
      <c r="G136" s="20"/>
      <c r="H136" s="20"/>
      <c r="I136" s="16"/>
    </row>
    <row r="137" spans="1:9" ht="12" hidden="1" customHeight="1" x14ac:dyDescent="0.2">
      <c r="A137" s="261"/>
      <c r="B137" s="121" t="s">
        <v>297</v>
      </c>
      <c r="C137" s="116"/>
      <c r="D137" s="116"/>
      <c r="E137" s="116"/>
      <c r="F137" s="116"/>
      <c r="G137" s="116"/>
      <c r="H137" s="116"/>
      <c r="I137" s="117"/>
    </row>
    <row r="138" spans="1:9" ht="13.5" hidden="1" customHeight="1" x14ac:dyDescent="0.2">
      <c r="A138" s="20" t="s">
        <v>45</v>
      </c>
      <c r="B138" s="15" t="e">
        <f>VLOOKUP($E138,УЧАСТНИКИ!$A$2:$L$1060,3,FALSE)</f>
        <v>#N/A</v>
      </c>
      <c r="C138" s="16" t="e">
        <f>VLOOKUP($E138,УЧАСТНИКИ!$A$2:$L$1060,4,FALSE)</f>
        <v>#N/A</v>
      </c>
      <c r="D138" s="32" t="e">
        <f>VLOOKUP($E138,УЧАСТНИКИ!$A$2:$L$1060,5,FALSE)</f>
        <v>#N/A</v>
      </c>
      <c r="E138" s="20"/>
      <c r="F138" s="208"/>
      <c r="G138" s="20"/>
      <c r="H138" s="20"/>
      <c r="I138" s="16"/>
    </row>
    <row r="139" spans="1:9" ht="15" hidden="1" customHeight="1" x14ac:dyDescent="0.2">
      <c r="A139" s="20" t="s">
        <v>46</v>
      </c>
      <c r="B139" s="15" t="e">
        <f>VLOOKUP($E139,УЧАСТНИКИ!$A$2:$L$1060,3,FALSE)</f>
        <v>#N/A</v>
      </c>
      <c r="C139" s="16" t="e">
        <f>VLOOKUP($E139,УЧАСТНИКИ!$A$2:$L$1060,4,FALSE)</f>
        <v>#N/A</v>
      </c>
      <c r="D139" s="32" t="e">
        <f>VLOOKUP($E139,УЧАСТНИКИ!$A$2:$L$1060,5,FALSE)</f>
        <v>#N/A</v>
      </c>
      <c r="E139" s="20"/>
      <c r="F139" s="208"/>
      <c r="G139" s="20"/>
      <c r="H139" s="20"/>
      <c r="I139" s="16"/>
    </row>
    <row r="140" spans="1:9" ht="16.5" hidden="1" customHeight="1" x14ac:dyDescent="0.2">
      <c r="A140" s="20" t="s">
        <v>47</v>
      </c>
      <c r="B140" s="15" t="e">
        <f>VLOOKUP($E140,УЧАСТНИКИ!$A$2:$L$1060,3,FALSE)</f>
        <v>#N/A</v>
      </c>
      <c r="C140" s="16" t="e">
        <f>VLOOKUP($E140,УЧАСТНИКИ!$A$2:$L$1060,4,FALSE)</f>
        <v>#N/A</v>
      </c>
      <c r="D140" s="32" t="e">
        <f>VLOOKUP($E140,УЧАСТНИКИ!$A$2:$L$1060,5,FALSE)</f>
        <v>#N/A</v>
      </c>
      <c r="E140" s="20"/>
      <c r="F140" s="208"/>
      <c r="G140" s="20"/>
      <c r="H140" s="20"/>
      <c r="I140" s="16"/>
    </row>
    <row r="141" spans="1:9" hidden="1" x14ac:dyDescent="0.2">
      <c r="A141" s="261"/>
      <c r="B141" s="121" t="s">
        <v>298</v>
      </c>
      <c r="C141" s="116"/>
      <c r="D141" s="116"/>
      <c r="E141" s="116"/>
      <c r="F141" s="116"/>
      <c r="G141" s="116"/>
      <c r="H141" s="116"/>
      <c r="I141" s="117"/>
    </row>
    <row r="142" spans="1:9" hidden="1" x14ac:dyDescent="0.2">
      <c r="A142" s="20" t="s">
        <v>45</v>
      </c>
      <c r="B142" s="206" t="e">
        <f>VLOOKUP($E142,УЧАСТНИКИ!$A$2:$L$1060,3,FALSE)</f>
        <v>#N/A</v>
      </c>
      <c r="C142" s="207" t="e">
        <f>VLOOKUP($E142,УЧАСТНИКИ!$A$2:$L$1060,4,FALSE)</f>
        <v>#N/A</v>
      </c>
      <c r="D142" s="211" t="e">
        <f>VLOOKUP($E142,УЧАСТНИКИ!$A$2:$L$1060,5,FALSE)</f>
        <v>#N/A</v>
      </c>
      <c r="E142" s="20"/>
      <c r="F142" s="20"/>
      <c r="G142" s="20"/>
      <c r="H142" s="20"/>
      <c r="I142" s="16"/>
    </row>
    <row r="143" spans="1:9" hidden="1" x14ac:dyDescent="0.2">
      <c r="A143" s="20" t="s">
        <v>46</v>
      </c>
      <c r="B143" s="15" t="e">
        <f>VLOOKUP($E143,УЧАСТНИКИ!$A$2:$L$1060,3,FALSE)</f>
        <v>#N/A</v>
      </c>
      <c r="C143" s="16" t="e">
        <f>VLOOKUP($E143,УЧАСТНИКИ!$A$2:$L$1060,4,FALSE)</f>
        <v>#N/A</v>
      </c>
      <c r="D143" s="32" t="e">
        <f>VLOOKUP($E143,УЧАСТНИКИ!$A$2:$L$1060,5,FALSE)</f>
        <v>#N/A</v>
      </c>
      <c r="E143" s="20"/>
      <c r="F143" s="20"/>
      <c r="G143" s="20"/>
      <c r="H143" s="20"/>
      <c r="I143" s="16"/>
    </row>
    <row r="144" spans="1:9" hidden="1" x14ac:dyDescent="0.2">
      <c r="A144" s="262" t="s">
        <v>47</v>
      </c>
      <c r="B144" s="15" t="e">
        <f>VLOOKUP($E144,УЧАСТНИКИ!$A$2:$L$1060,3,FALSE)</f>
        <v>#N/A</v>
      </c>
      <c r="C144" s="16" t="e">
        <f>VLOOKUP($E144,УЧАСТНИКИ!$A$2:$L$1060,4,FALSE)</f>
        <v>#N/A</v>
      </c>
      <c r="D144" s="32" t="e">
        <f>VLOOKUP($E144,УЧАСТНИКИ!$A$2:$L$1060,5,FALSE)</f>
        <v>#N/A</v>
      </c>
      <c r="E144" s="20"/>
      <c r="F144" s="20"/>
      <c r="G144" s="20"/>
      <c r="H144" s="20"/>
      <c r="I144" s="16"/>
    </row>
    <row r="145" spans="1:9" hidden="1" x14ac:dyDescent="0.2">
      <c r="A145" s="20" t="s">
        <v>45</v>
      </c>
      <c r="B145" s="15" t="e">
        <f>VLOOKUP($E145,УЧАСТНИКИ!$A$2:$L$1060,3,FALSE)</f>
        <v>#N/A</v>
      </c>
      <c r="C145" s="16" t="e">
        <f>VLOOKUP($E145,УЧАСТНИКИ!$A$2:$L$1060,4,FALSE)</f>
        <v>#N/A</v>
      </c>
      <c r="D145" s="32" t="e">
        <f>VLOOKUP($E145,УЧАСТНИКИ!$A$2:$L$1060,5,FALSE)</f>
        <v>#N/A</v>
      </c>
      <c r="E145" s="20"/>
      <c r="F145" s="20"/>
      <c r="G145" s="20"/>
      <c r="H145" s="20"/>
      <c r="I145" s="16"/>
    </row>
    <row r="146" spans="1:9" hidden="1" x14ac:dyDescent="0.2">
      <c r="A146" s="20" t="s">
        <v>46</v>
      </c>
      <c r="B146" s="15" t="e">
        <f>VLOOKUP($E146,УЧАСТНИКИ!$A$2:$L$1060,3,FALSE)</f>
        <v>#N/A</v>
      </c>
      <c r="C146" s="16" t="e">
        <f>VLOOKUP($E146,УЧАСТНИКИ!$A$2:$L$1060,4,FALSE)</f>
        <v>#N/A</v>
      </c>
      <c r="D146" s="32" t="e">
        <f>VLOOKUP($E146,УЧАСТНИКИ!$A$2:$L$1060,5,FALSE)</f>
        <v>#N/A</v>
      </c>
      <c r="E146" s="20"/>
      <c r="F146" s="20"/>
      <c r="G146" s="20"/>
      <c r="H146" s="20"/>
      <c r="I146" s="16"/>
    </row>
    <row r="147" spans="1:9" hidden="1" x14ac:dyDescent="0.2">
      <c r="A147" s="20" t="s">
        <v>47</v>
      </c>
      <c r="B147" s="15" t="e">
        <f>VLOOKUP($E147,УЧАСТНИКИ!$A$2:$L$1060,3,FALSE)</f>
        <v>#N/A</v>
      </c>
      <c r="C147" s="16" t="e">
        <f>VLOOKUP($E147,УЧАСТНИКИ!$A$2:$L$1060,4,FALSE)</f>
        <v>#N/A</v>
      </c>
      <c r="D147" s="32" t="e">
        <f>VLOOKUP($E147,УЧАСТНИКИ!$A$2:$L$1060,5,FALSE)</f>
        <v>#N/A</v>
      </c>
      <c r="E147" s="20"/>
      <c r="F147" s="20"/>
      <c r="G147" s="20"/>
      <c r="H147" s="20"/>
      <c r="I147" s="16"/>
    </row>
    <row r="148" spans="1:9" hidden="1" x14ac:dyDescent="0.2">
      <c r="A148" s="20" t="s">
        <v>48</v>
      </c>
      <c r="B148" s="15" t="e">
        <f>VLOOKUP($E148,УЧАСТНИКИ!$A$2:$L$1060,3,FALSE)</f>
        <v>#N/A</v>
      </c>
      <c r="C148" s="16" t="e">
        <f>VLOOKUP($E148,УЧАСТНИКИ!$A$2:$L$1060,4,FALSE)</f>
        <v>#N/A</v>
      </c>
      <c r="D148" s="32" t="e">
        <f>VLOOKUP($E148,УЧАСТНИКИ!$A$2:$L$1060,5,FALSE)</f>
        <v>#N/A</v>
      </c>
      <c r="E148" s="20"/>
      <c r="F148" s="20"/>
      <c r="G148" s="20"/>
      <c r="H148" s="20"/>
      <c r="I148" s="16"/>
    </row>
    <row r="149" spans="1:9" hidden="1" x14ac:dyDescent="0.2">
      <c r="A149" s="20" t="s">
        <v>49</v>
      </c>
      <c r="B149" s="15" t="e">
        <f>VLOOKUP($E149,УЧАСТНИКИ!$A$2:$L$1060,3,FALSE)</f>
        <v>#N/A</v>
      </c>
      <c r="C149" s="16" t="e">
        <f>VLOOKUP($E149,УЧАСТНИКИ!$A$2:$L$1060,4,FALSE)</f>
        <v>#N/A</v>
      </c>
      <c r="D149" s="32" t="e">
        <f>VLOOKUP($E149,УЧАСТНИКИ!$A$2:$L$1060,5,FALSE)</f>
        <v>#N/A</v>
      </c>
      <c r="E149" s="20"/>
      <c r="F149" s="20"/>
      <c r="G149" s="20"/>
      <c r="H149" s="20"/>
      <c r="I149" s="16"/>
    </row>
    <row r="150" spans="1:9" hidden="1" x14ac:dyDescent="0.2">
      <c r="A150" s="20" t="s">
        <v>50</v>
      </c>
      <c r="B150" s="15" t="e">
        <f>VLOOKUP($E150,УЧАСТНИКИ!$A$2:$L$1060,3,FALSE)</f>
        <v>#N/A</v>
      </c>
      <c r="C150" s="16" t="e">
        <f>VLOOKUP($E150,УЧАСТНИКИ!$A$2:$L$1060,4,FALSE)</f>
        <v>#N/A</v>
      </c>
      <c r="D150" s="32" t="e">
        <f>VLOOKUP($E150,УЧАСТНИКИ!$A$2:$L$1060,5,FALSE)</f>
        <v>#N/A</v>
      </c>
      <c r="E150" s="20"/>
      <c r="F150" s="20"/>
      <c r="G150" s="20"/>
      <c r="H150" s="20"/>
      <c r="I150" s="16"/>
    </row>
    <row r="151" spans="1:9" hidden="1" x14ac:dyDescent="0.2">
      <c r="A151" s="20" t="s">
        <v>51</v>
      </c>
      <c r="B151" s="15" t="e">
        <f>VLOOKUP($E151,УЧАСТНИКИ!$A$2:$L$1060,3,FALSE)</f>
        <v>#N/A</v>
      </c>
      <c r="C151" s="16" t="e">
        <f>VLOOKUP($E151,УЧАСТНИКИ!$A$2:$L$1060,4,FALSE)</f>
        <v>#N/A</v>
      </c>
      <c r="D151" s="32" t="e">
        <f>VLOOKUP($E151,УЧАСТНИКИ!$A$2:$L$1060,5,FALSE)</f>
        <v>#N/A</v>
      </c>
      <c r="E151" s="20"/>
      <c r="F151" s="20"/>
      <c r="G151" s="20"/>
      <c r="H151" s="20"/>
      <c r="I151" s="16"/>
    </row>
    <row r="152" spans="1:9" hidden="1" x14ac:dyDescent="0.2">
      <c r="A152" s="20">
        <v>8</v>
      </c>
      <c r="B152" s="15" t="e">
        <f>VLOOKUP($E152,УЧАСТНИКИ!$A$2:$L$1060,3,FALSE)</f>
        <v>#N/A</v>
      </c>
      <c r="C152" s="16" t="e">
        <f>VLOOKUP($E152,УЧАСТНИКИ!$A$2:$L$1060,4,FALSE)</f>
        <v>#N/A</v>
      </c>
      <c r="D152" s="32" t="e">
        <f>VLOOKUP($E152,УЧАСТНИКИ!$A$2:$L$1060,5,FALSE)</f>
        <v>#N/A</v>
      </c>
      <c r="E152" s="20"/>
      <c r="F152" s="20"/>
      <c r="G152" s="20"/>
      <c r="H152" s="20"/>
      <c r="I152" s="16"/>
    </row>
    <row r="153" spans="1:9" hidden="1" x14ac:dyDescent="0.2">
      <c r="A153" s="261"/>
      <c r="B153" s="15" t="e">
        <f>VLOOKUP($E153,УЧАСТНИКИ!$A$2:$L$1060,3,FALSE)</f>
        <v>#N/A</v>
      </c>
      <c r="C153" s="16" t="e">
        <f>VLOOKUP($E153,УЧАСТНИКИ!$A$2:$L$1060,4,FALSE)</f>
        <v>#N/A</v>
      </c>
      <c r="D153" s="32" t="e">
        <f>VLOOKUP($E153,УЧАСТНИКИ!$A$2:$L$1060,5,FALSE)</f>
        <v>#N/A</v>
      </c>
      <c r="E153" s="20"/>
      <c r="F153" s="20"/>
      <c r="G153" s="20"/>
      <c r="H153" s="20"/>
      <c r="I153" s="16"/>
    </row>
    <row r="154" spans="1:9" hidden="1" x14ac:dyDescent="0.2">
      <c r="A154" s="20" t="s">
        <v>45</v>
      </c>
      <c r="B154" s="15" t="e">
        <f>VLOOKUP($E154,УЧАСТНИКИ!$A$2:$L$1060,3,FALSE)</f>
        <v>#N/A</v>
      </c>
      <c r="C154" s="16" t="e">
        <f>VLOOKUP($E154,УЧАСТНИКИ!$A$2:$L$1060,4,FALSE)</f>
        <v>#N/A</v>
      </c>
      <c r="D154" s="32" t="e">
        <f>VLOOKUP($E154,УЧАСТНИКИ!$A$2:$L$1060,5,FALSE)</f>
        <v>#N/A</v>
      </c>
      <c r="E154" s="20"/>
      <c r="F154" s="20"/>
      <c r="G154" s="20"/>
      <c r="H154" s="20"/>
      <c r="I154" s="16"/>
    </row>
    <row r="155" spans="1:9" hidden="1" x14ac:dyDescent="0.2">
      <c r="A155" s="20" t="s">
        <v>46</v>
      </c>
      <c r="B155" s="15" t="e">
        <f>VLOOKUP($E155,УЧАСТНИКИ!$A$2:$L$1060,3,FALSE)</f>
        <v>#N/A</v>
      </c>
      <c r="C155" s="16" t="e">
        <f>VLOOKUP($E155,УЧАСТНИКИ!$A$2:$L$1060,4,FALSE)</f>
        <v>#N/A</v>
      </c>
      <c r="D155" s="32" t="e">
        <f>VLOOKUP($E155,УЧАСТНИКИ!$A$2:$L$1060,5,FALSE)</f>
        <v>#N/A</v>
      </c>
      <c r="E155" s="20"/>
      <c r="F155" s="20"/>
      <c r="G155" s="20"/>
      <c r="H155" s="20"/>
      <c r="I155" s="16"/>
    </row>
    <row r="156" spans="1:9" hidden="1" x14ac:dyDescent="0.2">
      <c r="A156" s="20" t="s">
        <v>47</v>
      </c>
      <c r="B156" s="15" t="e">
        <f>VLOOKUP($E156,УЧАСТНИКИ!$A$2:$L$1060,3,FALSE)</f>
        <v>#N/A</v>
      </c>
      <c r="C156" s="16" t="e">
        <f>VLOOKUP($E156,УЧАСТНИКИ!$A$2:$L$1060,4,FALSE)</f>
        <v>#N/A</v>
      </c>
      <c r="D156" s="32" t="e">
        <f>VLOOKUP($E156,УЧАСТНИКИ!$A$2:$L$1060,5,FALSE)</f>
        <v>#N/A</v>
      </c>
      <c r="E156" s="20"/>
      <c r="F156" s="20"/>
      <c r="G156" s="20"/>
      <c r="H156" s="20"/>
      <c r="I156" s="16"/>
    </row>
    <row r="157" spans="1:9" hidden="1" x14ac:dyDescent="0.2">
      <c r="A157" s="20" t="s">
        <v>48</v>
      </c>
      <c r="B157" s="15" t="e">
        <f>VLOOKUP($E157,УЧАСТНИКИ!$A$2:$L$1060,3,FALSE)</f>
        <v>#N/A</v>
      </c>
      <c r="C157" s="16" t="e">
        <f>VLOOKUP($E157,УЧАСТНИКИ!$A$2:$L$1060,4,FALSE)</f>
        <v>#N/A</v>
      </c>
      <c r="D157" s="32" t="e">
        <f>VLOOKUP($E157,УЧАСТНИКИ!$A$2:$L$1060,5,FALSE)</f>
        <v>#N/A</v>
      </c>
      <c r="E157" s="20"/>
      <c r="F157" s="20"/>
      <c r="G157" s="20"/>
      <c r="H157" s="20"/>
      <c r="I157" s="16"/>
    </row>
    <row r="158" spans="1:9" hidden="1" x14ac:dyDescent="0.2">
      <c r="A158" s="20" t="s">
        <v>49</v>
      </c>
      <c r="B158" s="15" t="e">
        <f>VLOOKUP($E158,УЧАСТНИКИ!$A$2:$L$1060,3,FALSE)</f>
        <v>#N/A</v>
      </c>
      <c r="C158" s="16" t="e">
        <f>VLOOKUP($E158,УЧАСТНИКИ!$A$2:$L$1060,4,FALSE)</f>
        <v>#N/A</v>
      </c>
      <c r="D158" s="32" t="e">
        <f>VLOOKUP($E158,УЧАСТНИКИ!$A$2:$L$1060,5,FALSE)</f>
        <v>#N/A</v>
      </c>
      <c r="E158" s="20"/>
      <c r="F158" s="20"/>
      <c r="G158" s="20"/>
      <c r="H158" s="20"/>
      <c r="I158" s="16"/>
    </row>
    <row r="159" spans="1:9" hidden="1" x14ac:dyDescent="0.2">
      <c r="A159" s="20" t="s">
        <v>50</v>
      </c>
      <c r="B159" s="15" t="e">
        <f>VLOOKUP($E159,УЧАСТНИКИ!$A$2:$L$1060,3,FALSE)</f>
        <v>#N/A</v>
      </c>
      <c r="C159" s="16" t="e">
        <f>VLOOKUP($E159,УЧАСТНИКИ!$A$2:$L$1060,4,FALSE)</f>
        <v>#N/A</v>
      </c>
      <c r="D159" s="32" t="e">
        <f>VLOOKUP($E159,УЧАСТНИКИ!$A$2:$L$1060,5,FALSE)</f>
        <v>#N/A</v>
      </c>
      <c r="E159" s="20"/>
      <c r="F159" s="20"/>
      <c r="G159" s="20"/>
      <c r="H159" s="20"/>
      <c r="I159" s="16"/>
    </row>
    <row r="160" spans="1:9" hidden="1" x14ac:dyDescent="0.2">
      <c r="A160" s="20" t="s">
        <v>51</v>
      </c>
      <c r="B160" s="15" t="e">
        <f>VLOOKUP($E160,УЧАСТНИКИ!$A$2:$L$1060,3,FALSE)</f>
        <v>#N/A</v>
      </c>
      <c r="C160" s="16" t="e">
        <f>VLOOKUP($E160,УЧАСТНИКИ!$A$2:$L$1060,4,FALSE)</f>
        <v>#N/A</v>
      </c>
      <c r="D160" s="32" t="e">
        <f>VLOOKUP($E160,УЧАСТНИКИ!$A$2:$L$1060,5,FALSE)</f>
        <v>#N/A</v>
      </c>
      <c r="E160" s="20"/>
      <c r="F160" s="20"/>
      <c r="G160" s="20"/>
      <c r="H160" s="20"/>
      <c r="I160" s="16"/>
    </row>
    <row r="161" spans="1:9" hidden="1" x14ac:dyDescent="0.2">
      <c r="A161" s="20">
        <v>8</v>
      </c>
      <c r="B161" s="15" t="e">
        <f>VLOOKUP($E161,УЧАСТНИКИ!$A$2:$L$1060,3,FALSE)</f>
        <v>#N/A</v>
      </c>
      <c r="C161" s="16" t="e">
        <f>VLOOKUP($E161,УЧАСТНИКИ!$A$2:$L$1060,4,FALSE)</f>
        <v>#N/A</v>
      </c>
      <c r="D161" s="32" t="e">
        <f>VLOOKUP($E161,УЧАСТНИКИ!$A$2:$L$1060,5,FALSE)</f>
        <v>#N/A</v>
      </c>
      <c r="E161" s="20"/>
      <c r="F161" s="20"/>
      <c r="G161" s="20"/>
      <c r="H161" s="20"/>
      <c r="I161" s="16"/>
    </row>
    <row r="162" spans="1:9" hidden="1" x14ac:dyDescent="0.2">
      <c r="A162" s="263"/>
      <c r="B162" s="15" t="e">
        <f>VLOOKUP($E162,УЧАСТНИКИ!$A$2:$L$1060,3,FALSE)</f>
        <v>#N/A</v>
      </c>
      <c r="C162" s="16" t="e">
        <f>VLOOKUP($E162,УЧАСТНИКИ!$A$2:$L$1060,4,FALSE)</f>
        <v>#N/A</v>
      </c>
      <c r="D162" s="32" t="e">
        <f>VLOOKUP($E162,УЧАСТНИКИ!$A$2:$L$1060,5,FALSE)</f>
        <v>#N/A</v>
      </c>
      <c r="E162" s="20"/>
      <c r="F162" s="20"/>
      <c r="G162" s="20"/>
      <c r="H162" s="20"/>
      <c r="I162" s="16"/>
    </row>
    <row r="163" spans="1:9" hidden="1" x14ac:dyDescent="0.2">
      <c r="A163" s="20" t="s">
        <v>45</v>
      </c>
      <c r="B163" s="15" t="e">
        <f>VLOOKUP($E163,УЧАСТНИКИ!$A$2:$L$1060,3,FALSE)</f>
        <v>#N/A</v>
      </c>
      <c r="C163" s="16" t="e">
        <f>VLOOKUP($E163,УЧАСТНИКИ!$A$2:$L$1060,4,FALSE)</f>
        <v>#N/A</v>
      </c>
      <c r="D163" s="32" t="e">
        <f>VLOOKUP($E163,УЧАСТНИКИ!$A$2:$L$1060,5,FALSE)</f>
        <v>#N/A</v>
      </c>
      <c r="E163" s="20"/>
      <c r="F163" s="20"/>
      <c r="G163" s="20"/>
      <c r="H163" s="20"/>
      <c r="I163" s="16"/>
    </row>
    <row r="164" spans="1:9" hidden="1" x14ac:dyDescent="0.2">
      <c r="A164" s="20" t="s">
        <v>46</v>
      </c>
      <c r="B164" s="15" t="e">
        <f>VLOOKUP($E164,УЧАСТНИКИ!$A$2:$L$1060,3,FALSE)</f>
        <v>#N/A</v>
      </c>
      <c r="C164" s="16" t="e">
        <f>VLOOKUP($E164,УЧАСТНИКИ!$A$2:$L$1060,4,FALSE)</f>
        <v>#N/A</v>
      </c>
      <c r="D164" s="32" t="e">
        <f>VLOOKUP($E164,УЧАСТНИКИ!$A$2:$L$1060,5,FALSE)</f>
        <v>#N/A</v>
      </c>
      <c r="E164" s="20"/>
      <c r="F164" s="20"/>
      <c r="G164" s="20"/>
      <c r="H164" s="20"/>
      <c r="I164" s="16"/>
    </row>
    <row r="165" spans="1:9" hidden="1" x14ac:dyDescent="0.2">
      <c r="A165" s="20" t="s">
        <v>47</v>
      </c>
      <c r="B165" s="15" t="e">
        <f>VLOOKUP($E165,УЧАСТНИКИ!$A$2:$L$1060,3,FALSE)</f>
        <v>#N/A</v>
      </c>
      <c r="C165" s="16" t="e">
        <f>VLOOKUP($E165,УЧАСТНИКИ!$A$2:$L$1060,4,FALSE)</f>
        <v>#N/A</v>
      </c>
      <c r="D165" s="32" t="e">
        <f>VLOOKUP($E165,УЧАСТНИКИ!$A$2:$L$1060,5,FALSE)</f>
        <v>#N/A</v>
      </c>
      <c r="E165" s="20"/>
      <c r="F165" s="20"/>
      <c r="G165" s="20"/>
      <c r="H165" s="20"/>
      <c r="I165" s="16"/>
    </row>
    <row r="166" spans="1:9" hidden="1" x14ac:dyDescent="0.2">
      <c r="A166" s="20" t="s">
        <v>48</v>
      </c>
      <c r="B166" s="15" t="e">
        <f>VLOOKUP($E166,УЧАСТНИКИ!$A$2:$L$1060,3,FALSE)</f>
        <v>#N/A</v>
      </c>
      <c r="C166" s="16" t="e">
        <f>VLOOKUP($E166,УЧАСТНИКИ!$A$2:$L$1060,4,FALSE)</f>
        <v>#N/A</v>
      </c>
      <c r="D166" s="32" t="e">
        <f>VLOOKUP($E166,УЧАСТНИКИ!$A$2:$L$1060,5,FALSE)</f>
        <v>#N/A</v>
      </c>
      <c r="E166" s="20"/>
      <c r="F166" s="20"/>
      <c r="G166" s="20"/>
      <c r="H166" s="20"/>
      <c r="I166" s="16"/>
    </row>
    <row r="167" spans="1:9" hidden="1" x14ac:dyDescent="0.2">
      <c r="A167" s="20" t="s">
        <v>49</v>
      </c>
      <c r="B167" s="15" t="e">
        <f>VLOOKUP($E167,УЧАСТНИКИ!$A$2:$L$1060,3,FALSE)</f>
        <v>#N/A</v>
      </c>
      <c r="C167" s="16" t="e">
        <f>VLOOKUP($E167,УЧАСТНИКИ!$A$2:$L$1060,4,FALSE)</f>
        <v>#N/A</v>
      </c>
      <c r="D167" s="32" t="e">
        <f>VLOOKUP($E167,УЧАСТНИКИ!$A$2:$L$1060,5,FALSE)</f>
        <v>#N/A</v>
      </c>
      <c r="E167" s="20"/>
      <c r="F167" s="20"/>
      <c r="G167" s="20"/>
      <c r="H167" s="20"/>
      <c r="I167" s="16"/>
    </row>
    <row r="168" spans="1:9" hidden="1" x14ac:dyDescent="0.2">
      <c r="A168" s="20" t="s">
        <v>50</v>
      </c>
      <c r="B168" s="15" t="e">
        <f>VLOOKUP($E168,УЧАСТНИКИ!$A$2:$L$1060,3,FALSE)</f>
        <v>#N/A</v>
      </c>
      <c r="C168" s="16" t="e">
        <f>VLOOKUP($E168,УЧАСТНИКИ!$A$2:$L$1060,4,FALSE)</f>
        <v>#N/A</v>
      </c>
      <c r="D168" s="32" t="e">
        <f>VLOOKUP($E168,УЧАСТНИКИ!$A$2:$L$1060,5,FALSE)</f>
        <v>#N/A</v>
      </c>
      <c r="E168" s="20"/>
      <c r="F168" s="20"/>
      <c r="G168" s="20"/>
      <c r="H168" s="20"/>
      <c r="I168" s="16"/>
    </row>
    <row r="169" spans="1:9" hidden="1" x14ac:dyDescent="0.2">
      <c r="A169" s="20" t="s">
        <v>51</v>
      </c>
      <c r="B169" s="15" t="e">
        <f>VLOOKUP($E169,УЧАСТНИКИ!$A$2:$L$1060,3,FALSE)</f>
        <v>#N/A</v>
      </c>
      <c r="C169" s="16" t="e">
        <f>VLOOKUP($E169,УЧАСТНИКИ!$A$2:$L$1060,4,FALSE)</f>
        <v>#N/A</v>
      </c>
      <c r="D169" s="32" t="e">
        <f>VLOOKUP($E169,УЧАСТНИКИ!$A$2:$L$1060,5,FALSE)</f>
        <v>#N/A</v>
      </c>
      <c r="E169" s="20"/>
      <c r="F169" s="20"/>
      <c r="G169" s="20"/>
      <c r="H169" s="20"/>
      <c r="I169" s="16"/>
    </row>
    <row r="170" spans="1:9" hidden="1" x14ac:dyDescent="0.2">
      <c r="A170" s="20">
        <v>8</v>
      </c>
      <c r="B170" s="15" t="e">
        <f>VLOOKUP($E170,УЧАСТНИКИ!$A$2:$L$1060,3,FALSE)</f>
        <v>#N/A</v>
      </c>
      <c r="C170" s="16" t="e">
        <f>VLOOKUP($E170,УЧАСТНИКИ!$A$2:$L$1060,4,FALSE)</f>
        <v>#N/A</v>
      </c>
      <c r="D170" s="32" t="e">
        <f>VLOOKUP($E170,УЧАСТНИКИ!$A$2:$L$1060,5,FALSE)</f>
        <v>#N/A</v>
      </c>
      <c r="E170" s="20"/>
      <c r="F170" s="20"/>
      <c r="G170" s="20"/>
      <c r="H170" s="20"/>
      <c r="I170" s="16"/>
    </row>
    <row r="171" spans="1:9" hidden="1" x14ac:dyDescent="0.2">
      <c r="A171" s="263"/>
      <c r="B171" s="15" t="e">
        <f>VLOOKUP($E171,УЧАСТНИКИ!$A$2:$L$1060,3,FALSE)</f>
        <v>#N/A</v>
      </c>
      <c r="C171" s="16" t="e">
        <f>VLOOKUP($E171,УЧАСТНИКИ!$A$2:$L$1060,4,FALSE)</f>
        <v>#N/A</v>
      </c>
      <c r="D171" s="32" t="e">
        <f>VLOOKUP($E171,УЧАСТНИКИ!$A$2:$L$1060,5,FALSE)</f>
        <v>#N/A</v>
      </c>
      <c r="E171" s="20"/>
      <c r="F171" s="20"/>
      <c r="G171" s="20"/>
      <c r="H171" s="20"/>
      <c r="I171" s="16"/>
    </row>
    <row r="172" spans="1:9" hidden="1" x14ac:dyDescent="0.2">
      <c r="A172" s="20" t="s">
        <v>45</v>
      </c>
      <c r="B172" s="15" t="e">
        <f>VLOOKUP($E172,УЧАСТНИКИ!$A$2:$L$1060,3,FALSE)</f>
        <v>#N/A</v>
      </c>
      <c r="C172" s="16" t="e">
        <f>VLOOKUP($E172,УЧАСТНИКИ!$A$2:$L$1060,4,FALSE)</f>
        <v>#N/A</v>
      </c>
      <c r="D172" s="32" t="e">
        <f>VLOOKUP($E172,УЧАСТНИКИ!$A$2:$L$1060,5,FALSE)</f>
        <v>#N/A</v>
      </c>
      <c r="E172" s="20"/>
      <c r="F172" s="20"/>
      <c r="G172" s="20"/>
      <c r="H172" s="20"/>
      <c r="I172" s="16"/>
    </row>
    <row r="173" spans="1:9" hidden="1" x14ac:dyDescent="0.2">
      <c r="A173" s="20" t="s">
        <v>46</v>
      </c>
      <c r="B173" s="15" t="e">
        <f>VLOOKUP($E173,УЧАСТНИКИ!$A$2:$L$1060,3,FALSE)</f>
        <v>#N/A</v>
      </c>
      <c r="C173" s="16" t="e">
        <f>VLOOKUP($E173,УЧАСТНИКИ!$A$2:$L$1060,4,FALSE)</f>
        <v>#N/A</v>
      </c>
      <c r="D173" s="32" t="e">
        <f>VLOOKUP($E173,УЧАСТНИКИ!$A$2:$L$1060,5,FALSE)</f>
        <v>#N/A</v>
      </c>
      <c r="E173" s="20"/>
      <c r="F173" s="20"/>
      <c r="G173" s="20"/>
      <c r="H173" s="20"/>
      <c r="I173" s="16"/>
    </row>
    <row r="174" spans="1:9" hidden="1" x14ac:dyDescent="0.2">
      <c r="A174" s="20" t="s">
        <v>47</v>
      </c>
      <c r="B174" s="15" t="e">
        <f>VLOOKUP($E174,УЧАСТНИКИ!$A$2:$L$1060,3,FALSE)</f>
        <v>#N/A</v>
      </c>
      <c r="C174" s="16" t="e">
        <f>VLOOKUP($E174,УЧАСТНИКИ!$A$2:$L$1060,4,FALSE)</f>
        <v>#N/A</v>
      </c>
      <c r="D174" s="32" t="e">
        <f>VLOOKUP($E174,УЧАСТНИКИ!$A$2:$L$1060,5,FALSE)</f>
        <v>#N/A</v>
      </c>
      <c r="E174" s="20"/>
      <c r="F174" s="20"/>
      <c r="G174" s="20"/>
      <c r="H174" s="20"/>
      <c r="I174" s="16"/>
    </row>
    <row r="175" spans="1:9" hidden="1" x14ac:dyDescent="0.2">
      <c r="A175" s="20" t="s">
        <v>48</v>
      </c>
      <c r="B175" s="15" t="e">
        <f>VLOOKUP($E175,УЧАСТНИКИ!$A$2:$L$1060,3,FALSE)</f>
        <v>#N/A</v>
      </c>
      <c r="C175" s="16" t="e">
        <f>VLOOKUP($E175,УЧАСТНИКИ!$A$2:$L$1060,4,FALSE)</f>
        <v>#N/A</v>
      </c>
      <c r="D175" s="32" t="e">
        <f>VLOOKUP($E175,УЧАСТНИКИ!$A$2:$L$1060,5,FALSE)</f>
        <v>#N/A</v>
      </c>
      <c r="E175" s="20"/>
      <c r="F175" s="20"/>
      <c r="G175" s="20"/>
      <c r="H175" s="20"/>
      <c r="I175" s="16"/>
    </row>
    <row r="176" spans="1:9" hidden="1" x14ac:dyDescent="0.2">
      <c r="A176" s="20" t="s">
        <v>49</v>
      </c>
      <c r="B176" s="15" t="e">
        <f>VLOOKUP($E176,УЧАСТНИКИ!$A$2:$L$1060,3,FALSE)</f>
        <v>#N/A</v>
      </c>
      <c r="C176" s="16" t="e">
        <f>VLOOKUP($E176,УЧАСТНИКИ!$A$2:$L$1060,4,FALSE)</f>
        <v>#N/A</v>
      </c>
      <c r="D176" s="32" t="e">
        <f>VLOOKUP($E176,УЧАСТНИКИ!$A$2:$L$1060,5,FALSE)</f>
        <v>#N/A</v>
      </c>
      <c r="E176" s="20"/>
      <c r="F176" s="20"/>
      <c r="G176" s="20"/>
      <c r="H176" s="20"/>
      <c r="I176" s="16"/>
    </row>
    <row r="177" spans="1:10" hidden="1" x14ac:dyDescent="0.2">
      <c r="A177" s="20" t="s">
        <v>50</v>
      </c>
      <c r="B177" s="15" t="e">
        <f>VLOOKUP($E177,УЧАСТНИКИ!$A$2:$L$1060,3,FALSE)</f>
        <v>#N/A</v>
      </c>
      <c r="C177" s="16" t="e">
        <f>VLOOKUP($E177,УЧАСТНИКИ!$A$2:$L$1060,4,FALSE)</f>
        <v>#N/A</v>
      </c>
      <c r="D177" s="32" t="e">
        <f>VLOOKUP($E177,УЧАСТНИКИ!$A$2:$L$1060,5,FALSE)</f>
        <v>#N/A</v>
      </c>
      <c r="E177" s="20"/>
      <c r="F177" s="20"/>
      <c r="G177" s="20"/>
      <c r="H177" s="20"/>
      <c r="I177" s="16"/>
    </row>
    <row r="178" spans="1:10" hidden="1" x14ac:dyDescent="0.2">
      <c r="A178" s="20" t="s">
        <v>51</v>
      </c>
      <c r="B178" s="15" t="e">
        <f>VLOOKUP($E178,УЧАСТНИКИ!$A$2:$L$1060,3,FALSE)</f>
        <v>#N/A</v>
      </c>
      <c r="C178" s="16" t="e">
        <f>VLOOKUP($E178,УЧАСТНИКИ!$A$2:$L$1060,4,FALSE)</f>
        <v>#N/A</v>
      </c>
      <c r="D178" s="32" t="e">
        <f>VLOOKUP($E178,УЧАСТНИКИ!$A$2:$L$1060,5,FALSE)</f>
        <v>#N/A</v>
      </c>
      <c r="E178" s="20"/>
      <c r="F178" s="20"/>
      <c r="G178" s="20"/>
      <c r="H178" s="20"/>
      <c r="I178" s="16"/>
    </row>
    <row r="179" spans="1:10" hidden="1" x14ac:dyDescent="0.2">
      <c r="A179" s="20">
        <v>8</v>
      </c>
      <c r="B179" s="15" t="e">
        <f>VLOOKUP($E179,УЧАСТНИКИ!$A$2:$L$1060,3,FALSE)</f>
        <v>#N/A</v>
      </c>
      <c r="C179" s="16" t="e">
        <f>VLOOKUP($E179,УЧАСТНИКИ!$A$2:$L$1060,4,FALSE)</f>
        <v>#N/A</v>
      </c>
      <c r="D179" s="32" t="e">
        <f>VLOOKUP($E179,УЧАСТНИКИ!$A$2:$L$1060,5,FALSE)</f>
        <v>#N/A</v>
      </c>
      <c r="E179" s="20"/>
      <c r="F179" s="20"/>
      <c r="G179" s="20"/>
      <c r="H179" s="20"/>
      <c r="I179" s="16"/>
    </row>
    <row r="180" spans="1:10" hidden="1" x14ac:dyDescent="0.2">
      <c r="A180" s="263"/>
      <c r="B180" s="15" t="e">
        <f>VLOOKUP($E180,УЧАСТНИКИ!$A$2:$L$1060,3,FALSE)</f>
        <v>#N/A</v>
      </c>
      <c r="C180" s="16" t="e">
        <f>VLOOKUP($E180,УЧАСТНИКИ!$A$2:$L$1060,4,FALSE)</f>
        <v>#N/A</v>
      </c>
      <c r="D180" s="32" t="e">
        <f>VLOOKUP($E180,УЧАСТНИКИ!$A$2:$L$1060,5,FALSE)</f>
        <v>#N/A</v>
      </c>
      <c r="E180" s="20"/>
      <c r="F180" s="20"/>
      <c r="G180" s="20"/>
      <c r="H180" s="20"/>
      <c r="I180" s="16"/>
    </row>
    <row r="181" spans="1:10" hidden="1" x14ac:dyDescent="0.2">
      <c r="A181" s="20" t="s">
        <v>45</v>
      </c>
      <c r="B181" s="15" t="e">
        <f>VLOOKUP($E181,УЧАСТНИКИ!$A$2:$L$1060,3,FALSE)</f>
        <v>#N/A</v>
      </c>
      <c r="C181" s="16" t="e">
        <f>VLOOKUP($E181,УЧАСТНИКИ!$A$2:$L$1060,4,FALSE)</f>
        <v>#N/A</v>
      </c>
      <c r="D181" s="32" t="e">
        <f>VLOOKUP($E181,УЧАСТНИКИ!$A$2:$L$1060,5,FALSE)</f>
        <v>#N/A</v>
      </c>
      <c r="E181" s="20"/>
      <c r="F181" s="20"/>
      <c r="G181" s="20"/>
      <c r="H181" s="20"/>
      <c r="I181" s="16"/>
    </row>
    <row r="182" spans="1:10" ht="13.5" hidden="1" customHeight="1" x14ac:dyDescent="0.2">
      <c r="A182" s="20" t="s">
        <v>47</v>
      </c>
      <c r="B182" s="15" t="e">
        <f>VLOOKUP($E182,УЧАСТНИКИ!$A$2:$L$1060,3,FALSE)</f>
        <v>#N/A</v>
      </c>
      <c r="C182" s="16" t="e">
        <f>VLOOKUP($E182,УЧАСТНИКИ!$A$2:$L$1060,4,FALSE)</f>
        <v>#N/A</v>
      </c>
      <c r="D182" s="32" t="e">
        <f>VLOOKUP($E182,УЧАСТНИКИ!$A$2:$L$1060,5,FALSE)</f>
        <v>#N/A</v>
      </c>
      <c r="E182" s="20" t="s">
        <v>199</v>
      </c>
      <c r="F182" s="20"/>
      <c r="G182" s="20"/>
      <c r="H182" s="20"/>
      <c r="I182" s="16"/>
    </row>
    <row r="183" spans="1:10" ht="12" hidden="1" customHeight="1" x14ac:dyDescent="0.2">
      <c r="A183" s="261"/>
      <c r="B183" s="121" t="s">
        <v>1520</v>
      </c>
      <c r="C183" s="116"/>
      <c r="D183" s="116"/>
      <c r="E183" s="116"/>
      <c r="F183" s="116"/>
      <c r="G183" s="116"/>
      <c r="H183" s="116"/>
      <c r="I183" s="117"/>
    </row>
    <row r="184" spans="1:10" ht="13.5" hidden="1" customHeight="1" x14ac:dyDescent="0.2">
      <c r="A184" s="20" t="s">
        <v>45</v>
      </c>
      <c r="B184" s="206" t="str">
        <f>VLOOKUP($E184,УЧАСТНИКИ!$A$2:$L$1060,3,FALSE)</f>
        <v>РЕЗВАН НАДЕЖДА</v>
      </c>
      <c r="C184" s="207" t="str">
        <f>VLOOKUP($E184,УЧАСТНИКИ!$A$2:$L$1060,4,FALSE)</f>
        <v>25.08.2006</v>
      </c>
      <c r="D184" s="211" t="str">
        <f>VLOOKUP($E184,УЧАСТНИКИ!$A$2:$L$1060,5,FALSE)</f>
        <v>РОСТОВ ДЮСШ-1</v>
      </c>
      <c r="E184" s="208" t="s">
        <v>169</v>
      </c>
      <c r="F184" s="208"/>
      <c r="G184" s="20"/>
      <c r="H184" s="20"/>
      <c r="I184" s="16"/>
    </row>
    <row r="185" spans="1:10" ht="15" hidden="1" customHeight="1" x14ac:dyDescent="0.2">
      <c r="A185" s="20" t="s">
        <v>46</v>
      </c>
      <c r="B185" s="206" t="e">
        <f>VLOOKUP($E185,УЧАСТНИКИ!$A$2:$L$1060,3,FALSE)</f>
        <v>#N/A</v>
      </c>
      <c r="C185" s="207" t="e">
        <f>VLOOKUP($E185,УЧАСТНИКИ!$A$2:$L$1060,4,FALSE)</f>
        <v>#N/A</v>
      </c>
      <c r="D185" s="211" t="e">
        <f>VLOOKUP($E185,УЧАСТНИКИ!$A$2:$L$1060,5,FALSE)</f>
        <v>#N/A</v>
      </c>
      <c r="E185" s="208" t="s">
        <v>1497</v>
      </c>
      <c r="F185" s="208"/>
      <c r="G185" s="20"/>
      <c r="H185" s="20"/>
      <c r="I185" s="16"/>
    </row>
    <row r="186" spans="1:10" ht="16.5" hidden="1" customHeight="1" x14ac:dyDescent="0.2">
      <c r="A186" s="20" t="s">
        <v>47</v>
      </c>
      <c r="B186" s="206" t="e">
        <f>VLOOKUP($E186,УЧАСТНИКИ!$A$2:$L$1060,3,FALSE)</f>
        <v>#N/A</v>
      </c>
      <c r="C186" s="207" t="e">
        <f>VLOOKUP($E186,УЧАСТНИКИ!$A$2:$L$1060,4,FALSE)</f>
        <v>#N/A</v>
      </c>
      <c r="D186" s="211" t="e">
        <f>VLOOKUP($E186,УЧАСТНИКИ!$A$2:$L$1060,5,FALSE)</f>
        <v>#N/A</v>
      </c>
      <c r="E186" s="208" t="s">
        <v>1510</v>
      </c>
      <c r="F186" s="208"/>
      <c r="G186" s="20"/>
      <c r="H186" s="20"/>
      <c r="I186" s="16"/>
    </row>
    <row r="187" spans="1:10" ht="15.75" x14ac:dyDescent="0.25">
      <c r="A187" s="5" t="s">
        <v>76</v>
      </c>
      <c r="B187" s="3"/>
      <c r="D187" s="5"/>
      <c r="F187" s="23"/>
      <c r="H187" s="5"/>
    </row>
    <row r="188" spans="1:10" ht="15.75" x14ac:dyDescent="0.25">
      <c r="A188" s="5" t="s">
        <v>68</v>
      </c>
    </row>
    <row r="189" spans="1:10" ht="15.75" x14ac:dyDescent="0.25">
      <c r="A189" s="5" t="s">
        <v>70</v>
      </c>
      <c r="B189" s="5"/>
    </row>
    <row r="190" spans="1:10" ht="15.75" x14ac:dyDescent="0.25">
      <c r="A190" s="426" t="s">
        <v>69</v>
      </c>
      <c r="B190" s="426"/>
    </row>
    <row r="191" spans="1:10" ht="15.75" customHeight="1" x14ac:dyDescent="0.2">
      <c r="A191" s="236"/>
      <c r="B191" s="35"/>
      <c r="C191" s="36"/>
      <c r="D191" s="37"/>
      <c r="E191" s="34"/>
      <c r="F191" s="34"/>
      <c r="G191" s="34"/>
      <c r="H191" s="34"/>
      <c r="I191" s="34"/>
      <c r="J191" s="36"/>
    </row>
    <row r="192" spans="1:10" ht="15.75" customHeight="1" x14ac:dyDescent="0.2">
      <c r="A192" s="236"/>
      <c r="B192" s="35"/>
      <c r="C192" s="36"/>
      <c r="D192" s="37"/>
      <c r="E192" s="34"/>
      <c r="F192" s="34"/>
      <c r="G192" s="34"/>
      <c r="H192" s="34"/>
      <c r="I192" s="34"/>
      <c r="J192" s="36"/>
    </row>
    <row r="193" spans="1:10" ht="15.75" customHeight="1" x14ac:dyDescent="0.2">
      <c r="A193" s="236"/>
      <c r="B193" s="35"/>
      <c r="C193" s="36"/>
      <c r="D193" s="37"/>
      <c r="E193" s="34"/>
      <c r="F193" s="34"/>
      <c r="G193" s="34"/>
      <c r="H193" s="34"/>
      <c r="I193" s="34"/>
      <c r="J193" s="36"/>
    </row>
    <row r="194" spans="1:10" ht="15.75" customHeight="1" x14ac:dyDescent="0.2">
      <c r="A194" s="236"/>
      <c r="B194" s="35"/>
      <c r="C194" s="36"/>
      <c r="D194" s="37"/>
      <c r="E194" s="34"/>
      <c r="F194" s="34"/>
      <c r="G194" s="34"/>
      <c r="H194" s="34"/>
      <c r="I194" s="34"/>
      <c r="J194" s="36"/>
    </row>
    <row r="195" spans="1:10" ht="15.75" customHeight="1" x14ac:dyDescent="0.2">
      <c r="A195" s="236"/>
      <c r="B195" s="35"/>
      <c r="C195" s="36"/>
      <c r="D195" s="37"/>
      <c r="E195" s="34"/>
      <c r="F195" s="34"/>
      <c r="G195" s="34"/>
      <c r="H195" s="34"/>
      <c r="I195" s="34"/>
      <c r="J195" s="36"/>
    </row>
  </sheetData>
  <mergeCells count="6">
    <mergeCell ref="A190:B190"/>
    <mergeCell ref="A4:B4"/>
    <mergeCell ref="A5:B5"/>
    <mergeCell ref="A3:I3"/>
    <mergeCell ref="A1:I1"/>
    <mergeCell ref="A2:I2"/>
  </mergeCells>
  <phoneticPr fontId="1" type="noConversion"/>
  <printOptions horizontalCentered="1"/>
  <pageMargins left="0.42" right="0" top="0.49" bottom="0.18" header="0.27559055118110237" footer="0.19685039370078741"/>
  <pageSetup paperSize="9" orientation="landscape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indexed="34"/>
  </sheetPr>
  <dimension ref="A1:L54"/>
  <sheetViews>
    <sheetView workbookViewId="0">
      <selection activeCell="C5" sqref="C5:D7"/>
    </sheetView>
  </sheetViews>
  <sheetFormatPr defaultColWidth="9.140625" defaultRowHeight="12.75" x14ac:dyDescent="0.2"/>
  <cols>
    <col min="1" max="1" width="4" style="17" customWidth="1"/>
    <col min="2" max="2" width="20.7109375" style="17" customWidth="1"/>
    <col min="3" max="3" width="10.5703125" style="17" customWidth="1"/>
    <col min="4" max="4" width="19.42578125" style="17" customWidth="1"/>
    <col min="5" max="5" width="7.7109375" style="17" customWidth="1"/>
    <col min="6" max="7" width="6.85546875" style="17" customWidth="1"/>
    <col min="8" max="8" width="22.42578125" style="17" customWidth="1"/>
    <col min="9" max="9" width="8.28515625" style="17" customWidth="1"/>
    <col min="10" max="10" width="6" style="17" customWidth="1"/>
    <col min="11" max="16384" width="9.140625" style="17"/>
  </cols>
  <sheetData>
    <row r="1" spans="1:12" x14ac:dyDescent="0.2">
      <c r="A1" s="420" t="s">
        <v>73</v>
      </c>
      <c r="B1" s="420"/>
      <c r="C1" s="420"/>
      <c r="D1" s="420"/>
      <c r="E1" s="420"/>
      <c r="F1" s="420"/>
      <c r="G1" s="420"/>
      <c r="H1" s="420"/>
      <c r="I1" s="420"/>
      <c r="J1" s="420"/>
    </row>
    <row r="2" spans="1:12" ht="15" x14ac:dyDescent="0.2">
      <c r="A2" s="422" t="s">
        <v>106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2" ht="15" customHeight="1" x14ac:dyDescent="0.2">
      <c r="A3" s="427" t="str">
        <f>Name_4</f>
        <v>ОТКРЫТЫЙ ЛЕТНИЙ ЧЕМПИОНАТ ГОРОДА РОСТОВА-НА-ДОНУ</v>
      </c>
      <c r="B3" s="427"/>
      <c r="C3" s="427"/>
      <c r="D3" s="427"/>
      <c r="E3" s="427"/>
      <c r="F3" s="427"/>
      <c r="G3" s="427"/>
      <c r="H3" s="427"/>
      <c r="I3" s="427"/>
      <c r="J3" s="427"/>
    </row>
    <row r="4" spans="1:12" ht="14.25" x14ac:dyDescent="0.2">
      <c r="A4" s="93"/>
      <c r="B4" s="93"/>
      <c r="C4" s="93"/>
      <c r="D4" s="93"/>
      <c r="E4" s="425" t="s">
        <v>86</v>
      </c>
      <c r="F4" s="425"/>
      <c r="G4" s="425"/>
      <c r="H4" s="425"/>
      <c r="I4" s="425"/>
      <c r="J4" s="425"/>
    </row>
    <row r="5" spans="1:12" x14ac:dyDescent="0.2">
      <c r="C5" s="14"/>
      <c r="D5" s="4"/>
      <c r="H5" s="14"/>
      <c r="I5" s="18"/>
      <c r="J5" s="14"/>
    </row>
    <row r="6" spans="1:12" x14ac:dyDescent="0.2">
      <c r="A6" s="423" t="s">
        <v>78</v>
      </c>
      <c r="B6" s="423"/>
      <c r="C6" s="14"/>
      <c r="D6" s="4"/>
      <c r="H6" s="88" t="str">
        <f>d_2</f>
        <v>18 сентября 2022 г</v>
      </c>
      <c r="I6" s="18"/>
      <c r="J6" s="14"/>
    </row>
    <row r="7" spans="1:12" ht="12.75" customHeight="1" x14ac:dyDescent="0.2">
      <c r="A7" s="88" t="str">
        <f>d_4</f>
        <v>ЖЕНЩИНЫ</v>
      </c>
      <c r="C7" s="14"/>
      <c r="D7" s="4"/>
      <c r="E7" s="129"/>
      <c r="F7" s="134" t="str">
        <f>d_5</f>
        <v>г.Ростов н/Д стадион Арсенал</v>
      </c>
      <c r="G7" s="129"/>
      <c r="H7" s="129"/>
      <c r="I7" s="90" t="s">
        <v>0</v>
      </c>
      <c r="J7" s="14"/>
    </row>
    <row r="8" spans="1:12" ht="26.25" customHeight="1" thickBot="1" x14ac:dyDescent="0.25">
      <c r="A8" s="114" t="s">
        <v>74</v>
      </c>
      <c r="B8" s="114" t="s">
        <v>75</v>
      </c>
      <c r="C8" s="114" t="s">
        <v>72</v>
      </c>
      <c r="D8" s="114" t="s">
        <v>107</v>
      </c>
      <c r="E8" s="127" t="s">
        <v>42</v>
      </c>
      <c r="F8" s="127" t="s">
        <v>110</v>
      </c>
      <c r="G8" s="127" t="s">
        <v>111</v>
      </c>
      <c r="H8" s="127" t="s">
        <v>112</v>
      </c>
      <c r="I8" s="114" t="s">
        <v>57</v>
      </c>
      <c r="J8" s="114" t="s">
        <v>77</v>
      </c>
    </row>
    <row r="9" spans="1:12" ht="6.75" customHeight="1" thickBot="1" x14ac:dyDescent="0.25">
      <c r="A9" s="28"/>
      <c r="B9" s="29"/>
      <c r="C9" s="30"/>
      <c r="D9" s="30"/>
      <c r="E9" s="30"/>
      <c r="F9" s="30"/>
      <c r="G9" s="30"/>
      <c r="H9" s="30"/>
      <c r="I9" s="30"/>
      <c r="J9" s="31"/>
    </row>
    <row r="10" spans="1:12" ht="15.75" customHeight="1" x14ac:dyDescent="0.2">
      <c r="A10" s="19" t="s">
        <v>45</v>
      </c>
      <c r="B10" s="15" t="e">
        <f>VLOOKUP($E10,УЧАСТНИКИ!$A$2:$L$1060,3,FALSE)</f>
        <v>#N/A</v>
      </c>
      <c r="C10" s="16" t="e">
        <f>VLOOKUP($E10,УЧАСТНИКИ!$A$2:$L$1060,4,FALSE)</f>
        <v>#N/A</v>
      </c>
      <c r="D10" s="32" t="e">
        <f>VLOOKUP($E10,УЧАСТНИКИ!$A$2:$L$1060,5,FALSE)</f>
        <v>#N/A</v>
      </c>
      <c r="E10" s="20"/>
      <c r="F10" s="20"/>
      <c r="G10" s="20"/>
      <c r="H10" s="20"/>
      <c r="I10" s="20"/>
      <c r="J10" s="16" t="e">
        <f>VLOOKUP($E10,УЧАСТНИКИ!$A$2:$L$1060,9,FALSE)</f>
        <v>#N/A</v>
      </c>
    </row>
    <row r="11" spans="1:12" ht="15.75" customHeight="1" x14ac:dyDescent="0.2">
      <c r="A11" s="20" t="s">
        <v>46</v>
      </c>
      <c r="B11" s="15" t="e">
        <f>VLOOKUP($E11,УЧАСТНИКИ!$A$2:$L$1060,3,FALSE)</f>
        <v>#N/A</v>
      </c>
      <c r="C11" s="16" t="e">
        <f>VLOOKUP($E11,УЧАСТНИКИ!$A$2:$L$1060,4,FALSE)</f>
        <v>#N/A</v>
      </c>
      <c r="D11" s="32" t="e">
        <f>VLOOKUP($E11,УЧАСТНИКИ!$A$2:$L$1060,5,FALSE)</f>
        <v>#N/A</v>
      </c>
      <c r="E11" s="20"/>
      <c r="F11" s="20"/>
      <c r="G11" s="20"/>
      <c r="H11" s="20"/>
      <c r="I11" s="20"/>
      <c r="J11" s="16" t="e">
        <f>VLOOKUP($E11,УЧАСТНИКИ!$A$2:$L$1060,9,FALSE)</f>
        <v>#N/A</v>
      </c>
    </row>
    <row r="12" spans="1:12" ht="15.75" customHeight="1" x14ac:dyDescent="0.2">
      <c r="A12" s="20" t="s">
        <v>47</v>
      </c>
      <c r="B12" s="15" t="e">
        <f>VLOOKUP($E12,УЧАСТНИКИ!$A$2:$L$1060,3,FALSE)</f>
        <v>#N/A</v>
      </c>
      <c r="C12" s="16" t="e">
        <f>VLOOKUP($E12,УЧАСТНИКИ!$A$2:$L$1060,4,FALSE)</f>
        <v>#N/A</v>
      </c>
      <c r="D12" s="32" t="e">
        <f>VLOOKUP($E12,УЧАСТНИКИ!$A$2:$L$1060,5,FALSE)</f>
        <v>#N/A</v>
      </c>
      <c r="E12" s="20"/>
      <c r="F12" s="20"/>
      <c r="G12" s="20"/>
      <c r="H12" s="20"/>
      <c r="I12" s="20"/>
      <c r="J12" s="16" t="e">
        <f>VLOOKUP($E12,УЧАСТНИКИ!$A$2:$L$1060,9,FALSE)</f>
        <v>#N/A</v>
      </c>
    </row>
    <row r="13" spans="1:12" ht="15.75" customHeight="1" x14ac:dyDescent="0.2">
      <c r="A13" s="20" t="s">
        <v>48</v>
      </c>
      <c r="B13" s="15" t="e">
        <f>VLOOKUP($E13,УЧАСТНИКИ!$A$2:$L$1060,3,FALSE)</f>
        <v>#N/A</v>
      </c>
      <c r="C13" s="16" t="e">
        <f>VLOOKUP($E13,УЧАСТНИКИ!$A$2:$L$1060,4,FALSE)</f>
        <v>#N/A</v>
      </c>
      <c r="D13" s="32" t="e">
        <f>VLOOKUP($E13,УЧАСТНИКИ!$A$2:$L$1060,5,FALSE)</f>
        <v>#N/A</v>
      </c>
      <c r="E13" s="20"/>
      <c r="F13" s="20"/>
      <c r="G13" s="20"/>
      <c r="H13" s="20"/>
      <c r="I13" s="20"/>
      <c r="J13" s="16" t="e">
        <f>VLOOKUP($E13,УЧАСТНИКИ!$A$2:$L$1060,9,FALSE)</f>
        <v>#N/A</v>
      </c>
      <c r="L13" s="4"/>
    </row>
    <row r="14" spans="1:12" ht="15.75" customHeight="1" x14ac:dyDescent="0.2">
      <c r="A14" s="20" t="s">
        <v>49</v>
      </c>
      <c r="B14" s="15" t="e">
        <f>VLOOKUP($E14,УЧАСТНИКИ!$A$2:$L$1060,3,FALSE)</f>
        <v>#N/A</v>
      </c>
      <c r="C14" s="16" t="e">
        <f>VLOOKUP($E14,УЧАСТНИКИ!$A$2:$L$1060,4,FALSE)</f>
        <v>#N/A</v>
      </c>
      <c r="D14" s="32" t="e">
        <f>VLOOKUP($E14,УЧАСТНИКИ!$A$2:$L$1060,5,FALSE)</f>
        <v>#N/A</v>
      </c>
      <c r="E14" s="20"/>
      <c r="F14" s="20"/>
      <c r="G14" s="20"/>
      <c r="H14" s="20"/>
      <c r="I14" s="20"/>
      <c r="J14" s="16" t="e">
        <f>VLOOKUP($E14,УЧАСТНИКИ!$A$2:$L$1060,9,FALSE)</f>
        <v>#N/A</v>
      </c>
    </row>
    <row r="15" spans="1:12" ht="15.75" customHeight="1" x14ac:dyDescent="0.2">
      <c r="A15" s="20" t="s">
        <v>50</v>
      </c>
      <c r="B15" s="15" t="e">
        <f>VLOOKUP($E15,УЧАСТНИКИ!$A$2:$L$1060,3,FALSE)</f>
        <v>#N/A</v>
      </c>
      <c r="C15" s="16" t="e">
        <f>VLOOKUP($E15,УЧАСТНИКИ!$A$2:$L$1060,4,FALSE)</f>
        <v>#N/A</v>
      </c>
      <c r="D15" s="32" t="e">
        <f>VLOOKUP($E15,УЧАСТНИКИ!$A$2:$L$1060,5,FALSE)</f>
        <v>#N/A</v>
      </c>
      <c r="E15" s="20"/>
      <c r="F15" s="20"/>
      <c r="G15" s="20"/>
      <c r="H15" s="20"/>
      <c r="I15" s="20"/>
      <c r="J15" s="16" t="e">
        <f>VLOOKUP($E15,УЧАСТНИКИ!$A$2:$L$1060,9,FALSE)</f>
        <v>#N/A</v>
      </c>
    </row>
    <row r="16" spans="1:12" ht="15.75" customHeight="1" x14ac:dyDescent="0.2">
      <c r="A16" s="20" t="s">
        <v>51</v>
      </c>
      <c r="B16" s="15" t="e">
        <f>VLOOKUP($E16,УЧАСТНИКИ!$A$2:$L$1060,3,FALSE)</f>
        <v>#N/A</v>
      </c>
      <c r="C16" s="16" t="e">
        <f>VLOOKUP($E16,УЧАСТНИКИ!$A$2:$L$1060,4,FALSE)</f>
        <v>#N/A</v>
      </c>
      <c r="D16" s="32" t="e">
        <f>VLOOKUP($E16,УЧАСТНИКИ!$A$2:$L$1060,5,FALSE)</f>
        <v>#N/A</v>
      </c>
      <c r="E16" s="20"/>
      <c r="F16" s="20"/>
      <c r="G16" s="20"/>
      <c r="H16" s="20"/>
      <c r="I16" s="20"/>
      <c r="J16" s="16" t="e">
        <f>VLOOKUP($E16,УЧАСТНИКИ!$A$2:$L$1060,9,FALSE)</f>
        <v>#N/A</v>
      </c>
    </row>
    <row r="17" spans="1:10" ht="15.75" customHeight="1" x14ac:dyDescent="0.2">
      <c r="A17" s="20">
        <v>8</v>
      </c>
      <c r="B17" s="15" t="e">
        <f>VLOOKUP($E17,УЧАСТНИКИ!$A$2:$L$1060,3,FALSE)</f>
        <v>#N/A</v>
      </c>
      <c r="C17" s="16" t="e">
        <f>VLOOKUP($E17,УЧАСТНИКИ!$A$2:$L$1060,4,FALSE)</f>
        <v>#N/A</v>
      </c>
      <c r="D17" s="32" t="e">
        <f>VLOOKUP($E17,УЧАСТНИКИ!$A$2:$L$1060,5,FALSE)</f>
        <v>#N/A</v>
      </c>
      <c r="E17" s="20"/>
      <c r="F17" s="20"/>
      <c r="G17" s="20"/>
      <c r="H17" s="20"/>
      <c r="I17" s="20"/>
      <c r="J17" s="16" t="e">
        <f>VLOOKUP($E17,УЧАСТНИКИ!$A$2:$L$1060,9,FALSE)</f>
        <v>#N/A</v>
      </c>
    </row>
    <row r="19" spans="1:10" ht="15.75" x14ac:dyDescent="0.25">
      <c r="A19" s="5"/>
      <c r="B19" s="3"/>
      <c r="C19" s="5"/>
      <c r="D19" s="5"/>
      <c r="E19" s="5"/>
      <c r="F19" s="23"/>
      <c r="H19" s="5"/>
      <c r="I19" s="68"/>
    </row>
    <row r="20" spans="1:10" ht="15.75" customHeight="1" x14ac:dyDescent="0.25">
      <c r="A20" s="5" t="s">
        <v>76</v>
      </c>
      <c r="B20" s="3"/>
    </row>
    <row r="21" spans="1:10" ht="15.75" customHeight="1" x14ac:dyDescent="0.25">
      <c r="A21" s="5" t="s">
        <v>68</v>
      </c>
    </row>
    <row r="22" spans="1:10" ht="15.75" customHeight="1" x14ac:dyDescent="0.25">
      <c r="A22" s="5" t="s">
        <v>70</v>
      </c>
      <c r="B22" s="5"/>
    </row>
    <row r="23" spans="1:10" ht="15.75" customHeight="1" x14ac:dyDescent="0.25">
      <c r="A23" s="426" t="s">
        <v>69</v>
      </c>
      <c r="B23" s="426"/>
    </row>
    <row r="24" spans="1:10" ht="15.75" customHeight="1" x14ac:dyDescent="0.25">
      <c r="B24" s="5"/>
    </row>
    <row r="25" spans="1:10" ht="15.75" customHeight="1" x14ac:dyDescent="0.25">
      <c r="B25" s="5"/>
    </row>
    <row r="26" spans="1:10" ht="15.75" customHeight="1" x14ac:dyDescent="0.25">
      <c r="B26" s="5"/>
    </row>
    <row r="27" spans="1:10" ht="15.75" customHeight="1" x14ac:dyDescent="0.25">
      <c r="B27" s="5"/>
    </row>
    <row r="28" spans="1:10" ht="15.75" customHeight="1" x14ac:dyDescent="0.2"/>
    <row r="29" spans="1:10" ht="15.75" customHeight="1" x14ac:dyDescent="0.2"/>
    <row r="30" spans="1:10" ht="15.75" customHeight="1" x14ac:dyDescent="0.2"/>
    <row r="31" spans="1:10" ht="15.75" customHeight="1" x14ac:dyDescent="0.2"/>
    <row r="32" spans="1:10" ht="15.75" customHeight="1" x14ac:dyDescent="0.2"/>
    <row r="33" spans="1:10" ht="15.75" customHeight="1" x14ac:dyDescent="0.2"/>
    <row r="34" spans="1:10" ht="15.75" customHeight="1" x14ac:dyDescent="0.2"/>
    <row r="35" spans="1:10" ht="15.75" customHeight="1" x14ac:dyDescent="0.2"/>
    <row r="36" spans="1:10" ht="15.75" customHeight="1" x14ac:dyDescent="0.2"/>
    <row r="37" spans="1:10" ht="15.75" customHeight="1" x14ac:dyDescent="0.2">
      <c r="A37" s="26"/>
      <c r="B37" s="33"/>
      <c r="C37" s="26"/>
      <c r="D37" s="26"/>
      <c r="E37" s="26"/>
      <c r="F37" s="26"/>
      <c r="G37" s="26"/>
      <c r="H37" s="26"/>
      <c r="I37" s="26"/>
      <c r="J37" s="26"/>
    </row>
    <row r="38" spans="1:10" ht="15.75" customHeight="1" x14ac:dyDescent="0.2">
      <c r="A38" s="34"/>
      <c r="B38" s="35"/>
      <c r="C38" s="36"/>
      <c r="D38" s="37"/>
      <c r="E38" s="34"/>
      <c r="F38" s="34"/>
      <c r="G38" s="34"/>
      <c r="H38" s="34"/>
      <c r="I38" s="34"/>
      <c r="J38" s="36"/>
    </row>
    <row r="39" spans="1:10" ht="15.75" customHeight="1" x14ac:dyDescent="0.2">
      <c r="A39" s="34"/>
      <c r="B39" s="11"/>
      <c r="C39" s="36"/>
      <c r="D39" s="37"/>
      <c r="E39" s="34"/>
      <c r="F39" s="34"/>
      <c r="G39" s="34"/>
      <c r="H39" s="34"/>
      <c r="I39" s="34"/>
      <c r="J39" s="36"/>
    </row>
    <row r="40" spans="1:10" ht="15.75" customHeight="1" x14ac:dyDescent="0.2">
      <c r="A40" s="34"/>
      <c r="B40" s="38"/>
      <c r="C40" s="36"/>
      <c r="D40" s="37"/>
      <c r="E40" s="34"/>
      <c r="F40" s="34"/>
      <c r="G40" s="34"/>
      <c r="H40" s="34"/>
      <c r="I40" s="34"/>
      <c r="J40" s="36"/>
    </row>
    <row r="41" spans="1:10" ht="15.75" customHeight="1" x14ac:dyDescent="0.2">
      <c r="A41" s="34"/>
      <c r="B41" s="38"/>
      <c r="C41" s="36"/>
      <c r="D41" s="37"/>
      <c r="E41" s="34"/>
      <c r="F41" s="34"/>
      <c r="G41" s="34"/>
      <c r="H41" s="34"/>
      <c r="I41" s="34"/>
      <c r="J41" s="36"/>
    </row>
    <row r="42" spans="1:10" ht="15.75" customHeight="1" x14ac:dyDescent="0.2">
      <c r="A42" s="34"/>
      <c r="B42" s="38"/>
      <c r="C42" s="36"/>
      <c r="D42" s="37"/>
      <c r="E42" s="34"/>
      <c r="F42" s="34"/>
      <c r="G42" s="34"/>
      <c r="H42" s="34"/>
      <c r="I42" s="34"/>
      <c r="J42" s="36"/>
    </row>
    <row r="43" spans="1:10" ht="15.75" customHeight="1" x14ac:dyDescent="0.2">
      <c r="A43" s="34"/>
      <c r="B43" s="38"/>
      <c r="C43" s="36"/>
      <c r="D43" s="37"/>
      <c r="E43" s="34"/>
      <c r="F43" s="34"/>
      <c r="G43" s="34"/>
      <c r="H43" s="34"/>
      <c r="I43" s="34"/>
      <c r="J43" s="36"/>
    </row>
    <row r="44" spans="1:10" ht="15.75" customHeight="1" x14ac:dyDescent="0.2">
      <c r="A44" s="34"/>
      <c r="B44" s="38"/>
      <c r="C44" s="36"/>
      <c r="D44" s="37"/>
      <c r="E44" s="34"/>
      <c r="F44" s="34"/>
      <c r="G44" s="34"/>
      <c r="H44" s="34"/>
      <c r="I44" s="34"/>
      <c r="J44" s="36"/>
    </row>
    <row r="45" spans="1:10" ht="15.75" customHeight="1" x14ac:dyDescent="0.2">
      <c r="A45" s="34"/>
      <c r="B45" s="38"/>
      <c r="C45" s="36"/>
      <c r="D45" s="37"/>
      <c r="E45" s="34"/>
      <c r="F45" s="34"/>
      <c r="G45" s="34"/>
      <c r="H45" s="34"/>
      <c r="I45" s="34"/>
      <c r="J45" s="36"/>
    </row>
    <row r="46" spans="1:10" ht="15.75" customHeight="1" x14ac:dyDescent="0.2">
      <c r="A46" s="26"/>
      <c r="B46" s="33"/>
      <c r="C46" s="26"/>
      <c r="D46" s="26"/>
      <c r="E46" s="26"/>
      <c r="F46" s="26"/>
      <c r="G46" s="26"/>
      <c r="H46" s="26"/>
      <c r="I46" s="26"/>
      <c r="J46" s="26"/>
    </row>
    <row r="47" spans="1:10" ht="15.75" customHeight="1" x14ac:dyDescent="0.2">
      <c r="A47" s="34"/>
      <c r="B47" s="35"/>
      <c r="C47" s="36"/>
      <c r="D47" s="37"/>
      <c r="E47" s="34"/>
      <c r="F47" s="34"/>
      <c r="G47" s="34"/>
      <c r="H47" s="34"/>
      <c r="I47" s="34"/>
      <c r="J47" s="36"/>
    </row>
    <row r="48" spans="1:10" ht="15.75" customHeight="1" x14ac:dyDescent="0.2">
      <c r="A48" s="34"/>
      <c r="B48" s="35"/>
      <c r="C48" s="36"/>
      <c r="D48" s="37"/>
      <c r="E48" s="34"/>
      <c r="F48" s="34"/>
      <c r="G48" s="34"/>
      <c r="H48" s="34"/>
      <c r="I48" s="34"/>
      <c r="J48" s="36"/>
    </row>
    <row r="49" spans="1:10" ht="15.75" customHeight="1" x14ac:dyDescent="0.2">
      <c r="A49" s="34"/>
      <c r="B49" s="35"/>
      <c r="C49" s="36"/>
      <c r="D49" s="37"/>
      <c r="E49" s="34"/>
      <c r="F49" s="34"/>
      <c r="G49" s="34"/>
      <c r="H49" s="34"/>
      <c r="I49" s="34"/>
      <c r="J49" s="36"/>
    </row>
    <row r="50" spans="1:10" ht="15.75" customHeight="1" x14ac:dyDescent="0.2">
      <c r="A50" s="34"/>
      <c r="B50" s="35"/>
      <c r="C50" s="36"/>
      <c r="D50" s="37"/>
      <c r="E50" s="34"/>
      <c r="F50" s="34"/>
      <c r="G50" s="34"/>
      <c r="H50" s="34"/>
      <c r="I50" s="34"/>
      <c r="J50" s="36"/>
    </row>
    <row r="51" spans="1:10" ht="15.75" customHeight="1" x14ac:dyDescent="0.2">
      <c r="A51" s="34"/>
      <c r="B51" s="35"/>
      <c r="C51" s="36"/>
      <c r="D51" s="37"/>
      <c r="E51" s="34"/>
      <c r="F51" s="34"/>
      <c r="G51" s="34"/>
      <c r="H51" s="34"/>
      <c r="I51" s="34"/>
      <c r="J51" s="36"/>
    </row>
    <row r="52" spans="1:10" ht="15.75" customHeight="1" x14ac:dyDescent="0.2">
      <c r="A52" s="34"/>
      <c r="B52" s="35"/>
      <c r="C52" s="36"/>
      <c r="D52" s="37"/>
      <c r="E52" s="34"/>
      <c r="F52" s="34"/>
      <c r="G52" s="34"/>
      <c r="H52" s="34"/>
      <c r="I52" s="34"/>
      <c r="J52" s="36"/>
    </row>
    <row r="53" spans="1:10" ht="15.75" customHeight="1" x14ac:dyDescent="0.2">
      <c r="A53" s="34"/>
      <c r="B53" s="35"/>
      <c r="C53" s="36"/>
      <c r="D53" s="37"/>
      <c r="E53" s="34"/>
      <c r="F53" s="34"/>
      <c r="G53" s="34"/>
      <c r="H53" s="34"/>
      <c r="I53" s="34"/>
      <c r="J53" s="36"/>
    </row>
    <row r="54" spans="1:10" ht="15.75" customHeight="1" x14ac:dyDescent="0.2">
      <c r="A54" s="34"/>
      <c r="B54" s="35"/>
      <c r="C54" s="36"/>
      <c r="D54" s="37"/>
      <c r="E54" s="34"/>
      <c r="F54" s="34"/>
      <c r="G54" s="34"/>
      <c r="H54" s="34"/>
      <c r="I54" s="34"/>
      <c r="J54" s="36"/>
    </row>
  </sheetData>
  <mergeCells count="6">
    <mergeCell ref="A23:B23"/>
    <mergeCell ref="A1:J1"/>
    <mergeCell ref="A2:J2"/>
    <mergeCell ref="E4:J4"/>
    <mergeCell ref="A6:B6"/>
    <mergeCell ref="A3:J3"/>
  </mergeCells>
  <phoneticPr fontId="1" type="noConversion"/>
  <printOptions horizontalCentered="1"/>
  <pageMargins left="0" right="0" top="0.9055118110236221" bottom="0.39370078740157483" header="0.51181102362204722" footer="0.51181102362204722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48</vt:i4>
      </vt:variant>
      <vt:variant>
        <vt:lpstr>Именованные диапазоны</vt:lpstr>
      </vt:variant>
      <vt:variant>
        <vt:i4>18</vt:i4>
      </vt:variant>
    </vt:vector>
  </HeadingPairs>
  <TitlesOfParts>
    <vt:vector size="66" baseType="lpstr">
      <vt:lpstr>УЧАСТНИКИ</vt:lpstr>
      <vt:lpstr>1</vt:lpstr>
      <vt:lpstr>100м</vt:lpstr>
      <vt:lpstr>60м пф</vt:lpstr>
      <vt:lpstr>60мф</vt:lpstr>
      <vt:lpstr>200м</vt:lpstr>
      <vt:lpstr>200мф</vt:lpstr>
      <vt:lpstr>400м</vt:lpstr>
      <vt:lpstr>400мф</vt:lpstr>
      <vt:lpstr>800м</vt:lpstr>
      <vt:lpstr>800м ф</vt:lpstr>
      <vt:lpstr>1500м</vt:lpstr>
      <vt:lpstr>3000м</vt:lpstr>
      <vt:lpstr>4х100</vt:lpstr>
      <vt:lpstr>4х400</vt:lpstr>
      <vt:lpstr>60мсб</vt:lpstr>
      <vt:lpstr>110сб пф</vt:lpstr>
      <vt:lpstr>60сб ф</vt:lpstr>
      <vt:lpstr>400сб</vt:lpstr>
      <vt:lpstr>400сб ф</vt:lpstr>
      <vt:lpstr>3000сп</vt:lpstr>
      <vt:lpstr>ВЫСОТА</vt:lpstr>
      <vt:lpstr>ШЕСТ ф</vt:lpstr>
      <vt:lpstr>ДЛ-НА</vt:lpstr>
      <vt:lpstr>ТРОЙ</vt:lpstr>
      <vt:lpstr>КОПЬЁ</vt:lpstr>
      <vt:lpstr>ДИСК</vt:lpstr>
      <vt:lpstr>ядро</vt:lpstr>
      <vt:lpstr>100</vt:lpstr>
      <vt:lpstr>200</vt:lpstr>
      <vt:lpstr>400</vt:lpstr>
      <vt:lpstr>800</vt:lpstr>
      <vt:lpstr>1500</vt:lpstr>
      <vt:lpstr>3000</vt:lpstr>
      <vt:lpstr>5000</vt:lpstr>
      <vt:lpstr>10000</vt:lpstr>
      <vt:lpstr>И4х100</vt:lpstr>
      <vt:lpstr>И4х400</vt:lpstr>
      <vt:lpstr>И100СБ</vt:lpstr>
      <vt:lpstr>И400сб</vt:lpstr>
      <vt:lpstr>И2000сп</vt:lpstr>
      <vt:lpstr> ВЫСОТА</vt:lpstr>
      <vt:lpstr>И ШЕСТ</vt:lpstr>
      <vt:lpstr>ДЛИНА</vt:lpstr>
      <vt:lpstr>ТРОЙНОЙ</vt:lpstr>
      <vt:lpstr>И МОЛОТ</vt:lpstr>
      <vt:lpstr>И ДИСК</vt:lpstr>
      <vt:lpstr>Лист1</vt:lpstr>
      <vt:lpstr>d</vt:lpstr>
      <vt:lpstr>d_1</vt:lpstr>
      <vt:lpstr>d_2</vt:lpstr>
      <vt:lpstr>d_3</vt:lpstr>
      <vt:lpstr>d_4</vt:lpstr>
      <vt:lpstr>d_5</vt:lpstr>
      <vt:lpstr>d_6</vt:lpstr>
      <vt:lpstr>d_7</vt:lpstr>
      <vt:lpstr>d_8</vt:lpstr>
      <vt:lpstr>date_1</vt:lpstr>
      <vt:lpstr>Name_1</vt:lpstr>
      <vt:lpstr>Name_2</vt:lpstr>
      <vt:lpstr>Name_3</vt:lpstr>
      <vt:lpstr>Name_4</vt:lpstr>
      <vt:lpstr>Name_5</vt:lpstr>
      <vt:lpstr>Name_6</vt:lpstr>
      <vt:lpstr>УЧАСТНИКИ!OLE_LINK1</vt:lpstr>
      <vt:lpstr>Tit_1</vt:lpstr>
    </vt:vector>
  </TitlesOfParts>
  <Company>Lamers CREW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VoVaN</dc:creator>
  <cp:lastModifiedBy>Acer1</cp:lastModifiedBy>
  <cp:lastPrinted>2023-09-20T07:56:54Z</cp:lastPrinted>
  <dcterms:created xsi:type="dcterms:W3CDTF">2004-05-24T08:29:48Z</dcterms:created>
  <dcterms:modified xsi:type="dcterms:W3CDTF">2023-10-12T10:50:07Z</dcterms:modified>
</cp:coreProperties>
</file>