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45" windowWidth="19440" windowHeight="12390" firstSheet="29" activeTab="45"/>
  </bookViews>
  <sheets>
    <sheet name="УЧАСТНИКИ" sheetId="1" state="hidden" r:id="rId1"/>
    <sheet name="1" sheetId="113" state="hidden" r:id="rId2"/>
    <sheet name="100м пф" sheetId="114" state="hidden" r:id="rId3"/>
    <sheet name="60м" sheetId="65" state="hidden" r:id="rId4"/>
    <sheet name="60мф" sheetId="100" state="hidden" r:id="rId5"/>
    <sheet name="200м" sheetId="117" state="hidden" r:id="rId6"/>
    <sheet name="200мф" sheetId="118" state="hidden" r:id="rId7"/>
    <sheet name="400м" sheetId="119" state="hidden" r:id="rId8"/>
    <sheet name="400мф" sheetId="120" state="hidden" r:id="rId9"/>
    <sheet name="800м" sheetId="121" state="hidden" r:id="rId10"/>
    <sheet name="800м ф" sheetId="122" state="hidden" r:id="rId11"/>
    <sheet name="1500м" sheetId="123" state="hidden" r:id="rId12"/>
    <sheet name="3000м" sheetId="124" state="hidden" r:id="rId13"/>
    <sheet name="4х200" sheetId="136" state="hidden" r:id="rId14"/>
    <sheet name="4х400" sheetId="138" state="hidden" r:id="rId15"/>
    <sheet name="110сб пф" sheetId="126" state="hidden" r:id="rId16"/>
    <sheet name="110сб ф" sheetId="127" state="hidden" r:id="rId17"/>
    <sheet name="400сб" sheetId="128" state="hidden" r:id="rId18"/>
    <sheet name="400сб ф" sheetId="129" state="hidden" r:id="rId19"/>
    <sheet name="3000сп" sheetId="130" state="hidden" r:id="rId20"/>
    <sheet name="60СБ" sheetId="125" state="hidden" r:id="rId21"/>
    <sheet name="ядро" sheetId="134" state="hidden" r:id="rId22"/>
    <sheet name="И4х400" sheetId="140" state="hidden" r:id="rId23"/>
    <sheet name="И400сб" sheetId="74" state="hidden" r:id="rId24"/>
    <sheet name="ТРОЙ" sheetId="26" state="hidden" r:id="rId25"/>
    <sheet name="ДЛ-НА" sheetId="24" state="hidden" r:id="rId26"/>
    <sheet name="ШЕСТ ф" sheetId="103" state="hidden" r:id="rId27"/>
    <sheet name="ВЫСОТА" sheetId="36" state="hidden" r:id="rId28"/>
    <sheet name="60" sheetId="40" r:id="rId29"/>
    <sheet name="200" sheetId="144" r:id="rId30"/>
    <sheet name="400" sheetId="88" r:id="rId31"/>
    <sheet name="800" sheetId="89" r:id="rId32"/>
    <sheet name="1500" sheetId="72" r:id="rId33"/>
    <sheet name="3000" sheetId="146" r:id="rId34"/>
    <sheet name="5000" sheetId="143" r:id="rId35"/>
    <sheet name="10000" sheetId="142" r:id="rId36"/>
    <sheet name="И 400" sheetId="76" state="hidden" r:id="rId37"/>
    <sheet name="И3000" sheetId="49" state="hidden" r:id="rId38"/>
    <sheet name="И4х200" sheetId="139" state="hidden" r:id="rId39"/>
    <sheet name="И2000сп" sheetId="81" state="hidden" r:id="rId40"/>
    <sheet name="60С Б" sheetId="147" r:id="rId41"/>
    <sheet name="И ВЫСОТА" sheetId="94" r:id="rId42"/>
    <sheet name="И ШЕСТ" sheetId="75" state="hidden" r:id="rId43"/>
    <sheet name="ТРОЙНОЙ" sheetId="145" r:id="rId44"/>
    <sheet name="И ДЛИНА" sheetId="149" r:id="rId45"/>
    <sheet name="И ЯДРО" sheetId="87" r:id="rId46"/>
    <sheet name="И ТРОЙНОЙ" sheetId="90" state="hidden" r:id="rId47"/>
    <sheet name="5-БОРЬЕ" sheetId="141" state="hidden" r:id="rId48"/>
    <sheet name="Лист1" sheetId="135" r:id="rId49"/>
    <sheet name="Лист2" sheetId="148" r:id="rId50"/>
    <sheet name="Лист4" sheetId="150" r:id="rId51"/>
  </sheets>
  <externalReferences>
    <externalReference r:id="rId52"/>
    <externalReference r:id="rId53"/>
  </externalReferences>
  <definedNames>
    <definedName name="CUMM" localSheetId="35">'60м'!#REF!</definedName>
    <definedName name="CUMM" localSheetId="11">'1500м'!#REF!</definedName>
    <definedName name="CUMM" localSheetId="29">'60м'!#REF!</definedName>
    <definedName name="CUMM" localSheetId="5">'200м'!#REF!</definedName>
    <definedName name="CUMM" localSheetId="33">'60м'!#REF!</definedName>
    <definedName name="CUMM" localSheetId="12">'3000м'!#REF!</definedName>
    <definedName name="CUMM" localSheetId="19">'3000сп'!#REF!</definedName>
    <definedName name="CUMM" localSheetId="7">'400м'!#REF!</definedName>
    <definedName name="CUMM" localSheetId="17">'400сб'!#REF!</definedName>
    <definedName name="CUMM" localSheetId="13">'4х200'!#REF!</definedName>
    <definedName name="CUMM" localSheetId="14">'4х400'!#REF!</definedName>
    <definedName name="CUMM" localSheetId="34">'60м'!#REF!</definedName>
    <definedName name="CUMM" localSheetId="47">'60м'!#REF!</definedName>
    <definedName name="CUMM" localSheetId="40">'60м'!#REF!</definedName>
    <definedName name="CUMM" localSheetId="20">'60СБ'!#REF!</definedName>
    <definedName name="CUMM" localSheetId="9">'800м'!#REF!</definedName>
    <definedName name="CUMM" localSheetId="38">'60м'!#REF!</definedName>
    <definedName name="CUMM" localSheetId="22">'60м'!#REF!</definedName>
    <definedName name="CUMM" localSheetId="43">'60м'!#REF!</definedName>
    <definedName name="CUMM">'60м'!#REF!</definedName>
    <definedName name="d">'1'!$A$8</definedName>
    <definedName name="d_1">'1'!$A$1</definedName>
    <definedName name="d_2">'1'!$A$2</definedName>
    <definedName name="d_3">'1'!$A$3</definedName>
    <definedName name="d_4">'1'!$A$4</definedName>
    <definedName name="d_5">'1'!$A$5</definedName>
    <definedName name="d_6">'1'!$A$6</definedName>
    <definedName name="d_7">'1'!$A$7</definedName>
    <definedName name="d_8">'1'!$A$8</definedName>
    <definedName name="date_1">'1'!$A$1</definedName>
    <definedName name="Name_1">'1'!$A$10</definedName>
    <definedName name="Name_2">'1'!$A$11</definedName>
    <definedName name="Name_3">'1'!$A$11</definedName>
    <definedName name="Name_4">'1'!$A$13</definedName>
    <definedName name="Name_5">'1'!$A$13</definedName>
    <definedName name="Name_6">'1'!$A$14</definedName>
    <definedName name="OLE_LINK1" localSheetId="0">УЧАСТНИКИ!#REF!</definedName>
    <definedName name="Tit_1">'1'!$A$10</definedName>
    <definedName name="Z_B28A55F2_F506_44F5_8B45_C06C81F4E83D_.wvu.Rows" localSheetId="35" hidden="1">'10000'!#REF!</definedName>
    <definedName name="Z_B28A55F2_F506_44F5_8B45_C06C81F4E83D_.wvu.Rows" localSheetId="32" hidden="1">'1500'!#REF!</definedName>
    <definedName name="Z_B28A55F2_F506_44F5_8B45_C06C81F4E83D_.wvu.Rows" localSheetId="29" hidden="1">'200'!#REF!</definedName>
    <definedName name="Z_B28A55F2_F506_44F5_8B45_C06C81F4E83D_.wvu.Rows" localSheetId="33" hidden="1">'3000'!#REF!</definedName>
    <definedName name="Z_B28A55F2_F506_44F5_8B45_C06C81F4E83D_.wvu.Rows" localSheetId="30" hidden="1">'400'!#REF!</definedName>
    <definedName name="Z_B28A55F2_F506_44F5_8B45_C06C81F4E83D_.wvu.Rows" localSheetId="34" hidden="1">'5000'!#REF!</definedName>
    <definedName name="Z_B28A55F2_F506_44F5_8B45_C06C81F4E83D_.wvu.Rows" localSheetId="47" hidden="1">'5-БОРЬЕ'!#REF!</definedName>
    <definedName name="Z_B28A55F2_F506_44F5_8B45_C06C81F4E83D_.wvu.Rows" localSheetId="28" hidden="1">'60'!#REF!</definedName>
    <definedName name="Z_B28A55F2_F506_44F5_8B45_C06C81F4E83D_.wvu.Rows" localSheetId="40" hidden="1">'60С Б'!#REF!</definedName>
    <definedName name="Z_B28A55F2_F506_44F5_8B45_C06C81F4E83D_.wvu.Rows" localSheetId="31" hidden="1">'800'!#REF!</definedName>
    <definedName name="Z_B28A55F2_F506_44F5_8B45_C06C81F4E83D_.wvu.Rows" localSheetId="36" hidden="1">'И 400'!#REF!</definedName>
    <definedName name="Z_B28A55F2_F506_44F5_8B45_C06C81F4E83D_.wvu.Rows" localSheetId="41" hidden="1">'И ВЫСОТА'!$70:$70</definedName>
    <definedName name="Z_B28A55F2_F506_44F5_8B45_C06C81F4E83D_.wvu.Rows" localSheetId="44" hidden="1">'И ДЛИНА'!#REF!</definedName>
    <definedName name="Z_B28A55F2_F506_44F5_8B45_C06C81F4E83D_.wvu.Rows" localSheetId="46" hidden="1">'И ТРОЙНОЙ'!#REF!</definedName>
    <definedName name="Z_B28A55F2_F506_44F5_8B45_C06C81F4E83D_.wvu.Rows" localSheetId="42" hidden="1">'И ШЕСТ'!#REF!</definedName>
    <definedName name="Z_B28A55F2_F506_44F5_8B45_C06C81F4E83D_.wvu.Rows" localSheetId="45" hidden="1">'И ЯДРО'!#REF!</definedName>
    <definedName name="Z_B28A55F2_F506_44F5_8B45_C06C81F4E83D_.wvu.Rows" localSheetId="39" hidden="1">И2000сп!#REF!</definedName>
    <definedName name="Z_B28A55F2_F506_44F5_8B45_C06C81F4E83D_.wvu.Rows" localSheetId="23" hidden="1">И400сб!#REF!</definedName>
    <definedName name="Z_B28A55F2_F506_44F5_8B45_C06C81F4E83D_.wvu.Rows" localSheetId="43" hidden="1">ТРОЙНОЙ!#REF!</definedName>
  </definedNames>
  <calcPr calcId="145621"/>
  <customWorkbookViews>
    <customWorkbookView name="Vovan - Личное представление" guid="{B28A55F2-F506-44F5-8B45-C06C81F4E83D}" mergeInterval="0" personalView="1" maximized="1" windowWidth="1020" windowHeight="6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149" l="1"/>
  <c r="T40" i="149"/>
  <c r="S40" i="149"/>
  <c r="R40" i="149"/>
  <c r="Q40" i="149"/>
  <c r="P40" i="149"/>
  <c r="Y39" i="149"/>
  <c r="X39" i="149"/>
  <c r="W39" i="149"/>
  <c r="U39" i="149"/>
  <c r="T39" i="149"/>
  <c r="S39" i="149"/>
  <c r="R39" i="149"/>
  <c r="Q39" i="149"/>
  <c r="P39" i="149"/>
  <c r="I39" i="149"/>
  <c r="H39" i="149"/>
  <c r="G39" i="149"/>
  <c r="F39" i="149"/>
  <c r="E39" i="149"/>
  <c r="D39" i="149"/>
  <c r="AA38" i="149"/>
  <c r="Y38" i="149"/>
  <c r="X38" i="149"/>
  <c r="W38" i="149"/>
  <c r="U38" i="149"/>
  <c r="T38" i="149"/>
  <c r="S38" i="149"/>
  <c r="R38" i="149"/>
  <c r="Q38" i="149"/>
  <c r="P38" i="149"/>
  <c r="I38" i="149"/>
  <c r="H38" i="149"/>
  <c r="G38" i="149"/>
  <c r="F38" i="149"/>
  <c r="E38" i="149"/>
  <c r="D38" i="149"/>
  <c r="AA37" i="149"/>
  <c r="Y37" i="149"/>
  <c r="X37" i="149"/>
  <c r="W37" i="149"/>
  <c r="U37" i="149"/>
  <c r="T37" i="149"/>
  <c r="S37" i="149"/>
  <c r="R37" i="149"/>
  <c r="Q37" i="149"/>
  <c r="P37" i="149"/>
  <c r="I37" i="149"/>
  <c r="H37" i="149"/>
  <c r="G37" i="149"/>
  <c r="F37" i="149"/>
  <c r="E37" i="149"/>
  <c r="D37" i="149"/>
  <c r="Y36" i="149"/>
  <c r="X36" i="149"/>
  <c r="W36" i="149"/>
  <c r="U36" i="149"/>
  <c r="T36" i="149"/>
  <c r="S36" i="149"/>
  <c r="I36" i="149"/>
  <c r="H36" i="149"/>
  <c r="G36" i="149"/>
  <c r="F36" i="149"/>
  <c r="E36" i="149"/>
  <c r="D36" i="149"/>
  <c r="AA35" i="149"/>
  <c r="Y35" i="149"/>
  <c r="X35" i="149"/>
  <c r="W35" i="149"/>
  <c r="U35" i="149"/>
  <c r="T35" i="149"/>
  <c r="S35" i="149"/>
  <c r="I35" i="149"/>
  <c r="H35" i="149"/>
  <c r="G35" i="149"/>
  <c r="F35" i="149"/>
  <c r="E35" i="149"/>
  <c r="D35" i="149"/>
  <c r="AA34" i="149"/>
  <c r="Y34" i="149"/>
  <c r="X34" i="149"/>
  <c r="W34" i="149"/>
  <c r="U34" i="149"/>
  <c r="T34" i="149"/>
  <c r="S34" i="149"/>
  <c r="I34" i="149"/>
  <c r="H34" i="149"/>
  <c r="G34" i="149"/>
  <c r="F34" i="149"/>
  <c r="E34" i="149"/>
  <c r="D34" i="149"/>
  <c r="AA33" i="149"/>
  <c r="Y33" i="149"/>
  <c r="X33" i="149"/>
  <c r="U33" i="149"/>
  <c r="T33" i="149"/>
  <c r="S33" i="149"/>
  <c r="R33" i="149"/>
  <c r="V33" i="149" s="1"/>
  <c r="W33" i="149" s="1"/>
  <c r="Q33" i="149"/>
  <c r="P33" i="149"/>
  <c r="I33" i="149"/>
  <c r="H33" i="149"/>
  <c r="G33" i="149"/>
  <c r="F33" i="149"/>
  <c r="E33" i="149"/>
  <c r="D33" i="149"/>
  <c r="AA32" i="149"/>
  <c r="Y32" i="149"/>
  <c r="X32" i="149"/>
  <c r="U32" i="149"/>
  <c r="T32" i="149"/>
  <c r="S32" i="149"/>
  <c r="R32" i="149"/>
  <c r="V32" i="149" s="1"/>
  <c r="W32" i="149" s="1"/>
  <c r="Q32" i="149"/>
  <c r="I32" i="149"/>
  <c r="H32" i="149"/>
  <c r="G32" i="149"/>
  <c r="F32" i="149"/>
  <c r="E32" i="149"/>
  <c r="D32" i="149"/>
  <c r="AA31" i="149"/>
  <c r="Y31" i="149"/>
  <c r="X31" i="149"/>
  <c r="U31" i="149"/>
  <c r="T31" i="149"/>
  <c r="S31" i="149"/>
  <c r="Q31" i="149"/>
  <c r="V31" i="149" s="1"/>
  <c r="W31" i="149" s="1"/>
  <c r="I31" i="149"/>
  <c r="H31" i="149"/>
  <c r="G31" i="149"/>
  <c r="F31" i="149"/>
  <c r="E31" i="149"/>
  <c r="D31" i="149"/>
  <c r="AA30" i="149"/>
  <c r="Y30" i="149"/>
  <c r="X30" i="149"/>
  <c r="U30" i="149"/>
  <c r="T30" i="149"/>
  <c r="S30" i="149"/>
  <c r="R30" i="149"/>
  <c r="P30" i="149"/>
  <c r="V30" i="149" s="1"/>
  <c r="W30" i="149" s="1"/>
  <c r="I30" i="149"/>
  <c r="H30" i="149"/>
  <c r="G30" i="149"/>
  <c r="F30" i="149"/>
  <c r="E30" i="149"/>
  <c r="D30" i="149"/>
  <c r="AA29" i="149"/>
  <c r="Y29" i="149"/>
  <c r="X29" i="149"/>
  <c r="U29" i="149"/>
  <c r="T29" i="149"/>
  <c r="S29" i="149"/>
  <c r="R29" i="149"/>
  <c r="Q29" i="149"/>
  <c r="V29" i="149" s="1"/>
  <c r="W29" i="149" s="1"/>
  <c r="P29" i="149"/>
  <c r="I29" i="149"/>
  <c r="H29" i="149"/>
  <c r="G29" i="149"/>
  <c r="F29" i="149"/>
  <c r="E29" i="149"/>
  <c r="D29" i="149"/>
  <c r="Y28" i="149"/>
  <c r="X28" i="149"/>
  <c r="U28" i="149"/>
  <c r="T28" i="149"/>
  <c r="S28" i="149"/>
  <c r="R28" i="149"/>
  <c r="Q28" i="149"/>
  <c r="V28" i="149" s="1"/>
  <c r="W28" i="149" s="1"/>
  <c r="I28" i="149"/>
  <c r="H28" i="149"/>
  <c r="G28" i="149"/>
  <c r="F28" i="149"/>
  <c r="E28" i="149"/>
  <c r="D28" i="149"/>
  <c r="AA27" i="149"/>
  <c r="Y27" i="149"/>
  <c r="X27" i="149"/>
  <c r="U27" i="149"/>
  <c r="T27" i="149"/>
  <c r="S27" i="149"/>
  <c r="Q27" i="149"/>
  <c r="P27" i="149"/>
  <c r="V27" i="149" s="1"/>
  <c r="W27" i="149" s="1"/>
  <c r="I27" i="149"/>
  <c r="H27" i="149"/>
  <c r="G27" i="149"/>
  <c r="F27" i="149"/>
  <c r="E27" i="149"/>
  <c r="D27" i="149"/>
  <c r="AA26" i="149"/>
  <c r="Y26" i="149"/>
  <c r="X26" i="149"/>
  <c r="U26" i="149"/>
  <c r="T26" i="149"/>
  <c r="S26" i="149"/>
  <c r="R26" i="149"/>
  <c r="Q26" i="149"/>
  <c r="V26" i="149" s="1"/>
  <c r="W26" i="149" s="1"/>
  <c r="P26" i="149"/>
  <c r="I26" i="149"/>
  <c r="H26" i="149"/>
  <c r="G26" i="149"/>
  <c r="F26" i="149"/>
  <c r="E26" i="149"/>
  <c r="D26" i="149"/>
  <c r="AA25" i="149"/>
  <c r="Y25" i="149"/>
  <c r="X25" i="149"/>
  <c r="U25" i="149"/>
  <c r="T25" i="149"/>
  <c r="S25" i="149"/>
  <c r="R25" i="149"/>
  <c r="V25" i="149" s="1"/>
  <c r="W25" i="149" s="1"/>
  <c r="Q25" i="149"/>
  <c r="P25" i="149"/>
  <c r="I25" i="149"/>
  <c r="H25" i="149"/>
  <c r="G25" i="149"/>
  <c r="F25" i="149"/>
  <c r="E25" i="149"/>
  <c r="D25" i="149"/>
  <c r="AA24" i="149"/>
  <c r="Y24" i="149"/>
  <c r="X24" i="149"/>
  <c r="U24" i="149"/>
  <c r="T24" i="149"/>
  <c r="S24" i="149"/>
  <c r="R24" i="149"/>
  <c r="Q24" i="149"/>
  <c r="P24" i="149"/>
  <c r="V24" i="149" s="1"/>
  <c r="W24" i="149" s="1"/>
  <c r="I24" i="149"/>
  <c r="H24" i="149"/>
  <c r="G24" i="149"/>
  <c r="F24" i="149"/>
  <c r="E24" i="149"/>
  <c r="D24" i="149"/>
  <c r="Y23" i="149"/>
  <c r="X23" i="149"/>
  <c r="U23" i="149"/>
  <c r="T23" i="149"/>
  <c r="S23" i="149"/>
  <c r="R23" i="149"/>
  <c r="V23" i="149" s="1"/>
  <c r="W23" i="149" s="1"/>
  <c r="Q23" i="149"/>
  <c r="P23" i="149"/>
  <c r="I23" i="149"/>
  <c r="H23" i="149"/>
  <c r="G23" i="149"/>
  <c r="F23" i="149"/>
  <c r="E23" i="149"/>
  <c r="D23" i="149"/>
  <c r="Y22" i="149"/>
  <c r="X22" i="149"/>
  <c r="U22" i="149"/>
  <c r="T22" i="149"/>
  <c r="S22" i="149"/>
  <c r="R22" i="149"/>
  <c r="V22" i="149" s="1"/>
  <c r="W22" i="149" s="1"/>
  <c r="Q22" i="149"/>
  <c r="P22" i="149"/>
  <c r="I22" i="149"/>
  <c r="H22" i="149"/>
  <c r="G22" i="149"/>
  <c r="F22" i="149"/>
  <c r="E22" i="149"/>
  <c r="D22" i="149"/>
  <c r="AA21" i="149"/>
  <c r="Y21" i="149"/>
  <c r="X21" i="149"/>
  <c r="U21" i="149"/>
  <c r="T21" i="149"/>
  <c r="S21" i="149"/>
  <c r="R21" i="149"/>
  <c r="Q21" i="149"/>
  <c r="P21" i="149"/>
  <c r="V21" i="149" s="1"/>
  <c r="W21" i="149" s="1"/>
  <c r="I21" i="149"/>
  <c r="H21" i="149"/>
  <c r="G21" i="149"/>
  <c r="F21" i="149"/>
  <c r="E21" i="149"/>
  <c r="D21" i="149"/>
  <c r="AA20" i="149"/>
  <c r="Y20" i="149"/>
  <c r="X20" i="149"/>
  <c r="U20" i="149"/>
  <c r="T20" i="149"/>
  <c r="S20" i="149"/>
  <c r="R20" i="149"/>
  <c r="Q20" i="149"/>
  <c r="P20" i="149"/>
  <c r="V20" i="149" s="1"/>
  <c r="W20" i="149" s="1"/>
  <c r="I20" i="149"/>
  <c r="H20" i="149"/>
  <c r="G20" i="149"/>
  <c r="F20" i="149"/>
  <c r="E20" i="149"/>
  <c r="D20" i="149"/>
  <c r="X19" i="149"/>
  <c r="V19" i="149"/>
  <c r="H19" i="149"/>
  <c r="AA18" i="149"/>
  <c r="X18" i="149"/>
  <c r="V18" i="149"/>
  <c r="H18" i="149"/>
  <c r="AA17" i="149"/>
  <c r="Y17" i="149"/>
  <c r="X17" i="149"/>
  <c r="V17" i="149"/>
  <c r="I17" i="149"/>
  <c r="H17" i="149"/>
  <c r="AA15" i="149"/>
  <c r="X15" i="149"/>
  <c r="V15" i="149"/>
  <c r="H15" i="149"/>
  <c r="X14" i="149"/>
  <c r="V14" i="149"/>
  <c r="H14" i="149"/>
  <c r="AA13" i="149"/>
  <c r="X13" i="149"/>
  <c r="V13" i="149"/>
  <c r="H13" i="149"/>
  <c r="AA12" i="149"/>
  <c r="X12" i="149"/>
  <c r="V12" i="149"/>
  <c r="H12" i="149"/>
  <c r="W9" i="149"/>
  <c r="A9" i="149"/>
  <c r="Y8" i="149"/>
  <c r="A4" i="149"/>
  <c r="A3" i="149"/>
  <c r="A2" i="149"/>
  <c r="X12" i="87"/>
  <c r="V12" i="87"/>
  <c r="H12" i="87"/>
  <c r="X15" i="87"/>
  <c r="V15" i="87"/>
  <c r="H15" i="87"/>
  <c r="F20" i="144"/>
  <c r="V13" i="87" l="1"/>
  <c r="A3" i="144"/>
  <c r="O7" i="144"/>
  <c r="A8" i="144"/>
  <c r="F11" i="144"/>
  <c r="G11" i="144"/>
  <c r="N11" i="144"/>
  <c r="D12" i="144"/>
  <c r="F12" i="144"/>
  <c r="G12" i="144"/>
  <c r="K12" i="144"/>
  <c r="N12" i="144"/>
  <c r="F13" i="144"/>
  <c r="G13" i="144"/>
  <c r="N13" i="144"/>
  <c r="F14" i="144"/>
  <c r="G14" i="144"/>
  <c r="N14" i="144"/>
  <c r="F15" i="146"/>
  <c r="K12" i="147"/>
  <c r="F12" i="147"/>
  <c r="M33" i="147"/>
  <c r="K33" i="147"/>
  <c r="J33" i="147"/>
  <c r="I33" i="147"/>
  <c r="G33" i="147"/>
  <c r="F33" i="147"/>
  <c r="E33" i="147"/>
  <c r="D33" i="147"/>
  <c r="C33" i="147"/>
  <c r="B33" i="147"/>
  <c r="A33" i="147"/>
  <c r="M32" i="147"/>
  <c r="K32" i="147"/>
  <c r="J32" i="147"/>
  <c r="I32" i="147"/>
  <c r="G32" i="147"/>
  <c r="F32" i="147"/>
  <c r="E32" i="147"/>
  <c r="D32" i="147"/>
  <c r="C32" i="147"/>
  <c r="B32" i="147"/>
  <c r="A32" i="147"/>
  <c r="M31" i="147"/>
  <c r="K31" i="147"/>
  <c r="J31" i="147"/>
  <c r="I31" i="147"/>
  <c r="G31" i="147"/>
  <c r="F31" i="147"/>
  <c r="E31" i="147"/>
  <c r="D31" i="147"/>
  <c r="C31" i="147"/>
  <c r="B31" i="147"/>
  <c r="A31" i="147"/>
  <c r="M30" i="147"/>
  <c r="K30" i="147"/>
  <c r="J30" i="147"/>
  <c r="I30" i="147"/>
  <c r="G30" i="147"/>
  <c r="F30" i="147"/>
  <c r="E30" i="147"/>
  <c r="D30" i="147"/>
  <c r="C30" i="147"/>
  <c r="B30" i="147"/>
  <c r="A30" i="147"/>
  <c r="M29" i="147"/>
  <c r="K29" i="147"/>
  <c r="J29" i="147"/>
  <c r="I29" i="147"/>
  <c r="G29" i="147"/>
  <c r="F29" i="147"/>
  <c r="E29" i="147"/>
  <c r="D29" i="147"/>
  <c r="C29" i="147"/>
  <c r="B29" i="147"/>
  <c r="A29" i="147"/>
  <c r="M28" i="147"/>
  <c r="K28" i="147"/>
  <c r="J28" i="147"/>
  <c r="I28" i="147"/>
  <c r="G28" i="147"/>
  <c r="F28" i="147"/>
  <c r="E28" i="147"/>
  <c r="D28" i="147"/>
  <c r="C28" i="147"/>
  <c r="B28" i="147"/>
  <c r="A28" i="147"/>
  <c r="M27" i="147"/>
  <c r="K27" i="147"/>
  <c r="J27" i="147"/>
  <c r="I27" i="147"/>
  <c r="G27" i="147"/>
  <c r="F27" i="147"/>
  <c r="E27" i="147"/>
  <c r="D27" i="147"/>
  <c r="C27" i="147"/>
  <c r="B27" i="147"/>
  <c r="A27" i="147"/>
  <c r="M26" i="147"/>
  <c r="K26" i="147"/>
  <c r="J26" i="147"/>
  <c r="I26" i="147"/>
  <c r="G26" i="147"/>
  <c r="F26" i="147"/>
  <c r="E26" i="147"/>
  <c r="D26" i="147"/>
  <c r="C26" i="147"/>
  <c r="B26" i="147"/>
  <c r="A26" i="147"/>
  <c r="M25" i="147"/>
  <c r="K25" i="147"/>
  <c r="J25" i="147"/>
  <c r="I25" i="147"/>
  <c r="G25" i="147"/>
  <c r="F25" i="147"/>
  <c r="E25" i="147"/>
  <c r="D25" i="147"/>
  <c r="C25" i="147"/>
  <c r="B25" i="147"/>
  <c r="A25" i="147"/>
  <c r="M24" i="147"/>
  <c r="K24" i="147"/>
  <c r="J24" i="147"/>
  <c r="I24" i="147"/>
  <c r="G24" i="147"/>
  <c r="F24" i="147"/>
  <c r="E24" i="147"/>
  <c r="D24" i="147"/>
  <c r="C24" i="147"/>
  <c r="B24" i="147"/>
  <c r="A24" i="147"/>
  <c r="M23" i="147"/>
  <c r="K23" i="147"/>
  <c r="J23" i="147"/>
  <c r="I23" i="147"/>
  <c r="G23" i="147"/>
  <c r="F23" i="147"/>
  <c r="E23" i="147"/>
  <c r="D23" i="147"/>
  <c r="C23" i="147"/>
  <c r="B23" i="147"/>
  <c r="A23" i="147"/>
  <c r="M22" i="147"/>
  <c r="K22" i="147"/>
  <c r="J22" i="147"/>
  <c r="I22" i="147"/>
  <c r="G22" i="147"/>
  <c r="F22" i="147"/>
  <c r="E22" i="147"/>
  <c r="D22" i="147"/>
  <c r="C22" i="147"/>
  <c r="B22" i="147"/>
  <c r="A22" i="147"/>
  <c r="M21" i="147"/>
  <c r="K21" i="147"/>
  <c r="J21" i="147"/>
  <c r="I21" i="147"/>
  <c r="G21" i="147"/>
  <c r="F21" i="147"/>
  <c r="E21" i="147"/>
  <c r="D21" i="147"/>
  <c r="C21" i="147"/>
  <c r="B21" i="147"/>
  <c r="A21" i="147"/>
  <c r="M20" i="147"/>
  <c r="K20" i="147"/>
  <c r="J20" i="147"/>
  <c r="I20" i="147"/>
  <c r="G20" i="147"/>
  <c r="F20" i="147"/>
  <c r="E20" i="147"/>
  <c r="D20" i="147"/>
  <c r="C20" i="147"/>
  <c r="B20" i="147"/>
  <c r="A20" i="147"/>
  <c r="M19" i="147"/>
  <c r="K19" i="147"/>
  <c r="J19" i="147"/>
  <c r="I19" i="147"/>
  <c r="G19" i="147"/>
  <c r="F19" i="147"/>
  <c r="E19" i="147"/>
  <c r="D19" i="147"/>
  <c r="C19" i="147"/>
  <c r="B19" i="147"/>
  <c r="A19" i="147"/>
  <c r="M18" i="147"/>
  <c r="K18" i="147"/>
  <c r="J18" i="147"/>
  <c r="I18" i="147"/>
  <c r="G18" i="147"/>
  <c r="F18" i="147"/>
  <c r="E18" i="147"/>
  <c r="D18" i="147"/>
  <c r="C18" i="147"/>
  <c r="B18" i="147"/>
  <c r="A18" i="147"/>
  <c r="M17" i="147"/>
  <c r="K17" i="147"/>
  <c r="J17" i="147"/>
  <c r="I17" i="147"/>
  <c r="G17" i="147"/>
  <c r="F17" i="147"/>
  <c r="E17" i="147"/>
  <c r="D17" i="147"/>
  <c r="C17" i="147"/>
  <c r="B17" i="147"/>
  <c r="A17" i="147"/>
  <c r="M16" i="147"/>
  <c r="K16" i="147"/>
  <c r="J16" i="147"/>
  <c r="I16" i="147"/>
  <c r="G16" i="147"/>
  <c r="F16" i="147"/>
  <c r="E16" i="147"/>
  <c r="D16" i="147"/>
  <c r="C16" i="147"/>
  <c r="B16" i="147"/>
  <c r="A16" i="147"/>
  <c r="M15" i="147"/>
  <c r="K15" i="147"/>
  <c r="J15" i="147"/>
  <c r="I15" i="147"/>
  <c r="G15" i="147"/>
  <c r="F15" i="147"/>
  <c r="E15" i="147"/>
  <c r="D15" i="147"/>
  <c r="C15" i="147"/>
  <c r="B15" i="147"/>
  <c r="A15" i="147"/>
  <c r="M14" i="147"/>
  <c r="K14" i="147"/>
  <c r="J14" i="147"/>
  <c r="I14" i="147"/>
  <c r="G14" i="147"/>
  <c r="F14" i="147"/>
  <c r="E14" i="147"/>
  <c r="D14" i="147"/>
  <c r="C14" i="147"/>
  <c r="B14" i="147"/>
  <c r="A14" i="147"/>
  <c r="A12" i="147"/>
  <c r="J9" i="147"/>
  <c r="A9" i="147"/>
  <c r="M8" i="147"/>
  <c r="A4" i="147"/>
  <c r="A3" i="147"/>
  <c r="A2" i="147"/>
  <c r="M36" i="146"/>
  <c r="K36" i="146"/>
  <c r="J36" i="146"/>
  <c r="I36" i="146"/>
  <c r="G36" i="146"/>
  <c r="F36" i="146"/>
  <c r="E36" i="146"/>
  <c r="D36" i="146"/>
  <c r="C36" i="146"/>
  <c r="B36" i="146"/>
  <c r="A36" i="146"/>
  <c r="M35" i="146"/>
  <c r="K35" i="146"/>
  <c r="J35" i="146"/>
  <c r="I35" i="146"/>
  <c r="G35" i="146"/>
  <c r="F35" i="146"/>
  <c r="E35" i="146"/>
  <c r="D35" i="146"/>
  <c r="C35" i="146"/>
  <c r="B35" i="146"/>
  <c r="A35" i="146"/>
  <c r="M34" i="146"/>
  <c r="K34" i="146"/>
  <c r="J34" i="146"/>
  <c r="I34" i="146"/>
  <c r="G34" i="146"/>
  <c r="F34" i="146"/>
  <c r="E34" i="146"/>
  <c r="D34" i="146"/>
  <c r="C34" i="146"/>
  <c r="B34" i="146"/>
  <c r="A34" i="146"/>
  <c r="M33" i="146"/>
  <c r="K33" i="146"/>
  <c r="J33" i="146"/>
  <c r="I33" i="146"/>
  <c r="G33" i="146"/>
  <c r="F33" i="146"/>
  <c r="E33" i="146"/>
  <c r="D33" i="146"/>
  <c r="C33" i="146"/>
  <c r="B33" i="146"/>
  <c r="A33" i="146"/>
  <c r="M32" i="146"/>
  <c r="K32" i="146"/>
  <c r="J32" i="146"/>
  <c r="I32" i="146"/>
  <c r="G32" i="146"/>
  <c r="F32" i="146"/>
  <c r="E32" i="146"/>
  <c r="D32" i="146"/>
  <c r="C32" i="146"/>
  <c r="B32" i="146"/>
  <c r="A32" i="146"/>
  <c r="M31" i="146"/>
  <c r="K31" i="146"/>
  <c r="J31" i="146"/>
  <c r="I31" i="146"/>
  <c r="G31" i="146"/>
  <c r="F31" i="146"/>
  <c r="E31" i="146"/>
  <c r="D31" i="146"/>
  <c r="C31" i="146"/>
  <c r="B31" i="146"/>
  <c r="A31" i="146"/>
  <c r="M30" i="146"/>
  <c r="K30" i="146"/>
  <c r="J30" i="146"/>
  <c r="I30" i="146"/>
  <c r="G30" i="146"/>
  <c r="F30" i="146"/>
  <c r="E30" i="146"/>
  <c r="D30" i="146"/>
  <c r="C30" i="146"/>
  <c r="B30" i="146"/>
  <c r="A30" i="146"/>
  <c r="M29" i="146"/>
  <c r="K29" i="146"/>
  <c r="J29" i="146"/>
  <c r="I29" i="146"/>
  <c r="G29" i="146"/>
  <c r="F29" i="146"/>
  <c r="E29" i="146"/>
  <c r="D29" i="146"/>
  <c r="C29" i="146"/>
  <c r="B29" i="146"/>
  <c r="A29" i="146"/>
  <c r="M28" i="146"/>
  <c r="K28" i="146"/>
  <c r="J28" i="146"/>
  <c r="I28" i="146"/>
  <c r="G28" i="146"/>
  <c r="F28" i="146"/>
  <c r="E28" i="146"/>
  <c r="D28" i="146"/>
  <c r="C28" i="146"/>
  <c r="B28" i="146"/>
  <c r="A28" i="146"/>
  <c r="M27" i="146"/>
  <c r="K27" i="146"/>
  <c r="J27" i="146"/>
  <c r="I27" i="146"/>
  <c r="G27" i="146"/>
  <c r="F27" i="146"/>
  <c r="E27" i="146"/>
  <c r="D27" i="146"/>
  <c r="C27" i="146"/>
  <c r="B27" i="146"/>
  <c r="A27" i="146"/>
  <c r="M26" i="146"/>
  <c r="K26" i="146"/>
  <c r="J26" i="146"/>
  <c r="I26" i="146"/>
  <c r="G26" i="146"/>
  <c r="F26" i="146"/>
  <c r="E26" i="146"/>
  <c r="D26" i="146"/>
  <c r="C26" i="146"/>
  <c r="B26" i="146"/>
  <c r="A26" i="146"/>
  <c r="M25" i="146"/>
  <c r="K25" i="146"/>
  <c r="J25" i="146"/>
  <c r="I25" i="146"/>
  <c r="G25" i="146"/>
  <c r="F25" i="146"/>
  <c r="E25" i="146"/>
  <c r="D25" i="146"/>
  <c r="C25" i="146"/>
  <c r="B25" i="146"/>
  <c r="A25" i="146"/>
  <c r="M24" i="146"/>
  <c r="K24" i="146"/>
  <c r="J24" i="146"/>
  <c r="I24" i="146"/>
  <c r="G24" i="146"/>
  <c r="F24" i="146"/>
  <c r="E24" i="146"/>
  <c r="D24" i="146"/>
  <c r="C24" i="146"/>
  <c r="B24" i="146"/>
  <c r="A24" i="146"/>
  <c r="M23" i="146"/>
  <c r="K23" i="146"/>
  <c r="J23" i="146"/>
  <c r="I23" i="146"/>
  <c r="G23" i="146"/>
  <c r="F23" i="146"/>
  <c r="E23" i="146"/>
  <c r="D23" i="146"/>
  <c r="C23" i="146"/>
  <c r="B23" i="146"/>
  <c r="A23" i="146"/>
  <c r="M22" i="146"/>
  <c r="K22" i="146"/>
  <c r="J22" i="146"/>
  <c r="I22" i="146"/>
  <c r="G22" i="146"/>
  <c r="F22" i="146"/>
  <c r="E22" i="146"/>
  <c r="D22" i="146"/>
  <c r="C22" i="146"/>
  <c r="B22" i="146"/>
  <c r="A22" i="146"/>
  <c r="M21" i="146"/>
  <c r="K21" i="146"/>
  <c r="J21" i="146"/>
  <c r="I21" i="146"/>
  <c r="G21" i="146"/>
  <c r="F21" i="146"/>
  <c r="E21" i="146"/>
  <c r="D21" i="146"/>
  <c r="C21" i="146"/>
  <c r="B21" i="146"/>
  <c r="A21" i="146"/>
  <c r="M20" i="146"/>
  <c r="K20" i="146"/>
  <c r="J20" i="146"/>
  <c r="I20" i="146"/>
  <c r="G20" i="146"/>
  <c r="F20" i="146"/>
  <c r="E20" i="146"/>
  <c r="D20" i="146"/>
  <c r="C20" i="146"/>
  <c r="B20" i="146"/>
  <c r="A20" i="146"/>
  <c r="M19" i="146"/>
  <c r="K19" i="146"/>
  <c r="J19" i="146"/>
  <c r="I19" i="146"/>
  <c r="G19" i="146"/>
  <c r="F19" i="146"/>
  <c r="E19" i="146"/>
  <c r="D19" i="146"/>
  <c r="C19" i="146"/>
  <c r="B19" i="146"/>
  <c r="A19" i="146"/>
  <c r="M18" i="146"/>
  <c r="K18" i="146"/>
  <c r="J18" i="146"/>
  <c r="I18" i="146"/>
  <c r="G18" i="146"/>
  <c r="F18" i="146"/>
  <c r="E18" i="146"/>
  <c r="D18" i="146"/>
  <c r="C18" i="146"/>
  <c r="B18" i="146"/>
  <c r="A18" i="146"/>
  <c r="M17" i="146"/>
  <c r="K17" i="146"/>
  <c r="J17" i="146"/>
  <c r="I17" i="146"/>
  <c r="G17" i="146"/>
  <c r="F17" i="146"/>
  <c r="E17" i="146"/>
  <c r="D17" i="146"/>
  <c r="C17" i="146"/>
  <c r="B17" i="146"/>
  <c r="A17" i="146"/>
  <c r="K13" i="146"/>
  <c r="J13" i="146"/>
  <c r="G13" i="146"/>
  <c r="F13" i="146"/>
  <c r="K14" i="146"/>
  <c r="J14" i="146"/>
  <c r="F14" i="146"/>
  <c r="A14" i="146"/>
  <c r="K12" i="146"/>
  <c r="J12" i="146"/>
  <c r="F12" i="146"/>
  <c r="J9" i="146"/>
  <c r="A9" i="146"/>
  <c r="M8" i="146"/>
  <c r="A4" i="146"/>
  <c r="A3" i="146"/>
  <c r="A2" i="146"/>
  <c r="Y32" i="145" l="1"/>
  <c r="X32" i="145"/>
  <c r="W32" i="145"/>
  <c r="U32" i="145"/>
  <c r="T32" i="145"/>
  <c r="S32" i="145"/>
  <c r="R32" i="145"/>
  <c r="Q32" i="145"/>
  <c r="P32" i="145"/>
  <c r="I32" i="145"/>
  <c r="H32" i="145"/>
  <c r="G32" i="145"/>
  <c r="F32" i="145"/>
  <c r="E32" i="145"/>
  <c r="D32" i="145"/>
  <c r="AA31" i="145"/>
  <c r="Y31" i="145"/>
  <c r="X31" i="145"/>
  <c r="W31" i="145"/>
  <c r="U31" i="145"/>
  <c r="T31" i="145"/>
  <c r="S31" i="145"/>
  <c r="R31" i="145"/>
  <c r="Q31" i="145"/>
  <c r="P31" i="145"/>
  <c r="I31" i="145"/>
  <c r="H31" i="145"/>
  <c r="G31" i="145"/>
  <c r="F31" i="145"/>
  <c r="E31" i="145"/>
  <c r="D31" i="145"/>
  <c r="AA30" i="145"/>
  <c r="Y30" i="145"/>
  <c r="X30" i="145"/>
  <c r="W30" i="145"/>
  <c r="U30" i="145"/>
  <c r="T30" i="145"/>
  <c r="S30" i="145"/>
  <c r="R30" i="145"/>
  <c r="Q30" i="145"/>
  <c r="P30" i="145"/>
  <c r="I30" i="145"/>
  <c r="H30" i="145"/>
  <c r="G30" i="145"/>
  <c r="F30" i="145"/>
  <c r="E30" i="145"/>
  <c r="D30" i="145"/>
  <c r="Y29" i="145"/>
  <c r="X29" i="145"/>
  <c r="W29" i="145"/>
  <c r="U29" i="145"/>
  <c r="T29" i="145"/>
  <c r="S29" i="145"/>
  <c r="I29" i="145"/>
  <c r="H29" i="145"/>
  <c r="G29" i="145"/>
  <c r="F29" i="145"/>
  <c r="E29" i="145"/>
  <c r="D29" i="145"/>
  <c r="AA28" i="145"/>
  <c r="Y28" i="145"/>
  <c r="X28" i="145"/>
  <c r="W28" i="145"/>
  <c r="U28" i="145"/>
  <c r="T28" i="145"/>
  <c r="S28" i="145"/>
  <c r="I28" i="145"/>
  <c r="H28" i="145"/>
  <c r="G28" i="145"/>
  <c r="F28" i="145"/>
  <c r="E28" i="145"/>
  <c r="D28" i="145"/>
  <c r="AA27" i="145"/>
  <c r="Y27" i="145"/>
  <c r="X27" i="145"/>
  <c r="W27" i="145"/>
  <c r="U27" i="145"/>
  <c r="T27" i="145"/>
  <c r="S27" i="145"/>
  <c r="I27" i="145"/>
  <c r="H27" i="145"/>
  <c r="G27" i="145"/>
  <c r="F27" i="145"/>
  <c r="E27" i="145"/>
  <c r="D27" i="145"/>
  <c r="AA26" i="145"/>
  <c r="Y26" i="145"/>
  <c r="X26" i="145"/>
  <c r="U26" i="145"/>
  <c r="T26" i="145"/>
  <c r="S26" i="145"/>
  <c r="R26" i="145"/>
  <c r="Q26" i="145"/>
  <c r="P26" i="145"/>
  <c r="I26" i="145"/>
  <c r="H26" i="145"/>
  <c r="G26" i="145"/>
  <c r="F26" i="145"/>
  <c r="E26" i="145"/>
  <c r="D26" i="145"/>
  <c r="AA25" i="145"/>
  <c r="Y25" i="145"/>
  <c r="X25" i="145"/>
  <c r="U25" i="145"/>
  <c r="T25" i="145"/>
  <c r="S25" i="145"/>
  <c r="R25" i="145"/>
  <c r="Q25" i="145"/>
  <c r="I25" i="145"/>
  <c r="H25" i="145"/>
  <c r="G25" i="145"/>
  <c r="F25" i="145"/>
  <c r="E25" i="145"/>
  <c r="D25" i="145"/>
  <c r="AA24" i="145"/>
  <c r="Y24" i="145"/>
  <c r="X24" i="145"/>
  <c r="U24" i="145"/>
  <c r="T24" i="145"/>
  <c r="S24" i="145"/>
  <c r="Q24" i="145"/>
  <c r="I24" i="145"/>
  <c r="H24" i="145"/>
  <c r="G24" i="145"/>
  <c r="F24" i="145"/>
  <c r="E24" i="145"/>
  <c r="D24" i="145"/>
  <c r="AA23" i="145"/>
  <c r="Y23" i="145"/>
  <c r="X23" i="145"/>
  <c r="U23" i="145"/>
  <c r="T23" i="145"/>
  <c r="S23" i="145"/>
  <c r="R23" i="145"/>
  <c r="P23" i="145"/>
  <c r="I23" i="145"/>
  <c r="H23" i="145"/>
  <c r="G23" i="145"/>
  <c r="F23" i="145"/>
  <c r="E23" i="145"/>
  <c r="D23" i="145"/>
  <c r="AA22" i="145"/>
  <c r="Y22" i="145"/>
  <c r="X22" i="145"/>
  <c r="U22" i="145"/>
  <c r="T22" i="145"/>
  <c r="S22" i="145"/>
  <c r="R22" i="145"/>
  <c r="Q22" i="145"/>
  <c r="P22" i="145"/>
  <c r="I22" i="145"/>
  <c r="H22" i="145"/>
  <c r="G22" i="145"/>
  <c r="F22" i="145"/>
  <c r="E22" i="145"/>
  <c r="D22" i="145"/>
  <c r="Y21" i="145"/>
  <c r="X21" i="145"/>
  <c r="U21" i="145"/>
  <c r="T21" i="145"/>
  <c r="S21" i="145"/>
  <c r="R21" i="145"/>
  <c r="Q21" i="145"/>
  <c r="I21" i="145"/>
  <c r="H21" i="145"/>
  <c r="G21" i="145"/>
  <c r="F21" i="145"/>
  <c r="E21" i="145"/>
  <c r="D21" i="145"/>
  <c r="AA20" i="145"/>
  <c r="Y20" i="145"/>
  <c r="X20" i="145"/>
  <c r="U20" i="145"/>
  <c r="T20" i="145"/>
  <c r="S20" i="145"/>
  <c r="Q20" i="145"/>
  <c r="P20" i="145"/>
  <c r="I20" i="145"/>
  <c r="H20" i="145"/>
  <c r="G20" i="145"/>
  <c r="F20" i="145"/>
  <c r="E20" i="145"/>
  <c r="D20" i="145"/>
  <c r="AA19" i="145"/>
  <c r="Y19" i="145"/>
  <c r="X19" i="145"/>
  <c r="U19" i="145"/>
  <c r="T19" i="145"/>
  <c r="S19" i="145"/>
  <c r="R19" i="145"/>
  <c r="Q19" i="145"/>
  <c r="P19" i="145"/>
  <c r="I19" i="145"/>
  <c r="H19" i="145"/>
  <c r="G19" i="145"/>
  <c r="F19" i="145"/>
  <c r="E19" i="145"/>
  <c r="D19" i="145"/>
  <c r="AA18" i="145"/>
  <c r="Y18" i="145"/>
  <c r="X18" i="145"/>
  <c r="U18" i="145"/>
  <c r="T18" i="145"/>
  <c r="S18" i="145"/>
  <c r="R18" i="145"/>
  <c r="Q18" i="145"/>
  <c r="P18" i="145"/>
  <c r="I18" i="145"/>
  <c r="H18" i="145"/>
  <c r="G18" i="145"/>
  <c r="F18" i="145"/>
  <c r="E18" i="145"/>
  <c r="D18" i="145"/>
  <c r="AA17" i="145"/>
  <c r="Y17" i="145"/>
  <c r="X17" i="145"/>
  <c r="U17" i="145"/>
  <c r="T17" i="145"/>
  <c r="S17" i="145"/>
  <c r="R17" i="145"/>
  <c r="Q17" i="145"/>
  <c r="P17" i="145"/>
  <c r="I17" i="145"/>
  <c r="H17" i="145"/>
  <c r="G17" i="145"/>
  <c r="F17" i="145"/>
  <c r="E17" i="145"/>
  <c r="D17" i="145"/>
  <c r="Y16" i="145"/>
  <c r="X16" i="145"/>
  <c r="U16" i="145"/>
  <c r="T16" i="145"/>
  <c r="S16" i="145"/>
  <c r="R16" i="145"/>
  <c r="Q16" i="145"/>
  <c r="P16" i="145"/>
  <c r="I16" i="145"/>
  <c r="H16" i="145"/>
  <c r="G16" i="145"/>
  <c r="F16" i="145"/>
  <c r="E16" i="145"/>
  <c r="D16" i="145"/>
  <c r="Y15" i="145"/>
  <c r="X15" i="145"/>
  <c r="U15" i="145"/>
  <c r="T15" i="145"/>
  <c r="S15" i="145"/>
  <c r="R15" i="145"/>
  <c r="Q15" i="145"/>
  <c r="P15" i="145"/>
  <c r="I15" i="145"/>
  <c r="H15" i="145"/>
  <c r="G15" i="145"/>
  <c r="F15" i="145"/>
  <c r="E15" i="145"/>
  <c r="D15" i="145"/>
  <c r="AA14" i="145"/>
  <c r="Y14" i="145"/>
  <c r="X14" i="145"/>
  <c r="U14" i="145"/>
  <c r="T14" i="145"/>
  <c r="S14" i="145"/>
  <c r="R14" i="145"/>
  <c r="Q14" i="145"/>
  <c r="P14" i="145"/>
  <c r="I14" i="145"/>
  <c r="H14" i="145"/>
  <c r="G14" i="145"/>
  <c r="F14" i="145"/>
  <c r="E14" i="145"/>
  <c r="D14" i="145"/>
  <c r="AA13" i="145"/>
  <c r="Y13" i="145"/>
  <c r="X13" i="145"/>
  <c r="U13" i="145"/>
  <c r="T13" i="145"/>
  <c r="S13" i="145"/>
  <c r="R13" i="145"/>
  <c r="Q13" i="145"/>
  <c r="P13" i="145"/>
  <c r="I13" i="145"/>
  <c r="H13" i="145"/>
  <c r="G13" i="145"/>
  <c r="F13" i="145"/>
  <c r="E13" i="145"/>
  <c r="D13" i="145"/>
  <c r="AA12" i="145"/>
  <c r="X12" i="145"/>
  <c r="I12" i="145"/>
  <c r="H12" i="145"/>
  <c r="W9" i="145"/>
  <c r="A9" i="145"/>
  <c r="Y8" i="145"/>
  <c r="A4" i="145"/>
  <c r="A3" i="145"/>
  <c r="A2" i="145"/>
  <c r="V21" i="145" l="1"/>
  <c r="W21" i="145" s="1"/>
  <c r="V18" i="145"/>
  <c r="W18" i="145" s="1"/>
  <c r="V22" i="145"/>
  <c r="W22" i="145" s="1"/>
  <c r="V26" i="145"/>
  <c r="W26" i="145" s="1"/>
  <c r="V23" i="145"/>
  <c r="W23" i="145" s="1"/>
  <c r="V14" i="145"/>
  <c r="W14" i="145" s="1"/>
  <c r="V16" i="145"/>
  <c r="W16" i="145" s="1"/>
  <c r="V20" i="145"/>
  <c r="W20" i="145" s="1"/>
  <c r="V24" i="145"/>
  <c r="W24" i="145" s="1"/>
  <c r="V13" i="145"/>
  <c r="W13" i="145" s="1"/>
  <c r="V15" i="145"/>
  <c r="W15" i="145" s="1"/>
  <c r="V17" i="145"/>
  <c r="W17" i="145" s="1"/>
  <c r="V19" i="145"/>
  <c r="W19" i="145" s="1"/>
  <c r="V25" i="145"/>
  <c r="W25" i="145" s="1"/>
  <c r="A2" i="144" l="1"/>
  <c r="R70" i="144" l="1"/>
  <c r="M70" i="144" s="1"/>
  <c r="O70" i="144"/>
  <c r="N70" i="144"/>
  <c r="G70" i="144"/>
  <c r="F70" i="144"/>
  <c r="E70" i="144"/>
  <c r="D70" i="144"/>
  <c r="C70" i="144"/>
  <c r="B70" i="144"/>
  <c r="R69" i="144"/>
  <c r="M69" i="144" s="1"/>
  <c r="O69" i="144"/>
  <c r="N69" i="144"/>
  <c r="G69" i="144"/>
  <c r="F69" i="144"/>
  <c r="E69" i="144"/>
  <c r="D69" i="144"/>
  <c r="C69" i="144"/>
  <c r="B69" i="144"/>
  <c r="R68" i="144"/>
  <c r="M68" i="144" s="1"/>
  <c r="O68" i="144"/>
  <c r="N68" i="144"/>
  <c r="G68" i="144"/>
  <c r="F68" i="144"/>
  <c r="E68" i="144"/>
  <c r="D68" i="144"/>
  <c r="C68" i="144"/>
  <c r="B68" i="144"/>
  <c r="R67" i="144"/>
  <c r="M67" i="144" s="1"/>
  <c r="O67" i="144"/>
  <c r="N67" i="144"/>
  <c r="G67" i="144"/>
  <c r="F67" i="144"/>
  <c r="E67" i="144"/>
  <c r="D67" i="144"/>
  <c r="C67" i="144"/>
  <c r="B67" i="144"/>
  <c r="R66" i="144"/>
  <c r="M66" i="144" s="1"/>
  <c r="O66" i="144"/>
  <c r="N66" i="144"/>
  <c r="K66" i="144"/>
  <c r="G66" i="144"/>
  <c r="F66" i="144"/>
  <c r="E66" i="144"/>
  <c r="D66" i="144"/>
  <c r="C66" i="144"/>
  <c r="B66" i="144"/>
  <c r="R65" i="144"/>
  <c r="M65" i="144" s="1"/>
  <c r="O65" i="144"/>
  <c r="N65" i="144"/>
  <c r="I65" i="144"/>
  <c r="G65" i="144"/>
  <c r="F65" i="144"/>
  <c r="E65" i="144"/>
  <c r="D65" i="144"/>
  <c r="C65" i="144"/>
  <c r="B65" i="144"/>
  <c r="R64" i="144"/>
  <c r="M64" i="144" s="1"/>
  <c r="O64" i="144"/>
  <c r="N64" i="144"/>
  <c r="I64" i="144"/>
  <c r="G64" i="144"/>
  <c r="F64" i="144"/>
  <c r="E64" i="144"/>
  <c r="D64" i="144"/>
  <c r="C64" i="144"/>
  <c r="B64" i="144"/>
  <c r="R63" i="144"/>
  <c r="M63" i="144" s="1"/>
  <c r="O63" i="144"/>
  <c r="N63" i="144"/>
  <c r="I63" i="144"/>
  <c r="G63" i="144"/>
  <c r="F63" i="144"/>
  <c r="E63" i="144"/>
  <c r="D63" i="144"/>
  <c r="C63" i="144"/>
  <c r="B63" i="144"/>
  <c r="R62" i="144"/>
  <c r="M62" i="144" s="1"/>
  <c r="O62" i="144"/>
  <c r="N62" i="144"/>
  <c r="I62" i="144"/>
  <c r="G62" i="144"/>
  <c r="F62" i="144"/>
  <c r="E62" i="144"/>
  <c r="D62" i="144"/>
  <c r="C62" i="144"/>
  <c r="B62" i="144"/>
  <c r="R61" i="144"/>
  <c r="M61" i="144" s="1"/>
  <c r="O61" i="144"/>
  <c r="N61" i="144"/>
  <c r="I61" i="144"/>
  <c r="G61" i="144"/>
  <c r="F61" i="144"/>
  <c r="E61" i="144"/>
  <c r="D61" i="144"/>
  <c r="C61" i="144"/>
  <c r="B61" i="144"/>
  <c r="R60" i="144"/>
  <c r="M60" i="144" s="1"/>
  <c r="O60" i="144"/>
  <c r="N60" i="144"/>
  <c r="I60" i="144"/>
  <c r="G60" i="144"/>
  <c r="F60" i="144"/>
  <c r="E60" i="144"/>
  <c r="D60" i="144"/>
  <c r="C60" i="144"/>
  <c r="B60" i="144"/>
  <c r="R59" i="144"/>
  <c r="M59" i="144" s="1"/>
  <c r="O59" i="144"/>
  <c r="N59" i="144"/>
  <c r="I59" i="144"/>
  <c r="G59" i="144"/>
  <c r="F59" i="144"/>
  <c r="E59" i="144"/>
  <c r="D59" i="144"/>
  <c r="C59" i="144"/>
  <c r="B59" i="144"/>
  <c r="R58" i="144"/>
  <c r="R57" i="144"/>
  <c r="R42" i="144"/>
  <c r="N42" i="144"/>
  <c r="F42" i="144"/>
  <c r="R40" i="144"/>
  <c r="N40" i="144"/>
  <c r="F40" i="144"/>
  <c r="R35" i="144"/>
  <c r="N35" i="144"/>
  <c r="K35" i="144"/>
  <c r="G35" i="144"/>
  <c r="F35" i="144"/>
  <c r="R34" i="144"/>
  <c r="N34" i="144"/>
  <c r="G34" i="144"/>
  <c r="F34" i="144"/>
  <c r="R27" i="144"/>
  <c r="N27" i="144"/>
  <c r="K27" i="144"/>
  <c r="G27" i="144"/>
  <c r="F27" i="144"/>
  <c r="R21" i="144"/>
  <c r="N21" i="144"/>
  <c r="F21" i="144"/>
  <c r="R20" i="144"/>
  <c r="R14" i="144"/>
  <c r="R13" i="144"/>
  <c r="R12" i="144"/>
  <c r="R11" i="144"/>
  <c r="R10" i="144"/>
  <c r="C40" i="143" l="1"/>
  <c r="M31" i="143"/>
  <c r="K31" i="143"/>
  <c r="J31" i="143"/>
  <c r="I31" i="143"/>
  <c r="G31" i="143"/>
  <c r="F31" i="143"/>
  <c r="E31" i="143"/>
  <c r="D31" i="143"/>
  <c r="C31" i="143"/>
  <c r="B31" i="143"/>
  <c r="A31" i="143"/>
  <c r="M30" i="143"/>
  <c r="K30" i="143"/>
  <c r="J30" i="143"/>
  <c r="I30" i="143"/>
  <c r="G30" i="143"/>
  <c r="F30" i="143"/>
  <c r="E30" i="143"/>
  <c r="D30" i="143"/>
  <c r="C30" i="143"/>
  <c r="B30" i="143"/>
  <c r="A30" i="143"/>
  <c r="M29" i="143"/>
  <c r="K29" i="143"/>
  <c r="J29" i="143"/>
  <c r="I29" i="143"/>
  <c r="G29" i="143"/>
  <c r="F29" i="143"/>
  <c r="E29" i="143"/>
  <c r="D29" i="143"/>
  <c r="C29" i="143"/>
  <c r="B29" i="143"/>
  <c r="A29" i="143"/>
  <c r="M28" i="143"/>
  <c r="K28" i="143"/>
  <c r="J28" i="143"/>
  <c r="I28" i="143"/>
  <c r="G28" i="143"/>
  <c r="F28" i="143"/>
  <c r="E28" i="143"/>
  <c r="D28" i="143"/>
  <c r="C28" i="143"/>
  <c r="B28" i="143"/>
  <c r="A28" i="143"/>
  <c r="M27" i="143"/>
  <c r="K27" i="143"/>
  <c r="J27" i="143"/>
  <c r="I27" i="143"/>
  <c r="G27" i="143"/>
  <c r="F27" i="143"/>
  <c r="E27" i="143"/>
  <c r="D27" i="143"/>
  <c r="C27" i="143"/>
  <c r="B27" i="143"/>
  <c r="A27" i="143"/>
  <c r="M26" i="143"/>
  <c r="K26" i="143"/>
  <c r="J26" i="143"/>
  <c r="I26" i="143"/>
  <c r="G26" i="143"/>
  <c r="F26" i="143"/>
  <c r="E26" i="143"/>
  <c r="D26" i="143"/>
  <c r="C26" i="143"/>
  <c r="B26" i="143"/>
  <c r="A26" i="143"/>
  <c r="M25" i="143"/>
  <c r="K25" i="143"/>
  <c r="J25" i="143"/>
  <c r="I25" i="143"/>
  <c r="G25" i="143"/>
  <c r="F25" i="143"/>
  <c r="E25" i="143"/>
  <c r="D25" i="143"/>
  <c r="C25" i="143"/>
  <c r="B25" i="143"/>
  <c r="A25" i="143"/>
  <c r="M24" i="143"/>
  <c r="K24" i="143"/>
  <c r="J24" i="143"/>
  <c r="I24" i="143"/>
  <c r="G24" i="143"/>
  <c r="F24" i="143"/>
  <c r="E24" i="143"/>
  <c r="D24" i="143"/>
  <c r="C24" i="143"/>
  <c r="B24" i="143"/>
  <c r="A24" i="143"/>
  <c r="M23" i="143"/>
  <c r="K23" i="143"/>
  <c r="J23" i="143"/>
  <c r="I23" i="143"/>
  <c r="G23" i="143"/>
  <c r="F23" i="143"/>
  <c r="E23" i="143"/>
  <c r="D23" i="143"/>
  <c r="C23" i="143"/>
  <c r="B23" i="143"/>
  <c r="A23" i="143"/>
  <c r="M22" i="143"/>
  <c r="K22" i="143"/>
  <c r="J22" i="143"/>
  <c r="I22" i="143"/>
  <c r="G22" i="143"/>
  <c r="F22" i="143"/>
  <c r="E22" i="143"/>
  <c r="D22" i="143"/>
  <c r="C22" i="143"/>
  <c r="B22" i="143"/>
  <c r="A22" i="143"/>
  <c r="M21" i="143"/>
  <c r="K21" i="143"/>
  <c r="J21" i="143"/>
  <c r="I21" i="143"/>
  <c r="G21" i="143"/>
  <c r="F21" i="143"/>
  <c r="E21" i="143"/>
  <c r="D21" i="143"/>
  <c r="C21" i="143"/>
  <c r="B21" i="143"/>
  <c r="A21" i="143"/>
  <c r="M20" i="143"/>
  <c r="K20" i="143"/>
  <c r="J20" i="143"/>
  <c r="I20" i="143"/>
  <c r="G20" i="143"/>
  <c r="F20" i="143"/>
  <c r="E20" i="143"/>
  <c r="D20" i="143"/>
  <c r="C20" i="143"/>
  <c r="B20" i="143"/>
  <c r="A20" i="143"/>
  <c r="M19" i="143"/>
  <c r="K19" i="143"/>
  <c r="J19" i="143"/>
  <c r="I19" i="143"/>
  <c r="G19" i="143"/>
  <c r="F19" i="143"/>
  <c r="E19" i="143"/>
  <c r="D19" i="143"/>
  <c r="C19" i="143"/>
  <c r="B19" i="143"/>
  <c r="A19" i="143"/>
  <c r="M18" i="143"/>
  <c r="K18" i="143"/>
  <c r="J18" i="143"/>
  <c r="I18" i="143"/>
  <c r="G18" i="143"/>
  <c r="F18" i="143"/>
  <c r="E18" i="143"/>
  <c r="D18" i="143"/>
  <c r="C18" i="143"/>
  <c r="B18" i="143"/>
  <c r="A18" i="143"/>
  <c r="M17" i="143"/>
  <c r="K17" i="143"/>
  <c r="J17" i="143"/>
  <c r="I17" i="143"/>
  <c r="G17" i="143"/>
  <c r="F17" i="143"/>
  <c r="E17" i="143"/>
  <c r="D17" i="143"/>
  <c r="C17" i="143"/>
  <c r="B17" i="143"/>
  <c r="A17" i="143"/>
  <c r="M16" i="143"/>
  <c r="K16" i="143"/>
  <c r="J16" i="143"/>
  <c r="I16" i="143"/>
  <c r="G16" i="143"/>
  <c r="F16" i="143"/>
  <c r="E16" i="143"/>
  <c r="D16" i="143"/>
  <c r="C16" i="143"/>
  <c r="B16" i="143"/>
  <c r="A16" i="143"/>
  <c r="M15" i="143"/>
  <c r="K15" i="143"/>
  <c r="J15" i="143"/>
  <c r="I15" i="143"/>
  <c r="G15" i="143"/>
  <c r="F15" i="143"/>
  <c r="E15" i="143"/>
  <c r="D15" i="143"/>
  <c r="C15" i="143"/>
  <c r="B15" i="143"/>
  <c r="A15" i="143"/>
  <c r="M14" i="143"/>
  <c r="K14" i="143"/>
  <c r="J14" i="143"/>
  <c r="I14" i="143"/>
  <c r="G14" i="143"/>
  <c r="F14" i="143"/>
  <c r="E14" i="143"/>
  <c r="D14" i="143"/>
  <c r="C14" i="143"/>
  <c r="B14" i="143"/>
  <c r="A14" i="143"/>
  <c r="M13" i="143"/>
  <c r="K13" i="143"/>
  <c r="J13" i="143"/>
  <c r="I13" i="143"/>
  <c r="G13" i="143"/>
  <c r="F13" i="143"/>
  <c r="E13" i="143"/>
  <c r="D13" i="143"/>
  <c r="C13" i="143"/>
  <c r="B13" i="143"/>
  <c r="A13" i="143"/>
  <c r="M12" i="143"/>
  <c r="K12" i="143"/>
  <c r="J12" i="143"/>
  <c r="I12" i="143"/>
  <c r="G12" i="143"/>
  <c r="F12" i="143"/>
  <c r="E12" i="143"/>
  <c r="D12" i="143"/>
  <c r="C12" i="143"/>
  <c r="B12" i="143"/>
  <c r="A12" i="143"/>
  <c r="J9" i="143"/>
  <c r="A9" i="143"/>
  <c r="M8" i="143"/>
  <c r="A4" i="143"/>
  <c r="A3" i="143"/>
  <c r="A2" i="143"/>
  <c r="C37" i="142"/>
  <c r="M31" i="142"/>
  <c r="K31" i="142"/>
  <c r="J31" i="142"/>
  <c r="I31" i="142"/>
  <c r="G31" i="142"/>
  <c r="F31" i="142"/>
  <c r="E31" i="142"/>
  <c r="D31" i="142"/>
  <c r="C31" i="142"/>
  <c r="B31" i="142"/>
  <c r="A31" i="142"/>
  <c r="M30" i="142"/>
  <c r="K30" i="142"/>
  <c r="J30" i="142"/>
  <c r="I30" i="142"/>
  <c r="G30" i="142"/>
  <c r="F30" i="142"/>
  <c r="E30" i="142"/>
  <c r="D30" i="142"/>
  <c r="C30" i="142"/>
  <c r="B30" i="142"/>
  <c r="A30" i="142"/>
  <c r="M29" i="142"/>
  <c r="K29" i="142"/>
  <c r="J29" i="142"/>
  <c r="I29" i="142"/>
  <c r="G29" i="142"/>
  <c r="F29" i="142"/>
  <c r="E29" i="142"/>
  <c r="D29" i="142"/>
  <c r="C29" i="142"/>
  <c r="B29" i="142"/>
  <c r="A29" i="142"/>
  <c r="M28" i="142"/>
  <c r="K28" i="142"/>
  <c r="J28" i="142"/>
  <c r="I28" i="142"/>
  <c r="G28" i="142"/>
  <c r="F28" i="142"/>
  <c r="E28" i="142"/>
  <c r="D28" i="142"/>
  <c r="C28" i="142"/>
  <c r="B28" i="142"/>
  <c r="A28" i="142"/>
  <c r="M27" i="142"/>
  <c r="K27" i="142"/>
  <c r="J27" i="142"/>
  <c r="I27" i="142"/>
  <c r="G27" i="142"/>
  <c r="F27" i="142"/>
  <c r="E27" i="142"/>
  <c r="D27" i="142"/>
  <c r="C27" i="142"/>
  <c r="B27" i="142"/>
  <c r="A27" i="142"/>
  <c r="M26" i="142"/>
  <c r="K26" i="142"/>
  <c r="J26" i="142"/>
  <c r="I26" i="142"/>
  <c r="G26" i="142"/>
  <c r="F26" i="142"/>
  <c r="E26" i="142"/>
  <c r="D26" i="142"/>
  <c r="C26" i="142"/>
  <c r="B26" i="142"/>
  <c r="A26" i="142"/>
  <c r="M25" i="142"/>
  <c r="K25" i="142"/>
  <c r="J25" i="142"/>
  <c r="I25" i="142"/>
  <c r="G25" i="142"/>
  <c r="F25" i="142"/>
  <c r="E25" i="142"/>
  <c r="D25" i="142"/>
  <c r="C25" i="142"/>
  <c r="B25" i="142"/>
  <c r="A25" i="142"/>
  <c r="M24" i="142"/>
  <c r="K24" i="142"/>
  <c r="J24" i="142"/>
  <c r="I24" i="142"/>
  <c r="G24" i="142"/>
  <c r="F24" i="142"/>
  <c r="E24" i="142"/>
  <c r="D24" i="142"/>
  <c r="C24" i="142"/>
  <c r="B24" i="142"/>
  <c r="A24" i="142"/>
  <c r="M23" i="142"/>
  <c r="K23" i="142"/>
  <c r="J23" i="142"/>
  <c r="I23" i="142"/>
  <c r="G23" i="142"/>
  <c r="F23" i="142"/>
  <c r="E23" i="142"/>
  <c r="D23" i="142"/>
  <c r="C23" i="142"/>
  <c r="B23" i="142"/>
  <c r="A23" i="142"/>
  <c r="M22" i="142"/>
  <c r="K22" i="142"/>
  <c r="J22" i="142"/>
  <c r="I22" i="142"/>
  <c r="G22" i="142"/>
  <c r="F22" i="142"/>
  <c r="E22" i="142"/>
  <c r="D22" i="142"/>
  <c r="C22" i="142"/>
  <c r="B22" i="142"/>
  <c r="A22" i="142"/>
  <c r="M21" i="142"/>
  <c r="K21" i="142"/>
  <c r="J21" i="142"/>
  <c r="I21" i="142"/>
  <c r="G21" i="142"/>
  <c r="F21" i="142"/>
  <c r="E21" i="142"/>
  <c r="D21" i="142"/>
  <c r="C21" i="142"/>
  <c r="B21" i="142"/>
  <c r="A21" i="142"/>
  <c r="M20" i="142"/>
  <c r="K20" i="142"/>
  <c r="J20" i="142"/>
  <c r="I20" i="142"/>
  <c r="G20" i="142"/>
  <c r="F20" i="142"/>
  <c r="E20" i="142"/>
  <c r="D20" i="142"/>
  <c r="C20" i="142"/>
  <c r="B20" i="142"/>
  <c r="A20" i="142"/>
  <c r="M19" i="142"/>
  <c r="K19" i="142"/>
  <c r="J19" i="142"/>
  <c r="I19" i="142"/>
  <c r="G19" i="142"/>
  <c r="F19" i="142"/>
  <c r="E19" i="142"/>
  <c r="D19" i="142"/>
  <c r="C19" i="142"/>
  <c r="B19" i="142"/>
  <c r="A19" i="142"/>
  <c r="M18" i="142"/>
  <c r="K18" i="142"/>
  <c r="J18" i="142"/>
  <c r="I18" i="142"/>
  <c r="G18" i="142"/>
  <c r="F18" i="142"/>
  <c r="E18" i="142"/>
  <c r="D18" i="142"/>
  <c r="C18" i="142"/>
  <c r="B18" i="142"/>
  <c r="A18" i="142"/>
  <c r="M17" i="142"/>
  <c r="K17" i="142"/>
  <c r="J17" i="142"/>
  <c r="I17" i="142"/>
  <c r="G17" i="142"/>
  <c r="F17" i="142"/>
  <c r="E17" i="142"/>
  <c r="D17" i="142"/>
  <c r="C17" i="142"/>
  <c r="B17" i="142"/>
  <c r="A17" i="142"/>
  <c r="M16" i="142"/>
  <c r="K16" i="142"/>
  <c r="J16" i="142"/>
  <c r="I16" i="142"/>
  <c r="G16" i="142"/>
  <c r="F16" i="142"/>
  <c r="E16" i="142"/>
  <c r="D16" i="142"/>
  <c r="C16" i="142"/>
  <c r="B16" i="142"/>
  <c r="A16" i="142"/>
  <c r="M15" i="142"/>
  <c r="K15" i="142"/>
  <c r="J15" i="142"/>
  <c r="I15" i="142"/>
  <c r="G15" i="142"/>
  <c r="F15" i="142"/>
  <c r="E15" i="142"/>
  <c r="D15" i="142"/>
  <c r="C15" i="142"/>
  <c r="B15" i="142"/>
  <c r="A15" i="142"/>
  <c r="M14" i="142"/>
  <c r="K14" i="142"/>
  <c r="J14" i="142"/>
  <c r="I14" i="142"/>
  <c r="G14" i="142"/>
  <c r="F14" i="142"/>
  <c r="E14" i="142"/>
  <c r="D14" i="142"/>
  <c r="C14" i="142"/>
  <c r="B14" i="142"/>
  <c r="A14" i="142"/>
  <c r="M13" i="142"/>
  <c r="K13" i="142"/>
  <c r="J13" i="142"/>
  <c r="I13" i="142"/>
  <c r="G13" i="142"/>
  <c r="F13" i="142"/>
  <c r="E13" i="142"/>
  <c r="D13" i="142"/>
  <c r="C13" i="142"/>
  <c r="B13" i="142"/>
  <c r="A13" i="142"/>
  <c r="M12" i="142"/>
  <c r="K12" i="142"/>
  <c r="J12" i="142"/>
  <c r="I12" i="142"/>
  <c r="G12" i="142"/>
  <c r="F12" i="142"/>
  <c r="E12" i="142"/>
  <c r="D12" i="142"/>
  <c r="C12" i="142"/>
  <c r="B12" i="142"/>
  <c r="A12" i="142"/>
  <c r="J9" i="142"/>
  <c r="A9" i="142"/>
  <c r="M8" i="142"/>
  <c r="A4" i="142"/>
  <c r="A3" i="142"/>
  <c r="A2" i="142"/>
  <c r="Q28" i="40" l="1"/>
  <c r="M28" i="40"/>
  <c r="F28" i="40"/>
  <c r="Q15" i="40"/>
  <c r="M15" i="40"/>
  <c r="F15" i="40"/>
  <c r="L18" i="89" l="1"/>
  <c r="F18" i="89"/>
  <c r="L17" i="89"/>
  <c r="G17" i="89"/>
  <c r="F17" i="89"/>
  <c r="L19" i="89"/>
  <c r="G19" i="89"/>
  <c r="F19" i="89"/>
  <c r="Q22" i="88" l="1"/>
  <c r="Q23" i="40"/>
  <c r="G51" i="40"/>
  <c r="Q51" i="40"/>
  <c r="F51" i="40"/>
  <c r="M51" i="40"/>
  <c r="N59" i="141" l="1"/>
  <c r="M59" i="141"/>
  <c r="L59" i="141"/>
  <c r="K59" i="141"/>
  <c r="I59" i="141"/>
  <c r="H59" i="141"/>
  <c r="G59" i="141"/>
  <c r="F59" i="141"/>
  <c r="E59" i="141"/>
  <c r="D59" i="141"/>
  <c r="A59" i="141"/>
  <c r="N58" i="141"/>
  <c r="M58" i="141"/>
  <c r="L58" i="141"/>
  <c r="K58" i="141"/>
  <c r="I58" i="141"/>
  <c r="H58" i="141"/>
  <c r="G58" i="141"/>
  <c r="F58" i="141"/>
  <c r="E58" i="141"/>
  <c r="D58" i="141"/>
  <c r="A58" i="141"/>
  <c r="N57" i="141"/>
  <c r="M57" i="141"/>
  <c r="L57" i="141"/>
  <c r="K57" i="141"/>
  <c r="I57" i="141"/>
  <c r="H57" i="141"/>
  <c r="G57" i="141"/>
  <c r="F57" i="141"/>
  <c r="E57" i="141"/>
  <c r="D57" i="141"/>
  <c r="A57" i="141"/>
  <c r="N56" i="141"/>
  <c r="M56" i="141"/>
  <c r="L56" i="141"/>
  <c r="K56" i="141"/>
  <c r="I56" i="141"/>
  <c r="H56" i="141"/>
  <c r="G56" i="141"/>
  <c r="F56" i="141"/>
  <c r="E56" i="141"/>
  <c r="D56" i="141"/>
  <c r="A56" i="141"/>
  <c r="N55" i="141"/>
  <c r="M55" i="141"/>
  <c r="L55" i="141"/>
  <c r="K55" i="141"/>
  <c r="I55" i="141"/>
  <c r="H55" i="141"/>
  <c r="G55" i="141"/>
  <c r="F55" i="141"/>
  <c r="E55" i="141"/>
  <c r="D55" i="141"/>
  <c r="A55" i="141"/>
  <c r="N54" i="141"/>
  <c r="M54" i="141"/>
  <c r="L54" i="141"/>
  <c r="K54" i="141"/>
  <c r="I54" i="141"/>
  <c r="H54" i="141"/>
  <c r="G54" i="141"/>
  <c r="F54" i="141"/>
  <c r="E54" i="141"/>
  <c r="D54" i="141"/>
  <c r="A54" i="141"/>
  <c r="N53" i="141"/>
  <c r="M53" i="141"/>
  <c r="L53" i="141"/>
  <c r="K53" i="141"/>
  <c r="I53" i="141"/>
  <c r="H53" i="141"/>
  <c r="G53" i="141"/>
  <c r="F53" i="141"/>
  <c r="E53" i="141"/>
  <c r="D53" i="141"/>
  <c r="A53" i="141"/>
  <c r="N52" i="141"/>
  <c r="M52" i="141"/>
  <c r="L52" i="141"/>
  <c r="K52" i="141"/>
  <c r="I52" i="141"/>
  <c r="H52" i="141"/>
  <c r="G52" i="141"/>
  <c r="F52" i="141"/>
  <c r="E52" i="141"/>
  <c r="D52" i="141"/>
  <c r="A52" i="141"/>
  <c r="N51" i="141"/>
  <c r="M51" i="141"/>
  <c r="L51" i="141"/>
  <c r="K51" i="141"/>
  <c r="I51" i="141"/>
  <c r="H51" i="141"/>
  <c r="G51" i="141"/>
  <c r="F51" i="141"/>
  <c r="E51" i="141"/>
  <c r="D51" i="141"/>
  <c r="A51" i="141"/>
  <c r="N50" i="141"/>
  <c r="M50" i="141"/>
  <c r="L50" i="141"/>
  <c r="K50" i="141"/>
  <c r="I50" i="141"/>
  <c r="H50" i="141"/>
  <c r="G50" i="141"/>
  <c r="F50" i="141"/>
  <c r="E50" i="141"/>
  <c r="D50" i="141"/>
  <c r="A50" i="141"/>
  <c r="N49" i="141"/>
  <c r="M49" i="141"/>
  <c r="L49" i="141"/>
  <c r="K49" i="141"/>
  <c r="I49" i="141"/>
  <c r="H49" i="141"/>
  <c r="G49" i="141"/>
  <c r="F49" i="141"/>
  <c r="E49" i="141"/>
  <c r="D49" i="141"/>
  <c r="A49" i="141"/>
  <c r="N48" i="141"/>
  <c r="M48" i="141"/>
  <c r="L48" i="141"/>
  <c r="K48" i="141"/>
  <c r="I48" i="141"/>
  <c r="H48" i="141"/>
  <c r="G48" i="141"/>
  <c r="F48" i="141"/>
  <c r="E48" i="141"/>
  <c r="D48" i="141"/>
  <c r="A48" i="141"/>
  <c r="N47" i="141"/>
  <c r="M47" i="141"/>
  <c r="L47" i="141"/>
  <c r="K47" i="141"/>
  <c r="I47" i="141"/>
  <c r="H47" i="141"/>
  <c r="G47" i="141"/>
  <c r="F47" i="141"/>
  <c r="E47" i="141"/>
  <c r="D47" i="141"/>
  <c r="A47" i="141"/>
  <c r="N46" i="141"/>
  <c r="M46" i="141"/>
  <c r="L46" i="141"/>
  <c r="K46" i="141"/>
  <c r="I46" i="141"/>
  <c r="H46" i="141"/>
  <c r="G46" i="141"/>
  <c r="F46" i="141"/>
  <c r="E46" i="141"/>
  <c r="D46" i="141"/>
  <c r="A46" i="141"/>
  <c r="N45" i="141"/>
  <c r="M45" i="141"/>
  <c r="L45" i="141"/>
  <c r="K45" i="141"/>
  <c r="I45" i="141"/>
  <c r="H45" i="141"/>
  <c r="G45" i="141"/>
  <c r="F45" i="141"/>
  <c r="E45" i="141"/>
  <c r="D45" i="141"/>
  <c r="A45" i="141"/>
  <c r="N44" i="141"/>
  <c r="M44" i="141"/>
  <c r="L44" i="141"/>
  <c r="K44" i="141"/>
  <c r="I44" i="141"/>
  <c r="H44" i="141"/>
  <c r="G44" i="141"/>
  <c r="F44" i="141"/>
  <c r="E44" i="141"/>
  <c r="D44" i="141"/>
  <c r="A44" i="141"/>
  <c r="N43" i="141"/>
  <c r="M43" i="141"/>
  <c r="L43" i="141"/>
  <c r="K43" i="141"/>
  <c r="I43" i="141"/>
  <c r="H43" i="141"/>
  <c r="G43" i="141"/>
  <c r="F43" i="141"/>
  <c r="E43" i="141"/>
  <c r="D43" i="141"/>
  <c r="A43" i="141"/>
  <c r="N42" i="141"/>
  <c r="M42" i="141"/>
  <c r="L42" i="141"/>
  <c r="K42" i="141"/>
  <c r="I42" i="141"/>
  <c r="H42" i="141"/>
  <c r="G42" i="141"/>
  <c r="F42" i="141"/>
  <c r="E42" i="141"/>
  <c r="D42" i="141"/>
  <c r="A42" i="141"/>
  <c r="N41" i="141"/>
  <c r="M41" i="141"/>
  <c r="L41" i="141"/>
  <c r="K41" i="141"/>
  <c r="I41" i="141"/>
  <c r="H41" i="141"/>
  <c r="G41" i="141"/>
  <c r="F41" i="141"/>
  <c r="E41" i="141"/>
  <c r="D41" i="141"/>
  <c r="A41" i="141"/>
  <c r="N40" i="141"/>
  <c r="M40" i="141"/>
  <c r="L40" i="141"/>
  <c r="K40" i="141"/>
  <c r="I40" i="141"/>
  <c r="H40" i="141"/>
  <c r="G40" i="141"/>
  <c r="F40" i="141"/>
  <c r="E40" i="141"/>
  <c r="D40" i="141"/>
  <c r="A40" i="141"/>
  <c r="N39" i="141"/>
  <c r="M39" i="141"/>
  <c r="L39" i="141"/>
  <c r="K39" i="141"/>
  <c r="I39" i="141"/>
  <c r="H39" i="141"/>
  <c r="G39" i="141"/>
  <c r="F39" i="141"/>
  <c r="E39" i="141"/>
  <c r="D39" i="141"/>
  <c r="A39" i="141"/>
  <c r="N38" i="141"/>
  <c r="M38" i="141"/>
  <c r="L38" i="141"/>
  <c r="K38" i="141"/>
  <c r="I38" i="141"/>
  <c r="H38" i="141"/>
  <c r="G38" i="141"/>
  <c r="F38" i="141"/>
  <c r="E38" i="141"/>
  <c r="D38" i="141"/>
  <c r="A38" i="141"/>
  <c r="N37" i="141"/>
  <c r="M37" i="141"/>
  <c r="L37" i="141"/>
  <c r="K37" i="141"/>
  <c r="I37" i="141"/>
  <c r="H37" i="141"/>
  <c r="G37" i="141"/>
  <c r="F37" i="141"/>
  <c r="E37" i="141"/>
  <c r="D37" i="141"/>
  <c r="A37" i="141"/>
  <c r="N36" i="141"/>
  <c r="M36" i="141"/>
  <c r="L36" i="141"/>
  <c r="K36" i="141"/>
  <c r="I36" i="141"/>
  <c r="H36" i="141"/>
  <c r="G36" i="141"/>
  <c r="F36" i="141"/>
  <c r="E36" i="141"/>
  <c r="D36" i="141"/>
  <c r="A36" i="141"/>
  <c r="N35" i="141"/>
  <c r="M35" i="141"/>
  <c r="L35" i="141"/>
  <c r="K35" i="141"/>
  <c r="I35" i="141"/>
  <c r="H35" i="141"/>
  <c r="G35" i="141"/>
  <c r="F35" i="141"/>
  <c r="E35" i="141"/>
  <c r="D35" i="141"/>
  <c r="A35" i="141"/>
  <c r="N34" i="141"/>
  <c r="M34" i="141"/>
  <c r="L34" i="141"/>
  <c r="K34" i="141"/>
  <c r="I34" i="141"/>
  <c r="H34" i="141"/>
  <c r="G34" i="141"/>
  <c r="F34" i="141"/>
  <c r="E34" i="141"/>
  <c r="D34" i="141"/>
  <c r="A34" i="141"/>
  <c r="N33" i="141"/>
  <c r="M33" i="141"/>
  <c r="L33" i="141"/>
  <c r="K33" i="141"/>
  <c r="I33" i="141"/>
  <c r="H33" i="141"/>
  <c r="G33" i="141"/>
  <c r="F33" i="141"/>
  <c r="E33" i="141"/>
  <c r="D33" i="141"/>
  <c r="A33" i="141"/>
  <c r="N32" i="141"/>
  <c r="M32" i="141"/>
  <c r="L32" i="141"/>
  <c r="K32" i="141"/>
  <c r="I32" i="141"/>
  <c r="H32" i="141"/>
  <c r="G32" i="141"/>
  <c r="F32" i="141"/>
  <c r="E32" i="141"/>
  <c r="D32" i="141"/>
  <c r="A32" i="141"/>
  <c r="N31" i="141"/>
  <c r="M31" i="141"/>
  <c r="L31" i="141"/>
  <c r="K31" i="141"/>
  <c r="I31" i="141"/>
  <c r="H31" i="141"/>
  <c r="G31" i="141"/>
  <c r="F31" i="141"/>
  <c r="E31" i="141"/>
  <c r="D31" i="141"/>
  <c r="A31" i="141"/>
  <c r="N30" i="141"/>
  <c r="M30" i="141"/>
  <c r="L30" i="141"/>
  <c r="K30" i="141"/>
  <c r="I30" i="141"/>
  <c r="H30" i="141"/>
  <c r="G30" i="141"/>
  <c r="F30" i="141"/>
  <c r="E30" i="141"/>
  <c r="D30" i="141"/>
  <c r="A30" i="141"/>
  <c r="N29" i="141"/>
  <c r="M29" i="141"/>
  <c r="L29" i="141"/>
  <c r="K29" i="141"/>
  <c r="I29" i="141"/>
  <c r="H29" i="141"/>
  <c r="G29" i="141"/>
  <c r="F29" i="141"/>
  <c r="E29" i="141"/>
  <c r="D29" i="141"/>
  <c r="A29" i="141"/>
  <c r="N28" i="141"/>
  <c r="M28" i="141"/>
  <c r="L28" i="141"/>
  <c r="K28" i="141"/>
  <c r="I28" i="141"/>
  <c r="H28" i="141"/>
  <c r="G28" i="141"/>
  <c r="F28" i="141"/>
  <c r="E28" i="141"/>
  <c r="D28" i="141"/>
  <c r="A28" i="141"/>
  <c r="N27" i="141"/>
  <c r="M27" i="141"/>
  <c r="L27" i="141"/>
  <c r="K27" i="141"/>
  <c r="I27" i="141"/>
  <c r="H27" i="141"/>
  <c r="G27" i="141"/>
  <c r="F27" i="141"/>
  <c r="E27" i="141"/>
  <c r="D27" i="141"/>
  <c r="A27" i="141"/>
  <c r="N26" i="141"/>
  <c r="M26" i="141"/>
  <c r="L26" i="141"/>
  <c r="K26" i="141"/>
  <c r="I26" i="141"/>
  <c r="H26" i="141"/>
  <c r="G26" i="141"/>
  <c r="F26" i="141"/>
  <c r="E26" i="141"/>
  <c r="D26" i="141"/>
  <c r="A26" i="141"/>
  <c r="N25" i="141"/>
  <c r="M25" i="141"/>
  <c r="L25" i="141"/>
  <c r="K25" i="141"/>
  <c r="I25" i="141"/>
  <c r="H25" i="141"/>
  <c r="G25" i="141"/>
  <c r="F25" i="141"/>
  <c r="E25" i="141"/>
  <c r="D25" i="141"/>
  <c r="A25" i="141"/>
  <c r="N24" i="141"/>
  <c r="M24" i="141"/>
  <c r="L24" i="141"/>
  <c r="K24" i="141"/>
  <c r="I24" i="141"/>
  <c r="H24" i="141"/>
  <c r="G24" i="141"/>
  <c r="F24" i="141"/>
  <c r="E24" i="141"/>
  <c r="D24" i="141"/>
  <c r="A24" i="141"/>
  <c r="N23" i="141"/>
  <c r="M23" i="141"/>
  <c r="L23" i="141"/>
  <c r="K23" i="141"/>
  <c r="I23" i="141"/>
  <c r="H23" i="141"/>
  <c r="G23" i="141"/>
  <c r="F23" i="141"/>
  <c r="E23" i="141"/>
  <c r="D23" i="141"/>
  <c r="A23" i="141"/>
  <c r="N22" i="141"/>
  <c r="M22" i="141"/>
  <c r="L22" i="141"/>
  <c r="K22" i="141"/>
  <c r="I22" i="141"/>
  <c r="H22" i="141"/>
  <c r="G22" i="141"/>
  <c r="F22" i="141"/>
  <c r="E22" i="141"/>
  <c r="D22" i="141"/>
  <c r="A22" i="141"/>
  <c r="N20" i="141"/>
  <c r="M20" i="141"/>
  <c r="I20" i="141"/>
  <c r="H20" i="141"/>
  <c r="G20" i="141"/>
  <c r="F20" i="141"/>
  <c r="E20" i="141"/>
  <c r="D20" i="141"/>
  <c r="N18" i="141"/>
  <c r="M18" i="141"/>
  <c r="I18" i="141"/>
  <c r="H18" i="141"/>
  <c r="G18" i="141"/>
  <c r="F18" i="141"/>
  <c r="E18" i="141"/>
  <c r="D18" i="141"/>
  <c r="N16" i="141"/>
  <c r="M16" i="141"/>
  <c r="I16" i="141"/>
  <c r="H16" i="141"/>
  <c r="G16" i="141"/>
  <c r="F16" i="141"/>
  <c r="E16" i="141"/>
  <c r="D16" i="141"/>
  <c r="N14" i="141"/>
  <c r="M14" i="141"/>
  <c r="I14" i="141"/>
  <c r="H14" i="141"/>
  <c r="G14" i="141"/>
  <c r="F14" i="141"/>
  <c r="E14" i="141"/>
  <c r="D14" i="141"/>
  <c r="N12" i="141"/>
  <c r="M12" i="141"/>
  <c r="I12" i="141"/>
  <c r="H12" i="141"/>
  <c r="G12" i="141"/>
  <c r="F12" i="141"/>
  <c r="E12" i="141"/>
  <c r="D12" i="141"/>
  <c r="N9" i="141"/>
  <c r="L9" i="141"/>
  <c r="I9" i="141"/>
  <c r="N8" i="141"/>
  <c r="A4" i="141"/>
  <c r="A3" i="141"/>
  <c r="A2" i="141"/>
  <c r="A1" i="141"/>
  <c r="T16" i="90" l="1"/>
  <c r="R16" i="90"/>
  <c r="Q16" i="90"/>
  <c r="V16" i="90" s="1"/>
  <c r="U15" i="90"/>
  <c r="T15" i="90"/>
  <c r="S15" i="90"/>
  <c r="R15" i="90"/>
  <c r="Q15" i="90"/>
  <c r="P15" i="90"/>
  <c r="U14" i="90"/>
  <c r="T14" i="90"/>
  <c r="R14" i="90"/>
  <c r="Q14" i="90"/>
  <c r="U13" i="90"/>
  <c r="T13" i="90"/>
  <c r="S13" i="90"/>
  <c r="R13" i="90"/>
  <c r="Y15" i="90"/>
  <c r="X15" i="90"/>
  <c r="I15" i="90"/>
  <c r="H15" i="90"/>
  <c r="G15" i="90"/>
  <c r="F15" i="90"/>
  <c r="E15" i="90"/>
  <c r="D15" i="90"/>
  <c r="X14" i="87"/>
  <c r="H14" i="87"/>
  <c r="AA13" i="87"/>
  <c r="X13" i="87"/>
  <c r="H13" i="87"/>
  <c r="Y26" i="87"/>
  <c r="X26" i="87"/>
  <c r="U26" i="87"/>
  <c r="T26" i="87"/>
  <c r="S26" i="87"/>
  <c r="R26" i="87"/>
  <c r="Q26" i="87"/>
  <c r="I26" i="87"/>
  <c r="H26" i="87"/>
  <c r="G26" i="87"/>
  <c r="F26" i="87"/>
  <c r="E26" i="87"/>
  <c r="D26" i="87"/>
  <c r="U37" i="87"/>
  <c r="T37" i="87"/>
  <c r="S37" i="87"/>
  <c r="R37" i="87"/>
  <c r="Q37" i="87"/>
  <c r="P37" i="87"/>
  <c r="U31" i="87"/>
  <c r="T31" i="87"/>
  <c r="S31" i="87"/>
  <c r="R31" i="87"/>
  <c r="Q31" i="87"/>
  <c r="P31" i="87"/>
  <c r="U34" i="87"/>
  <c r="T34" i="87"/>
  <c r="S34" i="87"/>
  <c r="U24" i="87"/>
  <c r="T24" i="87"/>
  <c r="S24" i="87"/>
  <c r="R24" i="87"/>
  <c r="Q24" i="87"/>
  <c r="P24" i="87"/>
  <c r="U33" i="87"/>
  <c r="T33" i="87"/>
  <c r="S33" i="87"/>
  <c r="U25" i="87"/>
  <c r="T25" i="87"/>
  <c r="S25" i="87"/>
  <c r="Q25" i="87"/>
  <c r="P25" i="87"/>
  <c r="U27" i="87"/>
  <c r="T27" i="87"/>
  <c r="S27" i="87"/>
  <c r="R27" i="87"/>
  <c r="Q27" i="87"/>
  <c r="P27" i="87"/>
  <c r="U22" i="87"/>
  <c r="T22" i="87"/>
  <c r="S22" i="87"/>
  <c r="R22" i="87"/>
  <c r="Q22" i="87"/>
  <c r="P22" i="87"/>
  <c r="U35" i="87"/>
  <c r="T35" i="87"/>
  <c r="S35" i="87"/>
  <c r="R35" i="87"/>
  <c r="Q35" i="87"/>
  <c r="P35" i="87"/>
  <c r="U30" i="87"/>
  <c r="T30" i="87"/>
  <c r="S30" i="87"/>
  <c r="R30" i="87"/>
  <c r="Q30" i="87"/>
  <c r="U21" i="87"/>
  <c r="T21" i="87"/>
  <c r="S21" i="87"/>
  <c r="R21" i="87"/>
  <c r="Q21" i="87"/>
  <c r="P21" i="87"/>
  <c r="U20" i="87"/>
  <c r="T20" i="87"/>
  <c r="S20" i="87"/>
  <c r="R20" i="87"/>
  <c r="Q20" i="87"/>
  <c r="P20" i="87"/>
  <c r="U18" i="87"/>
  <c r="T18" i="87"/>
  <c r="S18" i="87"/>
  <c r="R18" i="87"/>
  <c r="Q18" i="87"/>
  <c r="P18" i="87"/>
  <c r="U32" i="87"/>
  <c r="T32" i="87"/>
  <c r="S32" i="87"/>
  <c r="U28" i="87"/>
  <c r="T28" i="87"/>
  <c r="S28" i="87"/>
  <c r="R28" i="87"/>
  <c r="P28" i="87"/>
  <c r="U36" i="87"/>
  <c r="T36" i="87"/>
  <c r="S36" i="87"/>
  <c r="R36" i="87"/>
  <c r="Q36" i="87"/>
  <c r="P36" i="87"/>
  <c r="U19" i="87"/>
  <c r="T19" i="87"/>
  <c r="S19" i="87"/>
  <c r="R19" i="87"/>
  <c r="Q19" i="87"/>
  <c r="P19" i="87"/>
  <c r="U29" i="87"/>
  <c r="T29" i="87"/>
  <c r="S29" i="87"/>
  <c r="Q29" i="87"/>
  <c r="U23" i="87"/>
  <c r="T23" i="87"/>
  <c r="S23" i="87"/>
  <c r="R23" i="87"/>
  <c r="Q23" i="87"/>
  <c r="P23" i="87"/>
  <c r="Y37" i="87"/>
  <c r="X37" i="87"/>
  <c r="I37" i="87"/>
  <c r="H37" i="87"/>
  <c r="G37" i="87"/>
  <c r="F37" i="87"/>
  <c r="E37" i="87"/>
  <c r="D37" i="87"/>
  <c r="AA31" i="87"/>
  <c r="Y31" i="87"/>
  <c r="X31" i="87"/>
  <c r="I31" i="87"/>
  <c r="H31" i="87"/>
  <c r="G31" i="87"/>
  <c r="F31" i="87"/>
  <c r="E31" i="87"/>
  <c r="D31" i="87"/>
  <c r="Y34" i="87"/>
  <c r="X34" i="87"/>
  <c r="I34" i="87"/>
  <c r="H34" i="87"/>
  <c r="G34" i="87"/>
  <c r="F34" i="87"/>
  <c r="E34" i="87"/>
  <c r="D34" i="87"/>
  <c r="AA24" i="87"/>
  <c r="Y24" i="87"/>
  <c r="X24" i="87"/>
  <c r="I24" i="87"/>
  <c r="H24" i="87"/>
  <c r="G24" i="87"/>
  <c r="F24" i="87"/>
  <c r="E24" i="87"/>
  <c r="D24" i="87"/>
  <c r="AA33" i="87"/>
  <c r="Y33" i="87"/>
  <c r="X33" i="87"/>
  <c r="I33" i="87"/>
  <c r="H33" i="87"/>
  <c r="G33" i="87"/>
  <c r="F33" i="87"/>
  <c r="E33" i="87"/>
  <c r="D33" i="87"/>
  <c r="AA15" i="87"/>
  <c r="AA17" i="87"/>
  <c r="X17" i="87"/>
  <c r="V17" i="87"/>
  <c r="H17" i="87"/>
  <c r="AA25" i="87"/>
  <c r="Y25" i="87"/>
  <c r="X25" i="87"/>
  <c r="I25" i="87"/>
  <c r="H25" i="87"/>
  <c r="G25" i="87"/>
  <c r="F25" i="87"/>
  <c r="E25" i="87"/>
  <c r="D25" i="87"/>
  <c r="AA27" i="87"/>
  <c r="Y27" i="87"/>
  <c r="X27" i="87"/>
  <c r="I27" i="87"/>
  <c r="H27" i="87"/>
  <c r="G27" i="87"/>
  <c r="F27" i="87"/>
  <c r="E27" i="87"/>
  <c r="D27" i="87"/>
  <c r="AA22" i="87"/>
  <c r="Y22" i="87"/>
  <c r="X22" i="87"/>
  <c r="I22" i="87"/>
  <c r="H22" i="87"/>
  <c r="G22" i="87"/>
  <c r="F22" i="87"/>
  <c r="E22" i="87"/>
  <c r="D22" i="87"/>
  <c r="AA35" i="87"/>
  <c r="Y35" i="87"/>
  <c r="X35" i="87"/>
  <c r="W35" i="87"/>
  <c r="I35" i="87"/>
  <c r="H35" i="87"/>
  <c r="G35" i="87"/>
  <c r="F35" i="87"/>
  <c r="E35" i="87"/>
  <c r="D35" i="87"/>
  <c r="AA30" i="87"/>
  <c r="Y30" i="87"/>
  <c r="X30" i="87"/>
  <c r="I30" i="87"/>
  <c r="H30" i="87"/>
  <c r="G30" i="87"/>
  <c r="F30" i="87"/>
  <c r="E30" i="87"/>
  <c r="D30" i="87"/>
  <c r="I16" i="75"/>
  <c r="I18" i="75"/>
  <c r="I17" i="75"/>
  <c r="B17" i="75"/>
  <c r="C17" i="75"/>
  <c r="D17" i="75"/>
  <c r="E17" i="75"/>
  <c r="F17" i="75"/>
  <c r="G17" i="75"/>
  <c r="J17" i="75"/>
  <c r="K17" i="75"/>
  <c r="L17" i="75"/>
  <c r="I19" i="94"/>
  <c r="I18" i="94"/>
  <c r="I17" i="94"/>
  <c r="I21" i="94"/>
  <c r="K12" i="94"/>
  <c r="F12" i="94"/>
  <c r="K15" i="94"/>
  <c r="F15" i="94"/>
  <c r="K13" i="94"/>
  <c r="F13" i="94"/>
  <c r="L22" i="94"/>
  <c r="K22" i="94"/>
  <c r="J22" i="94"/>
  <c r="G22" i="94"/>
  <c r="F22" i="94"/>
  <c r="E22" i="94"/>
  <c r="D22" i="94"/>
  <c r="C22" i="94"/>
  <c r="B22" i="94"/>
  <c r="L19" i="94"/>
  <c r="K19" i="94"/>
  <c r="J19" i="94"/>
  <c r="G19" i="94"/>
  <c r="F19" i="94"/>
  <c r="E19" i="94"/>
  <c r="D19" i="94"/>
  <c r="C19" i="94"/>
  <c r="B19" i="94"/>
  <c r="L18" i="94"/>
  <c r="K18" i="94"/>
  <c r="J18" i="94"/>
  <c r="G18" i="94"/>
  <c r="F18" i="94"/>
  <c r="E18" i="94"/>
  <c r="D18" i="94"/>
  <c r="C18" i="94"/>
  <c r="B18" i="94"/>
  <c r="A14" i="81"/>
  <c r="I17" i="81"/>
  <c r="I16" i="81"/>
  <c r="I13" i="81"/>
  <c r="I12" i="81"/>
  <c r="I11" i="81"/>
  <c r="I14" i="81"/>
  <c r="K12" i="139"/>
  <c r="K20" i="139"/>
  <c r="V15" i="90" l="1"/>
  <c r="W15" i="90" s="1"/>
  <c r="W37" i="87"/>
  <c r="V26" i="87"/>
  <c r="W26" i="87" s="1"/>
  <c r="V27" i="87"/>
  <c r="W27" i="87" s="1"/>
  <c r="V31" i="87"/>
  <c r="W31" i="87" s="1"/>
  <c r="V14" i="87"/>
  <c r="V18" i="87"/>
  <c r="V22" i="87"/>
  <c r="W22" i="87" s="1"/>
  <c r="V30" i="87"/>
  <c r="W30" i="87" s="1"/>
  <c r="V25" i="87"/>
  <c r="W25" i="87" s="1"/>
  <c r="V24" i="87"/>
  <c r="W24" i="87" s="1"/>
  <c r="W34" i="87"/>
  <c r="W33" i="87"/>
  <c r="K19" i="88" l="1"/>
  <c r="K17" i="88"/>
  <c r="Q25" i="88" l="1"/>
  <c r="L25" i="88" s="1"/>
  <c r="Q24" i="88"/>
  <c r="L24" i="88" s="1"/>
  <c r="Q15" i="88"/>
  <c r="Q18" i="88"/>
  <c r="Q14" i="88"/>
  <c r="F14" i="88"/>
  <c r="G14" i="88"/>
  <c r="M14" i="88"/>
  <c r="I24" i="88"/>
  <c r="I25" i="88"/>
  <c r="F20" i="88"/>
  <c r="B24" i="88"/>
  <c r="C24" i="88"/>
  <c r="D24" i="88"/>
  <c r="E24" i="88"/>
  <c r="F24" i="88"/>
  <c r="G24" i="88"/>
  <c r="M24" i="88"/>
  <c r="N24" i="88"/>
  <c r="B25" i="88"/>
  <c r="C25" i="88"/>
  <c r="D25" i="88"/>
  <c r="E25" i="88"/>
  <c r="F25" i="88"/>
  <c r="G25" i="88"/>
  <c r="M25" i="88"/>
  <c r="N25" i="88"/>
  <c r="F18" i="88"/>
  <c r="G18" i="88"/>
  <c r="M18" i="88"/>
  <c r="F15" i="88"/>
  <c r="M15" i="88"/>
  <c r="F17" i="88"/>
  <c r="G17" i="88"/>
  <c r="M17" i="88"/>
  <c r="Q17" i="88"/>
  <c r="F19" i="88"/>
  <c r="G19" i="88"/>
  <c r="M19" i="88"/>
  <c r="Q19" i="88"/>
  <c r="B29" i="88"/>
  <c r="C29" i="88"/>
  <c r="D29" i="88"/>
  <c r="E29" i="88"/>
  <c r="F29" i="88"/>
  <c r="G29" i="88"/>
  <c r="M29" i="88"/>
  <c r="N29" i="88"/>
  <c r="Q29" i="88"/>
  <c r="L29" i="88" s="1"/>
  <c r="B30" i="88"/>
  <c r="C30" i="88"/>
  <c r="D30" i="88"/>
  <c r="E30" i="88"/>
  <c r="F30" i="88"/>
  <c r="G30" i="88"/>
  <c r="M30" i="88"/>
  <c r="N30" i="88"/>
  <c r="Q30" i="88"/>
  <c r="L30" i="88" s="1"/>
  <c r="F22" i="88"/>
  <c r="M22" i="88"/>
  <c r="A12" i="81"/>
  <c r="B12" i="81"/>
  <c r="C12" i="81"/>
  <c r="D12" i="81"/>
  <c r="E12" i="81"/>
  <c r="F12" i="81"/>
  <c r="G12" i="81"/>
  <c r="J12" i="81"/>
  <c r="K12" i="81"/>
  <c r="L12" i="81"/>
  <c r="A13" i="81"/>
  <c r="B13" i="81"/>
  <c r="C13" i="81"/>
  <c r="D13" i="81"/>
  <c r="E13" i="81"/>
  <c r="F13" i="81"/>
  <c r="G13" i="81"/>
  <c r="J13" i="81"/>
  <c r="K13" i="81"/>
  <c r="L13" i="81"/>
  <c r="A15" i="81"/>
  <c r="B15" i="81"/>
  <c r="C15" i="81"/>
  <c r="D15" i="81"/>
  <c r="E15" i="81"/>
  <c r="F15" i="81"/>
  <c r="G15" i="81"/>
  <c r="J15" i="81"/>
  <c r="K15" i="81"/>
  <c r="L15" i="81"/>
  <c r="A16" i="81"/>
  <c r="B16" i="81"/>
  <c r="C16" i="81"/>
  <c r="D16" i="81"/>
  <c r="E16" i="81"/>
  <c r="F16" i="81"/>
  <c r="G16" i="81"/>
  <c r="J16" i="81"/>
  <c r="K16" i="81"/>
  <c r="L16" i="81"/>
  <c r="A17" i="81"/>
  <c r="B17" i="81"/>
  <c r="C17" i="81"/>
  <c r="D17" i="81"/>
  <c r="E17" i="81"/>
  <c r="F17" i="81"/>
  <c r="G17" i="81"/>
  <c r="J17" i="81"/>
  <c r="K17" i="81"/>
  <c r="L17" i="81"/>
  <c r="H5" i="136" l="1"/>
  <c r="B50" i="117" l="1"/>
  <c r="I120" i="117"/>
  <c r="D120" i="117"/>
  <c r="C120" i="117"/>
  <c r="B120" i="117"/>
  <c r="I119" i="117"/>
  <c r="D119" i="117"/>
  <c r="C119" i="117"/>
  <c r="B119" i="117"/>
  <c r="I118" i="117"/>
  <c r="D118" i="117"/>
  <c r="C118" i="117"/>
  <c r="B118" i="117"/>
  <c r="I116" i="117"/>
  <c r="D116" i="117"/>
  <c r="C116" i="117"/>
  <c r="B116" i="117"/>
  <c r="I115" i="117"/>
  <c r="D115" i="117"/>
  <c r="C115" i="117"/>
  <c r="B115" i="117"/>
  <c r="I114" i="117"/>
  <c r="D114" i="117"/>
  <c r="C114" i="117"/>
  <c r="B114" i="117"/>
  <c r="I112" i="117"/>
  <c r="D112" i="117"/>
  <c r="C112" i="117"/>
  <c r="B112" i="117"/>
  <c r="I111" i="117"/>
  <c r="D111" i="117"/>
  <c r="C111" i="117"/>
  <c r="B111" i="117"/>
  <c r="I110" i="117"/>
  <c r="D110" i="117"/>
  <c r="C110" i="117"/>
  <c r="B110" i="117"/>
  <c r="I108" i="117"/>
  <c r="D108" i="117"/>
  <c r="C108" i="117"/>
  <c r="B108" i="117"/>
  <c r="I107" i="117"/>
  <c r="D107" i="117"/>
  <c r="C107" i="117"/>
  <c r="B107" i="117"/>
  <c r="I106" i="117"/>
  <c r="D106" i="117"/>
  <c r="C106" i="117"/>
  <c r="B106" i="117"/>
  <c r="I104" i="117"/>
  <c r="D104" i="117"/>
  <c r="C104" i="117"/>
  <c r="B104" i="117"/>
  <c r="I103" i="117"/>
  <c r="D103" i="117"/>
  <c r="C103" i="117"/>
  <c r="B103" i="117"/>
  <c r="I102" i="117"/>
  <c r="D102" i="117"/>
  <c r="C102" i="117"/>
  <c r="B102" i="117"/>
  <c r="I100" i="117"/>
  <c r="D100" i="117"/>
  <c r="C100" i="117"/>
  <c r="B100" i="117"/>
  <c r="I99" i="117"/>
  <c r="D99" i="117"/>
  <c r="C99" i="117"/>
  <c r="B99" i="117"/>
  <c r="I98" i="117"/>
  <c r="D98" i="117"/>
  <c r="C98" i="117"/>
  <c r="B98" i="117"/>
  <c r="I96" i="117"/>
  <c r="D96" i="117"/>
  <c r="C96" i="117"/>
  <c r="B96" i="117"/>
  <c r="I95" i="117"/>
  <c r="D95" i="117"/>
  <c r="C95" i="117"/>
  <c r="B95" i="117"/>
  <c r="I94" i="117"/>
  <c r="D94" i="117"/>
  <c r="C94" i="117"/>
  <c r="B94" i="117"/>
  <c r="I92" i="117"/>
  <c r="D92" i="117"/>
  <c r="C92" i="117"/>
  <c r="B92" i="117"/>
  <c r="I91" i="117"/>
  <c r="D91" i="117"/>
  <c r="C91" i="117"/>
  <c r="B91" i="117"/>
  <c r="I90" i="117"/>
  <c r="D90" i="117"/>
  <c r="C90" i="117"/>
  <c r="B90" i="117"/>
  <c r="I88" i="117"/>
  <c r="D88" i="117"/>
  <c r="C88" i="117"/>
  <c r="B88" i="117"/>
  <c r="I87" i="117"/>
  <c r="D87" i="117"/>
  <c r="C87" i="117"/>
  <c r="B87" i="117"/>
  <c r="I86" i="117"/>
  <c r="D86" i="117"/>
  <c r="C86" i="117"/>
  <c r="B86" i="117"/>
  <c r="I84" i="117"/>
  <c r="D84" i="117"/>
  <c r="C84" i="117"/>
  <c r="B84" i="117"/>
  <c r="I83" i="117"/>
  <c r="D83" i="117"/>
  <c r="C83" i="117"/>
  <c r="B83" i="117"/>
  <c r="I82" i="117"/>
  <c r="D82" i="117"/>
  <c r="C82" i="117"/>
  <c r="B82" i="117"/>
  <c r="I80" i="117"/>
  <c r="D80" i="117"/>
  <c r="C80" i="117"/>
  <c r="B80" i="117"/>
  <c r="I79" i="117"/>
  <c r="D79" i="117"/>
  <c r="C79" i="117"/>
  <c r="B79" i="117"/>
  <c r="I78" i="117"/>
  <c r="D78" i="117"/>
  <c r="C78" i="117"/>
  <c r="B78" i="117"/>
  <c r="I76" i="117"/>
  <c r="D76" i="117"/>
  <c r="C76" i="117"/>
  <c r="B76" i="117"/>
  <c r="I75" i="117"/>
  <c r="D75" i="117"/>
  <c r="C75" i="117"/>
  <c r="B75" i="117"/>
  <c r="I74" i="117"/>
  <c r="D74" i="117"/>
  <c r="C74" i="117"/>
  <c r="B74" i="117"/>
  <c r="I72" i="117"/>
  <c r="D72" i="117"/>
  <c r="C72" i="117"/>
  <c r="B72" i="117"/>
  <c r="I71" i="117"/>
  <c r="D71" i="117"/>
  <c r="C71" i="117"/>
  <c r="B71" i="117"/>
  <c r="I70" i="117"/>
  <c r="D70" i="117"/>
  <c r="C70" i="117"/>
  <c r="B70" i="117"/>
  <c r="I68" i="117"/>
  <c r="D68" i="117"/>
  <c r="C68" i="117"/>
  <c r="B68" i="117"/>
  <c r="I67" i="117"/>
  <c r="D67" i="117"/>
  <c r="C67" i="117"/>
  <c r="B67" i="117"/>
  <c r="I66" i="117"/>
  <c r="D66" i="117"/>
  <c r="C66" i="117"/>
  <c r="B66" i="117"/>
  <c r="D64" i="117"/>
  <c r="C64" i="117"/>
  <c r="B64" i="117"/>
  <c r="D63" i="117"/>
  <c r="C63" i="117"/>
  <c r="B63" i="117"/>
  <c r="D62" i="117"/>
  <c r="C62" i="117"/>
  <c r="B62" i="117"/>
  <c r="D60" i="117"/>
  <c r="C60" i="117"/>
  <c r="B60" i="117"/>
  <c r="D59" i="117"/>
  <c r="C59" i="117"/>
  <c r="B59" i="117"/>
  <c r="D58" i="117"/>
  <c r="C58" i="117"/>
  <c r="B58" i="117"/>
  <c r="D56" i="117"/>
  <c r="C56" i="117"/>
  <c r="B56" i="117"/>
  <c r="D55" i="117"/>
  <c r="C55" i="117"/>
  <c r="B55" i="117"/>
  <c r="D54" i="117"/>
  <c r="C54" i="117"/>
  <c r="B54" i="117"/>
  <c r="J27" i="122"/>
  <c r="D27" i="122"/>
  <c r="C27" i="122"/>
  <c r="B27" i="122"/>
  <c r="J26" i="122"/>
  <c r="D26" i="122"/>
  <c r="C26" i="122"/>
  <c r="B26" i="122"/>
  <c r="J25" i="122"/>
  <c r="D25" i="122"/>
  <c r="C25" i="122"/>
  <c r="B25" i="122"/>
  <c r="J24" i="122"/>
  <c r="D24" i="122"/>
  <c r="C24" i="122"/>
  <c r="B24" i="122"/>
  <c r="J23" i="122"/>
  <c r="D23" i="122"/>
  <c r="C23" i="122"/>
  <c r="B23" i="122"/>
  <c r="J22" i="122"/>
  <c r="D22" i="122"/>
  <c r="C22" i="122"/>
  <c r="B22" i="122"/>
  <c r="J21" i="122"/>
  <c r="D21" i="122"/>
  <c r="C21" i="122"/>
  <c r="B21" i="122"/>
  <c r="D20" i="122"/>
  <c r="C20" i="122"/>
  <c r="B20" i="122"/>
  <c r="K15" i="76" l="1"/>
  <c r="K16" i="76"/>
  <c r="B41" i="76"/>
  <c r="C41" i="76"/>
  <c r="D41" i="76"/>
  <c r="E41" i="76"/>
  <c r="F41" i="76"/>
  <c r="G41" i="76"/>
  <c r="K41" i="76"/>
  <c r="L41" i="76"/>
  <c r="M41" i="76"/>
  <c r="B33" i="76"/>
  <c r="C33" i="76"/>
  <c r="D33" i="76"/>
  <c r="E33" i="76"/>
  <c r="F33" i="76"/>
  <c r="G33" i="76"/>
  <c r="I33" i="76"/>
  <c r="K33" i="76"/>
  <c r="L33" i="76"/>
  <c r="M33" i="76"/>
  <c r="B14" i="76"/>
  <c r="C14" i="76"/>
  <c r="D14" i="76"/>
  <c r="E14" i="76"/>
  <c r="F14" i="76"/>
  <c r="G14" i="76"/>
  <c r="I14" i="76"/>
  <c r="K14" i="76"/>
  <c r="L14" i="76"/>
  <c r="M14" i="76"/>
  <c r="B36" i="76"/>
  <c r="C36" i="76"/>
  <c r="D36" i="76"/>
  <c r="E36" i="76"/>
  <c r="F36" i="76"/>
  <c r="G36" i="76"/>
  <c r="I36" i="76"/>
  <c r="K36" i="76"/>
  <c r="L36" i="76"/>
  <c r="M36" i="76"/>
  <c r="B42" i="76"/>
  <c r="C42" i="76"/>
  <c r="D42" i="76"/>
  <c r="E42" i="76"/>
  <c r="F42" i="76"/>
  <c r="G42" i="76"/>
  <c r="K42" i="76"/>
  <c r="L42" i="76"/>
  <c r="M42" i="76"/>
  <c r="B43" i="76"/>
  <c r="C43" i="76"/>
  <c r="D43" i="76"/>
  <c r="E43" i="76"/>
  <c r="F43" i="76"/>
  <c r="G43" i="76"/>
  <c r="K43" i="76"/>
  <c r="L43" i="76"/>
  <c r="M43" i="76"/>
  <c r="B16" i="76"/>
  <c r="C16" i="76"/>
  <c r="D16" i="76"/>
  <c r="E16" i="76"/>
  <c r="F16" i="76"/>
  <c r="G16" i="76"/>
  <c r="I16" i="76"/>
  <c r="L16" i="76"/>
  <c r="M16" i="76"/>
  <c r="B18" i="76"/>
  <c r="C18" i="76"/>
  <c r="D18" i="76"/>
  <c r="E18" i="76"/>
  <c r="F18" i="76"/>
  <c r="G18" i="76"/>
  <c r="I18" i="76"/>
  <c r="K18" i="76"/>
  <c r="L18" i="76"/>
  <c r="M18" i="76"/>
  <c r="B21" i="76"/>
  <c r="C21" i="76"/>
  <c r="D21" i="76"/>
  <c r="E21" i="76"/>
  <c r="F21" i="76"/>
  <c r="G21" i="76"/>
  <c r="I21" i="76"/>
  <c r="K21" i="76"/>
  <c r="L21" i="76"/>
  <c r="M21" i="76"/>
  <c r="B27" i="76"/>
  <c r="C27" i="76"/>
  <c r="D27" i="76"/>
  <c r="E27" i="76"/>
  <c r="F27" i="76"/>
  <c r="G27" i="76"/>
  <c r="I27" i="76"/>
  <c r="K27" i="76"/>
  <c r="L27" i="76"/>
  <c r="M27" i="76"/>
  <c r="B19" i="76"/>
  <c r="C19" i="76"/>
  <c r="D19" i="76"/>
  <c r="E19" i="76"/>
  <c r="F19" i="76"/>
  <c r="G19" i="76"/>
  <c r="I19" i="76"/>
  <c r="K19" i="76"/>
  <c r="L19" i="76"/>
  <c r="M19" i="76"/>
  <c r="B22" i="76"/>
  <c r="C22" i="76"/>
  <c r="D22" i="76"/>
  <c r="E22" i="76"/>
  <c r="F22" i="76"/>
  <c r="G22" i="76"/>
  <c r="I22" i="76"/>
  <c r="K22" i="76"/>
  <c r="L22" i="76"/>
  <c r="M22" i="76"/>
  <c r="B30" i="76"/>
  <c r="C30" i="76"/>
  <c r="D30" i="76"/>
  <c r="E30" i="76"/>
  <c r="F30" i="76"/>
  <c r="G30" i="76"/>
  <c r="I30" i="76"/>
  <c r="K30" i="76"/>
  <c r="L30" i="76"/>
  <c r="M30" i="76"/>
  <c r="B34" i="76"/>
  <c r="C34" i="76"/>
  <c r="D34" i="76"/>
  <c r="E34" i="76"/>
  <c r="F34" i="76"/>
  <c r="G34" i="76"/>
  <c r="I34" i="76"/>
  <c r="K34" i="76"/>
  <c r="L34" i="76"/>
  <c r="M34" i="76"/>
  <c r="B23" i="76"/>
  <c r="C23" i="76"/>
  <c r="D23" i="76"/>
  <c r="E23" i="76"/>
  <c r="F23" i="76"/>
  <c r="G23" i="76"/>
  <c r="I23" i="76"/>
  <c r="K23" i="76"/>
  <c r="L23" i="76"/>
  <c r="M23" i="76"/>
  <c r="B29" i="76"/>
  <c r="C29" i="76"/>
  <c r="D29" i="76"/>
  <c r="E29" i="76"/>
  <c r="F29" i="76"/>
  <c r="G29" i="76"/>
  <c r="I29" i="76"/>
  <c r="K29" i="76"/>
  <c r="L29" i="76"/>
  <c r="M29" i="76"/>
  <c r="B37" i="76"/>
  <c r="C37" i="76"/>
  <c r="D37" i="76"/>
  <c r="E37" i="76"/>
  <c r="F37" i="76"/>
  <c r="G37" i="76"/>
  <c r="I37" i="76"/>
  <c r="K37" i="76"/>
  <c r="L37" i="76"/>
  <c r="M37" i="76"/>
  <c r="B31" i="76"/>
  <c r="C31" i="76"/>
  <c r="D31" i="76"/>
  <c r="E31" i="76"/>
  <c r="F31" i="76"/>
  <c r="G31" i="76"/>
  <c r="I31" i="76"/>
  <c r="K31" i="76"/>
  <c r="L31" i="76"/>
  <c r="M31" i="76"/>
  <c r="B28" i="76"/>
  <c r="C28" i="76"/>
  <c r="D28" i="76"/>
  <c r="E28" i="76"/>
  <c r="F28" i="76"/>
  <c r="G28" i="76"/>
  <c r="I28" i="76"/>
  <c r="K28" i="76"/>
  <c r="L28" i="76"/>
  <c r="M28" i="76"/>
  <c r="B39" i="76"/>
  <c r="C39" i="76"/>
  <c r="D39" i="76"/>
  <c r="E39" i="76"/>
  <c r="F39" i="76"/>
  <c r="G39" i="76"/>
  <c r="I39" i="76"/>
  <c r="K39" i="76"/>
  <c r="L39" i="76"/>
  <c r="M39" i="76"/>
  <c r="I12" i="76"/>
  <c r="I24" i="76"/>
  <c r="I13" i="76"/>
  <c r="I25" i="76"/>
  <c r="I20" i="76"/>
  <c r="I15" i="76"/>
  <c r="I17" i="76"/>
  <c r="I35" i="76"/>
  <c r="I26" i="76"/>
  <c r="I38" i="76"/>
  <c r="I32" i="76"/>
  <c r="Q46" i="40"/>
  <c r="F25" i="40"/>
  <c r="F23" i="40"/>
  <c r="G23" i="40"/>
  <c r="M23" i="40"/>
  <c r="F32" i="40"/>
  <c r="G32" i="40"/>
  <c r="M32" i="40"/>
  <c r="Q32" i="40"/>
  <c r="F60" i="40"/>
  <c r="M60" i="40"/>
  <c r="Q60" i="40"/>
  <c r="F30" i="40"/>
  <c r="M30" i="40"/>
  <c r="Q30" i="40"/>
  <c r="F20" i="40"/>
  <c r="G20" i="40"/>
  <c r="M20" i="40"/>
  <c r="Q20" i="40"/>
  <c r="B102" i="65" l="1"/>
  <c r="B48" i="120" l="1"/>
  <c r="J57" i="120"/>
  <c r="D57" i="120"/>
  <c r="C57" i="120"/>
  <c r="B57" i="120"/>
  <c r="J56" i="120"/>
  <c r="D56" i="120"/>
  <c r="C56" i="120"/>
  <c r="B56" i="120"/>
  <c r="J55" i="120"/>
  <c r="D55" i="120"/>
  <c r="C55" i="120"/>
  <c r="B55" i="120"/>
  <c r="J53" i="120"/>
  <c r="D53" i="120"/>
  <c r="C53" i="120"/>
  <c r="B53" i="120"/>
  <c r="J52" i="120"/>
  <c r="D52" i="120"/>
  <c r="C52" i="120"/>
  <c r="B52" i="120"/>
  <c r="J51" i="120"/>
  <c r="D51" i="120"/>
  <c r="C51" i="120"/>
  <c r="B51" i="120"/>
  <c r="J49" i="120"/>
  <c r="D49" i="120"/>
  <c r="C49" i="120"/>
  <c r="B49" i="120"/>
  <c r="J48" i="120"/>
  <c r="D48" i="120"/>
  <c r="C48" i="120"/>
  <c r="J47" i="120"/>
  <c r="D47" i="120"/>
  <c r="C47" i="120"/>
  <c r="B47" i="120"/>
  <c r="J45" i="120"/>
  <c r="D45" i="120"/>
  <c r="C45" i="120"/>
  <c r="B45" i="120"/>
  <c r="J44" i="120"/>
  <c r="D44" i="120"/>
  <c r="C44" i="120"/>
  <c r="B44" i="120"/>
  <c r="J43" i="120"/>
  <c r="D43" i="120"/>
  <c r="C43" i="120"/>
  <c r="B43" i="120"/>
  <c r="J41" i="120"/>
  <c r="D41" i="120"/>
  <c r="C41" i="120"/>
  <c r="B41" i="120"/>
  <c r="J40" i="120"/>
  <c r="D40" i="120"/>
  <c r="C40" i="120"/>
  <c r="B40" i="120"/>
  <c r="J39" i="120"/>
  <c r="D39" i="120"/>
  <c r="C39" i="120"/>
  <c r="B39" i="120"/>
  <c r="J37" i="120"/>
  <c r="D37" i="120"/>
  <c r="C37" i="120"/>
  <c r="B37" i="120"/>
  <c r="J36" i="120"/>
  <c r="D36" i="120"/>
  <c r="C36" i="120"/>
  <c r="B36" i="120"/>
  <c r="J35" i="120"/>
  <c r="D35" i="120"/>
  <c r="C35" i="120"/>
  <c r="B35" i="120"/>
  <c r="J33" i="120"/>
  <c r="D33" i="120"/>
  <c r="C33" i="120"/>
  <c r="B33" i="120"/>
  <c r="J32" i="120"/>
  <c r="D32" i="120"/>
  <c r="C32" i="120"/>
  <c r="B32" i="120"/>
  <c r="J31" i="120"/>
  <c r="D31" i="120"/>
  <c r="C31" i="120"/>
  <c r="B31" i="120"/>
  <c r="J29" i="120"/>
  <c r="D29" i="120"/>
  <c r="C29" i="120"/>
  <c r="B29" i="120"/>
  <c r="J28" i="120"/>
  <c r="D28" i="120"/>
  <c r="C28" i="120"/>
  <c r="B28" i="120"/>
  <c r="J27" i="120"/>
  <c r="D27" i="120"/>
  <c r="C27" i="120"/>
  <c r="B27" i="120"/>
  <c r="J25" i="120"/>
  <c r="D25" i="120"/>
  <c r="C25" i="120"/>
  <c r="B25" i="120"/>
  <c r="J24" i="120"/>
  <c r="D24" i="120"/>
  <c r="C24" i="120"/>
  <c r="B24" i="120"/>
  <c r="J23" i="120"/>
  <c r="D23" i="120"/>
  <c r="C23" i="120"/>
  <c r="B23" i="120"/>
  <c r="B17" i="123" l="1"/>
  <c r="C17" i="123"/>
  <c r="D17" i="123"/>
  <c r="B18" i="123"/>
  <c r="C18" i="123"/>
  <c r="D18" i="123"/>
  <c r="B19" i="123"/>
  <c r="C19" i="123"/>
  <c r="D19" i="123"/>
  <c r="B20" i="123"/>
  <c r="C20" i="123"/>
  <c r="D20" i="123"/>
  <c r="B21" i="123"/>
  <c r="C21" i="123"/>
  <c r="D21" i="123"/>
  <c r="I104" i="65"/>
  <c r="D104" i="65"/>
  <c r="C104" i="65"/>
  <c r="B104" i="65"/>
  <c r="I103" i="65"/>
  <c r="D103" i="65"/>
  <c r="C103" i="65"/>
  <c r="B103" i="65"/>
  <c r="I102" i="65"/>
  <c r="D102" i="65"/>
  <c r="C102" i="65"/>
  <c r="I101" i="65"/>
  <c r="D101" i="65"/>
  <c r="C101" i="65"/>
  <c r="B101" i="65"/>
  <c r="I100" i="65"/>
  <c r="D100" i="65"/>
  <c r="C100" i="65"/>
  <c r="B100" i="65"/>
  <c r="I98" i="65"/>
  <c r="D98" i="65"/>
  <c r="C98" i="65"/>
  <c r="B98" i="65"/>
  <c r="I97" i="65"/>
  <c r="D97" i="65"/>
  <c r="C97" i="65"/>
  <c r="B97" i="65"/>
  <c r="I96" i="65"/>
  <c r="D96" i="65"/>
  <c r="C96" i="65"/>
  <c r="B96" i="65"/>
  <c r="I95" i="65"/>
  <c r="D95" i="65"/>
  <c r="C95" i="65"/>
  <c r="B95" i="65"/>
  <c r="I94" i="65"/>
  <c r="D94" i="65"/>
  <c r="C94" i="65"/>
  <c r="B94" i="65"/>
  <c r="D12" i="65"/>
  <c r="A2" i="24" l="1"/>
  <c r="B13" i="125"/>
  <c r="C13" i="125"/>
  <c r="D13" i="125"/>
  <c r="B9" i="125"/>
  <c r="C9" i="125"/>
  <c r="D9" i="125"/>
  <c r="B10" i="125"/>
  <c r="C10" i="125"/>
  <c r="D10" i="125"/>
  <c r="H5" i="125"/>
  <c r="A2" i="36" l="1"/>
  <c r="C2" i="103"/>
  <c r="K7" i="134"/>
  <c r="A2" i="134"/>
  <c r="A2" i="26"/>
  <c r="A4" i="26"/>
  <c r="N5" i="26"/>
  <c r="A7" i="26"/>
  <c r="K7" i="26"/>
  <c r="B10" i="26"/>
  <c r="C10" i="26"/>
  <c r="D10" i="26"/>
  <c r="P10" i="26"/>
  <c r="B11" i="26"/>
  <c r="C11" i="26"/>
  <c r="D11" i="26"/>
  <c r="B12" i="26"/>
  <c r="C12" i="26"/>
  <c r="D12" i="26"/>
  <c r="P12" i="26"/>
  <c r="B13" i="26"/>
  <c r="C13" i="26"/>
  <c r="D13" i="26"/>
  <c r="B14" i="26"/>
  <c r="C14" i="26"/>
  <c r="D14" i="26"/>
  <c r="P14" i="26"/>
  <c r="A1" i="26"/>
  <c r="A1" i="125"/>
  <c r="A1" i="134" s="1"/>
  <c r="A1" i="124"/>
  <c r="H6" i="124"/>
  <c r="H6" i="117"/>
  <c r="P13" i="90" l="1"/>
  <c r="W18" i="87"/>
  <c r="R38" i="87"/>
  <c r="S38" i="87"/>
  <c r="T38" i="87"/>
  <c r="U38" i="87"/>
  <c r="P38" i="87"/>
  <c r="Q38" i="87"/>
  <c r="I9" i="75"/>
  <c r="J15" i="75"/>
  <c r="I15" i="75"/>
  <c r="A2" i="89"/>
  <c r="A3" i="89"/>
  <c r="K26" i="88"/>
  <c r="Q16" i="40"/>
  <c r="Q55" i="40"/>
  <c r="Q12" i="40"/>
  <c r="Q17" i="40"/>
  <c r="M12" i="40"/>
  <c r="D12" i="40"/>
  <c r="F12" i="40"/>
  <c r="G12" i="40"/>
  <c r="M16" i="40"/>
  <c r="F16" i="40"/>
  <c r="G16" i="40"/>
  <c r="F27" i="40"/>
  <c r="M27" i="40"/>
  <c r="Q49" i="40"/>
  <c r="F49" i="40"/>
  <c r="G49" i="40"/>
  <c r="M49" i="40"/>
  <c r="V23" i="87" l="1"/>
  <c r="W23" i="87" s="1"/>
  <c r="H7" i="120" l="1"/>
  <c r="T8" i="90" l="1"/>
  <c r="B10" i="117" l="1"/>
  <c r="C10" i="117"/>
  <c r="D10" i="117"/>
  <c r="B14" i="117"/>
  <c r="C14" i="117"/>
  <c r="D14" i="117"/>
  <c r="B20" i="120" l="1"/>
  <c r="C20" i="120"/>
  <c r="D20" i="120"/>
  <c r="J20" i="120"/>
  <c r="B21" i="120"/>
  <c r="C21" i="120"/>
  <c r="D21" i="120"/>
  <c r="J21" i="120"/>
  <c r="J19" i="120"/>
  <c r="D19" i="120"/>
  <c r="C19" i="120"/>
  <c r="B19" i="120"/>
  <c r="B10" i="65"/>
  <c r="C10" i="65"/>
  <c r="D10" i="65"/>
  <c r="AL6" i="103" l="1"/>
  <c r="B14" i="103"/>
  <c r="C14" i="103"/>
  <c r="D14" i="103"/>
  <c r="B16" i="24"/>
  <c r="C16" i="24"/>
  <c r="D16" i="24"/>
  <c r="B17" i="24"/>
  <c r="C17" i="24"/>
  <c r="D17" i="24"/>
  <c r="B18" i="24"/>
  <c r="C18" i="24"/>
  <c r="D18" i="24"/>
  <c r="B19" i="24"/>
  <c r="C19" i="24"/>
  <c r="D19" i="24"/>
  <c r="B20" i="24"/>
  <c r="C20" i="24"/>
  <c r="D20" i="24"/>
  <c r="B21" i="24"/>
  <c r="C21" i="24"/>
  <c r="D21" i="24"/>
  <c r="B22" i="24"/>
  <c r="C22" i="24"/>
  <c r="D22" i="24"/>
  <c r="B23" i="24"/>
  <c r="C23" i="24"/>
  <c r="D23" i="24"/>
  <c r="B24" i="24"/>
  <c r="C24" i="24"/>
  <c r="D24" i="24"/>
  <c r="B25" i="24"/>
  <c r="C25" i="24"/>
  <c r="D25" i="24"/>
  <c r="B26" i="24"/>
  <c r="C26" i="24"/>
  <c r="D26" i="24"/>
  <c r="B27" i="24"/>
  <c r="C27" i="24"/>
  <c r="D27" i="24"/>
  <c r="B28" i="24"/>
  <c r="C28" i="24"/>
  <c r="D28" i="24"/>
  <c r="B29" i="24"/>
  <c r="C29" i="24"/>
  <c r="D29" i="24"/>
  <c r="B30" i="24"/>
  <c r="C30" i="24"/>
  <c r="D30" i="24"/>
  <c r="B31" i="24"/>
  <c r="C31" i="24"/>
  <c r="D31" i="24"/>
  <c r="B32" i="24"/>
  <c r="C32" i="24"/>
  <c r="D32" i="24"/>
  <c r="B33" i="24"/>
  <c r="C33" i="24"/>
  <c r="D33" i="24"/>
  <c r="B15" i="26"/>
  <c r="C15" i="26"/>
  <c r="D15" i="26"/>
  <c r="B16" i="26"/>
  <c r="C16" i="26"/>
  <c r="D16" i="26"/>
  <c r="B17" i="26"/>
  <c r="C17" i="26"/>
  <c r="D17" i="26"/>
  <c r="B18" i="26"/>
  <c r="C18" i="26"/>
  <c r="D18" i="26"/>
  <c r="B19" i="26"/>
  <c r="C19" i="26"/>
  <c r="D19" i="26"/>
  <c r="B20" i="26"/>
  <c r="C20" i="26"/>
  <c r="D20" i="26"/>
  <c r="B21" i="26"/>
  <c r="C21" i="26"/>
  <c r="D21" i="26"/>
  <c r="B22" i="26"/>
  <c r="C22" i="26"/>
  <c r="D22" i="26"/>
  <c r="B23" i="26"/>
  <c r="C23" i="26"/>
  <c r="D23" i="26"/>
  <c r="Q18" i="90" l="1"/>
  <c r="R18" i="90"/>
  <c r="S18" i="90"/>
  <c r="U17" i="90"/>
  <c r="P17" i="90"/>
  <c r="I16" i="94"/>
  <c r="J16" i="94"/>
  <c r="C16" i="94"/>
  <c r="J23" i="94"/>
  <c r="B23" i="94"/>
  <c r="J24" i="94"/>
  <c r="C24" i="94"/>
  <c r="J25" i="94"/>
  <c r="B25" i="94"/>
  <c r="J26" i="94"/>
  <c r="C26" i="94"/>
  <c r="J27" i="94"/>
  <c r="B27" i="94"/>
  <c r="J28" i="94"/>
  <c r="C28" i="94"/>
  <c r="J29" i="94"/>
  <c r="B29" i="94"/>
  <c r="J30" i="94"/>
  <c r="C30" i="94"/>
  <c r="J31" i="94"/>
  <c r="B31" i="94"/>
  <c r="J32" i="94"/>
  <c r="C32" i="94"/>
  <c r="J33" i="94"/>
  <c r="B33" i="94"/>
  <c r="I34" i="94"/>
  <c r="J34" i="94"/>
  <c r="C34" i="94"/>
  <c r="I35" i="94"/>
  <c r="J35" i="94"/>
  <c r="B35" i="94"/>
  <c r="I36" i="94"/>
  <c r="J36" i="94"/>
  <c r="C36" i="94"/>
  <c r="O80" i="94"/>
  <c r="O81" i="94"/>
  <c r="O82" i="94"/>
  <c r="O83" i="94"/>
  <c r="O84" i="94"/>
  <c r="O85" i="94"/>
  <c r="J21" i="94"/>
  <c r="B21" i="94"/>
  <c r="J17" i="94"/>
  <c r="B17" i="94"/>
  <c r="G14" i="40"/>
  <c r="A4" i="122"/>
  <c r="H7" i="122"/>
  <c r="B12" i="36"/>
  <c r="C12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B18" i="36"/>
  <c r="C18" i="36"/>
  <c r="D18" i="36"/>
  <c r="B19" i="36"/>
  <c r="C19" i="36"/>
  <c r="D19" i="36"/>
  <c r="B20" i="36"/>
  <c r="C20" i="36"/>
  <c r="D20" i="36"/>
  <c r="B21" i="36"/>
  <c r="C21" i="36"/>
  <c r="D21" i="36"/>
  <c r="B22" i="36"/>
  <c r="C22" i="36"/>
  <c r="D22" i="36"/>
  <c r="B23" i="36"/>
  <c r="C23" i="36"/>
  <c r="D23" i="36"/>
  <c r="B24" i="36"/>
  <c r="C24" i="36"/>
  <c r="D24" i="36"/>
  <c r="B25" i="36"/>
  <c r="C25" i="36"/>
  <c r="D25" i="36"/>
  <c r="B26" i="36"/>
  <c r="C26" i="36"/>
  <c r="D26" i="36"/>
  <c r="B27" i="36"/>
  <c r="C27" i="36"/>
  <c r="D27" i="36"/>
  <c r="B28" i="36"/>
  <c r="C28" i="36"/>
  <c r="D28" i="36"/>
  <c r="B29" i="36"/>
  <c r="C29" i="36"/>
  <c r="D29" i="36"/>
  <c r="B30" i="36"/>
  <c r="C30" i="36"/>
  <c r="D30" i="36"/>
  <c r="L35" i="94" l="1"/>
  <c r="L33" i="94"/>
  <c r="E33" i="94"/>
  <c r="L31" i="94"/>
  <c r="E31" i="94"/>
  <c r="E35" i="94"/>
  <c r="K16" i="94"/>
  <c r="F16" i="94"/>
  <c r="D16" i="94"/>
  <c r="B16" i="94"/>
  <c r="L16" i="94"/>
  <c r="G16" i="94"/>
  <c r="E16" i="94"/>
  <c r="G35" i="94"/>
  <c r="C35" i="94"/>
  <c r="G33" i="94"/>
  <c r="C33" i="94"/>
  <c r="G31" i="94"/>
  <c r="C31" i="94"/>
  <c r="G29" i="94"/>
  <c r="C29" i="94"/>
  <c r="G27" i="94"/>
  <c r="C27" i="94"/>
  <c r="G25" i="94"/>
  <c r="C25" i="94"/>
  <c r="G23" i="94"/>
  <c r="C23" i="94"/>
  <c r="L29" i="94"/>
  <c r="E29" i="94"/>
  <c r="L27" i="94"/>
  <c r="E27" i="94"/>
  <c r="L25" i="94"/>
  <c r="E25" i="94"/>
  <c r="L23" i="94"/>
  <c r="E23" i="94"/>
  <c r="K36" i="94"/>
  <c r="F36" i="94"/>
  <c r="D36" i="94"/>
  <c r="B36" i="94"/>
  <c r="K34" i="94"/>
  <c r="F34" i="94"/>
  <c r="D34" i="94"/>
  <c r="B34" i="94"/>
  <c r="K32" i="94"/>
  <c r="F32" i="94"/>
  <c r="D32" i="94"/>
  <c r="B32" i="94"/>
  <c r="K30" i="94"/>
  <c r="F30" i="94"/>
  <c r="D30" i="94"/>
  <c r="B30" i="94"/>
  <c r="K28" i="94"/>
  <c r="F28" i="94"/>
  <c r="D28" i="94"/>
  <c r="B28" i="94"/>
  <c r="K26" i="94"/>
  <c r="F26" i="94"/>
  <c r="D26" i="94"/>
  <c r="B26" i="94"/>
  <c r="K24" i="94"/>
  <c r="F24" i="94"/>
  <c r="D24" i="94"/>
  <c r="B24" i="94"/>
  <c r="L36" i="94"/>
  <c r="G36" i="94"/>
  <c r="E36" i="94"/>
  <c r="K35" i="94"/>
  <c r="F35" i="94"/>
  <c r="D35" i="94"/>
  <c r="L34" i="94"/>
  <c r="G34" i="94"/>
  <c r="E34" i="94"/>
  <c r="K33" i="94"/>
  <c r="F33" i="94"/>
  <c r="D33" i="94"/>
  <c r="L32" i="94"/>
  <c r="G32" i="94"/>
  <c r="E32" i="94"/>
  <c r="K31" i="94"/>
  <c r="F31" i="94"/>
  <c r="D31" i="94"/>
  <c r="L30" i="94"/>
  <c r="G30" i="94"/>
  <c r="E30" i="94"/>
  <c r="K29" i="94"/>
  <c r="F29" i="94"/>
  <c r="D29" i="94"/>
  <c r="L28" i="94"/>
  <c r="G28" i="94"/>
  <c r="E28" i="94"/>
  <c r="K27" i="94"/>
  <c r="F27" i="94"/>
  <c r="D27" i="94"/>
  <c r="L26" i="94"/>
  <c r="G26" i="94"/>
  <c r="E26" i="94"/>
  <c r="K25" i="94"/>
  <c r="F25" i="94"/>
  <c r="D25" i="94"/>
  <c r="L24" i="94"/>
  <c r="G24" i="94"/>
  <c r="E24" i="94"/>
  <c r="K23" i="94"/>
  <c r="F23" i="94"/>
  <c r="D23" i="94"/>
  <c r="G17" i="94"/>
  <c r="C17" i="94"/>
  <c r="L17" i="94"/>
  <c r="E17" i="94"/>
  <c r="G21" i="94"/>
  <c r="C21" i="94"/>
  <c r="L21" i="94"/>
  <c r="E21" i="94"/>
  <c r="K17" i="94"/>
  <c r="F17" i="94"/>
  <c r="D17" i="94"/>
  <c r="K21" i="94"/>
  <c r="F21" i="94"/>
  <c r="D21" i="94"/>
  <c r="K16" i="139"/>
  <c r="J16" i="75"/>
  <c r="J18" i="75"/>
  <c r="C15" i="75"/>
  <c r="B16" i="75"/>
  <c r="C18" i="75"/>
  <c r="O52" i="75"/>
  <c r="O53" i="75"/>
  <c r="O54" i="75"/>
  <c r="O55" i="75"/>
  <c r="F18" i="75" l="1"/>
  <c r="B18" i="75"/>
  <c r="K15" i="75"/>
  <c r="D15" i="75"/>
  <c r="K18" i="75"/>
  <c r="D18" i="75"/>
  <c r="F15" i="75"/>
  <c r="B15" i="75"/>
  <c r="L16" i="75"/>
  <c r="G16" i="75"/>
  <c r="E16" i="75"/>
  <c r="C16" i="75"/>
  <c r="L18" i="75"/>
  <c r="G18" i="75"/>
  <c r="E18" i="75"/>
  <c r="K16" i="75"/>
  <c r="F16" i="75"/>
  <c r="D16" i="75"/>
  <c r="L15" i="75"/>
  <c r="G15" i="75"/>
  <c r="E15" i="75"/>
  <c r="Q10" i="88"/>
  <c r="Q12" i="88"/>
  <c r="A23" i="89"/>
  <c r="C23" i="89"/>
  <c r="D23" i="89"/>
  <c r="E23" i="89"/>
  <c r="F23" i="89"/>
  <c r="G23" i="89"/>
  <c r="I23" i="89"/>
  <c r="K23" i="89"/>
  <c r="L23" i="89"/>
  <c r="M23" i="89"/>
  <c r="M12" i="88"/>
  <c r="K12" i="88"/>
  <c r="F12" i="88"/>
  <c r="A3" i="87"/>
  <c r="V20" i="87"/>
  <c r="W20" i="87" s="1"/>
  <c r="V21" i="87"/>
  <c r="W21" i="87" s="1"/>
  <c r="D23" i="87"/>
  <c r="E23" i="87"/>
  <c r="F23" i="87"/>
  <c r="G23" i="87"/>
  <c r="H23" i="87"/>
  <c r="I23" i="87"/>
  <c r="X23" i="87"/>
  <c r="Y23" i="87"/>
  <c r="D20" i="87"/>
  <c r="E20" i="87"/>
  <c r="F20" i="87"/>
  <c r="G20" i="87"/>
  <c r="H20" i="87"/>
  <c r="I20" i="87"/>
  <c r="X20" i="87"/>
  <c r="Y20" i="87"/>
  <c r="D21" i="87"/>
  <c r="E21" i="87"/>
  <c r="F21" i="87"/>
  <c r="G21" i="87"/>
  <c r="H21" i="87"/>
  <c r="I21" i="87"/>
  <c r="X21" i="87"/>
  <c r="Y21" i="87"/>
  <c r="P21" i="90"/>
  <c r="S21" i="90"/>
  <c r="R17" i="90"/>
  <c r="S17" i="90"/>
  <c r="T17" i="90"/>
  <c r="P18" i="90"/>
  <c r="P19" i="90"/>
  <c r="Q19" i="90"/>
  <c r="R19" i="90"/>
  <c r="P20" i="90"/>
  <c r="Q20" i="90"/>
  <c r="R20" i="90"/>
  <c r="D14" i="90"/>
  <c r="E14" i="90"/>
  <c r="F14" i="90"/>
  <c r="G14" i="90"/>
  <c r="H14" i="90"/>
  <c r="I14" i="90"/>
  <c r="X14" i="90"/>
  <c r="Y14" i="90"/>
  <c r="D20" i="90"/>
  <c r="E20" i="90"/>
  <c r="F20" i="90"/>
  <c r="G20" i="90"/>
  <c r="H20" i="90"/>
  <c r="I20" i="90"/>
  <c r="X20" i="90"/>
  <c r="Y20" i="90"/>
  <c r="W19" i="90" l="1"/>
  <c r="W20" i="90"/>
  <c r="V14" i="90"/>
  <c r="W14" i="90" s="1"/>
  <c r="V13" i="90"/>
  <c r="W16" i="90"/>
  <c r="W13" i="90" l="1"/>
  <c r="Q11" i="40"/>
  <c r="B18" i="121" l="1"/>
  <c r="C18" i="121"/>
  <c r="D18" i="121"/>
  <c r="B19" i="121"/>
  <c r="C19" i="121"/>
  <c r="D19" i="121"/>
  <c r="B20" i="121"/>
  <c r="C20" i="121"/>
  <c r="D20" i="121"/>
  <c r="B21" i="121"/>
  <c r="C21" i="121"/>
  <c r="D21" i="121"/>
  <c r="B22" i="121"/>
  <c r="C22" i="121"/>
  <c r="D22" i="121"/>
  <c r="B23" i="121"/>
  <c r="C23" i="121"/>
  <c r="D23" i="121"/>
  <c r="B24" i="121"/>
  <c r="C24" i="121"/>
  <c r="D24" i="121"/>
  <c r="B25" i="121"/>
  <c r="C25" i="121"/>
  <c r="D25" i="121"/>
  <c r="B26" i="121"/>
  <c r="C26" i="121"/>
  <c r="D26" i="121"/>
  <c r="B27" i="121"/>
  <c r="C27" i="121"/>
  <c r="D27" i="121"/>
  <c r="B28" i="121"/>
  <c r="C28" i="121"/>
  <c r="D28" i="121"/>
  <c r="B29" i="121"/>
  <c r="C29" i="121"/>
  <c r="D29" i="121"/>
  <c r="B30" i="121"/>
  <c r="C30" i="121"/>
  <c r="D30" i="121"/>
  <c r="B31" i="121"/>
  <c r="C31" i="121"/>
  <c r="D31" i="121"/>
  <c r="B32" i="121"/>
  <c r="C32" i="121"/>
  <c r="D32" i="121"/>
  <c r="B33" i="121"/>
  <c r="C33" i="121"/>
  <c r="D33" i="121"/>
  <c r="B34" i="121"/>
  <c r="C34" i="121"/>
  <c r="D34" i="121"/>
  <c r="B35" i="121"/>
  <c r="C35" i="121"/>
  <c r="D35" i="121"/>
  <c r="B36" i="121"/>
  <c r="C36" i="121"/>
  <c r="D36" i="121"/>
  <c r="B37" i="121"/>
  <c r="C37" i="121"/>
  <c r="D37" i="121"/>
  <c r="B38" i="121"/>
  <c r="C38" i="121"/>
  <c r="D38" i="121"/>
  <c r="B39" i="121"/>
  <c r="C39" i="121"/>
  <c r="D39" i="121"/>
  <c r="B40" i="121"/>
  <c r="C40" i="121"/>
  <c r="D40" i="121"/>
  <c r="B41" i="121"/>
  <c r="C41" i="121"/>
  <c r="D41" i="121"/>
  <c r="B42" i="121"/>
  <c r="C42" i="121"/>
  <c r="D42" i="121"/>
  <c r="B43" i="121"/>
  <c r="C43" i="121"/>
  <c r="D43" i="121"/>
  <c r="B44" i="121"/>
  <c r="C44" i="121"/>
  <c r="D44" i="121"/>
  <c r="B45" i="121"/>
  <c r="C45" i="121"/>
  <c r="D45" i="121"/>
  <c r="B46" i="121"/>
  <c r="C46" i="121"/>
  <c r="D46" i="121"/>
  <c r="B47" i="121"/>
  <c r="C47" i="121"/>
  <c r="D47" i="121"/>
  <c r="B48" i="121"/>
  <c r="C48" i="121"/>
  <c r="D48" i="121"/>
  <c r="B49" i="121"/>
  <c r="C49" i="121"/>
  <c r="D49" i="121"/>
  <c r="B50" i="121"/>
  <c r="C50" i="121"/>
  <c r="D50" i="121"/>
  <c r="B51" i="121"/>
  <c r="C51" i="121"/>
  <c r="D51" i="121"/>
  <c r="B52" i="121"/>
  <c r="C52" i="121"/>
  <c r="D52" i="121"/>
  <c r="B53" i="121"/>
  <c r="C53" i="121"/>
  <c r="D53" i="121"/>
  <c r="B54" i="121"/>
  <c r="C54" i="121"/>
  <c r="D54" i="121"/>
  <c r="B55" i="121"/>
  <c r="C55" i="121"/>
  <c r="D55" i="121"/>
  <c r="B56" i="121"/>
  <c r="C56" i="121"/>
  <c r="D56" i="121"/>
  <c r="B57" i="121"/>
  <c r="C57" i="121"/>
  <c r="D57" i="121"/>
  <c r="B58" i="121"/>
  <c r="C58" i="121"/>
  <c r="D58" i="121"/>
  <c r="B59" i="121"/>
  <c r="C59" i="121"/>
  <c r="D59" i="121"/>
  <c r="B60" i="121"/>
  <c r="C60" i="121"/>
  <c r="D60" i="121"/>
  <c r="B61" i="121"/>
  <c r="C61" i="121"/>
  <c r="D61" i="121"/>
  <c r="B62" i="121"/>
  <c r="C62" i="121"/>
  <c r="D62" i="121"/>
  <c r="B63" i="121"/>
  <c r="C63" i="121"/>
  <c r="D63" i="121"/>
  <c r="B64" i="121"/>
  <c r="C64" i="121"/>
  <c r="D64" i="121"/>
  <c r="B65" i="121"/>
  <c r="C65" i="121"/>
  <c r="D65" i="121"/>
  <c r="B38" i="76"/>
  <c r="C38" i="76"/>
  <c r="D38" i="76"/>
  <c r="E38" i="76"/>
  <c r="F38" i="76"/>
  <c r="G38" i="76"/>
  <c r="K38" i="76"/>
  <c r="L38" i="76"/>
  <c r="M38" i="76"/>
  <c r="B17" i="76"/>
  <c r="C17" i="76"/>
  <c r="D17" i="76"/>
  <c r="E17" i="76"/>
  <c r="F17" i="76"/>
  <c r="G17" i="76"/>
  <c r="K17" i="76"/>
  <c r="L17" i="76"/>
  <c r="M17" i="76"/>
  <c r="B35" i="76"/>
  <c r="C35" i="76"/>
  <c r="D35" i="76"/>
  <c r="E35" i="76"/>
  <c r="F35" i="76"/>
  <c r="G35" i="76"/>
  <c r="K35" i="76"/>
  <c r="L35" i="76"/>
  <c r="M35" i="76"/>
  <c r="B26" i="76"/>
  <c r="C26" i="76"/>
  <c r="D26" i="76"/>
  <c r="E26" i="76"/>
  <c r="F26" i="76"/>
  <c r="G26" i="76"/>
  <c r="K26" i="76"/>
  <c r="L26" i="76"/>
  <c r="M26" i="76"/>
  <c r="B40" i="76"/>
  <c r="C40" i="76"/>
  <c r="D40" i="76"/>
  <c r="E40" i="76"/>
  <c r="F40" i="76"/>
  <c r="G40" i="76"/>
  <c r="K40" i="76"/>
  <c r="L40" i="76"/>
  <c r="M40" i="76"/>
  <c r="Q14" i="40"/>
  <c r="Q47" i="40"/>
  <c r="Q19" i="40"/>
  <c r="Q67" i="40"/>
  <c r="Q64" i="40"/>
  <c r="Q13" i="40"/>
  <c r="Q29" i="40"/>
  <c r="F64" i="40"/>
  <c r="G64" i="40"/>
  <c r="M64" i="40"/>
  <c r="F13" i="40"/>
  <c r="G13" i="40"/>
  <c r="M13" i="40"/>
  <c r="F29" i="40"/>
  <c r="G29" i="40"/>
  <c r="M29" i="40"/>
  <c r="F17" i="40"/>
  <c r="G17" i="40"/>
  <c r="M17" i="40"/>
  <c r="F46" i="40"/>
  <c r="G46" i="40"/>
  <c r="M46" i="40"/>
  <c r="F14" i="40"/>
  <c r="M14" i="40"/>
  <c r="F47" i="40"/>
  <c r="M47" i="40"/>
  <c r="F19" i="40"/>
  <c r="G19" i="40"/>
  <c r="M19" i="40"/>
  <c r="F67" i="40"/>
  <c r="G67" i="40"/>
  <c r="M67" i="40"/>
  <c r="I92" i="65" l="1"/>
  <c r="D92" i="65"/>
  <c r="C92" i="65"/>
  <c r="B92" i="65"/>
  <c r="I91" i="65"/>
  <c r="D91" i="65"/>
  <c r="C91" i="65"/>
  <c r="B91" i="65"/>
  <c r="I90" i="65"/>
  <c r="D90" i="65"/>
  <c r="C90" i="65"/>
  <c r="B90" i="65"/>
  <c r="I89" i="65"/>
  <c r="D89" i="65"/>
  <c r="C89" i="65"/>
  <c r="B89" i="65"/>
  <c r="I88" i="65"/>
  <c r="D88" i="65"/>
  <c r="C88" i="65"/>
  <c r="B88" i="65"/>
  <c r="B65" i="24" l="1"/>
  <c r="C65" i="24"/>
  <c r="D65" i="24"/>
  <c r="B64" i="24" l="1"/>
  <c r="C64" i="24"/>
  <c r="D64" i="24"/>
  <c r="D25" i="136"/>
  <c r="B25" i="136" l="1"/>
  <c r="C25" i="136"/>
  <c r="B61" i="24"/>
  <c r="C61" i="24"/>
  <c r="D61" i="24"/>
  <c r="B62" i="24"/>
  <c r="C62" i="24"/>
  <c r="D62" i="24"/>
  <c r="B63" i="24"/>
  <c r="C63" i="24"/>
  <c r="D63" i="24"/>
  <c r="D66" i="119"/>
  <c r="C66" i="119"/>
  <c r="B66" i="119"/>
  <c r="D65" i="119"/>
  <c r="C65" i="119"/>
  <c r="B65" i="119"/>
  <c r="D64" i="119"/>
  <c r="C64" i="119"/>
  <c r="B64" i="119"/>
  <c r="I86" i="65"/>
  <c r="D86" i="65"/>
  <c r="C86" i="65"/>
  <c r="B86" i="65"/>
  <c r="I85" i="65"/>
  <c r="D85" i="65"/>
  <c r="C85" i="65"/>
  <c r="B85" i="65"/>
  <c r="I84" i="65"/>
  <c r="D84" i="65"/>
  <c r="C84" i="65"/>
  <c r="B84" i="65"/>
  <c r="I83" i="65"/>
  <c r="D83" i="65"/>
  <c r="C83" i="65"/>
  <c r="B83" i="65"/>
  <c r="I82" i="65"/>
  <c r="D82" i="65"/>
  <c r="C82" i="65"/>
  <c r="B82" i="65"/>
  <c r="I80" i="65"/>
  <c r="D80" i="65"/>
  <c r="C80" i="65"/>
  <c r="B80" i="65"/>
  <c r="I79" i="65"/>
  <c r="D79" i="65"/>
  <c r="C79" i="65"/>
  <c r="B79" i="65"/>
  <c r="I78" i="65"/>
  <c r="D78" i="65"/>
  <c r="C78" i="65"/>
  <c r="B78" i="65"/>
  <c r="I77" i="65"/>
  <c r="D77" i="65"/>
  <c r="C77" i="65"/>
  <c r="B77" i="65"/>
  <c r="I76" i="65"/>
  <c r="D76" i="65"/>
  <c r="C76" i="65"/>
  <c r="B76" i="65"/>
  <c r="I74" i="65"/>
  <c r="D74" i="65"/>
  <c r="C74" i="65"/>
  <c r="B74" i="65"/>
  <c r="I73" i="65"/>
  <c r="D73" i="65"/>
  <c r="C73" i="65"/>
  <c r="B73" i="65"/>
  <c r="I72" i="65"/>
  <c r="D72" i="65"/>
  <c r="C72" i="65"/>
  <c r="B72" i="65"/>
  <c r="I71" i="65"/>
  <c r="D71" i="65"/>
  <c r="C71" i="65"/>
  <c r="B71" i="65"/>
  <c r="I70" i="65"/>
  <c r="D70" i="65"/>
  <c r="C70" i="65"/>
  <c r="B70" i="65"/>
  <c r="I68" i="65"/>
  <c r="D68" i="65"/>
  <c r="C68" i="65"/>
  <c r="B68" i="65"/>
  <c r="I67" i="65"/>
  <c r="D67" i="65"/>
  <c r="C67" i="65"/>
  <c r="B67" i="65"/>
  <c r="I66" i="65"/>
  <c r="D66" i="65"/>
  <c r="C66" i="65"/>
  <c r="B66" i="65"/>
  <c r="I65" i="65"/>
  <c r="D65" i="65"/>
  <c r="C65" i="65"/>
  <c r="B65" i="65"/>
  <c r="I64" i="65"/>
  <c r="D64" i="65"/>
  <c r="C64" i="65"/>
  <c r="B64" i="65"/>
  <c r="D52" i="65"/>
  <c r="C52" i="65"/>
  <c r="B52" i="65"/>
  <c r="D46" i="65"/>
  <c r="C46" i="65"/>
  <c r="B46" i="65"/>
  <c r="C42" i="65"/>
  <c r="F35" i="40"/>
  <c r="M35" i="40"/>
  <c r="Q35" i="40"/>
  <c r="F42" i="40"/>
  <c r="G42" i="40"/>
  <c r="M42" i="40"/>
  <c r="Q42" i="40"/>
  <c r="F61" i="40"/>
  <c r="G61" i="40"/>
  <c r="M61" i="40"/>
  <c r="Q61" i="40"/>
  <c r="F18" i="40"/>
  <c r="M18" i="40"/>
  <c r="Q18" i="40"/>
  <c r="F55" i="40"/>
  <c r="G55" i="40"/>
  <c r="M55" i="40"/>
  <c r="G23" i="88"/>
  <c r="G11" i="88"/>
  <c r="B27" i="88"/>
  <c r="C27" i="88"/>
  <c r="D27" i="88"/>
  <c r="E27" i="88"/>
  <c r="F27" i="88"/>
  <c r="G27" i="88"/>
  <c r="M27" i="88"/>
  <c r="N27" i="88"/>
  <c r="Q27" i="88"/>
  <c r="L27" i="88" s="1"/>
  <c r="F21" i="88"/>
  <c r="G21" i="88"/>
  <c r="M21" i="88"/>
  <c r="Q21" i="88"/>
  <c r="B28" i="88"/>
  <c r="C28" i="88"/>
  <c r="D28" i="88"/>
  <c r="E28" i="88"/>
  <c r="F28" i="88"/>
  <c r="G28" i="88"/>
  <c r="M28" i="88"/>
  <c r="N28" i="88"/>
  <c r="Q28" i="88"/>
  <c r="L28" i="88" s="1"/>
  <c r="F13" i="88"/>
  <c r="G13" i="88"/>
  <c r="M13" i="88"/>
  <c r="Q13" i="88"/>
  <c r="F24" i="76"/>
  <c r="F15" i="76"/>
  <c r="B15" i="76"/>
  <c r="C15" i="76"/>
  <c r="D15" i="76"/>
  <c r="E15" i="76"/>
  <c r="G15" i="76"/>
  <c r="L15" i="76"/>
  <c r="M15" i="76"/>
  <c r="I14" i="75"/>
  <c r="J14" i="75"/>
  <c r="O51" i="75"/>
  <c r="D36" i="87"/>
  <c r="E36" i="87"/>
  <c r="F36" i="87"/>
  <c r="G36" i="87"/>
  <c r="H36" i="87"/>
  <c r="I36" i="87"/>
  <c r="X36" i="87"/>
  <c r="Y36" i="87"/>
  <c r="AA36" i="87"/>
  <c r="AA28" i="87"/>
  <c r="D28" i="87"/>
  <c r="E28" i="87"/>
  <c r="F28" i="87"/>
  <c r="G28" i="87"/>
  <c r="H28" i="87"/>
  <c r="I28" i="87"/>
  <c r="X28" i="87"/>
  <c r="Y28" i="87"/>
  <c r="AA19" i="87"/>
  <c r="D19" i="87"/>
  <c r="E19" i="87"/>
  <c r="F19" i="87"/>
  <c r="G19" i="87"/>
  <c r="H19" i="87"/>
  <c r="I19" i="87"/>
  <c r="X19" i="87"/>
  <c r="Y19" i="87"/>
  <c r="AA29" i="87"/>
  <c r="D29" i="87"/>
  <c r="E29" i="87"/>
  <c r="F29" i="87"/>
  <c r="G29" i="87"/>
  <c r="H29" i="87"/>
  <c r="I29" i="87"/>
  <c r="X29" i="87"/>
  <c r="Y29" i="87"/>
  <c r="AA12" i="87"/>
  <c r="AA18" i="87"/>
  <c r="D18" i="87"/>
  <c r="E18" i="87"/>
  <c r="F18" i="87"/>
  <c r="G18" i="87"/>
  <c r="H18" i="87"/>
  <c r="I18" i="87"/>
  <c r="X18" i="87"/>
  <c r="Y18" i="87"/>
  <c r="AA23" i="87"/>
  <c r="J6" i="127"/>
  <c r="A1" i="127"/>
  <c r="J27" i="114"/>
  <c r="D27" i="114"/>
  <c r="C27" i="114"/>
  <c r="B27" i="114"/>
  <c r="J26" i="114"/>
  <c r="D26" i="114"/>
  <c r="C26" i="114"/>
  <c r="B26" i="114"/>
  <c r="J25" i="114"/>
  <c r="D25" i="114"/>
  <c r="C25" i="114"/>
  <c r="B25" i="114"/>
  <c r="J24" i="114"/>
  <c r="D24" i="114"/>
  <c r="C24" i="114"/>
  <c r="B24" i="114"/>
  <c r="J23" i="114"/>
  <c r="D23" i="114"/>
  <c r="C23" i="114"/>
  <c r="B23" i="114"/>
  <c r="F20" i="114"/>
  <c r="A20" i="114"/>
  <c r="H19" i="114"/>
  <c r="D27" i="118"/>
  <c r="C27" i="118"/>
  <c r="B27" i="118"/>
  <c r="D26" i="118"/>
  <c r="C26" i="118"/>
  <c r="B26" i="118"/>
  <c r="D25" i="118"/>
  <c r="C25" i="118"/>
  <c r="B25" i="118"/>
  <c r="F22" i="118"/>
  <c r="A22" i="118"/>
  <c r="I21" i="118"/>
  <c r="D30" i="100"/>
  <c r="C30" i="100"/>
  <c r="B30" i="100"/>
  <c r="D29" i="100"/>
  <c r="C29" i="100"/>
  <c r="B29" i="100"/>
  <c r="D28" i="100"/>
  <c r="C28" i="100"/>
  <c r="B28" i="100"/>
  <c r="D27" i="100"/>
  <c r="C27" i="100"/>
  <c r="B27" i="100"/>
  <c r="D26" i="100"/>
  <c r="C26" i="100"/>
  <c r="B26" i="100"/>
  <c r="D25" i="100"/>
  <c r="C25" i="100"/>
  <c r="B25" i="100"/>
  <c r="F22" i="100"/>
  <c r="A22" i="100"/>
  <c r="I21" i="100"/>
  <c r="A1" i="118"/>
  <c r="A1" i="24"/>
  <c r="A1" i="103"/>
  <c r="A1" i="36"/>
  <c r="A1" i="123"/>
  <c r="A1" i="121"/>
  <c r="A1" i="119"/>
  <c r="A1" i="100"/>
  <c r="A1" i="117"/>
  <c r="A1" i="65"/>
  <c r="B47" i="65"/>
  <c r="C47" i="65"/>
  <c r="D47" i="65"/>
  <c r="B48" i="65"/>
  <c r="C48" i="65"/>
  <c r="D48" i="65"/>
  <c r="B49" i="65"/>
  <c r="C49" i="65"/>
  <c r="D49" i="65"/>
  <c r="B50" i="65"/>
  <c r="C50" i="65"/>
  <c r="D50" i="65"/>
  <c r="I62" i="65"/>
  <c r="D62" i="65"/>
  <c r="C62" i="65"/>
  <c r="B62" i="65"/>
  <c r="I61" i="65"/>
  <c r="D61" i="65"/>
  <c r="C61" i="65"/>
  <c r="B61" i="65"/>
  <c r="I60" i="65"/>
  <c r="D60" i="65"/>
  <c r="C60" i="65"/>
  <c r="B60" i="65"/>
  <c r="I59" i="65"/>
  <c r="D59" i="65"/>
  <c r="C59" i="65"/>
  <c r="B59" i="65"/>
  <c r="I58" i="65"/>
  <c r="D58" i="65"/>
  <c r="C58" i="65"/>
  <c r="B58" i="65"/>
  <c r="I56" i="65"/>
  <c r="D56" i="65"/>
  <c r="C56" i="65"/>
  <c r="B56" i="65"/>
  <c r="I55" i="65"/>
  <c r="D55" i="65"/>
  <c r="C55" i="65"/>
  <c r="B55" i="65"/>
  <c r="I54" i="65"/>
  <c r="D54" i="65"/>
  <c r="C54" i="65"/>
  <c r="B54" i="65"/>
  <c r="I53" i="65"/>
  <c r="D53" i="65"/>
  <c r="C53" i="65"/>
  <c r="B53" i="65"/>
  <c r="I52" i="65"/>
  <c r="I50" i="65"/>
  <c r="I49" i="65"/>
  <c r="I48" i="65"/>
  <c r="I47" i="65"/>
  <c r="I46" i="65"/>
  <c r="I52" i="117"/>
  <c r="D52" i="117"/>
  <c r="C52" i="117"/>
  <c r="B52" i="117"/>
  <c r="I51" i="117"/>
  <c r="D51" i="117"/>
  <c r="C51" i="117"/>
  <c r="B51" i="117"/>
  <c r="I50" i="117"/>
  <c r="D50" i="117"/>
  <c r="C50" i="117"/>
  <c r="I48" i="117"/>
  <c r="D48" i="117"/>
  <c r="C48" i="117"/>
  <c r="B48" i="117"/>
  <c r="I47" i="117"/>
  <c r="D47" i="117"/>
  <c r="C47" i="117"/>
  <c r="B47" i="117"/>
  <c r="I46" i="117"/>
  <c r="D46" i="117"/>
  <c r="C46" i="117"/>
  <c r="B46" i="117"/>
  <c r="I44" i="117"/>
  <c r="D44" i="117"/>
  <c r="C44" i="117"/>
  <c r="B44" i="117"/>
  <c r="I43" i="117"/>
  <c r="D43" i="117"/>
  <c r="C43" i="117"/>
  <c r="B43" i="117"/>
  <c r="I42" i="117"/>
  <c r="D42" i="117"/>
  <c r="C42" i="117"/>
  <c r="B42" i="117"/>
  <c r="D11" i="117"/>
  <c r="B14" i="119"/>
  <c r="C14" i="119"/>
  <c r="D14" i="119"/>
  <c r="B19" i="119"/>
  <c r="C19" i="119"/>
  <c r="D19" i="119"/>
  <c r="B20" i="119"/>
  <c r="C20" i="119"/>
  <c r="D20" i="119"/>
  <c r="B21" i="119"/>
  <c r="C21" i="119"/>
  <c r="D21" i="119"/>
  <c r="B22" i="119"/>
  <c r="C22" i="119"/>
  <c r="D22" i="119"/>
  <c r="B23" i="119"/>
  <c r="C23" i="119"/>
  <c r="D23" i="119"/>
  <c r="B24" i="119"/>
  <c r="C24" i="119"/>
  <c r="D24" i="119"/>
  <c r="B25" i="119"/>
  <c r="C25" i="119"/>
  <c r="D25" i="119"/>
  <c r="B26" i="119"/>
  <c r="C26" i="119"/>
  <c r="D26" i="119"/>
  <c r="B27" i="119"/>
  <c r="C27" i="119"/>
  <c r="D27" i="119"/>
  <c r="B28" i="119"/>
  <c r="C28" i="119"/>
  <c r="D28" i="119"/>
  <c r="B29" i="119"/>
  <c r="C29" i="119"/>
  <c r="D29" i="119"/>
  <c r="B30" i="119"/>
  <c r="C30" i="119"/>
  <c r="D30" i="119"/>
  <c r="B31" i="119"/>
  <c r="C31" i="119"/>
  <c r="D31" i="119"/>
  <c r="B32" i="119"/>
  <c r="C32" i="119"/>
  <c r="D32" i="119"/>
  <c r="B33" i="119"/>
  <c r="C33" i="119"/>
  <c r="D33" i="119"/>
  <c r="B34" i="119"/>
  <c r="C34" i="119"/>
  <c r="D34" i="119"/>
  <c r="B35" i="119"/>
  <c r="C35" i="119"/>
  <c r="D35" i="119"/>
  <c r="B36" i="119"/>
  <c r="C36" i="119"/>
  <c r="D36" i="119"/>
  <c r="B37" i="119"/>
  <c r="C37" i="119"/>
  <c r="D37" i="119"/>
  <c r="B38" i="119"/>
  <c r="C38" i="119"/>
  <c r="D38" i="119"/>
  <c r="B39" i="119"/>
  <c r="C39" i="119"/>
  <c r="D39" i="119"/>
  <c r="B40" i="119"/>
  <c r="C40" i="119"/>
  <c r="D40" i="119"/>
  <c r="B41" i="119"/>
  <c r="C41" i="119"/>
  <c r="D41" i="119"/>
  <c r="B42" i="119"/>
  <c r="C42" i="119"/>
  <c r="D42" i="119"/>
  <c r="B43" i="119"/>
  <c r="C43" i="119"/>
  <c r="D43" i="119"/>
  <c r="B44" i="119"/>
  <c r="C44" i="119"/>
  <c r="D44" i="119"/>
  <c r="B45" i="119"/>
  <c r="C45" i="119"/>
  <c r="D45" i="119"/>
  <c r="B46" i="119"/>
  <c r="C46" i="119"/>
  <c r="D46" i="119"/>
  <c r="B47" i="119"/>
  <c r="C47" i="119"/>
  <c r="D47" i="119"/>
  <c r="B48" i="119"/>
  <c r="C48" i="119"/>
  <c r="D48" i="119"/>
  <c r="B49" i="119"/>
  <c r="C49" i="119"/>
  <c r="D49" i="119"/>
  <c r="B50" i="119"/>
  <c r="C50" i="119"/>
  <c r="D50" i="119"/>
  <c r="B51" i="119"/>
  <c r="C51" i="119"/>
  <c r="D51" i="119"/>
  <c r="B52" i="119"/>
  <c r="C52" i="119"/>
  <c r="D52" i="119"/>
  <c r="B53" i="119"/>
  <c r="C53" i="119"/>
  <c r="D53" i="119"/>
  <c r="B54" i="119"/>
  <c r="C54" i="119"/>
  <c r="D54" i="119"/>
  <c r="B55" i="119"/>
  <c r="C55" i="119"/>
  <c r="D55" i="119"/>
  <c r="B56" i="119"/>
  <c r="C56" i="119"/>
  <c r="D56" i="119"/>
  <c r="B57" i="119"/>
  <c r="C57" i="119"/>
  <c r="D57" i="119"/>
  <c r="B58" i="119"/>
  <c r="C58" i="119"/>
  <c r="D58" i="119"/>
  <c r="B60" i="119"/>
  <c r="C60" i="119"/>
  <c r="D60" i="119"/>
  <c r="B61" i="119"/>
  <c r="C61" i="119"/>
  <c r="D61" i="119"/>
  <c r="B62" i="119"/>
  <c r="C62" i="119"/>
  <c r="D62" i="119"/>
  <c r="D18" i="119"/>
  <c r="C18" i="119"/>
  <c r="B18" i="119"/>
  <c r="H6" i="123"/>
  <c r="B36" i="24"/>
  <c r="C36" i="24"/>
  <c r="D36" i="24"/>
  <c r="B37" i="24"/>
  <c r="C37" i="24"/>
  <c r="D37" i="24"/>
  <c r="B38" i="24"/>
  <c r="C38" i="24"/>
  <c r="D38" i="24"/>
  <c r="B39" i="24"/>
  <c r="C39" i="24"/>
  <c r="D39" i="24"/>
  <c r="B40" i="24"/>
  <c r="C40" i="24"/>
  <c r="D40" i="24"/>
  <c r="B41" i="24"/>
  <c r="C41" i="24"/>
  <c r="D41" i="24"/>
  <c r="B42" i="24"/>
  <c r="C42" i="24"/>
  <c r="D42" i="24"/>
  <c r="B43" i="24"/>
  <c r="C43" i="24"/>
  <c r="D43" i="24"/>
  <c r="B44" i="24"/>
  <c r="C44" i="24"/>
  <c r="D44" i="24"/>
  <c r="B45" i="24"/>
  <c r="C45" i="24"/>
  <c r="D45" i="24"/>
  <c r="B46" i="24"/>
  <c r="C46" i="24"/>
  <c r="D46" i="24"/>
  <c r="B47" i="24"/>
  <c r="C47" i="24"/>
  <c r="D47" i="24"/>
  <c r="B48" i="24"/>
  <c r="C48" i="24"/>
  <c r="D48" i="24"/>
  <c r="B49" i="24"/>
  <c r="C49" i="24"/>
  <c r="D49" i="24"/>
  <c r="B50" i="24"/>
  <c r="C50" i="24"/>
  <c r="D50" i="24"/>
  <c r="B51" i="24"/>
  <c r="C51" i="24"/>
  <c r="D51" i="24"/>
  <c r="B52" i="24"/>
  <c r="C52" i="24"/>
  <c r="D52" i="24"/>
  <c r="B53" i="24"/>
  <c r="C53" i="24"/>
  <c r="D53" i="24"/>
  <c r="B54" i="24"/>
  <c r="C54" i="24"/>
  <c r="D54" i="24"/>
  <c r="B55" i="24"/>
  <c r="C55" i="24"/>
  <c r="D55" i="24"/>
  <c r="B56" i="24"/>
  <c r="C56" i="24"/>
  <c r="D56" i="24"/>
  <c r="B57" i="24"/>
  <c r="C57" i="24"/>
  <c r="D57" i="24"/>
  <c r="B58" i="24"/>
  <c r="C58" i="24"/>
  <c r="D58" i="24"/>
  <c r="B59" i="24"/>
  <c r="C59" i="24"/>
  <c r="D59" i="24"/>
  <c r="B60" i="24"/>
  <c r="C60" i="24"/>
  <c r="D60" i="24"/>
  <c r="B34" i="24"/>
  <c r="C34" i="24"/>
  <c r="D34" i="24"/>
  <c r="B35" i="24"/>
  <c r="C35" i="24"/>
  <c r="D35" i="24"/>
  <c r="W36" i="87" l="1"/>
  <c r="V28" i="87"/>
  <c r="W28" i="87" s="1"/>
  <c r="V29" i="87"/>
  <c r="W29" i="87" s="1"/>
  <c r="V19" i="87"/>
  <c r="W19" i="87" s="1"/>
  <c r="N11" i="24"/>
  <c r="O74" i="94" l="1"/>
  <c r="O75" i="94"/>
  <c r="O76" i="94"/>
  <c r="O77" i="94"/>
  <c r="O78" i="94"/>
  <c r="O79" i="94"/>
  <c r="K25" i="76"/>
  <c r="K32" i="76"/>
  <c r="B25" i="76"/>
  <c r="C25" i="76"/>
  <c r="D25" i="76"/>
  <c r="E25" i="76"/>
  <c r="F25" i="76"/>
  <c r="G25" i="76"/>
  <c r="L25" i="76"/>
  <c r="M25" i="76"/>
  <c r="B32" i="76"/>
  <c r="C32" i="76"/>
  <c r="D32" i="76"/>
  <c r="E32" i="76"/>
  <c r="F32" i="76"/>
  <c r="G32" i="76"/>
  <c r="L32" i="76"/>
  <c r="M32" i="76"/>
  <c r="B15" i="119" l="1"/>
  <c r="C15" i="119"/>
  <c r="D15" i="119"/>
  <c r="B16" i="65"/>
  <c r="C16" i="65"/>
  <c r="D16" i="65"/>
  <c r="B11" i="130"/>
  <c r="C11" i="130"/>
  <c r="D11" i="130"/>
  <c r="B12" i="130"/>
  <c r="C12" i="130"/>
  <c r="D12" i="130"/>
  <c r="B13" i="130"/>
  <c r="C13" i="130"/>
  <c r="D13" i="130"/>
  <c r="B14" i="130"/>
  <c r="C14" i="130"/>
  <c r="D14" i="130"/>
  <c r="B15" i="130"/>
  <c r="C15" i="130"/>
  <c r="D15" i="130"/>
  <c r="B9" i="128"/>
  <c r="C9" i="128"/>
  <c r="D9" i="128"/>
  <c r="B10" i="128"/>
  <c r="C10" i="128"/>
  <c r="D10" i="128"/>
  <c r="B10" i="127"/>
  <c r="C10" i="127"/>
  <c r="D10" i="127"/>
  <c r="B11" i="127"/>
  <c r="C11" i="127"/>
  <c r="D11" i="127"/>
  <c r="B10" i="119"/>
  <c r="C10" i="119"/>
  <c r="D10" i="119"/>
  <c r="B15" i="117"/>
  <c r="C15" i="117"/>
  <c r="D15" i="117"/>
  <c r="I20" i="94" l="1"/>
  <c r="J20" i="94"/>
  <c r="F20" i="94"/>
  <c r="I6" i="118"/>
  <c r="O73" i="94"/>
  <c r="K18" i="74"/>
  <c r="K17" i="74"/>
  <c r="K16" i="74"/>
  <c r="K14" i="74"/>
  <c r="K15" i="74"/>
  <c r="L20" i="94" l="1"/>
  <c r="C20" i="94"/>
  <c r="E20" i="94"/>
  <c r="G20" i="94"/>
  <c r="K20" i="94"/>
  <c r="B20" i="94"/>
  <c r="D20" i="94"/>
  <c r="D16" i="139" l="1"/>
  <c r="E16" i="139"/>
  <c r="F16" i="139"/>
  <c r="G16" i="139"/>
  <c r="H16" i="139"/>
  <c r="I16" i="139"/>
  <c r="M16" i="139"/>
  <c r="N16" i="139"/>
  <c r="D17" i="139"/>
  <c r="E17" i="139"/>
  <c r="F17" i="139"/>
  <c r="I17" i="139"/>
  <c r="M17" i="139"/>
  <c r="N17" i="139"/>
  <c r="D18" i="139"/>
  <c r="E18" i="139"/>
  <c r="F18" i="139"/>
  <c r="I18" i="139"/>
  <c r="M18" i="139"/>
  <c r="N18" i="139"/>
  <c r="D19" i="139"/>
  <c r="E19" i="139"/>
  <c r="F19" i="139"/>
  <c r="I19" i="139"/>
  <c r="M19" i="139"/>
  <c r="N19" i="139"/>
  <c r="A28" i="139"/>
  <c r="D28" i="139"/>
  <c r="E28" i="139"/>
  <c r="F28" i="139"/>
  <c r="G28" i="139"/>
  <c r="H28" i="139"/>
  <c r="I28" i="139"/>
  <c r="M28" i="139"/>
  <c r="N28" i="139"/>
  <c r="D29" i="139"/>
  <c r="E29" i="139"/>
  <c r="F29" i="139"/>
  <c r="I29" i="139"/>
  <c r="M29" i="139"/>
  <c r="N29" i="139"/>
  <c r="D30" i="139"/>
  <c r="E30" i="139"/>
  <c r="F30" i="139"/>
  <c r="I30" i="139"/>
  <c r="M30" i="139"/>
  <c r="N30" i="139"/>
  <c r="D31" i="139"/>
  <c r="E31" i="139"/>
  <c r="F31" i="139"/>
  <c r="I31" i="139"/>
  <c r="M31" i="139"/>
  <c r="N31" i="139"/>
  <c r="I9" i="139"/>
  <c r="AA32" i="87"/>
  <c r="Y32" i="87"/>
  <c r="X32" i="87"/>
  <c r="I32" i="87"/>
  <c r="H32" i="87"/>
  <c r="G32" i="87"/>
  <c r="F32" i="87"/>
  <c r="E32" i="87"/>
  <c r="D32" i="87"/>
  <c r="W9" i="87"/>
  <c r="B13" i="127"/>
  <c r="C13" i="127"/>
  <c r="D13" i="127"/>
  <c r="B14" i="127"/>
  <c r="C14" i="127"/>
  <c r="D14" i="127"/>
  <c r="W32" i="87" l="1"/>
  <c r="G9" i="76" l="1"/>
  <c r="L11" i="81"/>
  <c r="K11" i="81"/>
  <c r="J11" i="81"/>
  <c r="G11" i="81"/>
  <c r="F11" i="81"/>
  <c r="E11" i="81"/>
  <c r="D11" i="81"/>
  <c r="C11" i="81"/>
  <c r="B11" i="81"/>
  <c r="A11" i="81"/>
  <c r="G9" i="81"/>
  <c r="AL6" i="36"/>
  <c r="H6" i="121"/>
  <c r="H6" i="130" l="1"/>
  <c r="A12" i="24"/>
  <c r="H13" i="90" l="1"/>
  <c r="H16" i="90"/>
  <c r="H19" i="90"/>
  <c r="H18" i="90"/>
  <c r="H17" i="90"/>
  <c r="H21" i="90"/>
  <c r="H22" i="90"/>
  <c r="AB46" i="75" l="1"/>
  <c r="A3" i="94"/>
  <c r="A4" i="94"/>
  <c r="N19" i="140"/>
  <c r="M19" i="140"/>
  <c r="I19" i="140"/>
  <c r="F19" i="140"/>
  <c r="E19" i="140"/>
  <c r="D19" i="140"/>
  <c r="N18" i="140"/>
  <c r="M18" i="140"/>
  <c r="I18" i="140"/>
  <c r="F18" i="140"/>
  <c r="E18" i="140"/>
  <c r="D18" i="140"/>
  <c r="N17" i="140"/>
  <c r="M17" i="140"/>
  <c r="I17" i="140"/>
  <c r="F17" i="140"/>
  <c r="E17" i="140"/>
  <c r="D17" i="140"/>
  <c r="N16" i="140"/>
  <c r="M16" i="140"/>
  <c r="L16" i="140"/>
  <c r="I16" i="140"/>
  <c r="H16" i="140"/>
  <c r="G16" i="140"/>
  <c r="F16" i="140"/>
  <c r="E16" i="140"/>
  <c r="D16" i="140"/>
  <c r="A16" i="140"/>
  <c r="N15" i="140"/>
  <c r="M15" i="140"/>
  <c r="I15" i="140"/>
  <c r="F15" i="140"/>
  <c r="E15" i="140"/>
  <c r="D15" i="140"/>
  <c r="N14" i="140"/>
  <c r="M14" i="140"/>
  <c r="I14" i="140"/>
  <c r="F14" i="140"/>
  <c r="E14" i="140"/>
  <c r="D14" i="140"/>
  <c r="N13" i="140"/>
  <c r="M13" i="140"/>
  <c r="I13" i="140"/>
  <c r="F13" i="140"/>
  <c r="E13" i="140"/>
  <c r="D13" i="140"/>
  <c r="N12" i="140"/>
  <c r="M12" i="140"/>
  <c r="L12" i="140"/>
  <c r="I12" i="140"/>
  <c r="H12" i="140"/>
  <c r="G12" i="140"/>
  <c r="F12" i="140"/>
  <c r="E12" i="140"/>
  <c r="D12" i="140"/>
  <c r="A12" i="140"/>
  <c r="N8" i="140"/>
  <c r="I9" i="140"/>
  <c r="A9" i="140"/>
  <c r="N9" i="140"/>
  <c r="A5" i="140"/>
  <c r="A4" i="140"/>
  <c r="A3" i="140"/>
  <c r="A2" i="140"/>
  <c r="A1" i="140"/>
  <c r="L9" i="139"/>
  <c r="N15" i="139"/>
  <c r="M15" i="139"/>
  <c r="I15" i="139"/>
  <c r="F15" i="139"/>
  <c r="E15" i="139"/>
  <c r="D15" i="139"/>
  <c r="N14" i="139"/>
  <c r="M14" i="139"/>
  <c r="I14" i="139"/>
  <c r="F14" i="139"/>
  <c r="E14" i="139"/>
  <c r="D14" i="139"/>
  <c r="N13" i="139"/>
  <c r="M13" i="139"/>
  <c r="I13" i="139"/>
  <c r="F13" i="139"/>
  <c r="E13" i="139"/>
  <c r="D13" i="139"/>
  <c r="N12" i="139"/>
  <c r="M12" i="139"/>
  <c r="L12" i="139"/>
  <c r="I12" i="139"/>
  <c r="H12" i="139"/>
  <c r="G12" i="139"/>
  <c r="F12" i="139"/>
  <c r="E12" i="139"/>
  <c r="D12" i="139"/>
  <c r="N23" i="139"/>
  <c r="M23" i="139"/>
  <c r="I23" i="139"/>
  <c r="F23" i="139"/>
  <c r="E23" i="139"/>
  <c r="D23" i="139"/>
  <c r="N22" i="139"/>
  <c r="M22" i="139"/>
  <c r="I22" i="139"/>
  <c r="F22" i="139"/>
  <c r="E22" i="139"/>
  <c r="D22" i="139"/>
  <c r="N21" i="139"/>
  <c r="M21" i="139"/>
  <c r="I21" i="139"/>
  <c r="F21" i="139"/>
  <c r="E21" i="139"/>
  <c r="D21" i="139"/>
  <c r="N20" i="139"/>
  <c r="M20" i="139"/>
  <c r="L20" i="139"/>
  <c r="I20" i="139"/>
  <c r="H20" i="139"/>
  <c r="G20" i="139"/>
  <c r="F20" i="139"/>
  <c r="E20" i="139"/>
  <c r="D20" i="139"/>
  <c r="N27" i="139"/>
  <c r="M27" i="139"/>
  <c r="I27" i="139"/>
  <c r="F27" i="139"/>
  <c r="E27" i="139"/>
  <c r="D27" i="139"/>
  <c r="N26" i="139"/>
  <c r="M26" i="139"/>
  <c r="I26" i="139"/>
  <c r="F26" i="139"/>
  <c r="E26" i="139"/>
  <c r="D26" i="139"/>
  <c r="N25" i="139"/>
  <c r="M25" i="139"/>
  <c r="I25" i="139"/>
  <c r="F25" i="139"/>
  <c r="E25" i="139"/>
  <c r="D25" i="139"/>
  <c r="N24" i="139"/>
  <c r="M24" i="139"/>
  <c r="L24" i="139"/>
  <c r="I24" i="139"/>
  <c r="H24" i="139"/>
  <c r="G24" i="139"/>
  <c r="F24" i="139"/>
  <c r="E24" i="139"/>
  <c r="D24" i="139"/>
  <c r="A24" i="139"/>
  <c r="N8" i="139"/>
  <c r="A9" i="139"/>
  <c r="N9" i="139"/>
  <c r="A5" i="139"/>
  <c r="A4" i="139"/>
  <c r="A3" i="139"/>
  <c r="A2" i="139"/>
  <c r="A1" i="139"/>
  <c r="I119" i="138"/>
  <c r="D119" i="138"/>
  <c r="C119" i="138"/>
  <c r="B119" i="138"/>
  <c r="I118" i="138"/>
  <c r="D118" i="138"/>
  <c r="C118" i="138"/>
  <c r="B118" i="138"/>
  <c r="I117" i="138"/>
  <c r="D117" i="138"/>
  <c r="C117" i="138"/>
  <c r="B117" i="138"/>
  <c r="I116" i="138"/>
  <c r="D116" i="138"/>
  <c r="C116" i="138"/>
  <c r="B116" i="138"/>
  <c r="I115" i="138"/>
  <c r="D115" i="138"/>
  <c r="C115" i="138"/>
  <c r="B115" i="138"/>
  <c r="I114" i="138"/>
  <c r="D114" i="138"/>
  <c r="C114" i="138"/>
  <c r="B114" i="138"/>
  <c r="I112" i="138"/>
  <c r="D112" i="138"/>
  <c r="C112" i="138"/>
  <c r="B112" i="138"/>
  <c r="I111" i="138"/>
  <c r="D111" i="138"/>
  <c r="C111" i="138"/>
  <c r="B111" i="138"/>
  <c r="I110" i="138"/>
  <c r="D110" i="138"/>
  <c r="C110" i="138"/>
  <c r="B110" i="138"/>
  <c r="I109" i="138"/>
  <c r="D109" i="138"/>
  <c r="C109" i="138"/>
  <c r="B109" i="138"/>
  <c r="I108" i="138"/>
  <c r="D108" i="138"/>
  <c r="C108" i="138"/>
  <c r="B108" i="138"/>
  <c r="I107" i="138"/>
  <c r="D107" i="138"/>
  <c r="C107" i="138"/>
  <c r="B107" i="138"/>
  <c r="I105" i="138"/>
  <c r="D105" i="138"/>
  <c r="C105" i="138"/>
  <c r="B105" i="138"/>
  <c r="I104" i="138"/>
  <c r="D104" i="138"/>
  <c r="C104" i="138"/>
  <c r="B104" i="138"/>
  <c r="I103" i="138"/>
  <c r="D103" i="138"/>
  <c r="C103" i="138"/>
  <c r="B103" i="138"/>
  <c r="I102" i="138"/>
  <c r="D102" i="138"/>
  <c r="C102" i="138"/>
  <c r="B102" i="138"/>
  <c r="I101" i="138"/>
  <c r="D101" i="138"/>
  <c r="C101" i="138"/>
  <c r="B101" i="138"/>
  <c r="I100" i="138"/>
  <c r="D100" i="138"/>
  <c r="C100" i="138"/>
  <c r="B100" i="138"/>
  <c r="I98" i="138"/>
  <c r="D98" i="138"/>
  <c r="C98" i="138"/>
  <c r="B98" i="138"/>
  <c r="I97" i="138"/>
  <c r="D97" i="138"/>
  <c r="C97" i="138"/>
  <c r="B97" i="138"/>
  <c r="I96" i="138"/>
  <c r="D96" i="138"/>
  <c r="C96" i="138"/>
  <c r="B96" i="138"/>
  <c r="I95" i="138"/>
  <c r="D95" i="138"/>
  <c r="C95" i="138"/>
  <c r="B95" i="138"/>
  <c r="I94" i="138"/>
  <c r="D94" i="138"/>
  <c r="C94" i="138"/>
  <c r="B94" i="138"/>
  <c r="I93" i="138"/>
  <c r="D93" i="138"/>
  <c r="C93" i="138"/>
  <c r="B93" i="138"/>
  <c r="I91" i="138"/>
  <c r="D91" i="138"/>
  <c r="C91" i="138"/>
  <c r="B91" i="138"/>
  <c r="I90" i="138"/>
  <c r="D90" i="138"/>
  <c r="C90" i="138"/>
  <c r="B90" i="138"/>
  <c r="I89" i="138"/>
  <c r="D89" i="138"/>
  <c r="C89" i="138"/>
  <c r="B89" i="138"/>
  <c r="I88" i="138"/>
  <c r="D88" i="138"/>
  <c r="C88" i="138"/>
  <c r="B88" i="138"/>
  <c r="I87" i="138"/>
  <c r="D87" i="138"/>
  <c r="C87" i="138"/>
  <c r="B87" i="138"/>
  <c r="I86" i="138"/>
  <c r="D86" i="138"/>
  <c r="C86" i="138"/>
  <c r="B86" i="138"/>
  <c r="I84" i="138"/>
  <c r="D84" i="138"/>
  <c r="C84" i="138"/>
  <c r="B84" i="138"/>
  <c r="I83" i="138"/>
  <c r="D83" i="138"/>
  <c r="C83" i="138"/>
  <c r="B83" i="138"/>
  <c r="I82" i="138"/>
  <c r="D82" i="138"/>
  <c r="C82" i="138"/>
  <c r="B82" i="138"/>
  <c r="I81" i="138"/>
  <c r="D81" i="138"/>
  <c r="C81" i="138"/>
  <c r="B81" i="138"/>
  <c r="I80" i="138"/>
  <c r="D80" i="138"/>
  <c r="C80" i="138"/>
  <c r="B80" i="138"/>
  <c r="I79" i="138"/>
  <c r="D79" i="138"/>
  <c r="C79" i="138"/>
  <c r="B79" i="138"/>
  <c r="I77" i="138"/>
  <c r="D77" i="138"/>
  <c r="C77" i="138"/>
  <c r="B77" i="138"/>
  <c r="I76" i="138"/>
  <c r="D76" i="138"/>
  <c r="C76" i="138"/>
  <c r="B76" i="138"/>
  <c r="I75" i="138"/>
  <c r="D75" i="138"/>
  <c r="C75" i="138"/>
  <c r="B75" i="138"/>
  <c r="I74" i="138"/>
  <c r="D74" i="138"/>
  <c r="C74" i="138"/>
  <c r="B74" i="138"/>
  <c r="I73" i="138"/>
  <c r="D73" i="138"/>
  <c r="C73" i="138"/>
  <c r="B73" i="138"/>
  <c r="I72" i="138"/>
  <c r="D72" i="138"/>
  <c r="C72" i="138"/>
  <c r="B72" i="138"/>
  <c r="I70" i="138"/>
  <c r="D70" i="138"/>
  <c r="C70" i="138"/>
  <c r="B70" i="138"/>
  <c r="I69" i="138"/>
  <c r="D69" i="138"/>
  <c r="C69" i="138"/>
  <c r="B69" i="138"/>
  <c r="I68" i="138"/>
  <c r="D68" i="138"/>
  <c r="C68" i="138"/>
  <c r="B68" i="138"/>
  <c r="I67" i="138"/>
  <c r="D67" i="138"/>
  <c r="C67" i="138"/>
  <c r="B67" i="138"/>
  <c r="I66" i="138"/>
  <c r="D66" i="138"/>
  <c r="C66" i="138"/>
  <c r="B66" i="138"/>
  <c r="I65" i="138"/>
  <c r="D65" i="138"/>
  <c r="C65" i="138"/>
  <c r="B65" i="138"/>
  <c r="I63" i="138"/>
  <c r="D63" i="138"/>
  <c r="C63" i="138"/>
  <c r="B63" i="138"/>
  <c r="I62" i="138"/>
  <c r="D62" i="138"/>
  <c r="C62" i="138"/>
  <c r="B62" i="138"/>
  <c r="I61" i="138"/>
  <c r="D61" i="138"/>
  <c r="C61" i="138"/>
  <c r="B61" i="138"/>
  <c r="I60" i="138"/>
  <c r="D60" i="138"/>
  <c r="C60" i="138"/>
  <c r="B60" i="138"/>
  <c r="I59" i="138"/>
  <c r="D59" i="138"/>
  <c r="C59" i="138"/>
  <c r="B59" i="138"/>
  <c r="I58" i="138"/>
  <c r="D58" i="138"/>
  <c r="C58" i="138"/>
  <c r="B58" i="138"/>
  <c r="I56" i="138"/>
  <c r="D56" i="138"/>
  <c r="C56" i="138"/>
  <c r="B56" i="138"/>
  <c r="I55" i="138"/>
  <c r="D55" i="138"/>
  <c r="C55" i="138"/>
  <c r="B55" i="138"/>
  <c r="I54" i="138"/>
  <c r="D54" i="138"/>
  <c r="C54" i="138"/>
  <c r="B54" i="138"/>
  <c r="I53" i="138"/>
  <c r="D53" i="138"/>
  <c r="C53" i="138"/>
  <c r="B53" i="138"/>
  <c r="I52" i="138"/>
  <c r="D52" i="138"/>
  <c r="C52" i="138"/>
  <c r="B52" i="138"/>
  <c r="I51" i="138"/>
  <c r="D51" i="138"/>
  <c r="C51" i="138"/>
  <c r="B51" i="138"/>
  <c r="I49" i="138"/>
  <c r="D49" i="138"/>
  <c r="C49" i="138"/>
  <c r="B49" i="138"/>
  <c r="I48" i="138"/>
  <c r="D48" i="138"/>
  <c r="C48" i="138"/>
  <c r="B48" i="138"/>
  <c r="I47" i="138"/>
  <c r="D47" i="138"/>
  <c r="C47" i="138"/>
  <c r="B47" i="138"/>
  <c r="I46" i="138"/>
  <c r="D46" i="138"/>
  <c r="C46" i="138"/>
  <c r="B46" i="138"/>
  <c r="I45" i="138"/>
  <c r="D45" i="138"/>
  <c r="C45" i="138"/>
  <c r="B45" i="138"/>
  <c r="I44" i="138"/>
  <c r="D44" i="138"/>
  <c r="C44" i="138"/>
  <c r="B44" i="138"/>
  <c r="I42" i="138"/>
  <c r="D42" i="138"/>
  <c r="C42" i="138"/>
  <c r="B42" i="138"/>
  <c r="I41" i="138"/>
  <c r="D41" i="138"/>
  <c r="C41" i="138"/>
  <c r="B41" i="138"/>
  <c r="I40" i="138"/>
  <c r="D40" i="138"/>
  <c r="C40" i="138"/>
  <c r="B40" i="138"/>
  <c r="I39" i="138"/>
  <c r="D39" i="138"/>
  <c r="C39" i="138"/>
  <c r="B39" i="138"/>
  <c r="I38" i="138"/>
  <c r="D38" i="138"/>
  <c r="C38" i="138"/>
  <c r="B38" i="138"/>
  <c r="I37" i="138"/>
  <c r="D37" i="138"/>
  <c r="C37" i="138"/>
  <c r="B37" i="138"/>
  <c r="I35" i="138"/>
  <c r="D35" i="138"/>
  <c r="C35" i="138"/>
  <c r="B35" i="138"/>
  <c r="I34" i="138"/>
  <c r="D34" i="138"/>
  <c r="C34" i="138"/>
  <c r="B34" i="138"/>
  <c r="I33" i="138"/>
  <c r="D33" i="138"/>
  <c r="C33" i="138"/>
  <c r="B33" i="138"/>
  <c r="I32" i="138"/>
  <c r="D32" i="138"/>
  <c r="C32" i="138"/>
  <c r="B32" i="138"/>
  <c r="I31" i="138"/>
  <c r="D31" i="138"/>
  <c r="C31" i="138"/>
  <c r="B31" i="138"/>
  <c r="I30" i="138"/>
  <c r="D30" i="138"/>
  <c r="C30" i="138"/>
  <c r="B30" i="138"/>
  <c r="I28" i="138"/>
  <c r="D28" i="138"/>
  <c r="C28" i="138"/>
  <c r="B28" i="138"/>
  <c r="I27" i="138"/>
  <c r="D27" i="138"/>
  <c r="C27" i="138"/>
  <c r="B27" i="138"/>
  <c r="I26" i="138"/>
  <c r="D26" i="138"/>
  <c r="C26" i="138"/>
  <c r="B26" i="138"/>
  <c r="I25" i="138"/>
  <c r="D25" i="138"/>
  <c r="C25" i="138"/>
  <c r="B25" i="138"/>
  <c r="I24" i="138"/>
  <c r="D24" i="138"/>
  <c r="C24" i="138"/>
  <c r="B24" i="138"/>
  <c r="I23" i="138"/>
  <c r="D23" i="138"/>
  <c r="C23" i="138"/>
  <c r="B23" i="138"/>
  <c r="I21" i="138"/>
  <c r="D21" i="138"/>
  <c r="C21" i="138"/>
  <c r="B21" i="138"/>
  <c r="I20" i="138"/>
  <c r="D20" i="138"/>
  <c r="C20" i="138"/>
  <c r="B20" i="138"/>
  <c r="I19" i="138"/>
  <c r="D19" i="138"/>
  <c r="C19" i="138"/>
  <c r="B19" i="138"/>
  <c r="I18" i="138"/>
  <c r="D18" i="138"/>
  <c r="C18" i="138"/>
  <c r="B18" i="138"/>
  <c r="I17" i="138"/>
  <c r="D17" i="138"/>
  <c r="C17" i="138"/>
  <c r="B17" i="138"/>
  <c r="I16" i="138"/>
  <c r="D16" i="138"/>
  <c r="C16" i="138"/>
  <c r="B16" i="138"/>
  <c r="I14" i="138"/>
  <c r="D14" i="138"/>
  <c r="C14" i="138"/>
  <c r="B14" i="138"/>
  <c r="I13" i="138"/>
  <c r="D13" i="138"/>
  <c r="C13" i="138"/>
  <c r="B13" i="138"/>
  <c r="I12" i="138"/>
  <c r="D12" i="138"/>
  <c r="C12" i="138"/>
  <c r="B12" i="138"/>
  <c r="I11" i="138"/>
  <c r="D11" i="138"/>
  <c r="C11" i="138"/>
  <c r="B11" i="138"/>
  <c r="I10" i="138"/>
  <c r="D10" i="138"/>
  <c r="C10" i="138"/>
  <c r="B10" i="138"/>
  <c r="I9" i="138"/>
  <c r="D9" i="138"/>
  <c r="C9" i="138"/>
  <c r="B9" i="138"/>
  <c r="F6" i="138"/>
  <c r="A6" i="138"/>
  <c r="H5" i="138"/>
  <c r="A3" i="138"/>
  <c r="I116" i="136"/>
  <c r="D116" i="136"/>
  <c r="C116" i="136"/>
  <c r="B116" i="136"/>
  <c r="I115" i="136"/>
  <c r="D115" i="136"/>
  <c r="C115" i="136"/>
  <c r="B115" i="136"/>
  <c r="I114" i="136"/>
  <c r="D114" i="136"/>
  <c r="C114" i="136"/>
  <c r="B114" i="136"/>
  <c r="I113" i="136"/>
  <c r="D113" i="136"/>
  <c r="C113" i="136"/>
  <c r="B113" i="136"/>
  <c r="I112" i="136"/>
  <c r="D112" i="136"/>
  <c r="C112" i="136"/>
  <c r="B112" i="136"/>
  <c r="I111" i="136"/>
  <c r="D111" i="136"/>
  <c r="C111" i="136"/>
  <c r="B111" i="136"/>
  <c r="I109" i="136"/>
  <c r="D109" i="136"/>
  <c r="C109" i="136"/>
  <c r="B109" i="136"/>
  <c r="I108" i="136"/>
  <c r="D108" i="136"/>
  <c r="C108" i="136"/>
  <c r="B108" i="136"/>
  <c r="I107" i="136"/>
  <c r="D107" i="136"/>
  <c r="C107" i="136"/>
  <c r="B107" i="136"/>
  <c r="I106" i="136"/>
  <c r="D106" i="136"/>
  <c r="C106" i="136"/>
  <c r="B106" i="136"/>
  <c r="I105" i="136"/>
  <c r="D105" i="136"/>
  <c r="C105" i="136"/>
  <c r="B105" i="136"/>
  <c r="I104" i="136"/>
  <c r="D104" i="136"/>
  <c r="C104" i="136"/>
  <c r="B104" i="136"/>
  <c r="I102" i="136"/>
  <c r="D102" i="136"/>
  <c r="C102" i="136"/>
  <c r="B102" i="136"/>
  <c r="I101" i="136"/>
  <c r="D101" i="136"/>
  <c r="C101" i="136"/>
  <c r="B101" i="136"/>
  <c r="I100" i="136"/>
  <c r="D100" i="136"/>
  <c r="C100" i="136"/>
  <c r="B100" i="136"/>
  <c r="I99" i="136"/>
  <c r="D99" i="136"/>
  <c r="C99" i="136"/>
  <c r="B99" i="136"/>
  <c r="I98" i="136"/>
  <c r="D98" i="136"/>
  <c r="C98" i="136"/>
  <c r="B98" i="136"/>
  <c r="I97" i="136"/>
  <c r="D97" i="136"/>
  <c r="C97" i="136"/>
  <c r="B97" i="136"/>
  <c r="I95" i="136"/>
  <c r="D95" i="136"/>
  <c r="C95" i="136"/>
  <c r="B95" i="136"/>
  <c r="I94" i="136"/>
  <c r="D94" i="136"/>
  <c r="C94" i="136"/>
  <c r="B94" i="136"/>
  <c r="I93" i="136"/>
  <c r="D93" i="136"/>
  <c r="C93" i="136"/>
  <c r="B93" i="136"/>
  <c r="I92" i="136"/>
  <c r="D92" i="136"/>
  <c r="C92" i="136"/>
  <c r="B92" i="136"/>
  <c r="I91" i="136"/>
  <c r="D91" i="136"/>
  <c r="C91" i="136"/>
  <c r="B91" i="136"/>
  <c r="I90" i="136"/>
  <c r="D90" i="136"/>
  <c r="C90" i="136"/>
  <c r="B90" i="136"/>
  <c r="I88" i="136"/>
  <c r="D88" i="136"/>
  <c r="C88" i="136"/>
  <c r="B88" i="136"/>
  <c r="I87" i="136"/>
  <c r="D87" i="136"/>
  <c r="C87" i="136"/>
  <c r="B87" i="136"/>
  <c r="I86" i="136"/>
  <c r="D86" i="136"/>
  <c r="C86" i="136"/>
  <c r="B86" i="136"/>
  <c r="I85" i="136"/>
  <c r="D85" i="136"/>
  <c r="C85" i="136"/>
  <c r="B85" i="136"/>
  <c r="I84" i="136"/>
  <c r="D84" i="136"/>
  <c r="C84" i="136"/>
  <c r="B84" i="136"/>
  <c r="I83" i="136"/>
  <c r="D83" i="136"/>
  <c r="C83" i="136"/>
  <c r="B83" i="136"/>
  <c r="I82" i="136"/>
  <c r="D82" i="136"/>
  <c r="C82" i="136"/>
  <c r="B82" i="136"/>
  <c r="I81" i="136"/>
  <c r="D81" i="136"/>
  <c r="C81" i="136"/>
  <c r="B81" i="136"/>
  <c r="I80" i="136"/>
  <c r="D80" i="136"/>
  <c r="C80" i="136"/>
  <c r="B80" i="136"/>
  <c r="I79" i="136"/>
  <c r="D79" i="136"/>
  <c r="C79" i="136"/>
  <c r="B79" i="136"/>
  <c r="I78" i="136"/>
  <c r="D78" i="136"/>
  <c r="C78" i="136"/>
  <c r="B78" i="136"/>
  <c r="I77" i="136"/>
  <c r="D77" i="136"/>
  <c r="C77" i="136"/>
  <c r="B77" i="136"/>
  <c r="I75" i="136"/>
  <c r="D75" i="136"/>
  <c r="C75" i="136"/>
  <c r="B75" i="136"/>
  <c r="I74" i="136"/>
  <c r="D74" i="136"/>
  <c r="C74" i="136"/>
  <c r="B74" i="136"/>
  <c r="I73" i="136"/>
  <c r="D73" i="136"/>
  <c r="C73" i="136"/>
  <c r="B73" i="136"/>
  <c r="I72" i="136"/>
  <c r="D72" i="136"/>
  <c r="C72" i="136"/>
  <c r="B72" i="136"/>
  <c r="I71" i="136"/>
  <c r="D71" i="136"/>
  <c r="C71" i="136"/>
  <c r="B71" i="136"/>
  <c r="I70" i="136"/>
  <c r="D70" i="136"/>
  <c r="C70" i="136"/>
  <c r="B70" i="136"/>
  <c r="I68" i="136"/>
  <c r="D68" i="136"/>
  <c r="C68" i="136"/>
  <c r="B68" i="136"/>
  <c r="I67" i="136"/>
  <c r="D67" i="136"/>
  <c r="C67" i="136"/>
  <c r="B67" i="136"/>
  <c r="I66" i="136"/>
  <c r="D66" i="136"/>
  <c r="C66" i="136"/>
  <c r="B66" i="136"/>
  <c r="I65" i="136"/>
  <c r="D65" i="136"/>
  <c r="C65" i="136"/>
  <c r="B65" i="136"/>
  <c r="I64" i="136"/>
  <c r="D64" i="136"/>
  <c r="C64" i="136"/>
  <c r="B64" i="136"/>
  <c r="I63" i="136"/>
  <c r="D63" i="136"/>
  <c r="C63" i="136"/>
  <c r="B63" i="136"/>
  <c r="B21" i="136"/>
  <c r="C21" i="136"/>
  <c r="D21" i="136"/>
  <c r="B22" i="136"/>
  <c r="C22" i="136"/>
  <c r="D22" i="136"/>
  <c r="B23" i="136"/>
  <c r="C23" i="136"/>
  <c r="D23" i="136"/>
  <c r="B24" i="136"/>
  <c r="C24" i="136"/>
  <c r="D24" i="136"/>
  <c r="B28" i="136"/>
  <c r="C28" i="136"/>
  <c r="D28" i="136"/>
  <c r="B29" i="136"/>
  <c r="C29" i="136"/>
  <c r="D29" i="136"/>
  <c r="B30" i="136"/>
  <c r="C30" i="136"/>
  <c r="D30" i="136"/>
  <c r="B31" i="136"/>
  <c r="C31" i="136"/>
  <c r="D31" i="136"/>
  <c r="B32" i="136"/>
  <c r="C32" i="136"/>
  <c r="D32" i="136"/>
  <c r="B35" i="136"/>
  <c r="C35" i="136"/>
  <c r="D35" i="136"/>
  <c r="B36" i="136"/>
  <c r="C36" i="136"/>
  <c r="D36" i="136"/>
  <c r="B37" i="136"/>
  <c r="C37" i="136"/>
  <c r="D37" i="136"/>
  <c r="B38" i="136"/>
  <c r="C38" i="136"/>
  <c r="D38" i="136"/>
  <c r="B42" i="136"/>
  <c r="C42" i="136"/>
  <c r="D42" i="136"/>
  <c r="I42" i="136"/>
  <c r="B43" i="136"/>
  <c r="C43" i="136"/>
  <c r="D43" i="136"/>
  <c r="I43" i="136"/>
  <c r="B44" i="136"/>
  <c r="C44" i="136"/>
  <c r="D44" i="136"/>
  <c r="I44" i="136"/>
  <c r="B45" i="136"/>
  <c r="C45" i="136"/>
  <c r="D45" i="136"/>
  <c r="I45" i="136"/>
  <c r="B46" i="136"/>
  <c r="C46" i="136"/>
  <c r="D46" i="136"/>
  <c r="I46" i="136"/>
  <c r="B47" i="136"/>
  <c r="C47" i="136"/>
  <c r="D47" i="136"/>
  <c r="I47" i="136"/>
  <c r="B49" i="136"/>
  <c r="C49" i="136"/>
  <c r="D49" i="136"/>
  <c r="I49" i="136"/>
  <c r="B50" i="136"/>
  <c r="C50" i="136"/>
  <c r="D50" i="136"/>
  <c r="I50" i="136"/>
  <c r="B51" i="136"/>
  <c r="C51" i="136"/>
  <c r="D51" i="136"/>
  <c r="I51" i="136"/>
  <c r="B52" i="136"/>
  <c r="C52" i="136"/>
  <c r="D52" i="136"/>
  <c r="I52" i="136"/>
  <c r="B53" i="136"/>
  <c r="C53" i="136"/>
  <c r="D53" i="136"/>
  <c r="I53" i="136"/>
  <c r="B54" i="136"/>
  <c r="C54" i="136"/>
  <c r="D54" i="136"/>
  <c r="I54" i="136"/>
  <c r="B56" i="136"/>
  <c r="C56" i="136"/>
  <c r="D56" i="136"/>
  <c r="I56" i="136"/>
  <c r="B57" i="136"/>
  <c r="C57" i="136"/>
  <c r="D57" i="136"/>
  <c r="I57" i="136"/>
  <c r="B58" i="136"/>
  <c r="C58" i="136"/>
  <c r="D58" i="136"/>
  <c r="I58" i="136"/>
  <c r="B59" i="136"/>
  <c r="C59" i="136"/>
  <c r="D59" i="136"/>
  <c r="I59" i="136"/>
  <c r="B60" i="136"/>
  <c r="C60" i="136"/>
  <c r="D60" i="136"/>
  <c r="I60" i="136"/>
  <c r="B61" i="136"/>
  <c r="C61" i="136"/>
  <c r="D61" i="136"/>
  <c r="I61" i="136"/>
  <c r="D19" i="136"/>
  <c r="C19" i="136"/>
  <c r="B19" i="136"/>
  <c r="D18" i="136"/>
  <c r="C18" i="136"/>
  <c r="B18" i="136"/>
  <c r="D17" i="136"/>
  <c r="C17" i="136"/>
  <c r="B17" i="136"/>
  <c r="D16" i="136"/>
  <c r="C16" i="136"/>
  <c r="B16" i="136"/>
  <c r="F6" i="136"/>
  <c r="A6" i="136"/>
  <c r="A3" i="136"/>
  <c r="D17" i="121"/>
  <c r="C17" i="121"/>
  <c r="B17" i="121"/>
  <c r="D16" i="121"/>
  <c r="C16" i="121"/>
  <c r="B16" i="121"/>
  <c r="D15" i="121"/>
  <c r="C15" i="121"/>
  <c r="B15" i="121"/>
  <c r="D14" i="121"/>
  <c r="C14" i="121"/>
  <c r="B14" i="121"/>
  <c r="D13" i="121"/>
  <c r="C13" i="121"/>
  <c r="B13" i="121"/>
  <c r="D12" i="121"/>
  <c r="C12" i="121"/>
  <c r="B12" i="121"/>
  <c r="D11" i="121"/>
  <c r="C11" i="121"/>
  <c r="B11" i="121"/>
  <c r="D10" i="121"/>
  <c r="C10" i="121"/>
  <c r="B10" i="121"/>
  <c r="D16" i="119"/>
  <c r="C16" i="119"/>
  <c r="B16" i="119"/>
  <c r="D12" i="119"/>
  <c r="C12" i="119"/>
  <c r="B12" i="119"/>
  <c r="D11" i="119"/>
  <c r="C11" i="119"/>
  <c r="B11" i="119"/>
  <c r="B28" i="65"/>
  <c r="C28" i="65"/>
  <c r="D28" i="65"/>
  <c r="I28" i="65"/>
  <c r="B29" i="65"/>
  <c r="C29" i="65"/>
  <c r="D29" i="65"/>
  <c r="I29" i="65"/>
  <c r="B30" i="65"/>
  <c r="C30" i="65"/>
  <c r="D30" i="65"/>
  <c r="I30" i="65"/>
  <c r="B31" i="65"/>
  <c r="C31" i="65"/>
  <c r="D31" i="65"/>
  <c r="I31" i="65"/>
  <c r="B32" i="65"/>
  <c r="C32" i="65"/>
  <c r="D32" i="65"/>
  <c r="I32" i="65"/>
  <c r="B34" i="65"/>
  <c r="C34" i="65"/>
  <c r="D34" i="65"/>
  <c r="I34" i="65"/>
  <c r="B35" i="65"/>
  <c r="C35" i="65"/>
  <c r="D35" i="65"/>
  <c r="I35" i="65"/>
  <c r="B36" i="65"/>
  <c r="C36" i="65"/>
  <c r="D36" i="65"/>
  <c r="I36" i="65"/>
  <c r="B37" i="65"/>
  <c r="C37" i="65"/>
  <c r="D37" i="65"/>
  <c r="I37" i="65"/>
  <c r="B38" i="65"/>
  <c r="C38" i="65"/>
  <c r="D38" i="65"/>
  <c r="I38" i="65"/>
  <c r="B40" i="65"/>
  <c r="C40" i="65"/>
  <c r="D40" i="65"/>
  <c r="I40" i="65"/>
  <c r="B41" i="65"/>
  <c r="C41" i="65"/>
  <c r="D41" i="65"/>
  <c r="I41" i="65"/>
  <c r="B42" i="65"/>
  <c r="D42" i="65"/>
  <c r="I42" i="65"/>
  <c r="B43" i="65"/>
  <c r="C43" i="65"/>
  <c r="D43" i="65"/>
  <c r="I43" i="65"/>
  <c r="B44" i="65"/>
  <c r="C44" i="65"/>
  <c r="D44" i="65"/>
  <c r="I44" i="65"/>
  <c r="P27" i="134"/>
  <c r="P26" i="134"/>
  <c r="P25" i="134"/>
  <c r="P24" i="134"/>
  <c r="P23" i="134"/>
  <c r="P22" i="134"/>
  <c r="P21" i="134"/>
  <c r="P20" i="134"/>
  <c r="P19" i="134"/>
  <c r="P18" i="134"/>
  <c r="P17" i="134"/>
  <c r="P16" i="134"/>
  <c r="P15" i="134"/>
  <c r="P14" i="134"/>
  <c r="P13" i="134"/>
  <c r="P12" i="134"/>
  <c r="P11" i="134"/>
  <c r="P10" i="134"/>
  <c r="B11" i="134"/>
  <c r="C11" i="134"/>
  <c r="D11" i="134"/>
  <c r="B12" i="134"/>
  <c r="C12" i="134"/>
  <c r="D12" i="134"/>
  <c r="B13" i="134"/>
  <c r="C13" i="134"/>
  <c r="D13" i="134"/>
  <c r="B14" i="134"/>
  <c r="C14" i="134"/>
  <c r="D14" i="134"/>
  <c r="B15" i="134"/>
  <c r="C15" i="134"/>
  <c r="D15" i="134"/>
  <c r="B16" i="134"/>
  <c r="C16" i="134"/>
  <c r="D16" i="134"/>
  <c r="B17" i="134"/>
  <c r="C17" i="134"/>
  <c r="D17" i="134"/>
  <c r="B18" i="134"/>
  <c r="C18" i="134"/>
  <c r="D18" i="134"/>
  <c r="B19" i="134"/>
  <c r="C19" i="134"/>
  <c r="D19" i="134"/>
  <c r="B20" i="134"/>
  <c r="C20" i="134"/>
  <c r="D20" i="134"/>
  <c r="B21" i="134"/>
  <c r="C21" i="134"/>
  <c r="D21" i="134"/>
  <c r="B22" i="134"/>
  <c r="C22" i="134"/>
  <c r="D22" i="134"/>
  <c r="B23" i="134"/>
  <c r="C23" i="134"/>
  <c r="D23" i="134"/>
  <c r="B24" i="134"/>
  <c r="C24" i="134"/>
  <c r="D24" i="134"/>
  <c r="B25" i="134"/>
  <c r="C25" i="134"/>
  <c r="D25" i="134"/>
  <c r="B26" i="134"/>
  <c r="C26" i="134"/>
  <c r="D26" i="134"/>
  <c r="B27" i="134"/>
  <c r="C27" i="134"/>
  <c r="D27" i="134"/>
  <c r="B11" i="103"/>
  <c r="C11" i="103"/>
  <c r="D11" i="103"/>
  <c r="B12" i="103"/>
  <c r="C12" i="103"/>
  <c r="D12" i="103"/>
  <c r="B13" i="103"/>
  <c r="C13" i="103"/>
  <c r="D13" i="103"/>
  <c r="B15" i="103"/>
  <c r="C15" i="103"/>
  <c r="D15" i="103"/>
  <c r="B16" i="103"/>
  <c r="C16" i="103"/>
  <c r="D16" i="103"/>
  <c r="B17" i="103"/>
  <c r="C17" i="103"/>
  <c r="D17" i="103"/>
  <c r="B18" i="103"/>
  <c r="C18" i="103"/>
  <c r="D18" i="103"/>
  <c r="B19" i="103"/>
  <c r="C19" i="103"/>
  <c r="D19" i="103"/>
  <c r="B20" i="103"/>
  <c r="C20" i="103"/>
  <c r="D20" i="103"/>
  <c r="B21" i="103"/>
  <c r="C21" i="103"/>
  <c r="D21" i="103"/>
  <c r="B22" i="103"/>
  <c r="C22" i="103"/>
  <c r="D22" i="103"/>
  <c r="B23" i="103"/>
  <c r="C23" i="103"/>
  <c r="D23" i="103"/>
  <c r="B24" i="103"/>
  <c r="C24" i="103"/>
  <c r="D24" i="103"/>
  <c r="B25" i="103"/>
  <c r="C25" i="103"/>
  <c r="D25" i="103"/>
  <c r="B26" i="103"/>
  <c r="C26" i="103"/>
  <c r="D26" i="103"/>
  <c r="AN13" i="103"/>
  <c r="AN14" i="103"/>
  <c r="AN15" i="103"/>
  <c r="AN16" i="103"/>
  <c r="AN17" i="103"/>
  <c r="AN18" i="103"/>
  <c r="AN19" i="103"/>
  <c r="AN20" i="103"/>
  <c r="AN21" i="103"/>
  <c r="AN22" i="103"/>
  <c r="AN23" i="103"/>
  <c r="AN24" i="103"/>
  <c r="AN25" i="103"/>
  <c r="AN26" i="103"/>
  <c r="AN10" i="103"/>
  <c r="AN11" i="103"/>
  <c r="I25" i="125"/>
  <c r="D25" i="125"/>
  <c r="C25" i="125"/>
  <c r="B25" i="125"/>
  <c r="I24" i="125"/>
  <c r="D24" i="125"/>
  <c r="C24" i="125"/>
  <c r="B24" i="125"/>
  <c r="I23" i="125"/>
  <c r="D23" i="125"/>
  <c r="C23" i="125"/>
  <c r="B23" i="125"/>
  <c r="I22" i="125"/>
  <c r="D22" i="125"/>
  <c r="C22" i="125"/>
  <c r="B22" i="125"/>
  <c r="I21" i="125"/>
  <c r="D21" i="125"/>
  <c r="C21" i="125"/>
  <c r="B21" i="125"/>
  <c r="D19" i="125"/>
  <c r="C19" i="125"/>
  <c r="B19" i="125"/>
  <c r="D18" i="125"/>
  <c r="C18" i="125"/>
  <c r="B18" i="125"/>
  <c r="D17" i="125"/>
  <c r="C17" i="125"/>
  <c r="B17" i="125"/>
  <c r="D16" i="125"/>
  <c r="C16" i="125"/>
  <c r="B16" i="125"/>
  <c r="D12" i="125"/>
  <c r="C12" i="125"/>
  <c r="B12" i="125"/>
  <c r="D11" i="125"/>
  <c r="C11" i="125"/>
  <c r="B11" i="125"/>
  <c r="B11" i="124"/>
  <c r="C11" i="124"/>
  <c r="D11" i="124"/>
  <c r="I11" i="124"/>
  <c r="B12" i="124"/>
  <c r="C12" i="124"/>
  <c r="D12" i="124"/>
  <c r="I12" i="124"/>
  <c r="B13" i="124"/>
  <c r="C13" i="124"/>
  <c r="D13" i="124"/>
  <c r="I13" i="124"/>
  <c r="B14" i="124"/>
  <c r="C14" i="124"/>
  <c r="D14" i="124"/>
  <c r="I14" i="124"/>
  <c r="B15" i="124"/>
  <c r="C15" i="124"/>
  <c r="D15" i="124"/>
  <c r="I15" i="124"/>
  <c r="B16" i="124"/>
  <c r="C16" i="124"/>
  <c r="D16" i="124"/>
  <c r="I16" i="124"/>
  <c r="B17" i="124"/>
  <c r="C17" i="124"/>
  <c r="D17" i="124"/>
  <c r="I17" i="124"/>
  <c r="B18" i="124"/>
  <c r="C18" i="124"/>
  <c r="D18" i="124"/>
  <c r="I18" i="124"/>
  <c r="B19" i="124"/>
  <c r="C19" i="124"/>
  <c r="D19" i="124"/>
  <c r="I19" i="124"/>
  <c r="B20" i="124"/>
  <c r="C20" i="124"/>
  <c r="D20" i="124"/>
  <c r="I20" i="124"/>
  <c r="B21" i="124"/>
  <c r="C21" i="124"/>
  <c r="D21" i="124"/>
  <c r="I21" i="124"/>
  <c r="B22" i="124"/>
  <c r="C22" i="124"/>
  <c r="D22" i="124"/>
  <c r="I22" i="124"/>
  <c r="B23" i="124"/>
  <c r="C23" i="124"/>
  <c r="D23" i="124"/>
  <c r="I23" i="124"/>
  <c r="B10" i="124"/>
  <c r="C10" i="124"/>
  <c r="D10" i="124"/>
  <c r="I10" i="124"/>
  <c r="Y8" i="90"/>
  <c r="Y8" i="87"/>
  <c r="L8" i="75"/>
  <c r="L8" i="94"/>
  <c r="L9" i="81"/>
  <c r="O8" i="74"/>
  <c r="N8" i="49"/>
  <c r="M8" i="72"/>
  <c r="M8" i="89"/>
  <c r="M8" i="76"/>
  <c r="N7" i="88"/>
  <c r="N8" i="40"/>
  <c r="W9" i="90"/>
  <c r="L9" i="94"/>
  <c r="M9" i="74"/>
  <c r="I9" i="74"/>
  <c r="L9" i="49"/>
  <c r="J9" i="72"/>
  <c r="K9" i="89"/>
  <c r="K9" i="76"/>
  <c r="F12" i="75"/>
  <c r="J13" i="75"/>
  <c r="J12" i="75"/>
  <c r="A12" i="75"/>
  <c r="A18" i="74" l="1"/>
  <c r="A17" i="74"/>
  <c r="A16" i="74"/>
  <c r="A13" i="74"/>
  <c r="A12" i="74"/>
  <c r="A14" i="74"/>
  <c r="A15" i="74"/>
  <c r="A55" i="49"/>
  <c r="A54" i="49"/>
  <c r="A53" i="49"/>
  <c r="A52" i="49"/>
  <c r="A51" i="49"/>
  <c r="A50" i="49"/>
  <c r="A49" i="49"/>
  <c r="A48" i="49"/>
  <c r="A47" i="49"/>
  <c r="A46" i="49"/>
  <c r="A45" i="49"/>
  <c r="A44" i="49"/>
  <c r="A43" i="49"/>
  <c r="A42" i="49"/>
  <c r="A41" i="49"/>
  <c r="A40" i="49"/>
  <c r="A39" i="49"/>
  <c r="A38" i="49"/>
  <c r="A37" i="49"/>
  <c r="A36" i="49"/>
  <c r="A35" i="49"/>
  <c r="A34" i="49"/>
  <c r="A33" i="49"/>
  <c r="A32" i="49"/>
  <c r="A31" i="49"/>
  <c r="A30" i="49"/>
  <c r="A29" i="49"/>
  <c r="A28" i="49"/>
  <c r="A27" i="49"/>
  <c r="A26" i="49"/>
  <c r="A25" i="49"/>
  <c r="A24" i="49"/>
  <c r="A23" i="49"/>
  <c r="A22" i="49"/>
  <c r="A21" i="49"/>
  <c r="A16" i="49"/>
  <c r="A14" i="49"/>
  <c r="A13" i="49"/>
  <c r="A20" i="49"/>
  <c r="A18" i="49"/>
  <c r="A12" i="49"/>
  <c r="A17" i="49"/>
  <c r="A19" i="49"/>
  <c r="A15" i="49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2" i="72"/>
  <c r="A15" i="72"/>
  <c r="A13" i="72"/>
  <c r="A14" i="72"/>
  <c r="I13" i="75" l="1"/>
  <c r="I12" i="75"/>
  <c r="J14" i="81"/>
  <c r="K13" i="74"/>
  <c r="K12" i="74"/>
  <c r="M15" i="74"/>
  <c r="M18" i="74"/>
  <c r="M17" i="74"/>
  <c r="M16" i="74"/>
  <c r="M13" i="74"/>
  <c r="M12" i="74"/>
  <c r="M14" i="74"/>
  <c r="L15" i="49"/>
  <c r="L55" i="49"/>
  <c r="L54" i="49"/>
  <c r="L53" i="49"/>
  <c r="L52" i="49"/>
  <c r="L51" i="49"/>
  <c r="L50" i="49"/>
  <c r="L49" i="49"/>
  <c r="L48" i="49"/>
  <c r="L47" i="49"/>
  <c r="L46" i="49"/>
  <c r="L45" i="49"/>
  <c r="L44" i="49"/>
  <c r="L43" i="49"/>
  <c r="L42" i="49"/>
  <c r="L41" i="49"/>
  <c r="L40" i="49"/>
  <c r="L39" i="49"/>
  <c r="L38" i="49"/>
  <c r="L37" i="49"/>
  <c r="L36" i="49"/>
  <c r="L35" i="49"/>
  <c r="L34" i="49"/>
  <c r="L33" i="49"/>
  <c r="L32" i="49"/>
  <c r="L31" i="49"/>
  <c r="L30" i="49"/>
  <c r="L29" i="49"/>
  <c r="L28" i="49"/>
  <c r="L27" i="49"/>
  <c r="L26" i="49"/>
  <c r="L25" i="49"/>
  <c r="L24" i="49"/>
  <c r="L23" i="49"/>
  <c r="L22" i="49"/>
  <c r="L21" i="49"/>
  <c r="L16" i="49"/>
  <c r="L14" i="49"/>
  <c r="L13" i="49"/>
  <c r="L20" i="49"/>
  <c r="L18" i="49"/>
  <c r="L12" i="49"/>
  <c r="L17" i="49"/>
  <c r="L19" i="49"/>
  <c r="J14" i="72"/>
  <c r="J13" i="72"/>
  <c r="J15" i="72"/>
  <c r="J12" i="72"/>
  <c r="J16" i="72"/>
  <c r="J17" i="72"/>
  <c r="J18" i="72"/>
  <c r="J19" i="72"/>
  <c r="J20" i="72"/>
  <c r="J21" i="72"/>
  <c r="J22" i="72"/>
  <c r="J23" i="72"/>
  <c r="J24" i="72"/>
  <c r="J25" i="72"/>
  <c r="J26" i="72"/>
  <c r="J27" i="72"/>
  <c r="J28" i="72"/>
  <c r="J29" i="72"/>
  <c r="J30" i="72"/>
  <c r="J31" i="72"/>
  <c r="J32" i="72"/>
  <c r="J33" i="72"/>
  <c r="J34" i="72"/>
  <c r="J35" i="72"/>
  <c r="J36" i="72"/>
  <c r="K12" i="76" l="1"/>
  <c r="K24" i="76"/>
  <c r="K20" i="76"/>
  <c r="K13" i="76"/>
  <c r="Q23" i="88" l="1"/>
  <c r="Q16" i="88"/>
  <c r="Q26" i="88"/>
  <c r="L26" i="88" s="1"/>
  <c r="Q11" i="88"/>
  <c r="Y13" i="90"/>
  <c r="X13" i="90"/>
  <c r="I13" i="90"/>
  <c r="G13" i="90"/>
  <c r="F13" i="90"/>
  <c r="E13" i="90"/>
  <c r="D13" i="90"/>
  <c r="Y16" i="90"/>
  <c r="X16" i="90"/>
  <c r="I16" i="90"/>
  <c r="G16" i="90"/>
  <c r="F16" i="90"/>
  <c r="E16" i="90"/>
  <c r="D16" i="90"/>
  <c r="Y19" i="90"/>
  <c r="X19" i="90"/>
  <c r="I19" i="90"/>
  <c r="G19" i="90"/>
  <c r="F19" i="90"/>
  <c r="E19" i="90"/>
  <c r="D19" i="90"/>
  <c r="Y18" i="90"/>
  <c r="X18" i="90"/>
  <c r="I18" i="90"/>
  <c r="G18" i="90"/>
  <c r="F18" i="90"/>
  <c r="E18" i="90"/>
  <c r="D18" i="90"/>
  <c r="Y17" i="90"/>
  <c r="X17" i="90"/>
  <c r="I17" i="90"/>
  <c r="G17" i="90"/>
  <c r="F17" i="90"/>
  <c r="E17" i="90"/>
  <c r="D17" i="90"/>
  <c r="Y21" i="90"/>
  <c r="X21" i="90"/>
  <c r="I21" i="90"/>
  <c r="G21" i="90"/>
  <c r="F21" i="90"/>
  <c r="E21" i="90"/>
  <c r="D21" i="90"/>
  <c r="Y22" i="90"/>
  <c r="X22" i="90"/>
  <c r="I22" i="90"/>
  <c r="G22" i="90"/>
  <c r="F22" i="90"/>
  <c r="E22" i="90"/>
  <c r="D22" i="90"/>
  <c r="P33" i="26"/>
  <c r="P32" i="26"/>
  <c r="D32" i="26"/>
  <c r="C32" i="26"/>
  <c r="B32" i="26"/>
  <c r="P31" i="26"/>
  <c r="P30" i="26"/>
  <c r="D30" i="26"/>
  <c r="C30" i="26"/>
  <c r="B30" i="26"/>
  <c r="P29" i="26"/>
  <c r="P28" i="26"/>
  <c r="D28" i="26"/>
  <c r="C28" i="26"/>
  <c r="B28" i="26"/>
  <c r="P26" i="26"/>
  <c r="D26" i="26"/>
  <c r="C26" i="26"/>
  <c r="B26" i="26"/>
  <c r="P24" i="26"/>
  <c r="D24" i="26"/>
  <c r="C24" i="26"/>
  <c r="B24" i="26"/>
  <c r="P22" i="26"/>
  <c r="P20" i="26"/>
  <c r="P18" i="26"/>
  <c r="P16" i="26"/>
  <c r="P57" i="24"/>
  <c r="P56" i="24"/>
  <c r="P55" i="24"/>
  <c r="P54" i="24"/>
  <c r="P53" i="24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A4" i="89"/>
  <c r="A4" i="72"/>
  <c r="A4" i="49"/>
  <c r="A4" i="74"/>
  <c r="A3" i="74"/>
  <c r="A4" i="81"/>
  <c r="A4" i="75"/>
  <c r="A4" i="87"/>
  <c r="A4" i="90"/>
  <c r="A3" i="90"/>
  <c r="A4" i="76"/>
  <c r="A4" i="40"/>
  <c r="A3" i="88"/>
  <c r="L8" i="40"/>
  <c r="I25" i="65"/>
  <c r="I24" i="65"/>
  <c r="I23" i="65"/>
  <c r="I22" i="65"/>
  <c r="K17" i="49"/>
  <c r="K12" i="49"/>
  <c r="K18" i="49"/>
  <c r="K13" i="49"/>
  <c r="K14" i="49"/>
  <c r="K16" i="49"/>
  <c r="K21" i="49"/>
  <c r="K22" i="49"/>
  <c r="K23" i="49"/>
  <c r="K24" i="49"/>
  <c r="K25" i="49"/>
  <c r="K26" i="49"/>
  <c r="K27" i="49"/>
  <c r="K28" i="49"/>
  <c r="K29" i="49"/>
  <c r="K30" i="49"/>
  <c r="K31" i="49"/>
  <c r="K32" i="49"/>
  <c r="K33" i="49"/>
  <c r="K34" i="49"/>
  <c r="K35" i="49"/>
  <c r="K36" i="49"/>
  <c r="K37" i="49"/>
  <c r="K38" i="49"/>
  <c r="K39" i="49"/>
  <c r="K40" i="49"/>
  <c r="K41" i="49"/>
  <c r="K42" i="49"/>
  <c r="K43" i="49"/>
  <c r="K44" i="49"/>
  <c r="K45" i="49"/>
  <c r="K46" i="49"/>
  <c r="K47" i="49"/>
  <c r="K48" i="49"/>
  <c r="K49" i="49"/>
  <c r="K50" i="49"/>
  <c r="K51" i="49"/>
  <c r="K52" i="49"/>
  <c r="K53" i="49"/>
  <c r="K54" i="49"/>
  <c r="K55" i="49"/>
  <c r="K15" i="49"/>
  <c r="I17" i="72"/>
  <c r="I18" i="72"/>
  <c r="I19" i="72"/>
  <c r="I20" i="72"/>
  <c r="I21" i="72"/>
  <c r="I22" i="72"/>
  <c r="I23" i="72"/>
  <c r="I24" i="72"/>
  <c r="I25" i="72"/>
  <c r="I26" i="72"/>
  <c r="I27" i="72"/>
  <c r="I28" i="72"/>
  <c r="I29" i="72"/>
  <c r="I30" i="72"/>
  <c r="I31" i="72"/>
  <c r="I32" i="72"/>
  <c r="I33" i="72"/>
  <c r="I34" i="72"/>
  <c r="I35" i="72"/>
  <c r="I36" i="72"/>
  <c r="N6" i="134"/>
  <c r="A4" i="134"/>
  <c r="A4" i="65"/>
  <c r="A3" i="114"/>
  <c r="A3" i="100"/>
  <c r="A4" i="117"/>
  <c r="A3" i="118"/>
  <c r="A4" i="119"/>
  <c r="A4" i="120"/>
  <c r="A4" i="121"/>
  <c r="A4" i="123"/>
  <c r="A4" i="124"/>
  <c r="A3" i="125"/>
  <c r="A3" i="126"/>
  <c r="A3" i="127"/>
  <c r="A3" i="128"/>
  <c r="A3" i="129"/>
  <c r="A4" i="130"/>
  <c r="A4" i="36"/>
  <c r="A4" i="103"/>
  <c r="A4" i="24"/>
  <c r="F7" i="114"/>
  <c r="F7" i="100"/>
  <c r="F7" i="117"/>
  <c r="F7" i="118"/>
  <c r="F7" i="119"/>
  <c r="F8" i="120"/>
  <c r="F7" i="121"/>
  <c r="F8" i="122"/>
  <c r="F7" i="123"/>
  <c r="F7" i="124"/>
  <c r="F6" i="125"/>
  <c r="F7" i="126"/>
  <c r="I7" i="127"/>
  <c r="F6" i="128"/>
  <c r="F7" i="129"/>
  <c r="G7" i="130"/>
  <c r="AA7" i="36"/>
  <c r="AA7" i="103"/>
  <c r="K12" i="24"/>
  <c r="Y9" i="90"/>
  <c r="L7" i="75"/>
  <c r="L8" i="81"/>
  <c r="O9" i="74"/>
  <c r="N9" i="49"/>
  <c r="M9" i="76"/>
  <c r="E7" i="65"/>
  <c r="A9" i="90"/>
  <c r="A9" i="87"/>
  <c r="A9" i="75"/>
  <c r="A9" i="94"/>
  <c r="A9" i="81"/>
  <c r="A9" i="74"/>
  <c r="A9" i="49"/>
  <c r="A9" i="72"/>
  <c r="A9" i="89"/>
  <c r="A9" i="76"/>
  <c r="A8" i="88"/>
  <c r="A9" i="40"/>
  <c r="A7" i="134"/>
  <c r="A7" i="103"/>
  <c r="A7" i="36"/>
  <c r="A7" i="130"/>
  <c r="A7" i="129"/>
  <c r="A6" i="128"/>
  <c r="A7" i="127"/>
  <c r="A7" i="126"/>
  <c r="A6" i="125"/>
  <c r="A7" i="124"/>
  <c r="A7" i="123"/>
  <c r="A8" i="122"/>
  <c r="A7" i="121"/>
  <c r="A8" i="120"/>
  <c r="A7" i="119"/>
  <c r="A7" i="118"/>
  <c r="A7" i="117"/>
  <c r="A7" i="100"/>
  <c r="A7" i="114"/>
  <c r="A7" i="65"/>
  <c r="A5" i="90"/>
  <c r="A5" i="75"/>
  <c r="A5" i="81"/>
  <c r="A5" i="74"/>
  <c r="A5" i="49"/>
  <c r="A5" i="76"/>
  <c r="H6" i="119"/>
  <c r="I42" i="130"/>
  <c r="D42" i="130"/>
  <c r="C42" i="130"/>
  <c r="B42" i="130"/>
  <c r="I41" i="130"/>
  <c r="D41" i="130"/>
  <c r="C41" i="130"/>
  <c r="B41" i="130"/>
  <c r="I40" i="130"/>
  <c r="D40" i="130"/>
  <c r="C40" i="130"/>
  <c r="B40" i="130"/>
  <c r="I39" i="130"/>
  <c r="D39" i="130"/>
  <c r="C39" i="130"/>
  <c r="B39" i="130"/>
  <c r="I38" i="130"/>
  <c r="D38" i="130"/>
  <c r="C38" i="130"/>
  <c r="B38" i="130"/>
  <c r="I37" i="130"/>
  <c r="D37" i="130"/>
  <c r="C37" i="130"/>
  <c r="B37" i="130"/>
  <c r="I36" i="130"/>
  <c r="D36" i="130"/>
  <c r="C36" i="130"/>
  <c r="B36" i="130"/>
  <c r="I35" i="130"/>
  <c r="D35" i="130"/>
  <c r="C35" i="130"/>
  <c r="B35" i="130"/>
  <c r="I34" i="130"/>
  <c r="D34" i="130"/>
  <c r="C34" i="130"/>
  <c r="B34" i="130"/>
  <c r="I33" i="130"/>
  <c r="D33" i="130"/>
  <c r="C33" i="130"/>
  <c r="B33" i="130"/>
  <c r="I32" i="130"/>
  <c r="D32" i="130"/>
  <c r="C32" i="130"/>
  <c r="B32" i="130"/>
  <c r="I31" i="130"/>
  <c r="D31" i="130"/>
  <c r="C31" i="130"/>
  <c r="B31" i="130"/>
  <c r="I30" i="130"/>
  <c r="D30" i="130"/>
  <c r="C30" i="130"/>
  <c r="B30" i="130"/>
  <c r="I29" i="130"/>
  <c r="D29" i="130"/>
  <c r="C29" i="130"/>
  <c r="B29" i="130"/>
  <c r="I28" i="130"/>
  <c r="D28" i="130"/>
  <c r="C28" i="130"/>
  <c r="B28" i="130"/>
  <c r="I27" i="130"/>
  <c r="D27" i="130"/>
  <c r="C27" i="130"/>
  <c r="B27" i="130"/>
  <c r="I25" i="130"/>
  <c r="D25" i="130"/>
  <c r="C25" i="130"/>
  <c r="B25" i="130"/>
  <c r="I24" i="130"/>
  <c r="D24" i="130"/>
  <c r="C24" i="130"/>
  <c r="B24" i="130"/>
  <c r="I23" i="130"/>
  <c r="D23" i="130"/>
  <c r="C23" i="130"/>
  <c r="B23" i="130"/>
  <c r="I22" i="130"/>
  <c r="D22" i="130"/>
  <c r="C22" i="130"/>
  <c r="B22" i="130"/>
  <c r="I21" i="130"/>
  <c r="D21" i="130"/>
  <c r="C21" i="130"/>
  <c r="B21" i="130"/>
  <c r="I20" i="130"/>
  <c r="D20" i="130"/>
  <c r="C20" i="130"/>
  <c r="B20" i="130"/>
  <c r="I19" i="130"/>
  <c r="D19" i="130"/>
  <c r="C19" i="130"/>
  <c r="B19" i="130"/>
  <c r="I18" i="130"/>
  <c r="D18" i="130"/>
  <c r="C18" i="130"/>
  <c r="B18" i="130"/>
  <c r="I17" i="130"/>
  <c r="D17" i="130"/>
  <c r="C17" i="130"/>
  <c r="B17" i="130"/>
  <c r="I16" i="130"/>
  <c r="D16" i="130"/>
  <c r="C16" i="130"/>
  <c r="B16" i="130"/>
  <c r="D10" i="130"/>
  <c r="C10" i="130"/>
  <c r="B10" i="130"/>
  <c r="K17" i="129"/>
  <c r="D17" i="129"/>
  <c r="C17" i="129"/>
  <c r="B17" i="129"/>
  <c r="K16" i="129"/>
  <c r="D16" i="129"/>
  <c r="C16" i="129"/>
  <c r="B16" i="129"/>
  <c r="K15" i="129"/>
  <c r="D15" i="129"/>
  <c r="C15" i="129"/>
  <c r="B15" i="129"/>
  <c r="K14" i="129"/>
  <c r="D14" i="129"/>
  <c r="C14" i="129"/>
  <c r="B14" i="129"/>
  <c r="K13" i="129"/>
  <c r="D13" i="129"/>
  <c r="C13" i="129"/>
  <c r="B13" i="129"/>
  <c r="K12" i="129"/>
  <c r="D12" i="129"/>
  <c r="C12" i="129"/>
  <c r="B12" i="129"/>
  <c r="K11" i="129"/>
  <c r="D11" i="129"/>
  <c r="C11" i="129"/>
  <c r="B11" i="129"/>
  <c r="K10" i="129"/>
  <c r="D10" i="129"/>
  <c r="C10" i="129"/>
  <c r="B10" i="129"/>
  <c r="I70" i="128"/>
  <c r="D70" i="128"/>
  <c r="C70" i="128"/>
  <c r="B70" i="128"/>
  <c r="I69" i="128"/>
  <c r="D69" i="128"/>
  <c r="C69" i="128"/>
  <c r="B69" i="128"/>
  <c r="I68" i="128"/>
  <c r="D68" i="128"/>
  <c r="C68" i="128"/>
  <c r="B68" i="128"/>
  <c r="I67" i="128"/>
  <c r="D67" i="128"/>
  <c r="C67" i="128"/>
  <c r="B67" i="128"/>
  <c r="I66" i="128"/>
  <c r="D66" i="128"/>
  <c r="C66" i="128"/>
  <c r="B66" i="128"/>
  <c r="I65" i="128"/>
  <c r="D65" i="128"/>
  <c r="C65" i="128"/>
  <c r="B65" i="128"/>
  <c r="I64" i="128"/>
  <c r="D64" i="128"/>
  <c r="C64" i="128"/>
  <c r="B64" i="128"/>
  <c r="I63" i="128"/>
  <c r="D63" i="128"/>
  <c r="C63" i="128"/>
  <c r="B63" i="128"/>
  <c r="I61" i="128"/>
  <c r="D61" i="128"/>
  <c r="C61" i="128"/>
  <c r="B61" i="128"/>
  <c r="I60" i="128"/>
  <c r="D60" i="128"/>
  <c r="C60" i="128"/>
  <c r="B60" i="128"/>
  <c r="I59" i="128"/>
  <c r="D59" i="128"/>
  <c r="C59" i="128"/>
  <c r="B59" i="128"/>
  <c r="I58" i="128"/>
  <c r="D58" i="128"/>
  <c r="C58" i="128"/>
  <c r="B58" i="128"/>
  <c r="I57" i="128"/>
  <c r="D57" i="128"/>
  <c r="C57" i="128"/>
  <c r="B57" i="128"/>
  <c r="I56" i="128"/>
  <c r="D56" i="128"/>
  <c r="C56" i="128"/>
  <c r="B56" i="128"/>
  <c r="I55" i="128"/>
  <c r="D55" i="128"/>
  <c r="C55" i="128"/>
  <c r="B55" i="128"/>
  <c r="I54" i="128"/>
  <c r="D54" i="128"/>
  <c r="C54" i="128"/>
  <c r="B54" i="128"/>
  <c r="I52" i="128"/>
  <c r="D52" i="128"/>
  <c r="C52" i="128"/>
  <c r="B52" i="128"/>
  <c r="I51" i="128"/>
  <c r="D51" i="128"/>
  <c r="C51" i="128"/>
  <c r="B51" i="128"/>
  <c r="I50" i="128"/>
  <c r="D50" i="128"/>
  <c r="C50" i="128"/>
  <c r="B50" i="128"/>
  <c r="I49" i="128"/>
  <c r="D49" i="128"/>
  <c r="C49" i="128"/>
  <c r="B49" i="128"/>
  <c r="I48" i="128"/>
  <c r="D48" i="128"/>
  <c r="C48" i="128"/>
  <c r="B48" i="128"/>
  <c r="I47" i="128"/>
  <c r="D47" i="128"/>
  <c r="C47" i="128"/>
  <c r="B47" i="128"/>
  <c r="I46" i="128"/>
  <c r="D46" i="128"/>
  <c r="C46" i="128"/>
  <c r="B46" i="128"/>
  <c r="I45" i="128"/>
  <c r="D45" i="128"/>
  <c r="C45" i="128"/>
  <c r="B45" i="128"/>
  <c r="I43" i="128"/>
  <c r="D43" i="128"/>
  <c r="C43" i="128"/>
  <c r="B43" i="128"/>
  <c r="I42" i="128"/>
  <c r="D42" i="128"/>
  <c r="C42" i="128"/>
  <c r="B42" i="128"/>
  <c r="I41" i="128"/>
  <c r="D41" i="128"/>
  <c r="C41" i="128"/>
  <c r="B41" i="128"/>
  <c r="I40" i="128"/>
  <c r="D40" i="128"/>
  <c r="C40" i="128"/>
  <c r="B40" i="128"/>
  <c r="I39" i="128"/>
  <c r="D39" i="128"/>
  <c r="C39" i="128"/>
  <c r="B39" i="128"/>
  <c r="I38" i="128"/>
  <c r="D38" i="128"/>
  <c r="C38" i="128"/>
  <c r="B38" i="128"/>
  <c r="I37" i="128"/>
  <c r="D37" i="128"/>
  <c r="C37" i="128"/>
  <c r="B37" i="128"/>
  <c r="I36" i="128"/>
  <c r="D36" i="128"/>
  <c r="C36" i="128"/>
  <c r="B36" i="128"/>
  <c r="I34" i="128"/>
  <c r="D34" i="128"/>
  <c r="C34" i="128"/>
  <c r="B34" i="128"/>
  <c r="I33" i="128"/>
  <c r="D33" i="128"/>
  <c r="C33" i="128"/>
  <c r="B33" i="128"/>
  <c r="I32" i="128"/>
  <c r="D32" i="128"/>
  <c r="C32" i="128"/>
  <c r="B32" i="128"/>
  <c r="I31" i="128"/>
  <c r="D31" i="128"/>
  <c r="C31" i="128"/>
  <c r="B31" i="128"/>
  <c r="I30" i="128"/>
  <c r="D30" i="128"/>
  <c r="C30" i="128"/>
  <c r="B30" i="128"/>
  <c r="I29" i="128"/>
  <c r="D29" i="128"/>
  <c r="C29" i="128"/>
  <c r="B29" i="128"/>
  <c r="I28" i="128"/>
  <c r="D28" i="128"/>
  <c r="C28" i="128"/>
  <c r="B28" i="128"/>
  <c r="I27" i="128"/>
  <c r="D27" i="128"/>
  <c r="C27" i="128"/>
  <c r="B27" i="128"/>
  <c r="I25" i="128"/>
  <c r="D25" i="128"/>
  <c r="C25" i="128"/>
  <c r="B25" i="128"/>
  <c r="I24" i="128"/>
  <c r="D24" i="128"/>
  <c r="C24" i="128"/>
  <c r="B24" i="128"/>
  <c r="I23" i="128"/>
  <c r="D23" i="128"/>
  <c r="C23" i="128"/>
  <c r="B23" i="128"/>
  <c r="I22" i="128"/>
  <c r="D22" i="128"/>
  <c r="C22" i="128"/>
  <c r="B22" i="128"/>
  <c r="I21" i="128"/>
  <c r="D21" i="128"/>
  <c r="C21" i="128"/>
  <c r="B21" i="128"/>
  <c r="I20" i="128"/>
  <c r="D20" i="128"/>
  <c r="C20" i="128"/>
  <c r="B20" i="128"/>
  <c r="I19" i="128"/>
  <c r="D19" i="128"/>
  <c r="C19" i="128"/>
  <c r="B19" i="128"/>
  <c r="I18" i="128"/>
  <c r="D18" i="128"/>
  <c r="C18" i="128"/>
  <c r="B18" i="128"/>
  <c r="D16" i="128"/>
  <c r="C16" i="128"/>
  <c r="B16" i="128"/>
  <c r="D15" i="128"/>
  <c r="C15" i="128"/>
  <c r="B15" i="128"/>
  <c r="D14" i="128"/>
  <c r="C14" i="128"/>
  <c r="B14" i="128"/>
  <c r="D13" i="128"/>
  <c r="C13" i="128"/>
  <c r="B13" i="128"/>
  <c r="D12" i="128"/>
  <c r="C12" i="128"/>
  <c r="B12" i="128"/>
  <c r="D11" i="128"/>
  <c r="C11" i="128"/>
  <c r="B11" i="128"/>
  <c r="D12" i="127"/>
  <c r="C12" i="127"/>
  <c r="B12" i="127"/>
  <c r="J26" i="126"/>
  <c r="D26" i="126"/>
  <c r="C26" i="126"/>
  <c r="B26" i="126"/>
  <c r="J25" i="126"/>
  <c r="D25" i="126"/>
  <c r="C25" i="126"/>
  <c r="B25" i="126"/>
  <c r="J24" i="126"/>
  <c r="D24" i="126"/>
  <c r="C24" i="126"/>
  <c r="B24" i="126"/>
  <c r="J23" i="126"/>
  <c r="D23" i="126"/>
  <c r="C23" i="126"/>
  <c r="B23" i="126"/>
  <c r="J22" i="126"/>
  <c r="D22" i="126"/>
  <c r="C22" i="126"/>
  <c r="B22" i="126"/>
  <c r="J21" i="126"/>
  <c r="D21" i="126"/>
  <c r="C21" i="126"/>
  <c r="B21" i="126"/>
  <c r="J20" i="126"/>
  <c r="D20" i="126"/>
  <c r="C20" i="126"/>
  <c r="B20" i="126"/>
  <c r="J19" i="126"/>
  <c r="D19" i="126"/>
  <c r="C19" i="126"/>
  <c r="B19" i="126"/>
  <c r="J17" i="126"/>
  <c r="D17" i="126"/>
  <c r="C17" i="126"/>
  <c r="B17" i="126"/>
  <c r="J16" i="126"/>
  <c r="D16" i="126"/>
  <c r="C16" i="126"/>
  <c r="B16" i="126"/>
  <c r="J15" i="126"/>
  <c r="D15" i="126"/>
  <c r="C15" i="126"/>
  <c r="B15" i="126"/>
  <c r="J14" i="126"/>
  <c r="D14" i="126"/>
  <c r="C14" i="126"/>
  <c r="B14" i="126"/>
  <c r="J13" i="126"/>
  <c r="D13" i="126"/>
  <c r="C13" i="126"/>
  <c r="B13" i="126"/>
  <c r="J12" i="126"/>
  <c r="D12" i="126"/>
  <c r="C12" i="126"/>
  <c r="B12" i="126"/>
  <c r="J11" i="126"/>
  <c r="D11" i="126"/>
  <c r="C11" i="126"/>
  <c r="B11" i="126"/>
  <c r="J10" i="126"/>
  <c r="D10" i="126"/>
  <c r="C10" i="126"/>
  <c r="B10" i="126"/>
  <c r="I16" i="123"/>
  <c r="D16" i="123"/>
  <c r="C16" i="123"/>
  <c r="B16" i="123"/>
  <c r="I15" i="123"/>
  <c r="D15" i="123"/>
  <c r="C15" i="123"/>
  <c r="B15" i="123"/>
  <c r="D14" i="123"/>
  <c r="C14" i="123"/>
  <c r="B14" i="123"/>
  <c r="D13" i="123"/>
  <c r="C13" i="123"/>
  <c r="B13" i="123"/>
  <c r="D12" i="123"/>
  <c r="C12" i="123"/>
  <c r="B12" i="123"/>
  <c r="I11" i="123"/>
  <c r="D11" i="123"/>
  <c r="C11" i="123"/>
  <c r="B11" i="123"/>
  <c r="I10" i="123"/>
  <c r="D10" i="123"/>
  <c r="C10" i="123"/>
  <c r="B10" i="123"/>
  <c r="I40" i="117"/>
  <c r="D40" i="117"/>
  <c r="C40" i="117"/>
  <c r="B40" i="117"/>
  <c r="I39" i="117"/>
  <c r="D39" i="117"/>
  <c r="C39" i="117"/>
  <c r="B39" i="117"/>
  <c r="I38" i="117"/>
  <c r="D38" i="117"/>
  <c r="C38" i="117"/>
  <c r="B38" i="117"/>
  <c r="I36" i="117"/>
  <c r="D36" i="117"/>
  <c r="C36" i="117"/>
  <c r="B36" i="117"/>
  <c r="I35" i="117"/>
  <c r="D35" i="117"/>
  <c r="C35" i="117"/>
  <c r="B35" i="117"/>
  <c r="I34" i="117"/>
  <c r="D34" i="117"/>
  <c r="C34" i="117"/>
  <c r="B34" i="117"/>
  <c r="I32" i="117"/>
  <c r="D32" i="117"/>
  <c r="C32" i="117"/>
  <c r="B32" i="117"/>
  <c r="I31" i="117"/>
  <c r="D31" i="117"/>
  <c r="C31" i="117"/>
  <c r="B31" i="117"/>
  <c r="I30" i="117"/>
  <c r="D30" i="117"/>
  <c r="C30" i="117"/>
  <c r="B30" i="117"/>
  <c r="I28" i="117"/>
  <c r="D28" i="117"/>
  <c r="C28" i="117"/>
  <c r="B28" i="117"/>
  <c r="I27" i="117"/>
  <c r="D27" i="117"/>
  <c r="C27" i="117"/>
  <c r="B27" i="117"/>
  <c r="I26" i="117"/>
  <c r="D26" i="117"/>
  <c r="C26" i="117"/>
  <c r="B26" i="117"/>
  <c r="I24" i="117"/>
  <c r="D24" i="117"/>
  <c r="C24" i="117"/>
  <c r="B24" i="117"/>
  <c r="I23" i="117"/>
  <c r="D23" i="117"/>
  <c r="C23" i="117"/>
  <c r="B23" i="117"/>
  <c r="I22" i="117"/>
  <c r="D22" i="117"/>
  <c r="C22" i="117"/>
  <c r="B22" i="117"/>
  <c r="D20" i="117"/>
  <c r="C20" i="117"/>
  <c r="B20" i="117"/>
  <c r="D19" i="117"/>
  <c r="C19" i="117"/>
  <c r="B19" i="117"/>
  <c r="D18" i="117"/>
  <c r="C18" i="117"/>
  <c r="B18" i="117"/>
  <c r="D16" i="117"/>
  <c r="C16" i="117"/>
  <c r="B16" i="117"/>
  <c r="D12" i="117"/>
  <c r="C12" i="117"/>
  <c r="B12" i="117"/>
  <c r="C11" i="117"/>
  <c r="B11" i="117"/>
  <c r="J18" i="122"/>
  <c r="D18" i="122"/>
  <c r="C18" i="122"/>
  <c r="B18" i="122"/>
  <c r="J17" i="122"/>
  <c r="D17" i="122"/>
  <c r="C17" i="122"/>
  <c r="B17" i="122"/>
  <c r="J16" i="122"/>
  <c r="D16" i="122"/>
  <c r="C16" i="122"/>
  <c r="B16" i="122"/>
  <c r="J15" i="122"/>
  <c r="D15" i="122"/>
  <c r="C15" i="122"/>
  <c r="B15" i="122"/>
  <c r="J14" i="122"/>
  <c r="D14" i="122"/>
  <c r="C14" i="122"/>
  <c r="B14" i="122"/>
  <c r="J13" i="122"/>
  <c r="D13" i="122"/>
  <c r="C13" i="122"/>
  <c r="B13" i="122"/>
  <c r="J12" i="122"/>
  <c r="D12" i="122"/>
  <c r="C12" i="122"/>
  <c r="B12" i="122"/>
  <c r="D11" i="122"/>
  <c r="C11" i="122"/>
  <c r="B11" i="122"/>
  <c r="J17" i="120"/>
  <c r="D17" i="120"/>
  <c r="C17" i="120"/>
  <c r="B17" i="120"/>
  <c r="J16" i="120"/>
  <c r="D16" i="120"/>
  <c r="C16" i="120"/>
  <c r="B16" i="120"/>
  <c r="J15" i="120"/>
  <c r="D15" i="120"/>
  <c r="C15" i="120"/>
  <c r="B15" i="120"/>
  <c r="J13" i="120"/>
  <c r="D13" i="120"/>
  <c r="C13" i="120"/>
  <c r="B13" i="120"/>
  <c r="J12" i="120"/>
  <c r="D12" i="120"/>
  <c r="C12" i="120"/>
  <c r="B12" i="120"/>
  <c r="J11" i="120"/>
  <c r="D11" i="120"/>
  <c r="C11" i="120"/>
  <c r="B11" i="120"/>
  <c r="D16" i="118"/>
  <c r="C16" i="118"/>
  <c r="B16" i="118"/>
  <c r="D15" i="118"/>
  <c r="C15" i="118"/>
  <c r="B15" i="118"/>
  <c r="D14" i="118"/>
  <c r="C14" i="118"/>
  <c r="B14" i="118"/>
  <c r="D13" i="118"/>
  <c r="C13" i="118"/>
  <c r="B13" i="118"/>
  <c r="D12" i="118"/>
  <c r="C12" i="118"/>
  <c r="B12" i="118"/>
  <c r="D11" i="118"/>
  <c r="C11" i="118"/>
  <c r="B11" i="118"/>
  <c r="D10" i="118"/>
  <c r="C10" i="118"/>
  <c r="B10" i="118"/>
  <c r="H6" i="65"/>
  <c r="I6" i="100"/>
  <c r="H6" i="114"/>
  <c r="D17" i="100"/>
  <c r="C17" i="100"/>
  <c r="B17" i="100"/>
  <c r="D16" i="100"/>
  <c r="C16" i="100"/>
  <c r="B16" i="100"/>
  <c r="D15" i="100"/>
  <c r="C15" i="100"/>
  <c r="B15" i="100"/>
  <c r="D14" i="100"/>
  <c r="C14" i="100"/>
  <c r="B14" i="100"/>
  <c r="D13" i="100"/>
  <c r="C13" i="100"/>
  <c r="B13" i="100"/>
  <c r="D12" i="100"/>
  <c r="C12" i="100"/>
  <c r="B12" i="100"/>
  <c r="D11" i="100"/>
  <c r="C11" i="100"/>
  <c r="B11" i="100"/>
  <c r="D10" i="100"/>
  <c r="C10" i="100"/>
  <c r="B10" i="100"/>
  <c r="A2" i="90"/>
  <c r="A1" i="90"/>
  <c r="O50" i="75"/>
  <c r="O49" i="75"/>
  <c r="L14" i="75"/>
  <c r="K14" i="75"/>
  <c r="G14" i="75"/>
  <c r="F14" i="75"/>
  <c r="E14" i="75"/>
  <c r="D14" i="75"/>
  <c r="C14" i="75"/>
  <c r="B14" i="75"/>
  <c r="L13" i="75"/>
  <c r="K13" i="75"/>
  <c r="G13" i="75"/>
  <c r="F13" i="75"/>
  <c r="E13" i="75"/>
  <c r="D13" i="75"/>
  <c r="C13" i="75"/>
  <c r="B13" i="75"/>
  <c r="L12" i="75"/>
  <c r="K12" i="75"/>
  <c r="G12" i="75"/>
  <c r="E12" i="75"/>
  <c r="D12" i="75"/>
  <c r="C12" i="75"/>
  <c r="B12" i="75"/>
  <c r="A3" i="75"/>
  <c r="A2" i="75"/>
  <c r="A1" i="75"/>
  <c r="O72" i="94"/>
  <c r="AA66" i="94"/>
  <c r="L14" i="81"/>
  <c r="K14" i="81"/>
  <c r="G14" i="81"/>
  <c r="F14" i="81"/>
  <c r="E14" i="81"/>
  <c r="D14" i="81"/>
  <c r="C14" i="81"/>
  <c r="B14" i="81"/>
  <c r="A3" i="81"/>
  <c r="A2" i="81"/>
  <c r="A1" i="81"/>
  <c r="O18" i="74"/>
  <c r="N18" i="74"/>
  <c r="I18" i="74"/>
  <c r="H18" i="74"/>
  <c r="G18" i="74"/>
  <c r="F18" i="74"/>
  <c r="E18" i="74"/>
  <c r="D18" i="74"/>
  <c r="O17" i="74"/>
  <c r="N17" i="74"/>
  <c r="I17" i="74"/>
  <c r="H17" i="74"/>
  <c r="G17" i="74"/>
  <c r="F17" i="74"/>
  <c r="E17" i="74"/>
  <c r="D17" i="74"/>
  <c r="O16" i="74"/>
  <c r="N16" i="74"/>
  <c r="I16" i="74"/>
  <c r="H16" i="74"/>
  <c r="G16" i="74"/>
  <c r="F16" i="74"/>
  <c r="E16" i="74"/>
  <c r="D16" i="74"/>
  <c r="O13" i="74"/>
  <c r="N13" i="74"/>
  <c r="I13" i="74"/>
  <c r="H13" i="74"/>
  <c r="G13" i="74"/>
  <c r="F13" i="74"/>
  <c r="E13" i="74"/>
  <c r="D13" i="74"/>
  <c r="O12" i="74"/>
  <c r="N12" i="74"/>
  <c r="I12" i="74"/>
  <c r="H12" i="74"/>
  <c r="G12" i="74"/>
  <c r="F12" i="74"/>
  <c r="E12" i="74"/>
  <c r="D12" i="74"/>
  <c r="O14" i="74"/>
  <c r="N14" i="74"/>
  <c r="I14" i="74"/>
  <c r="H14" i="74"/>
  <c r="G14" i="74"/>
  <c r="F14" i="74"/>
  <c r="E14" i="74"/>
  <c r="D14" i="74"/>
  <c r="O15" i="74"/>
  <c r="N15" i="74"/>
  <c r="I15" i="74"/>
  <c r="H15" i="74"/>
  <c r="G15" i="74"/>
  <c r="F15" i="74"/>
  <c r="E15" i="74"/>
  <c r="D15" i="74"/>
  <c r="A2" i="74"/>
  <c r="A1" i="74"/>
  <c r="N55" i="49"/>
  <c r="M55" i="49"/>
  <c r="I55" i="49"/>
  <c r="H55" i="49"/>
  <c r="G55" i="49"/>
  <c r="F55" i="49"/>
  <c r="E55" i="49"/>
  <c r="D55" i="49"/>
  <c r="N54" i="49"/>
  <c r="M54" i="49"/>
  <c r="I54" i="49"/>
  <c r="H54" i="49"/>
  <c r="G54" i="49"/>
  <c r="F54" i="49"/>
  <c r="E54" i="49"/>
  <c r="D54" i="49"/>
  <c r="N53" i="49"/>
  <c r="M53" i="49"/>
  <c r="I53" i="49"/>
  <c r="H53" i="49"/>
  <c r="G53" i="49"/>
  <c r="F53" i="49"/>
  <c r="E53" i="49"/>
  <c r="D53" i="49"/>
  <c r="N52" i="49"/>
  <c r="M52" i="49"/>
  <c r="I52" i="49"/>
  <c r="H52" i="49"/>
  <c r="G52" i="49"/>
  <c r="F52" i="49"/>
  <c r="E52" i="49"/>
  <c r="D52" i="49"/>
  <c r="N51" i="49"/>
  <c r="M51" i="49"/>
  <c r="I51" i="49"/>
  <c r="H51" i="49"/>
  <c r="G51" i="49"/>
  <c r="F51" i="49"/>
  <c r="E51" i="49"/>
  <c r="D51" i="49"/>
  <c r="N50" i="49"/>
  <c r="M50" i="49"/>
  <c r="I50" i="49"/>
  <c r="H50" i="49"/>
  <c r="G50" i="49"/>
  <c r="F50" i="49"/>
  <c r="E50" i="49"/>
  <c r="D50" i="49"/>
  <c r="N49" i="49"/>
  <c r="M49" i="49"/>
  <c r="I49" i="49"/>
  <c r="H49" i="49"/>
  <c r="G49" i="49"/>
  <c r="F49" i="49"/>
  <c r="E49" i="49"/>
  <c r="D49" i="49"/>
  <c r="N48" i="49"/>
  <c r="M48" i="49"/>
  <c r="I48" i="49"/>
  <c r="H48" i="49"/>
  <c r="G48" i="49"/>
  <c r="F48" i="49"/>
  <c r="E48" i="49"/>
  <c r="D48" i="49"/>
  <c r="N47" i="49"/>
  <c r="M47" i="49"/>
  <c r="I47" i="49"/>
  <c r="H47" i="49"/>
  <c r="G47" i="49"/>
  <c r="F47" i="49"/>
  <c r="E47" i="49"/>
  <c r="D47" i="49"/>
  <c r="N46" i="49"/>
  <c r="M46" i="49"/>
  <c r="I46" i="49"/>
  <c r="H46" i="49"/>
  <c r="G46" i="49"/>
  <c r="F46" i="49"/>
  <c r="E46" i="49"/>
  <c r="D46" i="49"/>
  <c r="N45" i="49"/>
  <c r="M45" i="49"/>
  <c r="I45" i="49"/>
  <c r="H45" i="49"/>
  <c r="G45" i="49"/>
  <c r="F45" i="49"/>
  <c r="E45" i="49"/>
  <c r="D45" i="49"/>
  <c r="N44" i="49"/>
  <c r="M44" i="49"/>
  <c r="I44" i="49"/>
  <c r="H44" i="49"/>
  <c r="G44" i="49"/>
  <c r="F44" i="49"/>
  <c r="E44" i="49"/>
  <c r="D44" i="49"/>
  <c r="N43" i="49"/>
  <c r="M43" i="49"/>
  <c r="I43" i="49"/>
  <c r="H43" i="49"/>
  <c r="G43" i="49"/>
  <c r="F43" i="49"/>
  <c r="E43" i="49"/>
  <c r="D43" i="49"/>
  <c r="N42" i="49"/>
  <c r="M42" i="49"/>
  <c r="I42" i="49"/>
  <c r="H42" i="49"/>
  <c r="G42" i="49"/>
  <c r="F42" i="49"/>
  <c r="E42" i="49"/>
  <c r="D42" i="49"/>
  <c r="N41" i="49"/>
  <c r="M41" i="49"/>
  <c r="I41" i="49"/>
  <c r="H41" i="49"/>
  <c r="G41" i="49"/>
  <c r="F41" i="49"/>
  <c r="E41" i="49"/>
  <c r="D41" i="49"/>
  <c r="N40" i="49"/>
  <c r="M40" i="49"/>
  <c r="I40" i="49"/>
  <c r="H40" i="49"/>
  <c r="G40" i="49"/>
  <c r="F40" i="49"/>
  <c r="E40" i="49"/>
  <c r="D40" i="49"/>
  <c r="N39" i="49"/>
  <c r="M39" i="49"/>
  <c r="I39" i="49"/>
  <c r="H39" i="49"/>
  <c r="G39" i="49"/>
  <c r="F39" i="49"/>
  <c r="E39" i="49"/>
  <c r="D39" i="49"/>
  <c r="N38" i="49"/>
  <c r="M38" i="49"/>
  <c r="I38" i="49"/>
  <c r="H38" i="49"/>
  <c r="G38" i="49"/>
  <c r="F38" i="49"/>
  <c r="E38" i="49"/>
  <c r="D38" i="49"/>
  <c r="N37" i="49"/>
  <c r="M37" i="49"/>
  <c r="I37" i="49"/>
  <c r="H37" i="49"/>
  <c r="G37" i="49"/>
  <c r="F37" i="49"/>
  <c r="E37" i="49"/>
  <c r="D37" i="49"/>
  <c r="N36" i="49"/>
  <c r="M36" i="49"/>
  <c r="I36" i="49"/>
  <c r="H36" i="49"/>
  <c r="G36" i="49"/>
  <c r="F36" i="49"/>
  <c r="E36" i="49"/>
  <c r="D36" i="49"/>
  <c r="N35" i="49"/>
  <c r="M35" i="49"/>
  <c r="I35" i="49"/>
  <c r="H35" i="49"/>
  <c r="G35" i="49"/>
  <c r="F35" i="49"/>
  <c r="E35" i="49"/>
  <c r="D35" i="49"/>
  <c r="N34" i="49"/>
  <c r="M34" i="49"/>
  <c r="I34" i="49"/>
  <c r="H34" i="49"/>
  <c r="G34" i="49"/>
  <c r="F34" i="49"/>
  <c r="E34" i="49"/>
  <c r="D34" i="49"/>
  <c r="N33" i="49"/>
  <c r="M33" i="49"/>
  <c r="I33" i="49"/>
  <c r="H33" i="49"/>
  <c r="G33" i="49"/>
  <c r="F33" i="49"/>
  <c r="E33" i="49"/>
  <c r="D33" i="49"/>
  <c r="N32" i="49"/>
  <c r="M32" i="49"/>
  <c r="I32" i="49"/>
  <c r="H32" i="49"/>
  <c r="G32" i="49"/>
  <c r="F32" i="49"/>
  <c r="E32" i="49"/>
  <c r="D32" i="49"/>
  <c r="N31" i="49"/>
  <c r="M31" i="49"/>
  <c r="I31" i="49"/>
  <c r="H31" i="49"/>
  <c r="G31" i="49"/>
  <c r="F31" i="49"/>
  <c r="E31" i="49"/>
  <c r="D31" i="49"/>
  <c r="N30" i="49"/>
  <c r="M30" i="49"/>
  <c r="I30" i="49"/>
  <c r="H30" i="49"/>
  <c r="G30" i="49"/>
  <c r="F30" i="49"/>
  <c r="E30" i="49"/>
  <c r="D30" i="49"/>
  <c r="N29" i="49"/>
  <c r="M29" i="49"/>
  <c r="I29" i="49"/>
  <c r="H29" i="49"/>
  <c r="G29" i="49"/>
  <c r="F29" i="49"/>
  <c r="E29" i="49"/>
  <c r="D29" i="49"/>
  <c r="N28" i="49"/>
  <c r="M28" i="49"/>
  <c r="I28" i="49"/>
  <c r="H28" i="49"/>
  <c r="G28" i="49"/>
  <c r="F28" i="49"/>
  <c r="E28" i="49"/>
  <c r="D28" i="49"/>
  <c r="N27" i="49"/>
  <c r="M27" i="49"/>
  <c r="I27" i="49"/>
  <c r="H27" i="49"/>
  <c r="G27" i="49"/>
  <c r="F27" i="49"/>
  <c r="E27" i="49"/>
  <c r="D27" i="49"/>
  <c r="N26" i="49"/>
  <c r="M26" i="49"/>
  <c r="I26" i="49"/>
  <c r="H26" i="49"/>
  <c r="G26" i="49"/>
  <c r="F26" i="49"/>
  <c r="E26" i="49"/>
  <c r="D26" i="49"/>
  <c r="N25" i="49"/>
  <c r="M25" i="49"/>
  <c r="I25" i="49"/>
  <c r="H25" i="49"/>
  <c r="G25" i="49"/>
  <c r="F25" i="49"/>
  <c r="E25" i="49"/>
  <c r="D25" i="49"/>
  <c r="N24" i="49"/>
  <c r="M24" i="49"/>
  <c r="I24" i="49"/>
  <c r="H24" i="49"/>
  <c r="G24" i="49"/>
  <c r="F24" i="49"/>
  <c r="E24" i="49"/>
  <c r="D24" i="49"/>
  <c r="N23" i="49"/>
  <c r="M23" i="49"/>
  <c r="I23" i="49"/>
  <c r="H23" i="49"/>
  <c r="G23" i="49"/>
  <c r="F23" i="49"/>
  <c r="E23" i="49"/>
  <c r="D23" i="49"/>
  <c r="N22" i="49"/>
  <c r="M22" i="49"/>
  <c r="I22" i="49"/>
  <c r="H22" i="49"/>
  <c r="G22" i="49"/>
  <c r="F22" i="49"/>
  <c r="E22" i="49"/>
  <c r="D22" i="49"/>
  <c r="N21" i="49"/>
  <c r="M21" i="49"/>
  <c r="I21" i="49"/>
  <c r="H21" i="49"/>
  <c r="G21" i="49"/>
  <c r="F21" i="49"/>
  <c r="E21" i="49"/>
  <c r="D21" i="49"/>
  <c r="N16" i="49"/>
  <c r="M16" i="49"/>
  <c r="I16" i="49"/>
  <c r="H16" i="49"/>
  <c r="G16" i="49"/>
  <c r="F16" i="49"/>
  <c r="E16" i="49"/>
  <c r="D16" i="49"/>
  <c r="N14" i="49"/>
  <c r="M14" i="49"/>
  <c r="I14" i="49"/>
  <c r="H14" i="49"/>
  <c r="G14" i="49"/>
  <c r="F14" i="49"/>
  <c r="E14" i="49"/>
  <c r="D14" i="49"/>
  <c r="N13" i="49"/>
  <c r="M13" i="49"/>
  <c r="I13" i="49"/>
  <c r="H13" i="49"/>
  <c r="G13" i="49"/>
  <c r="F13" i="49"/>
  <c r="E13" i="49"/>
  <c r="D13" i="49"/>
  <c r="N20" i="49"/>
  <c r="M20" i="49"/>
  <c r="I20" i="49"/>
  <c r="H20" i="49"/>
  <c r="G20" i="49"/>
  <c r="F20" i="49"/>
  <c r="E20" i="49"/>
  <c r="D20" i="49"/>
  <c r="N18" i="49"/>
  <c r="M18" i="49"/>
  <c r="I18" i="49"/>
  <c r="H18" i="49"/>
  <c r="G18" i="49"/>
  <c r="F18" i="49"/>
  <c r="E18" i="49"/>
  <c r="D18" i="49"/>
  <c r="N12" i="49"/>
  <c r="M12" i="49"/>
  <c r="I12" i="49"/>
  <c r="H12" i="49"/>
  <c r="G12" i="49"/>
  <c r="F12" i="49"/>
  <c r="E12" i="49"/>
  <c r="D12" i="49"/>
  <c r="N17" i="49"/>
  <c r="M17" i="49"/>
  <c r="I17" i="49"/>
  <c r="H17" i="49"/>
  <c r="G17" i="49"/>
  <c r="F17" i="49"/>
  <c r="E17" i="49"/>
  <c r="D17" i="49"/>
  <c r="N19" i="49"/>
  <c r="M19" i="49"/>
  <c r="I19" i="49"/>
  <c r="H19" i="49"/>
  <c r="G19" i="49"/>
  <c r="F19" i="49"/>
  <c r="E19" i="49"/>
  <c r="D19" i="49"/>
  <c r="N15" i="49"/>
  <c r="M15" i="49"/>
  <c r="I15" i="49"/>
  <c r="H15" i="49"/>
  <c r="G15" i="49"/>
  <c r="F15" i="49"/>
  <c r="E15" i="49"/>
  <c r="D15" i="49"/>
  <c r="I9" i="49"/>
  <c r="A3" i="49"/>
  <c r="A2" i="49"/>
  <c r="A1" i="49"/>
  <c r="M36" i="72"/>
  <c r="K36" i="72"/>
  <c r="G36" i="72"/>
  <c r="F36" i="72"/>
  <c r="E36" i="72"/>
  <c r="D36" i="72"/>
  <c r="C36" i="72"/>
  <c r="B36" i="72"/>
  <c r="M35" i="72"/>
  <c r="K35" i="72"/>
  <c r="G35" i="72"/>
  <c r="F35" i="72"/>
  <c r="E35" i="72"/>
  <c r="D35" i="72"/>
  <c r="C35" i="72"/>
  <c r="B35" i="72"/>
  <c r="M34" i="72"/>
  <c r="K34" i="72"/>
  <c r="G34" i="72"/>
  <c r="F34" i="72"/>
  <c r="E34" i="72"/>
  <c r="D34" i="72"/>
  <c r="C34" i="72"/>
  <c r="B34" i="72"/>
  <c r="M33" i="72"/>
  <c r="K33" i="72"/>
  <c r="G33" i="72"/>
  <c r="F33" i="72"/>
  <c r="E33" i="72"/>
  <c r="D33" i="72"/>
  <c r="C33" i="72"/>
  <c r="B33" i="72"/>
  <c r="M32" i="72"/>
  <c r="K32" i="72"/>
  <c r="G32" i="72"/>
  <c r="F32" i="72"/>
  <c r="E32" i="72"/>
  <c r="D32" i="72"/>
  <c r="C32" i="72"/>
  <c r="B32" i="72"/>
  <c r="M31" i="72"/>
  <c r="K31" i="72"/>
  <c r="G31" i="72"/>
  <c r="F31" i="72"/>
  <c r="E31" i="72"/>
  <c r="D31" i="72"/>
  <c r="C31" i="72"/>
  <c r="B31" i="72"/>
  <c r="M30" i="72"/>
  <c r="K30" i="72"/>
  <c r="G30" i="72"/>
  <c r="F30" i="72"/>
  <c r="E30" i="72"/>
  <c r="D30" i="72"/>
  <c r="C30" i="72"/>
  <c r="B30" i="72"/>
  <c r="M29" i="72"/>
  <c r="K29" i="72"/>
  <c r="G29" i="72"/>
  <c r="F29" i="72"/>
  <c r="E29" i="72"/>
  <c r="D29" i="72"/>
  <c r="C29" i="72"/>
  <c r="B29" i="72"/>
  <c r="M28" i="72"/>
  <c r="K28" i="72"/>
  <c r="G28" i="72"/>
  <c r="F28" i="72"/>
  <c r="E28" i="72"/>
  <c r="D28" i="72"/>
  <c r="C28" i="72"/>
  <c r="B28" i="72"/>
  <c r="M27" i="72"/>
  <c r="K27" i="72"/>
  <c r="G27" i="72"/>
  <c r="F27" i="72"/>
  <c r="E27" i="72"/>
  <c r="D27" i="72"/>
  <c r="C27" i="72"/>
  <c r="B27" i="72"/>
  <c r="M26" i="72"/>
  <c r="K26" i="72"/>
  <c r="G26" i="72"/>
  <c r="F26" i="72"/>
  <c r="E26" i="72"/>
  <c r="D26" i="72"/>
  <c r="C26" i="72"/>
  <c r="B26" i="72"/>
  <c r="M25" i="72"/>
  <c r="K25" i="72"/>
  <c r="G25" i="72"/>
  <c r="F25" i="72"/>
  <c r="E25" i="72"/>
  <c r="D25" i="72"/>
  <c r="C25" i="72"/>
  <c r="B25" i="72"/>
  <c r="M24" i="72"/>
  <c r="K24" i="72"/>
  <c r="G24" i="72"/>
  <c r="F24" i="72"/>
  <c r="E24" i="72"/>
  <c r="D24" i="72"/>
  <c r="C24" i="72"/>
  <c r="B24" i="72"/>
  <c r="M23" i="72"/>
  <c r="K23" i="72"/>
  <c r="G23" i="72"/>
  <c r="F23" i="72"/>
  <c r="E23" i="72"/>
  <c r="D23" i="72"/>
  <c r="C23" i="72"/>
  <c r="B23" i="72"/>
  <c r="M22" i="72"/>
  <c r="K22" i="72"/>
  <c r="G22" i="72"/>
  <c r="F22" i="72"/>
  <c r="E22" i="72"/>
  <c r="D22" i="72"/>
  <c r="C22" i="72"/>
  <c r="B22" i="72"/>
  <c r="M21" i="72"/>
  <c r="K21" i="72"/>
  <c r="G21" i="72"/>
  <c r="F21" i="72"/>
  <c r="E21" i="72"/>
  <c r="D21" i="72"/>
  <c r="C21" i="72"/>
  <c r="B21" i="72"/>
  <c r="M20" i="72"/>
  <c r="K20" i="72"/>
  <c r="G20" i="72"/>
  <c r="F20" i="72"/>
  <c r="E20" i="72"/>
  <c r="D20" i="72"/>
  <c r="C20" i="72"/>
  <c r="B20" i="72"/>
  <c r="M19" i="72"/>
  <c r="K19" i="72"/>
  <c r="G19" i="72"/>
  <c r="F19" i="72"/>
  <c r="E19" i="72"/>
  <c r="D19" i="72"/>
  <c r="C19" i="72"/>
  <c r="B19" i="72"/>
  <c r="M18" i="72"/>
  <c r="K18" i="72"/>
  <c r="G18" i="72"/>
  <c r="F18" i="72"/>
  <c r="E18" i="72"/>
  <c r="D18" i="72"/>
  <c r="C18" i="72"/>
  <c r="B18" i="72"/>
  <c r="M17" i="72"/>
  <c r="K17" i="72"/>
  <c r="G17" i="72"/>
  <c r="F17" i="72"/>
  <c r="E17" i="72"/>
  <c r="D17" i="72"/>
  <c r="C17" i="72"/>
  <c r="B17" i="72"/>
  <c r="K16" i="72"/>
  <c r="G16" i="72"/>
  <c r="F16" i="72"/>
  <c r="K12" i="72"/>
  <c r="G12" i="72"/>
  <c r="F12" i="72"/>
  <c r="K15" i="72"/>
  <c r="F15" i="72"/>
  <c r="K13" i="72"/>
  <c r="G13" i="72"/>
  <c r="F13" i="72"/>
  <c r="K14" i="72"/>
  <c r="G14" i="72"/>
  <c r="F14" i="72"/>
  <c r="A3" i="72"/>
  <c r="A2" i="72"/>
  <c r="M20" i="76"/>
  <c r="L20" i="76"/>
  <c r="G20" i="76"/>
  <c r="F20" i="76"/>
  <c r="E20" i="76"/>
  <c r="D20" i="76"/>
  <c r="C20" i="76"/>
  <c r="B20" i="76"/>
  <c r="M24" i="76"/>
  <c r="L24" i="76"/>
  <c r="G24" i="76"/>
  <c r="E24" i="76"/>
  <c r="D24" i="76"/>
  <c r="C24" i="76"/>
  <c r="B24" i="76"/>
  <c r="M12" i="76"/>
  <c r="L12" i="76"/>
  <c r="G12" i="76"/>
  <c r="F12" i="76"/>
  <c r="E12" i="76"/>
  <c r="D12" i="76"/>
  <c r="C12" i="76"/>
  <c r="B12" i="76"/>
  <c r="M13" i="76"/>
  <c r="L13" i="76"/>
  <c r="G13" i="76"/>
  <c r="F13" i="76"/>
  <c r="E13" i="76"/>
  <c r="D13" i="76"/>
  <c r="C13" i="76"/>
  <c r="B13" i="76"/>
  <c r="A3" i="76"/>
  <c r="A2" i="76"/>
  <c r="A1" i="76"/>
  <c r="M23" i="88"/>
  <c r="F23" i="88"/>
  <c r="M16" i="88"/>
  <c r="F16" i="88"/>
  <c r="N26" i="88"/>
  <c r="M26" i="88"/>
  <c r="G26" i="88"/>
  <c r="F26" i="88"/>
  <c r="E26" i="88"/>
  <c r="D26" i="88"/>
  <c r="C26" i="88"/>
  <c r="B26" i="88"/>
  <c r="M11" i="88"/>
  <c r="F11" i="88"/>
  <c r="A2" i="88"/>
  <c r="B10" i="134"/>
  <c r="C10" i="134"/>
  <c r="D10" i="134"/>
  <c r="P37" i="24"/>
  <c r="P38" i="24"/>
  <c r="P39" i="24"/>
  <c r="AN42" i="36"/>
  <c r="D42" i="36"/>
  <c r="C42" i="36"/>
  <c r="B42" i="36"/>
  <c r="AN41" i="36"/>
  <c r="D41" i="36"/>
  <c r="C41" i="36"/>
  <c r="B41" i="36"/>
  <c r="AN40" i="36"/>
  <c r="D40" i="36"/>
  <c r="C40" i="36"/>
  <c r="B40" i="36"/>
  <c r="AN39" i="36"/>
  <c r="D39" i="36"/>
  <c r="C39" i="36"/>
  <c r="B39" i="36"/>
  <c r="AN38" i="36"/>
  <c r="D38" i="36"/>
  <c r="C38" i="36"/>
  <c r="B38" i="36"/>
  <c r="AN37" i="36"/>
  <c r="D37" i="36"/>
  <c r="C37" i="36"/>
  <c r="B37" i="36"/>
  <c r="AN36" i="36"/>
  <c r="D36" i="36"/>
  <c r="C36" i="36"/>
  <c r="B36" i="36"/>
  <c r="AN35" i="36"/>
  <c r="D35" i="36"/>
  <c r="C35" i="36"/>
  <c r="B35" i="36"/>
  <c r="AN34" i="36"/>
  <c r="D34" i="36"/>
  <c r="C34" i="36"/>
  <c r="B34" i="36"/>
  <c r="AN33" i="36"/>
  <c r="D33" i="36"/>
  <c r="C33" i="36"/>
  <c r="B33" i="36"/>
  <c r="AN32" i="36"/>
  <c r="D32" i="36"/>
  <c r="C32" i="36"/>
  <c r="B32" i="36"/>
  <c r="AN31" i="36"/>
  <c r="D31" i="36"/>
  <c r="C31" i="36"/>
  <c r="B31" i="36"/>
  <c r="D11" i="36"/>
  <c r="C11" i="36"/>
  <c r="B11" i="36"/>
  <c r="D10" i="36"/>
  <c r="C10" i="36"/>
  <c r="B10" i="36"/>
  <c r="AN12" i="103"/>
  <c r="H6" i="129"/>
  <c r="H5" i="128"/>
  <c r="H6" i="126"/>
  <c r="J14" i="114"/>
  <c r="J13" i="114"/>
  <c r="J12" i="114"/>
  <c r="J11" i="114"/>
  <c r="J10" i="114"/>
  <c r="D26" i="65"/>
  <c r="C26" i="65"/>
  <c r="B26" i="65"/>
  <c r="D25" i="65"/>
  <c r="C25" i="65"/>
  <c r="B25" i="65"/>
  <c r="D24" i="65"/>
  <c r="C24" i="65"/>
  <c r="B24" i="65"/>
  <c r="D23" i="65"/>
  <c r="C23" i="65"/>
  <c r="B23" i="65"/>
  <c r="D22" i="65"/>
  <c r="C22" i="65"/>
  <c r="B22" i="65"/>
  <c r="D20" i="65"/>
  <c r="C20" i="65"/>
  <c r="B20" i="65"/>
  <c r="D19" i="65"/>
  <c r="C19" i="65"/>
  <c r="B19" i="65"/>
  <c r="D18" i="65"/>
  <c r="C18" i="65"/>
  <c r="B18" i="65"/>
  <c r="D17" i="65"/>
  <c r="C17" i="65"/>
  <c r="B17" i="65"/>
  <c r="B11" i="65"/>
  <c r="C11" i="65"/>
  <c r="D11" i="65"/>
  <c r="B12" i="65"/>
  <c r="C12" i="65"/>
  <c r="B13" i="65"/>
  <c r="C13" i="65"/>
  <c r="D13" i="65"/>
  <c r="B14" i="65"/>
  <c r="C14" i="65"/>
  <c r="D14" i="65"/>
  <c r="B10" i="114"/>
  <c r="C10" i="114"/>
  <c r="D10" i="114"/>
  <c r="B11" i="114"/>
  <c r="C11" i="114"/>
  <c r="D11" i="114"/>
  <c r="B12" i="114"/>
  <c r="C12" i="114"/>
  <c r="D12" i="114"/>
  <c r="B13" i="114"/>
  <c r="C13" i="114"/>
  <c r="D13" i="114"/>
  <c r="B14" i="114"/>
  <c r="C14" i="114"/>
  <c r="D14" i="114"/>
  <c r="A2" i="87"/>
  <c r="A2" i="94"/>
  <c r="A2" i="40"/>
  <c r="D15" i="24"/>
  <c r="C15" i="24"/>
  <c r="B15" i="24"/>
  <c r="O70" i="94"/>
  <c r="O71" i="94"/>
  <c r="O69" i="94"/>
  <c r="B10" i="103"/>
  <c r="C10" i="103"/>
  <c r="D10" i="103"/>
  <c r="V17" i="90" l="1"/>
  <c r="V18" i="90"/>
  <c r="W18" i="90" s="1"/>
  <c r="W22" i="90"/>
  <c r="V21" i="90"/>
  <c r="W17" i="90" l="1"/>
  <c r="A15" i="90"/>
  <c r="W21" i="90"/>
  <c r="A14" i="90"/>
  <c r="A20" i="90"/>
  <c r="A16" i="90"/>
  <c r="AA15" i="90" s="1"/>
  <c r="A21" i="90"/>
  <c r="A13" i="90"/>
  <c r="A17" i="90"/>
  <c r="A18" i="90"/>
  <c r="A22" i="90"/>
  <c r="AA12" i="90" s="1"/>
  <c r="A19" i="90"/>
  <c r="AA16" i="90" l="1"/>
  <c r="AA19" i="90"/>
  <c r="AA18" i="90"/>
  <c r="AA14" i="90"/>
  <c r="AA13" i="90"/>
  <c r="AA17" i="90"/>
</calcChain>
</file>

<file path=xl/sharedStrings.xml><?xml version="1.0" encoding="utf-8"?>
<sst xmlns="http://schemas.openxmlformats.org/spreadsheetml/2006/main" count="5503" uniqueCount="1297">
  <si>
    <t>16:45</t>
  </si>
  <si>
    <t>7 ЗАБЕГ</t>
  </si>
  <si>
    <t>165</t>
  </si>
  <si>
    <t>БЕГ 1500 М</t>
  </si>
  <si>
    <t>ПОЛУФИНАЛ</t>
  </si>
  <si>
    <t xml:space="preserve">ФИНАЛЬНЫЕ ЗАБЕГИ </t>
  </si>
  <si>
    <t>БЕГ 110 М с/б</t>
  </si>
  <si>
    <t>Лучший 
результ.</t>
  </si>
  <si>
    <t xml:space="preserve">Рефери _________________ ( __________________________________________________________ ) </t>
  </si>
  <si>
    <t>Ст. судья _________________ ( __________________________________________________________ )</t>
  </si>
  <si>
    <t>Секретарь ________________ ( __________________________________________________________ )</t>
  </si>
  <si>
    <t>Попытки</t>
  </si>
  <si>
    <t>Жеребьевка</t>
  </si>
  <si>
    <t>Занятое место</t>
  </si>
  <si>
    <t>Заявл. разряд</t>
  </si>
  <si>
    <t>Забеги</t>
  </si>
  <si>
    <t>Финал</t>
  </si>
  <si>
    <t>Вып. разр.</t>
  </si>
  <si>
    <t>Очки</t>
  </si>
  <si>
    <t>Ф.И. О. тренера</t>
  </si>
  <si>
    <t>номер</t>
  </si>
  <si>
    <t>ИТОГОВЫЙ ПРОТОКОЛ</t>
  </si>
  <si>
    <t>Дата 
рождения</t>
  </si>
  <si>
    <t>Результат</t>
  </si>
  <si>
    <t>БЕГ 3000 М с/п</t>
  </si>
  <si>
    <t xml:space="preserve">Приложение - технический протокол </t>
  </si>
  <si>
    <t>Высоты</t>
  </si>
  <si>
    <t>Лучший       рез-тат</t>
  </si>
  <si>
    <t>145</t>
  </si>
  <si>
    <t>155</t>
  </si>
  <si>
    <t>Заявл. раз.</t>
  </si>
  <si>
    <t>Результаты</t>
  </si>
  <si>
    <t>Лучший
результат</t>
  </si>
  <si>
    <t>Вып.                         разр.</t>
  </si>
  <si>
    <t>22</t>
  </si>
  <si>
    <t>6 ЗАБЕГ</t>
  </si>
  <si>
    <t>ФИНАЛЬНЫЕ СОРЕВНОВАНИЯ</t>
  </si>
  <si>
    <t>ВИД</t>
  </si>
  <si>
    <t>ФАМИЛИЯ ИМЯ УЧАСТНИКА</t>
  </si>
  <si>
    <t>Год.рожд</t>
  </si>
  <si>
    <t>НАЗВАНИЕ КОМАНДЫ</t>
  </si>
  <si>
    <t>лично</t>
  </si>
  <si>
    <t>ТРЕНЕР(ы)</t>
  </si>
  <si>
    <t>№ уч-ка</t>
  </si>
  <si>
    <t>№№ п/п</t>
  </si>
  <si>
    <t>Номер участника</t>
  </si>
  <si>
    <t>Лучший результат</t>
  </si>
  <si>
    <t>Примечание</t>
  </si>
  <si>
    <t>1</t>
  </si>
  <si>
    <t>2</t>
  </si>
  <si>
    <t>3</t>
  </si>
  <si>
    <t>4</t>
  </si>
  <si>
    <t>5</t>
  </si>
  <si>
    <t>6</t>
  </si>
  <si>
    <t>7</t>
  </si>
  <si>
    <t>1 ЗАБЕГ</t>
  </si>
  <si>
    <t>2 ЗАБЕГ</t>
  </si>
  <si>
    <t>3 ЗАБЕГ</t>
  </si>
  <si>
    <t>4 ЗАБЕГ</t>
  </si>
  <si>
    <t>Фамилия и Имя                             участника</t>
  </si>
  <si>
    <t>Место</t>
  </si>
  <si>
    <t>Разряд</t>
  </si>
  <si>
    <t>забеги</t>
  </si>
  <si>
    <t>финал</t>
  </si>
  <si>
    <t>НОМЕР</t>
  </si>
  <si>
    <t>ПРЫЖОК В ВЫСОТУ</t>
  </si>
  <si>
    <t>ПРЫЖОК С ШЕСТОМ</t>
  </si>
  <si>
    <t>ТРОЙНОЙ ПРЫЖОК</t>
  </si>
  <si>
    <t>Фамилия, имя</t>
  </si>
  <si>
    <t>Дата рождения</t>
  </si>
  <si>
    <t>Ст.судья:</t>
  </si>
  <si>
    <t>Секретарь:</t>
  </si>
  <si>
    <t>Ст.хронометрист:</t>
  </si>
  <si>
    <t>5 ЗАБЕГ</t>
  </si>
  <si>
    <t>Год рожд.</t>
  </si>
  <si>
    <t>ВСЕРОССИЙСКАЯ ФЕДЕРАЦИЯ ЛЕГКОЙ АТЛЕТИКИ</t>
  </si>
  <si>
    <t>№ п/п</t>
  </si>
  <si>
    <t>Фамилия, имя                            участника</t>
  </si>
  <si>
    <t>Рефери по бегу:</t>
  </si>
  <si>
    <t>Примеч.</t>
  </si>
  <si>
    <t>БЕГ 400 М</t>
  </si>
  <si>
    <t>БЕГ 800 М</t>
  </si>
  <si>
    <t>Фамилия, имя                             участника</t>
  </si>
  <si>
    <t>В   Ы   С   О   Т   Ы</t>
  </si>
  <si>
    <t>Б</t>
  </si>
  <si>
    <t>А</t>
  </si>
  <si>
    <t>ПРЫЖОК В ДЛИНУ</t>
  </si>
  <si>
    <t>БЕГ 200 М</t>
  </si>
  <si>
    <t>ФИНАЛ</t>
  </si>
  <si>
    <t>финальные забеги</t>
  </si>
  <si>
    <t>8</t>
  </si>
  <si>
    <t>15</t>
  </si>
  <si>
    <t>14</t>
  </si>
  <si>
    <t>13</t>
  </si>
  <si>
    <t>12</t>
  </si>
  <si>
    <t>11</t>
  </si>
  <si>
    <t>10</t>
  </si>
  <si>
    <t>9</t>
  </si>
  <si>
    <t>16</t>
  </si>
  <si>
    <t>17</t>
  </si>
  <si>
    <t>18</t>
  </si>
  <si>
    <t>19</t>
  </si>
  <si>
    <t>20</t>
  </si>
  <si>
    <t>21</t>
  </si>
  <si>
    <t>160</t>
  </si>
  <si>
    <t>150</t>
  </si>
  <si>
    <t>БЕГ 400 М с/б</t>
  </si>
  <si>
    <t>финальные соревнования</t>
  </si>
  <si>
    <t>БЕГ 5000 М</t>
  </si>
  <si>
    <t>СТАРТОВЫЙ ПРОТОКОЛ</t>
  </si>
  <si>
    <t>Территория</t>
  </si>
  <si>
    <t>140</t>
  </si>
  <si>
    <t>Округ</t>
  </si>
  <si>
    <t>рез-тат забега</t>
  </si>
  <si>
    <t>приход</t>
  </si>
  <si>
    <t xml:space="preserve">Результат </t>
  </si>
  <si>
    <t>рез-тат полуфин.</t>
  </si>
  <si>
    <t>Приход</t>
  </si>
  <si>
    <t>ДСО Ведомство</t>
  </si>
  <si>
    <t xml:space="preserve">Организация                                                        Ведомство       </t>
  </si>
  <si>
    <t>Фамилия, имя участника</t>
  </si>
  <si>
    <t>БЕГ 3000 м с/п</t>
  </si>
  <si>
    <t>15:30</t>
  </si>
  <si>
    <t>13:30</t>
  </si>
  <si>
    <t xml:space="preserve">Прыжок в высоту </t>
  </si>
  <si>
    <t>мсмк</t>
  </si>
  <si>
    <t>мс</t>
  </si>
  <si>
    <t>кмс</t>
  </si>
  <si>
    <t>1ю</t>
  </si>
  <si>
    <t>2ю</t>
  </si>
  <si>
    <t>3ю</t>
  </si>
  <si>
    <t>ЭСТАФЕТНЫЙ БЕГ 4Х400 М</t>
  </si>
  <si>
    <t xml:space="preserve">Прыжок с шестом   </t>
  </si>
  <si>
    <t xml:space="preserve">дисквал п.п. 162.7 </t>
  </si>
  <si>
    <t>фальстарт</t>
  </si>
  <si>
    <t xml:space="preserve">место </t>
  </si>
  <si>
    <t>ЮФО</t>
  </si>
  <si>
    <t>С-КФО</t>
  </si>
  <si>
    <t>217</t>
  </si>
  <si>
    <t>50</t>
  </si>
  <si>
    <t>11:00</t>
  </si>
  <si>
    <t>169</t>
  </si>
  <si>
    <t>204</t>
  </si>
  <si>
    <t>59</t>
  </si>
  <si>
    <t>320</t>
  </si>
  <si>
    <t>ЖЕНЩИНЫ</t>
  </si>
  <si>
    <t>11:30</t>
  </si>
  <si>
    <t>х</t>
  </si>
  <si>
    <t>300</t>
  </si>
  <si>
    <t>350</t>
  </si>
  <si>
    <t>170</t>
  </si>
  <si>
    <t>14:10</t>
  </si>
  <si>
    <t>ЭСТАФЕТНЫЙ БЕГ 4х400 М</t>
  </si>
  <si>
    <t>209</t>
  </si>
  <si>
    <r>
      <rPr>
        <sz val="10"/>
        <color theme="0"/>
        <rFont val="Tahoma"/>
        <family val="2"/>
        <charset val="204"/>
      </rPr>
      <t>044</t>
    </r>
    <r>
      <rPr>
        <sz val="10"/>
        <rFont val="Tahoma"/>
        <family val="2"/>
      </rPr>
      <t/>
    </r>
  </si>
  <si>
    <r>
      <rPr>
        <sz val="10"/>
        <color theme="0"/>
        <rFont val="Tahoma"/>
        <family val="2"/>
        <charset val="204"/>
      </rPr>
      <t>045</t>
    </r>
    <r>
      <rPr>
        <sz val="10"/>
        <rFont val="Tahoma"/>
        <family val="2"/>
      </rPr>
      <t/>
    </r>
  </si>
  <si>
    <r>
      <rPr>
        <sz val="10"/>
        <color theme="0"/>
        <rFont val="Tahoma"/>
        <family val="2"/>
        <charset val="204"/>
      </rPr>
      <t>046</t>
    </r>
    <r>
      <rPr>
        <sz val="10"/>
        <rFont val="Tahoma"/>
        <family val="2"/>
      </rPr>
      <t/>
    </r>
  </si>
  <si>
    <r>
      <rPr>
        <sz val="10"/>
        <color theme="0"/>
        <rFont val="Tahoma"/>
        <family val="2"/>
        <charset val="204"/>
      </rPr>
      <t>047</t>
    </r>
    <r>
      <rPr>
        <sz val="10"/>
        <rFont val="Tahoma"/>
        <family val="2"/>
      </rPr>
      <t/>
    </r>
  </si>
  <si>
    <r>
      <rPr>
        <sz val="10"/>
        <color theme="0"/>
        <rFont val="Tahoma"/>
        <family val="2"/>
        <charset val="204"/>
      </rPr>
      <t>048</t>
    </r>
    <r>
      <rPr>
        <sz val="10"/>
        <rFont val="Tahoma"/>
        <family val="2"/>
      </rPr>
      <t/>
    </r>
  </si>
  <si>
    <t>125</t>
  </si>
  <si>
    <t>135</t>
  </si>
  <si>
    <t>645</t>
  </si>
  <si>
    <t>28</t>
  </si>
  <si>
    <t>41</t>
  </si>
  <si>
    <t>396</t>
  </si>
  <si>
    <t>46</t>
  </si>
  <si>
    <t>104</t>
  </si>
  <si>
    <t>44</t>
  </si>
  <si>
    <t>24</t>
  </si>
  <si>
    <t>25</t>
  </si>
  <si>
    <t>53</t>
  </si>
  <si>
    <t>604</t>
  </si>
  <si>
    <t>42</t>
  </si>
  <si>
    <t>t° +20 вл. 58%</t>
  </si>
  <si>
    <t>БЕГ 60 М</t>
  </si>
  <si>
    <t>130</t>
  </si>
  <si>
    <t>8 ЗАБЕГ</t>
  </si>
  <si>
    <t>9 ЗАБЕГ</t>
  </si>
  <si>
    <t>10 ЗАБЕГ</t>
  </si>
  <si>
    <t>11 ЗАБЕГ</t>
  </si>
  <si>
    <t>ФИНАЛ А</t>
  </si>
  <si>
    <t>ФИНАЛ Б</t>
  </si>
  <si>
    <t>16:05</t>
  </si>
  <si>
    <t>7.7</t>
  </si>
  <si>
    <t>7.6</t>
  </si>
  <si>
    <t>7.9</t>
  </si>
  <si>
    <t>БЕГ 60 М с/б</t>
  </si>
  <si>
    <t>NM</t>
  </si>
  <si>
    <t>Главный судья</t>
  </si>
  <si>
    <t>Главный секретарь</t>
  </si>
  <si>
    <t xml:space="preserve">Заеятое место </t>
  </si>
  <si>
    <t>260</t>
  </si>
  <si>
    <t>280</t>
  </si>
  <si>
    <t>330</t>
  </si>
  <si>
    <t>хх0</t>
  </si>
  <si>
    <t>0</t>
  </si>
  <si>
    <t>ххх</t>
  </si>
  <si>
    <t>632</t>
  </si>
  <si>
    <t>222</t>
  </si>
  <si>
    <t>40</t>
  </si>
  <si>
    <t>278</t>
  </si>
  <si>
    <t>23</t>
  </si>
  <si>
    <t>242</t>
  </si>
  <si>
    <t>98</t>
  </si>
  <si>
    <t>403</t>
  </si>
  <si>
    <t>32</t>
  </si>
  <si>
    <t>247</t>
  </si>
  <si>
    <t>29</t>
  </si>
  <si>
    <t>323</t>
  </si>
  <si>
    <t>45</t>
  </si>
  <si>
    <t>47</t>
  </si>
  <si>
    <t>30</t>
  </si>
  <si>
    <t>303</t>
  </si>
  <si>
    <t>51</t>
  </si>
  <si>
    <t>164</t>
  </si>
  <si>
    <t>229</t>
  </si>
  <si>
    <t>0110</t>
  </si>
  <si>
    <t>12 ЗАБЕГ</t>
  </si>
  <si>
    <t>13 ЗАБЕГ</t>
  </si>
  <si>
    <t>ЭСТАФЕТНЫЙ БЕГ 4Х200 М</t>
  </si>
  <si>
    <t>14.20</t>
  </si>
  <si>
    <t>11.00</t>
  </si>
  <si>
    <t>33</t>
  </si>
  <si>
    <t>109</t>
  </si>
  <si>
    <t>202</t>
  </si>
  <si>
    <t>208</t>
  </si>
  <si>
    <t>0101</t>
  </si>
  <si>
    <t>14 ЗАБЕГ</t>
  </si>
  <si>
    <t>240</t>
  </si>
  <si>
    <t>203</t>
  </si>
  <si>
    <t>205</t>
  </si>
  <si>
    <t>206</t>
  </si>
  <si>
    <t>207</t>
  </si>
  <si>
    <t>210</t>
  </si>
  <si>
    <t>211</t>
  </si>
  <si>
    <t>212</t>
  </si>
  <si>
    <t>213</t>
  </si>
  <si>
    <t>214</t>
  </si>
  <si>
    <t>215</t>
  </si>
  <si>
    <t>216</t>
  </si>
  <si>
    <t>218</t>
  </si>
  <si>
    <t>219</t>
  </si>
  <si>
    <t>26</t>
  </si>
  <si>
    <t>220</t>
  </si>
  <si>
    <t>27</t>
  </si>
  <si>
    <t>221</t>
  </si>
  <si>
    <t>223</t>
  </si>
  <si>
    <t>224</t>
  </si>
  <si>
    <t>31</t>
  </si>
  <si>
    <t>225</t>
  </si>
  <si>
    <t>226</t>
  </si>
  <si>
    <t>227</t>
  </si>
  <si>
    <t>34</t>
  </si>
  <si>
    <t>228</t>
  </si>
  <si>
    <t>35</t>
  </si>
  <si>
    <t>36</t>
  </si>
  <si>
    <t>230</t>
  </si>
  <si>
    <t>37</t>
  </si>
  <si>
    <t>231</t>
  </si>
  <si>
    <t>38</t>
  </si>
  <si>
    <t>232</t>
  </si>
  <si>
    <t>39</t>
  </si>
  <si>
    <t>233</t>
  </si>
  <si>
    <t>234</t>
  </si>
  <si>
    <t>235</t>
  </si>
  <si>
    <t>236</t>
  </si>
  <si>
    <t>43</t>
  </si>
  <si>
    <t>237</t>
  </si>
  <si>
    <t>238</t>
  </si>
  <si>
    <t>239</t>
  </si>
  <si>
    <t>241</t>
  </si>
  <si>
    <t>48</t>
  </si>
  <si>
    <t>49</t>
  </si>
  <si>
    <t>243</t>
  </si>
  <si>
    <t>244</t>
  </si>
  <si>
    <t>245</t>
  </si>
  <si>
    <t>52</t>
  </si>
  <si>
    <t>246</t>
  </si>
  <si>
    <t>DNF</t>
  </si>
  <si>
    <t>15.00</t>
  </si>
  <si>
    <t>хх1</t>
  </si>
  <si>
    <t>хх2</t>
  </si>
  <si>
    <t>хх3</t>
  </si>
  <si>
    <t>хх4</t>
  </si>
  <si>
    <t>13.30</t>
  </si>
  <si>
    <t>ЭСТАФЕТНЫЙ БЕГ 4х200 М</t>
  </si>
  <si>
    <t>1008</t>
  </si>
  <si>
    <t>024</t>
  </si>
  <si>
    <t>175</t>
  </si>
  <si>
    <t xml:space="preserve">                                                                                             ФЕДЕРАЦИЯ ЛЕГКОЙ АТЛЕТИКИ ГОРОДА ШАХТЫ</t>
  </si>
  <si>
    <t>DNS</t>
  </si>
  <si>
    <t>ХХ0</t>
  </si>
  <si>
    <t>ХХХ</t>
  </si>
  <si>
    <t>Х0</t>
  </si>
  <si>
    <t>310</t>
  </si>
  <si>
    <t>Х</t>
  </si>
  <si>
    <t>60</t>
  </si>
  <si>
    <t>200</t>
  </si>
  <si>
    <t>400</t>
  </si>
  <si>
    <t>65</t>
  </si>
  <si>
    <t>99</t>
  </si>
  <si>
    <t>ЛАЦВИЕВА Г.В., ЗВЯГИНЦЕВА К.В.</t>
  </si>
  <si>
    <t>132</t>
  </si>
  <si>
    <t>494</t>
  </si>
  <si>
    <t>489</t>
  </si>
  <si>
    <t>465</t>
  </si>
  <si>
    <t>496</t>
  </si>
  <si>
    <t>194</t>
  </si>
  <si>
    <t>55</t>
  </si>
  <si>
    <t>284</t>
  </si>
  <si>
    <t>340</t>
  </si>
  <si>
    <t>101</t>
  </si>
  <si>
    <t>033</t>
  </si>
  <si>
    <t>574</t>
  </si>
  <si>
    <t>129</t>
  </si>
  <si>
    <t>94</t>
  </si>
  <si>
    <t>ДЛИНА</t>
  </si>
  <si>
    <t>ТРОЙНОЙ</t>
  </si>
  <si>
    <t>КМС</t>
  </si>
  <si>
    <t>0019</t>
  </si>
  <si>
    <t>1 забег</t>
  </si>
  <si>
    <t>2 забег</t>
  </si>
  <si>
    <t>3 забег</t>
  </si>
  <si>
    <t>15:00</t>
  </si>
  <si>
    <t>15:40</t>
  </si>
  <si>
    <t>16:00</t>
  </si>
  <si>
    <t>16.00</t>
  </si>
  <si>
    <t>669</t>
  </si>
  <si>
    <t>3000</t>
  </si>
  <si>
    <t>10:40</t>
  </si>
  <si>
    <t>11:40</t>
  </si>
  <si>
    <t>11:20</t>
  </si>
  <si>
    <t>000024</t>
  </si>
  <si>
    <t>199</t>
  </si>
  <si>
    <t>r</t>
  </si>
  <si>
    <t xml:space="preserve">                                                                ЛАЦВИЕВА Г.В., ССВК, ШАХТЫ</t>
  </si>
  <si>
    <t xml:space="preserve">                               ЛАЦВИЕВА Г.В. ССВК, ШАХТЫ</t>
  </si>
  <si>
    <t>ЧИЖИК Л.Н.</t>
  </si>
  <si>
    <t>ЯДРО</t>
  </si>
  <si>
    <t>Л</t>
  </si>
  <si>
    <t>ГБУ ДО РО СШОР №5</t>
  </si>
  <si>
    <t>1500</t>
  </si>
  <si>
    <t>МС</t>
  </si>
  <si>
    <t>ЗАИКИН М.Ю</t>
  </si>
  <si>
    <t>ВК</t>
  </si>
  <si>
    <t>ВИТАЛЬЕВА М.Н</t>
  </si>
  <si>
    <t>57</t>
  </si>
  <si>
    <t>ЕСИНА И.А</t>
  </si>
  <si>
    <t>г. РОСТОВ-НА-ДОНУ, л/а манеж ДГТУ</t>
  </si>
  <si>
    <t>РОСТОВ - НА - ДОНУ</t>
  </si>
  <si>
    <t>МИНИСТЕРСТВО СПОРТА РОСТОВСКОЙ ОБЛАСТИ</t>
  </si>
  <si>
    <t xml:space="preserve">РОСТОВСКАЯ ОБЛАСТНАЯ ОБЩЕСТВЕННАЯ СПОРТИВНАЯ ОРГАНИЗАЦИЯ "ФЕДЕРАЦИЯ ЛЁГКОЙ АТЛЕТИКИ" </t>
  </si>
  <si>
    <t>12:10</t>
  </si>
  <si>
    <t>БЕГ 3000 М</t>
  </si>
  <si>
    <t>КОВАЛЕНКО А.В.</t>
  </si>
  <si>
    <t>МИНАКОВА Т.Н. МИНАКОВ А.В.</t>
  </si>
  <si>
    <t>ПШЕНИЧНОВ В.Н. ФАСТОВА О.А.</t>
  </si>
  <si>
    <t>60СБ</t>
  </si>
  <si>
    <t>ЗАЙЦЕВА Е.Н</t>
  </si>
  <si>
    <t>ВЫСОТА</t>
  </si>
  <si>
    <t>800</t>
  </si>
  <si>
    <t>ИВАНОВ.И.П.</t>
  </si>
  <si>
    <t>018</t>
  </si>
  <si>
    <t>17:10</t>
  </si>
  <si>
    <t>17:00</t>
  </si>
  <si>
    <t>12:30</t>
  </si>
  <si>
    <t>Порядок подьема высот:</t>
  </si>
  <si>
    <t>АВЛАЩЕНКО ПОЛИНА</t>
  </si>
  <si>
    <t>08.02.2009</t>
  </si>
  <si>
    <t>АЗОВ СШ-2</t>
  </si>
  <si>
    <t>1Ю</t>
  </si>
  <si>
    <t>ПЕТРЕНКО А.А</t>
  </si>
  <si>
    <t>360</t>
  </si>
  <si>
    <t>ПИНЧУК ВЛАДА</t>
  </si>
  <si>
    <t>30.11.2009</t>
  </si>
  <si>
    <t>ГОЛОПУЗЕНКО С.И</t>
  </si>
  <si>
    <t>325</t>
  </si>
  <si>
    <t>ТУЖАКОВА ЯНА</t>
  </si>
  <si>
    <t>15.09.2009</t>
  </si>
  <si>
    <t>527</t>
  </si>
  <si>
    <t>КОЛЯДИНСКАЯ АНГЕЛИНА</t>
  </si>
  <si>
    <t>11.12.2007</t>
  </si>
  <si>
    <t>БИБИК ЕКАТЕРИНА</t>
  </si>
  <si>
    <t>02.08.2007</t>
  </si>
  <si>
    <t>ЛИДКОВА ДИАНА</t>
  </si>
  <si>
    <t>31.08.2008</t>
  </si>
  <si>
    <t>60С/Б</t>
  </si>
  <si>
    <t>ЛУКЬЯНЕНКО ВАЛЕРИЯ</t>
  </si>
  <si>
    <t>28.05.2008</t>
  </si>
  <si>
    <t>КУПРЕЕВ В.А</t>
  </si>
  <si>
    <t>273</t>
  </si>
  <si>
    <t>УРУРОВА СОФЬЯ</t>
  </si>
  <si>
    <t>10.06.2007</t>
  </si>
  <si>
    <t>ЭСТАФЕТА</t>
  </si>
  <si>
    <t>348</t>
  </si>
  <si>
    <t>ГАРАЩЕНКО АРИНА</t>
  </si>
  <si>
    <t>26.04.2008</t>
  </si>
  <si>
    <t>462</t>
  </si>
  <si>
    <t>УОР-АЗОВ СШ-2</t>
  </si>
  <si>
    <t>275</t>
  </si>
  <si>
    <t>ШАЛАЕВА ЕКАТЕРИНА</t>
  </si>
  <si>
    <t>21.06.2010</t>
  </si>
  <si>
    <t>ОХРИМЕНКО АНАСТАСИЯ</t>
  </si>
  <si>
    <t>23.12.2009</t>
  </si>
  <si>
    <t>МО</t>
  </si>
  <si>
    <t>84</t>
  </si>
  <si>
    <t>ЖУРАВСКАЯ ВИКТОРИЯ</t>
  </si>
  <si>
    <t>03.03.2007</t>
  </si>
  <si>
    <t>БАТАЙСК МБУ ДО СШ</t>
  </si>
  <si>
    <t>ОЩЕПКОВА ВИКТОРИЯ</t>
  </si>
  <si>
    <t>22.04.2008</t>
  </si>
  <si>
    <t>105</t>
  </si>
  <si>
    <t>ВЕРЖБИЦКАЯ АЛИНА</t>
  </si>
  <si>
    <t>08.06.2008</t>
  </si>
  <si>
    <t>1ЮН</t>
  </si>
  <si>
    <t>КАБАРОВА А.В.</t>
  </si>
  <si>
    <t>ТЕТОВА АРИНА</t>
  </si>
  <si>
    <t>04.06.2009</t>
  </si>
  <si>
    <t>ЧЕРНОВА ЕЛИЗАВЕТА</t>
  </si>
  <si>
    <t>14.01.2009</t>
  </si>
  <si>
    <t>919</t>
  </si>
  <si>
    <t>ГБУ ДО РО "СШОР№25"</t>
  </si>
  <si>
    <t>917</t>
  </si>
  <si>
    <t>929</t>
  </si>
  <si>
    <t>НИКИФОРОВА КРИСТИНА</t>
  </si>
  <si>
    <t>03.10.2007</t>
  </si>
  <si>
    <t>ПРЯДИЛЬНИКОВ С.П.</t>
  </si>
  <si>
    <t>200М</t>
  </si>
  <si>
    <t>926</t>
  </si>
  <si>
    <t>13.12.2009</t>
  </si>
  <si>
    <t>932</t>
  </si>
  <si>
    <t>907</t>
  </si>
  <si>
    <t>ПУШКАРСКАЯ МАРИЯ</t>
  </si>
  <si>
    <t>25.04.2008</t>
  </si>
  <si>
    <t>ГОРБЕНКО О.Г.</t>
  </si>
  <si>
    <t>906</t>
  </si>
  <si>
    <t>920</t>
  </si>
  <si>
    <t>АБДРАШИТОВА МАРГАРИТА</t>
  </si>
  <si>
    <t>06.04.2009</t>
  </si>
  <si>
    <t>БАТАЙСК СПОРТ.ШКОЛА</t>
  </si>
  <si>
    <t>ВОВК.Т,И,</t>
  </si>
  <si>
    <t>737</t>
  </si>
  <si>
    <t>МИРОНЕНКО СВЕТЛАНА</t>
  </si>
  <si>
    <t>10.02.2009</t>
  </si>
  <si>
    <t>102</t>
  </si>
  <si>
    <t>БОСЛОВЯКО ПОЛИНА</t>
  </si>
  <si>
    <t>30.04.2009</t>
  </si>
  <si>
    <t>128</t>
  </si>
  <si>
    <t>СШОР-5</t>
  </si>
  <si>
    <t>БАСТРЫГИНА Н.О.</t>
  </si>
  <si>
    <t>124</t>
  </si>
  <si>
    <t>КУЧМИСТОВА АЛИНА</t>
  </si>
  <si>
    <t>07.05.2007</t>
  </si>
  <si>
    <t>127</t>
  </si>
  <si>
    <t>РОМАНОВА АНАСТАСИЯ</t>
  </si>
  <si>
    <t>08.05.2010</t>
  </si>
  <si>
    <t>808</t>
  </si>
  <si>
    <t>РОМАНЧУК СОФИЯ</t>
  </si>
  <si>
    <t>17.02.2009</t>
  </si>
  <si>
    <t>ЛИВАНОВСКАЯ СОФИЯ</t>
  </si>
  <si>
    <t>01.04.2009</t>
  </si>
  <si>
    <t>РОСТОВ СШ-1</t>
  </si>
  <si>
    <t>ТЮЛЕНЕВ АА ГАЛИЦКАЯ Е.В.</t>
  </si>
  <si>
    <t>276</t>
  </si>
  <si>
    <t>МАРКАРЯН КАРИНЭ</t>
  </si>
  <si>
    <t>07.04.2009</t>
  </si>
  <si>
    <t>277</t>
  </si>
  <si>
    <t>ШУВАЛОВА АННА</t>
  </si>
  <si>
    <t>АНДРИЕНКО ВАРВАРА</t>
  </si>
  <si>
    <t>11.08.2008</t>
  </si>
  <si>
    <t>КОЛОМАЦКАЯ НАТАЛЬЯ</t>
  </si>
  <si>
    <t>25.01.2008</t>
  </si>
  <si>
    <t>293</t>
  </si>
  <si>
    <t>КОЛМАКОВА АЛЕКСАНДРА</t>
  </si>
  <si>
    <t>02.02.2008</t>
  </si>
  <si>
    <t>291</t>
  </si>
  <si>
    <t>ПРОКОПЕНКО ИРИНА</t>
  </si>
  <si>
    <t>29.06.2007</t>
  </si>
  <si>
    <t>высота</t>
  </si>
  <si>
    <t>108</t>
  </si>
  <si>
    <t>СКРИПЧУК ПОЛИНА</t>
  </si>
  <si>
    <t>28.12.2009</t>
  </si>
  <si>
    <t>длина</t>
  </si>
  <si>
    <t>171</t>
  </si>
  <si>
    <t>СОКОЛЕНКО ПОЛИНА</t>
  </si>
  <si>
    <t>ЗАВГОРОДНЯЯ ЕКАТЕРИНА</t>
  </si>
  <si>
    <t>29.03.2009</t>
  </si>
  <si>
    <t>СИРОТЕНКО МАРГАРИТА</t>
  </si>
  <si>
    <t>24.01.2008</t>
  </si>
  <si>
    <t>ГЕРАСИМЕНКО АНАСТАСИЯ</t>
  </si>
  <si>
    <t>19.07.2008</t>
  </si>
  <si>
    <t>179</t>
  </si>
  <si>
    <t>ЯРОШЕВИЧ ВИКТОРИЯ</t>
  </si>
  <si>
    <t>144</t>
  </si>
  <si>
    <t>ПЯТАКОВА МАРИНА</t>
  </si>
  <si>
    <t>16.04.2007</t>
  </si>
  <si>
    <t>НЕНАШЕВА АМАЛИЯ</t>
  </si>
  <si>
    <t>03.08.2007</t>
  </si>
  <si>
    <t>157</t>
  </si>
  <si>
    <t>БАРЫШЕВСКАЯ АНАСТАСИЯ</t>
  </si>
  <si>
    <t>07.04.2008</t>
  </si>
  <si>
    <t>эстафета</t>
  </si>
  <si>
    <t>195</t>
  </si>
  <si>
    <t>10.10.2007</t>
  </si>
  <si>
    <t>ШАПОШНИКОВА  ОЛЬГА</t>
  </si>
  <si>
    <t>КНЮХ АРИНА</t>
  </si>
  <si>
    <t>11.07.2008</t>
  </si>
  <si>
    <t>112</t>
  </si>
  <si>
    <t>МУТАЕВА СОФИЯ</t>
  </si>
  <si>
    <t>24.06.2008</t>
  </si>
  <si>
    <t>ядро</t>
  </si>
  <si>
    <t>ЛОБОДА Ю.П.</t>
  </si>
  <si>
    <t>МИРКА ЛЮБОВЬ</t>
  </si>
  <si>
    <t>06.05.2009</t>
  </si>
  <si>
    <t>ХОХЛАЧЕВА ЕЛИЗАВЕТА</t>
  </si>
  <si>
    <t>11.11.2009</t>
  </si>
  <si>
    <t>251</t>
  </si>
  <si>
    <t>ЯКОВЛЕВА ДИАНА</t>
  </si>
  <si>
    <t>27.10.2008</t>
  </si>
  <si>
    <t>РЗАЕВА Л.Т.</t>
  </si>
  <si>
    <t>250</t>
  </si>
  <si>
    <t>ЕНИНА ПОЛИНА</t>
  </si>
  <si>
    <t>19.12.2008</t>
  </si>
  <si>
    <t>158</t>
  </si>
  <si>
    <t>КУЛИКОВСКАЯ АНАСТАСИЯ</t>
  </si>
  <si>
    <t>12.08.2008</t>
  </si>
  <si>
    <t>294</t>
  </si>
  <si>
    <t>ЧУЧЕЛОВА ЕВГЕНИЯ</t>
  </si>
  <si>
    <t>09.08.2008</t>
  </si>
  <si>
    <t>ИСТОМИНЫ Е.Л. и Е.Е.</t>
  </si>
  <si>
    <t>КОБАЛИЯ ДИАНА</t>
  </si>
  <si>
    <t>29.07.2009</t>
  </si>
  <si>
    <t>296</t>
  </si>
  <si>
    <t>ВАСЮТИНА ВИКТОРИЯ</t>
  </si>
  <si>
    <t>16.10.2009</t>
  </si>
  <si>
    <t>ОМАНАДЗЕ МЕЛАНИЯ</t>
  </si>
  <si>
    <t>12.11.2008</t>
  </si>
  <si>
    <t>675</t>
  </si>
  <si>
    <t>ШАХТЫ ГБУ ДО РО "СШОР № 15"</t>
  </si>
  <si>
    <t>КУЗИН С.И., КУЗИНА Т.А., КУЗИНА А.С., КУЗИН С.С.</t>
  </si>
  <si>
    <t>СЫРКИНА ДАРЬЯ</t>
  </si>
  <si>
    <t>16.05.2008</t>
  </si>
  <si>
    <t>СОЛОВЬЕВА АННА</t>
  </si>
  <si>
    <t>18.07.2007</t>
  </si>
  <si>
    <t>24.02.2008</t>
  </si>
  <si>
    <t>644</t>
  </si>
  <si>
    <t>343</t>
  </si>
  <si>
    <t>121</t>
  </si>
  <si>
    <t>МОШИНА АННА</t>
  </si>
  <si>
    <t>25.06.2008</t>
  </si>
  <si>
    <t>КРАСНЫЙ СУЛИН  СШ"НИКА"</t>
  </si>
  <si>
    <t>117</t>
  </si>
  <si>
    <t>БЫЧКОВА ЯНА</t>
  </si>
  <si>
    <t>02.07.2009</t>
  </si>
  <si>
    <t>118</t>
  </si>
  <si>
    <t>БЫЧКОВА КИРА</t>
  </si>
  <si>
    <t>ПАНТЕЛЕЕВА ЕЛЕНА</t>
  </si>
  <si>
    <t>02.06.2009</t>
  </si>
  <si>
    <t>3 юн</t>
  </si>
  <si>
    <t>ВОЛГОДОНСК СШ-5</t>
  </si>
  <si>
    <t>2000сп</t>
  </si>
  <si>
    <t>ИВАНОВА В.С.</t>
  </si>
  <si>
    <t>56</t>
  </si>
  <si>
    <t>ИВАНОВА.В.С.</t>
  </si>
  <si>
    <t>066</t>
  </si>
  <si>
    <t>660</t>
  </si>
  <si>
    <t>ГАШПАР ЕЛИЗАВЕТА</t>
  </si>
  <si>
    <t>24.11.2007</t>
  </si>
  <si>
    <t>ПОТАПЕНКО ВИКТОРИЯ</t>
  </si>
  <si>
    <t>20.06.2009</t>
  </si>
  <si>
    <t>КУРБАТОВА Н.А.</t>
  </si>
  <si>
    <t>МИТРОВА МАРИЯ</t>
  </si>
  <si>
    <t>14.11.2009</t>
  </si>
  <si>
    <t>СТРОГАНОВА АНАСТАСИЯ</t>
  </si>
  <si>
    <t>19.05.2007</t>
  </si>
  <si>
    <t>НОВОЧЕРКАССК</t>
  </si>
  <si>
    <t>ЦАЙЗЕР А.Ф., КОРЧАГИН О.А.</t>
  </si>
  <si>
    <t>ГАРКУША АНАСТАСИЯ</t>
  </si>
  <si>
    <t>04.08.2007</t>
  </si>
  <si>
    <t>ЦАЙЗЕР А.Ф.</t>
  </si>
  <si>
    <t xml:space="preserve">ВОЛКОРЕЗ АНГЕЛИНА </t>
  </si>
  <si>
    <t>24.12.2008</t>
  </si>
  <si>
    <t>ЦАЙЗЕР А.Ф., ШУТОВА М.Н.</t>
  </si>
  <si>
    <t>292</t>
  </si>
  <si>
    <t>100</t>
  </si>
  <si>
    <t>СЕМИЗОРОВА ВЕРОНИКА</t>
  </si>
  <si>
    <t>26.12.2009</t>
  </si>
  <si>
    <t>СШОРК СКА РОСТОВ Н/Д</t>
  </si>
  <si>
    <t>29.5</t>
  </si>
  <si>
    <t>СЕМИЗОРОВА Н.С.</t>
  </si>
  <si>
    <t>СМИРНОВА МАЙЯ</t>
  </si>
  <si>
    <t>07.03.2008</t>
  </si>
  <si>
    <t>БПЖ (БЕГОМ ПО ЖИЗНИ)</t>
  </si>
  <si>
    <t>ВАЛЕРЬЯНОВ Д.К.</t>
  </si>
  <si>
    <t>МФКИС</t>
  </si>
  <si>
    <t>ЧЕРНЕНКО ВАСИЛИСА</t>
  </si>
  <si>
    <t>27.12.2007</t>
  </si>
  <si>
    <t>ШЕВЧЕНКО ВИКТОРИЯ</t>
  </si>
  <si>
    <t>328</t>
  </si>
  <si>
    <t>1073</t>
  </si>
  <si>
    <t>КАМЕНСК- СШ-2</t>
  </si>
  <si>
    <t>ЛОКОТАЕВА И.Н.</t>
  </si>
  <si>
    <t>1074</t>
  </si>
  <si>
    <t>МОРОЗОВА АРИНА</t>
  </si>
  <si>
    <t>11.01.2008</t>
  </si>
  <si>
    <t>1075</t>
  </si>
  <si>
    <t>ВАСИЛЬЕВА ВИКТОРИЯ</t>
  </si>
  <si>
    <t>25.06.2007</t>
  </si>
  <si>
    <t>РОСТОВ РОУОР</t>
  </si>
  <si>
    <t>КАРГИН С.В.</t>
  </si>
  <si>
    <t>15.09.2007</t>
  </si>
  <si>
    <t>МИТРОХИНА КИРА</t>
  </si>
  <si>
    <t>20.09.2007</t>
  </si>
  <si>
    <t>РОСТОВ РОУОР ШАХТЫ</t>
  </si>
  <si>
    <t>РАКАЧЕВА Н.С., ГАРШИН В.М.</t>
  </si>
  <si>
    <t>106</t>
  </si>
  <si>
    <t>СИВОПЛЯС НИКОЛЬ</t>
  </si>
  <si>
    <t>12.10.2007</t>
  </si>
  <si>
    <t>РОСТОВ РОУОР, ТАГАНРОГ МБУ ДО СШ-2</t>
  </si>
  <si>
    <t>ЧИЖОВ В.Е., ЧЕРНОХАТОВА М.Г.</t>
  </si>
  <si>
    <t>89</t>
  </si>
  <si>
    <t>КОЛЕСНИКОВА АЛЕКСАНДРА</t>
  </si>
  <si>
    <t>06.01.2009</t>
  </si>
  <si>
    <t>СШОРК ЦСКА (СКА, Ростов н/Д)</t>
  </si>
  <si>
    <t>ПОНОМАРЕВ В.И.,ПОНОМАРЕВА И.Р.</t>
  </si>
  <si>
    <t>АФАНАСЬЕВА ВИКТОРИЯ</t>
  </si>
  <si>
    <t>13.04.2009</t>
  </si>
  <si>
    <t>ПОЛЯКОВА ЕКАТЕРИНА</t>
  </si>
  <si>
    <t>13.02.2008</t>
  </si>
  <si>
    <t>КОТЛЯРОВА МАРГАРИТА</t>
  </si>
  <si>
    <t>07.05.2009</t>
  </si>
  <si>
    <t>АНОХИНА ДИАНА</t>
  </si>
  <si>
    <t>29.11.2009</t>
  </si>
  <si>
    <t>ЧУВИКОВА ЕКАТЕРИНА</t>
  </si>
  <si>
    <t>БОРОВИЧЕНКО ЗЛАТА</t>
  </si>
  <si>
    <t>06.11.2008</t>
  </si>
  <si>
    <t>МУХАМЕДЖАНОВА АНАСТАСИЯ</t>
  </si>
  <si>
    <t>САВЕЛЬЕВА ВАРВАРА</t>
  </si>
  <si>
    <t>14.01.2008</t>
  </si>
  <si>
    <t>1юн</t>
  </si>
  <si>
    <t>МАГОМЕДОВА ЛЕЙСАН</t>
  </si>
  <si>
    <t>ВОЙТОВА ДИАНА</t>
  </si>
  <si>
    <t>26.05.2010</t>
  </si>
  <si>
    <t>ОСЬКИНА ЕВА</t>
  </si>
  <si>
    <t>15.09.2010</t>
  </si>
  <si>
    <t>ТАЩИЯН ЕВА</t>
  </si>
  <si>
    <t>31.07.2010</t>
  </si>
  <si>
    <t>ХИЖНЯК СЛАВЯНА</t>
  </si>
  <si>
    <t>09.11.2011</t>
  </si>
  <si>
    <t xml:space="preserve">ЧЕРНОВА ЮЛИЯ </t>
  </si>
  <si>
    <t>18.02.2007</t>
  </si>
  <si>
    <t>РОСТОВ ГБУ ДО РО "СШОР-8"</t>
  </si>
  <si>
    <t>СОГОМОНОВА М,Ю,</t>
  </si>
  <si>
    <t>ЧЕРНОВА АНАСТАСИЯ</t>
  </si>
  <si>
    <t>СТАРОДУБЦЕВА ВИКТОРИЯ</t>
  </si>
  <si>
    <t>ТОГУНОВА ВИКТОРИЯ</t>
  </si>
  <si>
    <t>РОСТОВ ГБУ ДО РО СШОР-8</t>
  </si>
  <si>
    <t>БОЛДЫРЕВА И.А.</t>
  </si>
  <si>
    <t>377</t>
  </si>
  <si>
    <t>ЕМЕЦ АРИНА</t>
  </si>
  <si>
    <t>08.10.2008</t>
  </si>
  <si>
    <t>ДАГАЛДИЯН ОЛЬГА</t>
  </si>
  <si>
    <t>18.02.2010</t>
  </si>
  <si>
    <t>554</t>
  </si>
  <si>
    <t>КАЛГАНОВА ЕЛИЗАВЕТА</t>
  </si>
  <si>
    <t>26.09.2007</t>
  </si>
  <si>
    <t>ДЬЯЧЕНКО ЯНА</t>
  </si>
  <si>
    <t>15.07.2010</t>
  </si>
  <si>
    <t>434</t>
  </si>
  <si>
    <t>КРИВИЦКАЯ ВИКТОРИЯ</t>
  </si>
  <si>
    <t>29.09.2010</t>
  </si>
  <si>
    <t xml:space="preserve">ЧЕПУРНЯК ОЛЬГА </t>
  </si>
  <si>
    <t>15.12.2009</t>
  </si>
  <si>
    <t>90</t>
  </si>
  <si>
    <t>КАЛМЫКОВА АННА</t>
  </si>
  <si>
    <t>25.06.2010</t>
  </si>
  <si>
    <t>ЖАРКОВ В.Ю.</t>
  </si>
  <si>
    <t>ЛУКИЕНКО АРИНА</t>
  </si>
  <si>
    <t>22.05.2008</t>
  </si>
  <si>
    <t>ТАГАНРОГ СШОР-13</t>
  </si>
  <si>
    <t>ТОРОПОВА Т.Г</t>
  </si>
  <si>
    <t>КУЧЕРЯВАЯ АЛЕКСАНДРА</t>
  </si>
  <si>
    <t>8.02.2008</t>
  </si>
  <si>
    <t>ХЛЫБОВА МАРИЯ</t>
  </si>
  <si>
    <t>26.09.2009</t>
  </si>
  <si>
    <t>73</t>
  </si>
  <si>
    <t>ЛЕЗИНА ВАСИЛИСА</t>
  </si>
  <si>
    <t>10.02.2010</t>
  </si>
  <si>
    <t>ВОРОЖЦОВА МАРИНА</t>
  </si>
  <si>
    <t>16.09.2007</t>
  </si>
  <si>
    <t>САМАРЧЕНКО АЛИНА</t>
  </si>
  <si>
    <t>25.08.2007</t>
  </si>
  <si>
    <t>147</t>
  </si>
  <si>
    <t>ЦЫБУЛЕНКО СОФИЯ</t>
  </si>
  <si>
    <t>62</t>
  </si>
  <si>
    <t>КУРИНА ЕЛИЗАВЕТА</t>
  </si>
  <si>
    <t>МБУ ДО СШ № 2ТАГАНРОГ</t>
  </si>
  <si>
    <t>ЧЕРНОХАТОВА М.Г.</t>
  </si>
  <si>
    <t>МИХАЙЛОВА АНГЕЛИНА</t>
  </si>
  <si>
    <t>28.08.2009</t>
  </si>
  <si>
    <t>95</t>
  </si>
  <si>
    <t>СИДОРЕНКО СОФИЯ</t>
  </si>
  <si>
    <t>10.10.2008</t>
  </si>
  <si>
    <t>ШАХТЫ МБУ ДО СШ №5</t>
  </si>
  <si>
    <t>ГУКОВО СШ ПРОМЕТЕЙ</t>
  </si>
  <si>
    <t>423</t>
  </si>
  <si>
    <t>КОЗЛОВА ЕКАТЕРИНА</t>
  </si>
  <si>
    <t>10.11.2007</t>
  </si>
  <si>
    <t>427</t>
  </si>
  <si>
    <t>МАНЬШИН А.В., МАНЬШИНА Н.В.</t>
  </si>
  <si>
    <t>585</t>
  </si>
  <si>
    <t>ПШЕНИЧНАЯ ПОЛИНА</t>
  </si>
  <si>
    <t>17.09.2008</t>
  </si>
  <si>
    <t>18.12.2008</t>
  </si>
  <si>
    <t>ХОМУТЯНСКИЙ И.С.</t>
  </si>
  <si>
    <t>ТИХОНОВА ЕЛИЗАВЕТА</t>
  </si>
  <si>
    <t>24.09.2008</t>
  </si>
  <si>
    <t>113</t>
  </si>
  <si>
    <t>СЛАБАЧУК МАРИЯ</t>
  </si>
  <si>
    <t>03.07.2007</t>
  </si>
  <si>
    <t>189</t>
  </si>
  <si>
    <t>СИДЕЛЬНИК АЛЕНА</t>
  </si>
  <si>
    <t>18.02.2008</t>
  </si>
  <si>
    <t>5-Б</t>
  </si>
  <si>
    <t>СОШИНА СОФЬЯ</t>
  </si>
  <si>
    <t>09.07.2008</t>
  </si>
  <si>
    <t>437</t>
  </si>
  <si>
    <t>ИШУТИНА МАРГАРИТА</t>
  </si>
  <si>
    <t>21.07.2009</t>
  </si>
  <si>
    <t>САВЕНКО ДАРЬЯ</t>
  </si>
  <si>
    <t>23.12.2008</t>
  </si>
  <si>
    <t>390</t>
  </si>
  <si>
    <t>СИДОРОВА СОФЬЯ</t>
  </si>
  <si>
    <t>11.07.2010</t>
  </si>
  <si>
    <t>391</t>
  </si>
  <si>
    <t>СИДОРОВА ВИКТОРИЯ</t>
  </si>
  <si>
    <t>467</t>
  </si>
  <si>
    <t>ВЛАСОВА ВЕРОНИКА</t>
  </si>
  <si>
    <t>07.07.2009</t>
  </si>
  <si>
    <t>605</t>
  </si>
  <si>
    <t>ЛОСКУТОВА СОФЬЯ</t>
  </si>
  <si>
    <t>14.12.2010</t>
  </si>
  <si>
    <t>08</t>
  </si>
  <si>
    <t>011</t>
  </si>
  <si>
    <t>016</t>
  </si>
  <si>
    <t>0018</t>
  </si>
  <si>
    <t>023</t>
  </si>
  <si>
    <t>025</t>
  </si>
  <si>
    <t>026</t>
  </si>
  <si>
    <t>029</t>
  </si>
  <si>
    <t>0033</t>
  </si>
  <si>
    <t>041</t>
  </si>
  <si>
    <t>043</t>
  </si>
  <si>
    <t>044</t>
  </si>
  <si>
    <t>0044</t>
  </si>
  <si>
    <t>050</t>
  </si>
  <si>
    <t>053</t>
  </si>
  <si>
    <t>065</t>
  </si>
  <si>
    <t>0105</t>
  </si>
  <si>
    <t>0106</t>
  </si>
  <si>
    <t>0124</t>
  </si>
  <si>
    <t>0127</t>
  </si>
  <si>
    <t>00127</t>
  </si>
  <si>
    <t>0129</t>
  </si>
  <si>
    <t>0132</t>
  </si>
  <si>
    <t>МОВЧАН ЕКАТЕРИНА</t>
  </si>
  <si>
    <t>29.04.2010</t>
  </si>
  <si>
    <t>3352</t>
  </si>
  <si>
    <t>15 ЗАБЕГ</t>
  </si>
  <si>
    <t>16 ЗАБЕГ</t>
  </si>
  <si>
    <t>15:55</t>
  </si>
  <si>
    <t xml:space="preserve">ФИНАЛ </t>
  </si>
  <si>
    <t>17:50</t>
  </si>
  <si>
    <t>17:05</t>
  </si>
  <si>
    <t>БЕГ 60 М с/б  h=0.76</t>
  </si>
  <si>
    <t>ТОЛКАНИЕ ЯДРА, 3 кг</t>
  </si>
  <si>
    <t>3001</t>
  </si>
  <si>
    <t>3002</t>
  </si>
  <si>
    <t>3003</t>
  </si>
  <si>
    <t>4 забег</t>
  </si>
  <si>
    <t>5 забег</t>
  </si>
  <si>
    <t>6 забег</t>
  </si>
  <si>
    <t>7 забег</t>
  </si>
  <si>
    <t>8 забег</t>
  </si>
  <si>
    <t>9 забег</t>
  </si>
  <si>
    <t>10 забег</t>
  </si>
  <si>
    <t>11 забег</t>
  </si>
  <si>
    <t>12 забег</t>
  </si>
  <si>
    <t>931</t>
  </si>
  <si>
    <t>ПИВОВАРОВА АЛИНА</t>
  </si>
  <si>
    <t>БОЛДЫРЕВА И.А.  ССВК РОСТОВ-НА-ДОНУ</t>
  </si>
  <si>
    <t>ЛАЦВИЕВА Г.В.  ССВК ШАХТЫ</t>
  </si>
  <si>
    <t>БУСЛЕР ЛАРИСА</t>
  </si>
  <si>
    <t>РОСТОВ РШИПС БЕЛАЯ КАЛИТВА №25</t>
  </si>
  <si>
    <t>249</t>
  </si>
  <si>
    <t>913</t>
  </si>
  <si>
    <t>13:15</t>
  </si>
  <si>
    <t>Б.КАЛИТВА, РШИПС</t>
  </si>
  <si>
    <t>ПРЯДИЛЬНИКОВ С.П., КАРГИН С.В.</t>
  </si>
  <si>
    <t>002</t>
  </si>
  <si>
    <t>ВОРОБЬЕВА ПОЛИНА</t>
  </si>
  <si>
    <t>09.07.2010</t>
  </si>
  <si>
    <t>17 ЗАБЕГ</t>
  </si>
  <si>
    <t>18 ЗАБЕГ</t>
  </si>
  <si>
    <t>19 ЗАБЕГ</t>
  </si>
  <si>
    <t>20 ЗАБЕГ</t>
  </si>
  <si>
    <t>21 ЗАБЕГ</t>
  </si>
  <si>
    <t>22 ЗАБЕГ</t>
  </si>
  <si>
    <t>23 ЗАБЕГ</t>
  </si>
  <si>
    <t>24 ЗАБЕГ</t>
  </si>
  <si>
    <t>25 ЗАБЕГ</t>
  </si>
  <si>
    <t>26 ЗАБЕГ</t>
  </si>
  <si>
    <t>27 ЗАБЕГ</t>
  </si>
  <si>
    <t>28 ЗАБЕГ</t>
  </si>
  <si>
    <t>14:30</t>
  </si>
  <si>
    <t xml:space="preserve">                       БОЛДЫРЕВА И.А., ССВК, РОСТОВ-НА-ДОНУ</t>
  </si>
  <si>
    <t>80</t>
  </si>
  <si>
    <t>БОЛДЫРЕВА И.А., ССВК, РОСТОВ-НА-ДОНУ</t>
  </si>
  <si>
    <t>DQ 170.19</t>
  </si>
  <si>
    <t>DQ 163.5 (в)</t>
  </si>
  <si>
    <t>МАГЕРОВА НАДЕЖДА</t>
  </si>
  <si>
    <t xml:space="preserve">РОСТОВ РШИПС  </t>
  </si>
  <si>
    <t>КАПРАНОВА ОЛЬГА</t>
  </si>
  <si>
    <t>23.04.2009</t>
  </si>
  <si>
    <t>ПЕРВЕНСТВО РОСТОВСКОЙ ОБЛАСТИ СРЕДИ ЮНОШЕЙ И ДЕВУШЕК ДО 18 ЛЕТ В ПОМЕЩЕНИИ</t>
  </si>
  <si>
    <t>ДЕВУШКИ ДО 18 ЛЕТ</t>
  </si>
  <si>
    <t>занятое место</t>
  </si>
  <si>
    <t>60м - 9,77 - 756, высота - 155 - 678, ядро - 7.66 - 377, длина - 4.86 - 522, 800м - 2:57,23- 391</t>
  </si>
  <si>
    <t>60м -11,63 - 438, высота - 155 - 678, ядро - 7.33 -356, длина -4.13 - 338, 800м -3:12,23- 257</t>
  </si>
  <si>
    <t>60м - 9,61- 787, высота - 155 - 678, ядро -794 - 395, длина - 507 - 578, 800м - 2:29,28-702</t>
  </si>
  <si>
    <t>60м - 9,71 - 767, высота - 155 - 678, ядро - 991 - 524, длина - 511 - 5891, 800м - 2:48,41- 481</t>
  </si>
  <si>
    <t>60м - 9,31 - 846 высота - 164 - 783, ядро - 1198 - 660, длина - 531 - 645, 800м - 2:40,83- 568</t>
  </si>
  <si>
    <t xml:space="preserve">                                                                                                         БОЛДЫРЕВА И.А., ССВК,   РОСТОВ-НА-ДОНУ         </t>
  </si>
  <si>
    <t xml:space="preserve">                                               ЛАЦВИЕВА Г.В., ССВК ,      ШАХТЫ         </t>
  </si>
  <si>
    <t>5-БОРЬЕ</t>
  </si>
  <si>
    <t>ШАХТЫ МБУ ДО СШ №6</t>
  </si>
  <si>
    <t>БУРЛАКОВА МАРИЯ</t>
  </si>
  <si>
    <t>18.06.2008</t>
  </si>
  <si>
    <t>СТРЕБКОВА ВАРВАРА</t>
  </si>
  <si>
    <t>08.05.5008</t>
  </si>
  <si>
    <t>ВЛАСОВА ЕКАТЕРИНА</t>
  </si>
  <si>
    <t>25.12.2009</t>
  </si>
  <si>
    <t>2Ю</t>
  </si>
  <si>
    <t>3Ю</t>
  </si>
  <si>
    <t>РЫМАРЕНКО АРИНА</t>
  </si>
  <si>
    <t>16.02.2009</t>
  </si>
  <si>
    <t>РОСТОВ СШ-12</t>
  </si>
  <si>
    <t>ФЕДОТОВ И.В.</t>
  </si>
  <si>
    <t>ПАРЕШНЕВА АННА</t>
  </si>
  <si>
    <t>08.01.2006</t>
  </si>
  <si>
    <t>РОУОР СШОР-25</t>
  </si>
  <si>
    <t>ЛУКОВСКАЯ Н.В., РАКАЧЕВА Н.С.</t>
  </si>
  <si>
    <t xml:space="preserve">ЛЕДНИЧЕНКО АННА </t>
  </si>
  <si>
    <t>20.02.2009</t>
  </si>
  <si>
    <t>262</t>
  </si>
  <si>
    <t>БАЛЛАЕВА СОФЬЯ</t>
  </si>
  <si>
    <t>01.10.2011</t>
  </si>
  <si>
    <t>ШЕВЦОВА АНАСТАСИЯ</t>
  </si>
  <si>
    <t>11.01.2003</t>
  </si>
  <si>
    <t xml:space="preserve">РОУОР  </t>
  </si>
  <si>
    <t>СОЛОПОВА Н.В., РАКАЧЕВА Н.С.</t>
  </si>
  <si>
    <t>КУЦЕНКО СОФЬЯ</t>
  </si>
  <si>
    <t>24.04.2009</t>
  </si>
  <si>
    <t>196</t>
  </si>
  <si>
    <t>ВОЛОЧИЙ ЕКАТЕРИНА</t>
  </si>
  <si>
    <t>24.03.2011</t>
  </si>
  <si>
    <t>ПОДУШКО МАРИЯ</t>
  </si>
  <si>
    <t>17.06.2008</t>
  </si>
  <si>
    <t>НЕЙМАН ДИАНА</t>
  </si>
  <si>
    <t>НЕБЕЖКО ЗЛАТА</t>
  </si>
  <si>
    <t>18.10.2005</t>
  </si>
  <si>
    <t xml:space="preserve"> РОУОР НОВОЧЕРКАССК СШОР-1</t>
  </si>
  <si>
    <t>РАКАЧЕВА Н.С., НИЗЕЛЬСКАЯ Л.В.</t>
  </si>
  <si>
    <t>ШЕЛУДЬКО ИРИНА</t>
  </si>
  <si>
    <t>18.03.2005</t>
  </si>
  <si>
    <t>335</t>
  </si>
  <si>
    <t>ЖЕЛЯБИНА ЮЛИЯ</t>
  </si>
  <si>
    <t>14.10.2010</t>
  </si>
  <si>
    <t>ЛАПТИЕВА КРИСТИНА</t>
  </si>
  <si>
    <t>03.03.2005</t>
  </si>
  <si>
    <t>ЖАРКОВ В.Ю., МЕШКОВСКИЙ А.Н.</t>
  </si>
  <si>
    <t>76</t>
  </si>
  <si>
    <t>82</t>
  </si>
  <si>
    <t>МЕДВЕДЕВА МИЛАНА</t>
  </si>
  <si>
    <t>08.09.2003</t>
  </si>
  <si>
    <t>РОУОР МБУ СШОР-1 КАМЕНСК</t>
  </si>
  <si>
    <t>НАЗАРОВ С.А., РАКАЧЕВА Н.С.</t>
  </si>
  <si>
    <t>93</t>
  </si>
  <si>
    <t>КУБАНСКАЯ ВИКТОРИЯ</t>
  </si>
  <si>
    <t>23.09.2009</t>
  </si>
  <si>
    <t>КУЗНЕЦОВА ЕЛЕНА</t>
  </si>
  <si>
    <t>25.04.2011</t>
  </si>
  <si>
    <t>96</t>
  </si>
  <si>
    <t>ЕНГАЛЫЧЕВА КСЕНИЯ</t>
  </si>
  <si>
    <t>02.02.2006</t>
  </si>
  <si>
    <t>САВЧУК МИЛЕНА</t>
  </si>
  <si>
    <t>25.02.2006</t>
  </si>
  <si>
    <t>177</t>
  </si>
  <si>
    <t>ПРОКУНИНА ВИКТОРИЯ</t>
  </si>
  <si>
    <t>02.08.2005</t>
  </si>
  <si>
    <t>75</t>
  </si>
  <si>
    <t>ОГАРЬ КСЕНИЯ</t>
  </si>
  <si>
    <t>07.05.2011</t>
  </si>
  <si>
    <t>ШАПОВАЛОВА МАРГАРИТА</t>
  </si>
  <si>
    <t>12.09.2009</t>
  </si>
  <si>
    <t>ЧЕРНОХАТОВА М.Г., ЛЕБЕДИНСКИЙ А.А.,</t>
  </si>
  <si>
    <t>ПИСКУНОВА МАРИЯ</t>
  </si>
  <si>
    <t>03.06.2010</t>
  </si>
  <si>
    <t>ЩЕРБАКОВА ВЕРОНИКА</t>
  </si>
  <si>
    <t>15.04.2010</t>
  </si>
  <si>
    <t>425</t>
  </si>
  <si>
    <t>136</t>
  </si>
  <si>
    <t>ЗАВГОРОДНЯЯ АНАСТАСИЯ</t>
  </si>
  <si>
    <t>25.11.2004</t>
  </si>
  <si>
    <t>ДГТУ</t>
  </si>
  <si>
    <t>ПЕТРОВ Б.П., РАСКИТА .П.</t>
  </si>
  <si>
    <t>ТЕРЛИКОВА ВЛАДИСЛАВА</t>
  </si>
  <si>
    <t>27.01.2008</t>
  </si>
  <si>
    <t>МОРОЗОВА ВАЛЕРИЯ</t>
  </si>
  <si>
    <t>00.00.2006</t>
  </si>
  <si>
    <t>ИНОЗЕМЦЕВА АНАСТАСИЯ</t>
  </si>
  <si>
    <t>05.02.2003</t>
  </si>
  <si>
    <t>148</t>
  </si>
  <si>
    <t>АНДРИЕНКО МАРИЯ</t>
  </si>
  <si>
    <t>23.06.2006</t>
  </si>
  <si>
    <t>НЕГОВОРОВА АНАСТАСИЯ</t>
  </si>
  <si>
    <t>16.0.2006</t>
  </si>
  <si>
    <t>ЧИЧИБАБИНА АЛЕВТИНА</t>
  </si>
  <si>
    <t>19.12.2006</t>
  </si>
  <si>
    <t>РОУОР АЗОВ СШ-2</t>
  </si>
  <si>
    <t>РАКАЧЕВА Н.С., ПЕТРЕНКО А.А.</t>
  </si>
  <si>
    <t>261</t>
  </si>
  <si>
    <t>ЛЫСЕНКО ПОЛИНА</t>
  </si>
  <si>
    <t>12.03.2010</t>
  </si>
  <si>
    <t>107</t>
  </si>
  <si>
    <t>КОРОВЕНКО ЮНА</t>
  </si>
  <si>
    <t>16.08.2011</t>
  </si>
  <si>
    <t>042</t>
  </si>
  <si>
    <t>НЕСМЕЛОВА ЕЛЕНА</t>
  </si>
  <si>
    <t>13.12.1981</t>
  </si>
  <si>
    <t>ЕКАТЕРИНБУРГ УРАЛ-100</t>
  </si>
  <si>
    <t>022</t>
  </si>
  <si>
    <t>КОНДРАТЬЕВА ЕКАТЕРИНА</t>
  </si>
  <si>
    <t>00.00.1999</t>
  </si>
  <si>
    <t>ЗАДОРОЖНАЯ С.В.,ПРОХОРОВ В.Т.</t>
  </si>
  <si>
    <t>181</t>
  </si>
  <si>
    <t>ПУГОЛОВКИНА КСЕНИЯ</t>
  </si>
  <si>
    <t>14.01.2005</t>
  </si>
  <si>
    <t>РОУОР ГУКОВО СШ</t>
  </si>
  <si>
    <t>СРЕТЕНЦЕВ В.В., ДАВИДЕНКО А.П., РАКАЧЕВА Н.С., ПШЕНИЧНОВ В.Н.</t>
  </si>
  <si>
    <t>ЖЕЛТОБРЮХОВА СОФИЯ</t>
  </si>
  <si>
    <t>19.11.2010</t>
  </si>
  <si>
    <t>ЗЕРНОГРАД МБУ ДО СШ</t>
  </si>
  <si>
    <t>МИРОШНИКОВ Н.Н.</t>
  </si>
  <si>
    <t>ПОЛЯКОВА ПОЛИНА</t>
  </si>
  <si>
    <t>30.01.2009</t>
  </si>
  <si>
    <t>ЛИХТОРОВИЧ ТАТЬЯНА</t>
  </si>
  <si>
    <t>16.01.1999</t>
  </si>
  <si>
    <t>РОСТОВ ГБУ ДО РО СШОР-5</t>
  </si>
  <si>
    <t>ЗАИКИН М.Ю.</t>
  </si>
  <si>
    <t>ВАВИЛОВА ЕЛИЗАВЕТА</t>
  </si>
  <si>
    <t>27.05.2004</t>
  </si>
  <si>
    <t>ГУБСКАЯ РУСЛАНА</t>
  </si>
  <si>
    <t>04.04.2006</t>
  </si>
  <si>
    <t>КУЗЬМИНОВА ДАРЬЯ</t>
  </si>
  <si>
    <t>01.12.2006</t>
  </si>
  <si>
    <t>ТЮЧКАЛОВА АЛЕКСАНДРА</t>
  </si>
  <si>
    <t>08.04.2004</t>
  </si>
  <si>
    <t>ИВАЩЕНКО МАРИЯ</t>
  </si>
  <si>
    <t>16.06.2008</t>
  </si>
  <si>
    <t>ЛУШКИНА ПОЛИНА</t>
  </si>
  <si>
    <t>29.11.2008</t>
  </si>
  <si>
    <t>184</t>
  </si>
  <si>
    <t>63</t>
  </si>
  <si>
    <t>РОМАНЕНКО ЕЛЕНА</t>
  </si>
  <si>
    <t>04.08.1974</t>
  </si>
  <si>
    <t xml:space="preserve">ТАГАНРОГ  </t>
  </si>
  <si>
    <t>СУТУЛОВА ВАЛЕРИЯ</t>
  </si>
  <si>
    <t>00.00.1995</t>
  </si>
  <si>
    <t>РОСТОВ</t>
  </si>
  <si>
    <t>КОНОВСКОЙ А.А., БЕСПАЛОВА И.В.</t>
  </si>
  <si>
    <t>ОСТАПЧЕНКО ПОЛИНА</t>
  </si>
  <si>
    <t>339</t>
  </si>
  <si>
    <t>ИВАНОВА ЭЛИНА</t>
  </si>
  <si>
    <t>28.02.2001</t>
  </si>
  <si>
    <t>161</t>
  </si>
  <si>
    <t>ЧЕРНОВОЛ ЮЛИЯ</t>
  </si>
  <si>
    <t>22.07.2005</t>
  </si>
  <si>
    <t>БАТАЙСК СШ</t>
  </si>
  <si>
    <t>ФАСТОВА О.А., ПШЕНИЧНОВ В.Н.</t>
  </si>
  <si>
    <t>182</t>
  </si>
  <si>
    <t>ГРОМАКОВА СОФИЯ</t>
  </si>
  <si>
    <t>12.05.2005</t>
  </si>
  <si>
    <t>СРЕТЕНЦЕВ В.В., ЕСИНА И.А., РАКАЧЕВА Н.С.</t>
  </si>
  <si>
    <t>017</t>
  </si>
  <si>
    <t>1000</t>
  </si>
  <si>
    <t>ШЕСТАК СОФИЯ</t>
  </si>
  <si>
    <t>11.08.2006</t>
  </si>
  <si>
    <t>РОУОР</t>
  </si>
  <si>
    <t>МОРОЗОВ А.Б.</t>
  </si>
  <si>
    <t>0200</t>
  </si>
  <si>
    <t>ГАБУНИЯ МИЛАНА</t>
  </si>
  <si>
    <t>31.01.2004</t>
  </si>
  <si>
    <t>1001</t>
  </si>
  <si>
    <t>МИЛЮКОВА АЛЕКСАНДРА</t>
  </si>
  <si>
    <t>15.12.2004</t>
  </si>
  <si>
    <t>ГЕРГИЛЬ ВАЛЕНТИНА</t>
  </si>
  <si>
    <t>14.02.2006</t>
  </si>
  <si>
    <t>МИНАКОВА Т.Н., МИНАКОВ А.В.</t>
  </si>
  <si>
    <t>СЕЛЕЗНЕВА СОФЬЯ</t>
  </si>
  <si>
    <t>14.01.2004</t>
  </si>
  <si>
    <t>103</t>
  </si>
  <si>
    <t>СКИБА ОЛЬГА</t>
  </si>
  <si>
    <t>01.09.2005</t>
  </si>
  <si>
    <t>ПЕТРЕНКО А.А.</t>
  </si>
  <si>
    <t>ОРЯБИНСКИЙ К.В., СС 1К, РОСТОВ-НА-ДОНУ</t>
  </si>
  <si>
    <t>РОСТОВСКАЯ ГОРОДСКАЯ ФЕДЕРАЦИЯ ЛЁГКОЙ АТЛЕТИКИ</t>
  </si>
  <si>
    <t>ОТКРЫТЫЙ ЗИМНИЙ ЧЕМПИОНАТ ГОРОДА РОСТОВА-НА-ДОНУ</t>
  </si>
  <si>
    <t>034</t>
  </si>
  <si>
    <t>0042</t>
  </si>
  <si>
    <t>014</t>
  </si>
  <si>
    <t>0014</t>
  </si>
  <si>
    <t>010</t>
  </si>
  <si>
    <t>057</t>
  </si>
  <si>
    <t>0195</t>
  </si>
  <si>
    <t>0109</t>
  </si>
  <si>
    <t>601</t>
  </si>
  <si>
    <t xml:space="preserve">РОЖДЕСТВЕНСКАЯ МЕЛАНЬЯ </t>
  </si>
  <si>
    <t>0022</t>
  </si>
  <si>
    <t>ПАВЛЮТЕНКО МАРИЯ</t>
  </si>
  <si>
    <t>00.00.2010</t>
  </si>
  <si>
    <t>ТАГАНРОГ</t>
  </si>
  <si>
    <t>051</t>
  </si>
  <si>
    <t>110</t>
  </si>
  <si>
    <t xml:space="preserve">                      ОРЯБИНСКИЙ К.В., СС1К, РОСТОВ-НА-ДОНУ</t>
  </si>
  <si>
    <t>506</t>
  </si>
  <si>
    <t>МЕДВЕДЕВА АЛЕНА</t>
  </si>
  <si>
    <t>00.00.2008</t>
  </si>
  <si>
    <t>РАКАЧЕВА Н.С ПАВЛЕНКО Ю.Н</t>
  </si>
  <si>
    <t>НИКОНОВА АНАСТАСИЯ</t>
  </si>
  <si>
    <t>ТАГАНРОГ ГБУ ДО РО СШОР-13</t>
  </si>
  <si>
    <t>ЗАЙЦЕВА Е.Н.</t>
  </si>
  <si>
    <t>12.05.2004</t>
  </si>
  <si>
    <t>2000</t>
  </si>
  <si>
    <t>БАРАНЖИЕВА АЛИСА</t>
  </si>
  <si>
    <t>10.04.2008</t>
  </si>
  <si>
    <t>2001</t>
  </si>
  <si>
    <t>БЕЗРУКОВА ДАРЬЯ</t>
  </si>
  <si>
    <t>12.02.2008</t>
  </si>
  <si>
    <t>2002</t>
  </si>
  <si>
    <t>РЕДЬКИНА КРИСТИНА</t>
  </si>
  <si>
    <t>01.07.2005</t>
  </si>
  <si>
    <t>5000</t>
  </si>
  <si>
    <t>ЛЕБЕДИНСКАЯ ДАРЬЯ</t>
  </si>
  <si>
    <t>10.11.2006</t>
  </si>
  <si>
    <t>1002</t>
  </si>
  <si>
    <t>ЖОВНИЦКАЯ ОЛЕСЯ</t>
  </si>
  <si>
    <t>31.03.2005</t>
  </si>
  <si>
    <t>9 декабря 2023г.</t>
  </si>
  <si>
    <t>Ж</t>
  </si>
  <si>
    <t>Кушнир Мария</t>
  </si>
  <si>
    <t>Богза Ирина</t>
  </si>
  <si>
    <t>13.03.1992</t>
  </si>
  <si>
    <t>21.02.1989</t>
  </si>
  <si>
    <t>2008</t>
  </si>
  <si>
    <t>СШ-1</t>
  </si>
  <si>
    <t>2006</t>
  </si>
  <si>
    <t>2007</t>
  </si>
  <si>
    <t>СШ-12</t>
  </si>
  <si>
    <t>2009</t>
  </si>
  <si>
    <t>СШОР-8</t>
  </si>
  <si>
    <t>БАТАЙСК</t>
  </si>
  <si>
    <t>2010</t>
  </si>
  <si>
    <t>2011</t>
  </si>
  <si>
    <t>СКА</t>
  </si>
  <si>
    <t>2012</t>
  </si>
  <si>
    <t>КАРМАЗИНА КРИСТИНА</t>
  </si>
  <si>
    <t>АЗОВ</t>
  </si>
  <si>
    <t>ДЕРБЕНЕВА ТАИСИЯ</t>
  </si>
  <si>
    <t>ВИТЧЕНКО МАРГАРИТА</t>
  </si>
  <si>
    <t>СКУБЧЕНКО МАРИАННА</t>
  </si>
  <si>
    <t>ЕВЛАХОВА СОФЬЯ</t>
  </si>
  <si>
    <t>ЖЕЛЕЗНЯК ПОЛИНА</t>
  </si>
  <si>
    <t>КОЛЕСНИК АРИНА</t>
  </si>
  <si>
    <t>МАРКАРЯН МИЛЕНА</t>
  </si>
  <si>
    <t>2005</t>
  </si>
  <si>
    <t>РЫЖКОВА МАРИЯ</t>
  </si>
  <si>
    <t>АРАКЕЛЯН КАРОЛИНА</t>
  </si>
  <si>
    <t>1.10,4</t>
  </si>
  <si>
    <t>КОТЛЯКОВА ВИКТОРИЯ</t>
  </si>
  <si>
    <t>2013</t>
  </si>
  <si>
    <t>ПЕТРОВА МАРИЯ</t>
  </si>
  <si>
    <t>ЛОБОДА ЮП</t>
  </si>
  <si>
    <t>ХИЖНЯК ЗЛАТА</t>
  </si>
  <si>
    <t>УПРАВЛЕНИЕ ПО ФИЗИЧЕСКОЙ КУЛЬТУРЕ И СПОРТУ ГОРОДА РОСТОВА-НА-ДОНУ</t>
  </si>
  <si>
    <t>БЕГ 10000 М</t>
  </si>
  <si>
    <t>СЕРПОКРЫЛОВА АННА</t>
  </si>
  <si>
    <t>МЕДВЕДЕВА ЕКАТЕРИНА</t>
  </si>
  <si>
    <t>КАБАРОВА АВ</t>
  </si>
  <si>
    <t>ПЕТРОВ БП РАСКИТА ЕП</t>
  </si>
  <si>
    <t>ГАЛИЦКАЯ ЕВ ТЮЛЕНЕВ АА</t>
  </si>
  <si>
    <t>КОВАЛЕНКО АВ</t>
  </si>
  <si>
    <t>ИСТОМИН ЕЛ ИСТОМИНА ЕЕ</t>
  </si>
  <si>
    <t>РЗАЕВА ЛТ</t>
  </si>
  <si>
    <t>СОГОМОНОВА МЮ</t>
  </si>
  <si>
    <t>СЕМИЗОРОВА НС СЕМИЗОРОВ РВ</t>
  </si>
  <si>
    <t>ПОНОМАРЕВ ВИ ПОНОМАРЕВА ИР</t>
  </si>
  <si>
    <t>ГОЛОПУЗЕНКО СИ</t>
  </si>
  <si>
    <t>ФЕДОТОВ ИВ</t>
  </si>
  <si>
    <t xml:space="preserve">                                                                                                                                        ОРЯБИНСКИЙ К.В., СС1К, РОСТОВ-НА-ДОНУ</t>
  </si>
  <si>
    <t>СШОР 8</t>
  </si>
  <si>
    <t>3000М</t>
  </si>
  <si>
    <t>бр</t>
  </si>
  <si>
    <t>КЛИМЕНКО МАРИЯ</t>
  </si>
  <si>
    <t>ОТКРЫТЫЙ ЗИМНИЙ ЧЕМПИОНАТ ГОРОДА РОСТОВА-НА-ДОНУ ПО ЛЕГКОЙ АТЛЕТИКЕ</t>
  </si>
  <si>
    <t>14 ДЕКАБРЯ 2024</t>
  </si>
  <si>
    <t>РОСТОВ-НА-ДОНУ МАНЕЖ ДГТУ</t>
  </si>
  <si>
    <t xml:space="preserve">                      БЕСПАЛОВА И.В., ССВК, РОСТОВ-НА-ДОНУ</t>
  </si>
  <si>
    <t>МАНЕЖ ДГТУ</t>
  </si>
  <si>
    <t>15 ДЕКАБРЯ 2024 Г</t>
  </si>
  <si>
    <t>14 ДЕКАБРЯ 2024 Г</t>
  </si>
  <si>
    <t>60М СБ Н=0,76М</t>
  </si>
  <si>
    <t>15.12.2024 Г.</t>
  </si>
  <si>
    <t>2003</t>
  </si>
  <si>
    <t>ЦОП-1</t>
  </si>
  <si>
    <t>КОВАЛЕНКО А.В. АХМЕДОВ М.</t>
  </si>
  <si>
    <t>ВОЛКОВА АЛИНА</t>
  </si>
  <si>
    <t>Б\Р</t>
  </si>
  <si>
    <t>СК ПОБЕДА</t>
  </si>
  <si>
    <t>ЧЕРНОВОЛОВ В. КАРМАНУКОВА Д.</t>
  </si>
  <si>
    <t>ТАГАНРОГ-2</t>
  </si>
  <si>
    <t>ЙУРТОГЛУ ДИЛАРА</t>
  </si>
  <si>
    <t>ОСИПОВА ЕВА</t>
  </si>
  <si>
    <t>КОСТЕРЕВА ЕЛИЗАВЕТА</t>
  </si>
  <si>
    <t>АХМЕДОВ М.Н.</t>
  </si>
  <si>
    <t>КИСЛЯКОВА АНАСТАСИЯ</t>
  </si>
  <si>
    <t>РЫЖКОВА ВАЛЕРИЯ</t>
  </si>
  <si>
    <t>БРЫЛЬ ЯНА</t>
  </si>
  <si>
    <t>РАКАЧЕВА Н.С. ГАРШИН В.М.</t>
  </si>
  <si>
    <t>ФЕДОТОВ И.В КАЗАЧКОВА В.Г.</t>
  </si>
  <si>
    <t>ТАГАНРОГ-13</t>
  </si>
  <si>
    <t>ЛЕБЕДИНСКИЙ А.А.</t>
  </si>
  <si>
    <t>КЛИМЕНКО ДАРЬЯ</t>
  </si>
  <si>
    <t>ТИТАРЕНКО АЛЕНА</t>
  </si>
  <si>
    <t>2014</t>
  </si>
  <si>
    <t>ИВАНКОВА АННА</t>
  </si>
  <si>
    <t>ЖУРИНА АНАСТАСИЯ</t>
  </si>
  <si>
    <t>РЕШЕТНЯК АНАСТАСИЯ</t>
  </si>
  <si>
    <t>ВОВК Т.И.</t>
  </si>
  <si>
    <t>СЫСОЕВА ПОЛИНА</t>
  </si>
  <si>
    <t>ГРИЦКИХ ПОЛИНА</t>
  </si>
  <si>
    <t>КОСИЦЫНА ЕЛИЗАВЕТА</t>
  </si>
  <si>
    <t>ЗОНОВА СОФИЯ</t>
  </si>
  <si>
    <t>ЗДРЫКИНА АЛЕКСАНДРА</t>
  </si>
  <si>
    <t>КОРЖАКОВА ЕЛИЗАВЕТА</t>
  </si>
  <si>
    <t>ВЕЩЕВА ЮЛИЯ</t>
  </si>
  <si>
    <t>БЫЧКОВА АНАСТАСИЯ</t>
  </si>
  <si>
    <t>ТКАЧЕВА ЯРОСЛАВА</t>
  </si>
  <si>
    <t>ЧЕПУРНЯК ОЛЬГА</t>
  </si>
  <si>
    <t>МАКОВЕЦКАЯ СОФИЯ</t>
  </si>
  <si>
    <t>ПОНОМАРЕВ В.И. ПОНОМАРЕВА И.Р.</t>
  </si>
  <si>
    <t>ЦИПКОВСКАЯ КРИСТИНА</t>
  </si>
  <si>
    <t>ЧЕРНИКОВА ВАРВАРА</t>
  </si>
  <si>
    <t>ГИМНАЗИЯ 36</t>
  </si>
  <si>
    <t>КОНОВСКОЙ А.Н. БЕСПАЛОВА И.В.</t>
  </si>
  <si>
    <t>БЫЧКОВА ПОЛИНА</t>
  </si>
  <si>
    <t>УЛУБЕКОВА ИРАДА</t>
  </si>
  <si>
    <t>ТОМА МАРИЯ</t>
  </si>
  <si>
    <t>ЕЛЕНСКАЯ ЖАННА</t>
  </si>
  <si>
    <t>ДАНЕЛЯК АННА</t>
  </si>
  <si>
    <t>ПЕТРОВ Б.П. РАСКИТА Е.П.</t>
  </si>
  <si>
    <t>2004</t>
  </si>
  <si>
    <t>КУПРЕЕВ В.А.</t>
  </si>
  <si>
    <t>АХМЕТОВ М. КОВАЛЕНКО А.В.</t>
  </si>
  <si>
    <t>ГОЛОПУЗЕНКО С.И.</t>
  </si>
  <si>
    <t xml:space="preserve">АХМЕТОВ М. </t>
  </si>
  <si>
    <t xml:space="preserve">БАТАЙСК </t>
  </si>
  <si>
    <t>ПЛАТОНОВА ВАРВАРА</t>
  </si>
  <si>
    <t>РУВИНСКАЯ ВАЛЕРИЯ</t>
  </si>
  <si>
    <t>БАРАННИКОВА ПОЛИНА</t>
  </si>
  <si>
    <t>СШ1</t>
  </si>
  <si>
    <t>ПАНФИЛОВА ЗЛАТА</t>
  </si>
  <si>
    <t>СЕМЕНОВА НАТАЛЬЯ</t>
  </si>
  <si>
    <t>МАТЕЙ АЛЕКСАНДРА</t>
  </si>
  <si>
    <t>НОСИКОВА КСЕНИЯ</t>
  </si>
  <si>
    <t>МЕШКОВА ЕКАТЕРИНА</t>
  </si>
  <si>
    <t>1.02,8</t>
  </si>
  <si>
    <t>АХМЕТОВ М.Н.</t>
  </si>
  <si>
    <t>1.04,4</t>
  </si>
  <si>
    <t>1.06,9</t>
  </si>
  <si>
    <t>1.08,4</t>
  </si>
  <si>
    <t>1.09,2</t>
  </si>
  <si>
    <t>ФРОЛОВА НЕЛЛИ</t>
  </si>
  <si>
    <t>1.11,9</t>
  </si>
  <si>
    <t>1.13,0</t>
  </si>
  <si>
    <t>1.14,0</t>
  </si>
  <si>
    <t>1.14,4</t>
  </si>
  <si>
    <t>ДУБОВАЯ ЭВЕЛИНА</t>
  </si>
  <si>
    <t>1.17,5</t>
  </si>
  <si>
    <t>1.21,3</t>
  </si>
  <si>
    <t>2.25,0</t>
  </si>
  <si>
    <t>2.35,3</t>
  </si>
  <si>
    <t>2.36,7</t>
  </si>
  <si>
    <t xml:space="preserve">ФРОЛОВА ЕЛЕНА </t>
  </si>
  <si>
    <t>2.42,6</t>
  </si>
  <si>
    <t>ЧУЧЕЛОВА ВИКТОРИЯ</t>
  </si>
  <si>
    <t>2.43,8</t>
  </si>
  <si>
    <t>2.43,9</t>
  </si>
  <si>
    <t>2.44,4</t>
  </si>
  <si>
    <t>2.45,2</t>
  </si>
  <si>
    <t>2.46,4</t>
  </si>
  <si>
    <t>2.56,0</t>
  </si>
  <si>
    <t>ШАШКОВА ЕЛИЗАВЕТА</t>
  </si>
  <si>
    <t>3.10,5</t>
  </si>
  <si>
    <t>ОСТАПКО АГНИЯ</t>
  </si>
  <si>
    <t>15.02.2011</t>
  </si>
  <si>
    <t>ГРЕБНОЙ КАНАЛ ДОН</t>
  </si>
  <si>
    <t>5.14,3</t>
  </si>
  <si>
    <t>ТКАЧЕНКО П.А.</t>
  </si>
  <si>
    <t>5.24,0</t>
  </si>
  <si>
    <t>5.28,2</t>
  </si>
  <si>
    <t>ФЕДОРОВА ЕКАТЕРИНА</t>
  </si>
  <si>
    <t>12.08.2010</t>
  </si>
  <si>
    <t>5.58,3</t>
  </si>
  <si>
    <t>6.19,6</t>
  </si>
  <si>
    <t>ТАТАРЕНКО ЕКАТЕРИНА</t>
  </si>
  <si>
    <t>1999</t>
  </si>
  <si>
    <t>ПРОХОРОВ В.Т.</t>
  </si>
  <si>
    <t>ЕЛЕЦКОВА ТАИСИЯ</t>
  </si>
  <si>
    <t>ТРИГУБ АЛИНА</t>
  </si>
  <si>
    <t>ДРОТИК В.С.</t>
  </si>
  <si>
    <t>СУХОРУТЧЕНКО ЮЛИЯ</t>
  </si>
  <si>
    <t>1986</t>
  </si>
  <si>
    <t>ВОЛГОДОНСК</t>
  </si>
  <si>
    <t>ПАРШИКОВА ЭВЕЛИНА</t>
  </si>
  <si>
    <t>КОТЛЯРОВА МАРГОРИТА</t>
  </si>
  <si>
    <t>ШАПОШНИКОВА ОЛЬГА</t>
  </si>
  <si>
    <t>ТОЛКАНИЕ ЯДРА</t>
  </si>
  <si>
    <t xml:space="preserve">Занятое место </t>
  </si>
  <si>
    <t>14.12.2024 Г.</t>
  </si>
  <si>
    <t>ВИТАЛЬЕВА М.Н.</t>
  </si>
  <si>
    <t>ЛОПАТИНСКАЯ ПОЛИНА</t>
  </si>
  <si>
    <t>АНИСИМОВА АНАСТАСИЯ</t>
  </si>
  <si>
    <t>КОРЧАГИНА МАРГАРИТА</t>
  </si>
  <si>
    <t>ФЕДОТОВА КИРА</t>
  </si>
  <si>
    <t>САМАРЧЕНКО АЛИНЫ</t>
  </si>
  <si>
    <t>СШОР 13</t>
  </si>
  <si>
    <t xml:space="preserve">                     БЕСПАЛОВА И.В., ССВК, РОСТОВ-НА-ДОНУ</t>
  </si>
  <si>
    <t xml:space="preserve">                       БЕСПАЛОВА И.В., ССВК, РОСТОВ-НА-ДОНУ</t>
  </si>
  <si>
    <t xml:space="preserve"> БЕСПАЛОВА И.В., ССВК, РОСТОВ-НА-ДОНУ</t>
  </si>
  <si>
    <t>КАРАУЛЬНЫХ АЛЕКСАНДРА</t>
  </si>
  <si>
    <t>БУДИШЕВСКАЯ ЕЛИЗАВЕТА</t>
  </si>
  <si>
    <t>КОВАЛЬ СОФЬЯ</t>
  </si>
  <si>
    <t>2 ЮН.</t>
  </si>
  <si>
    <t>1 ЮН.</t>
  </si>
  <si>
    <t>КОВАЛЬ СОФИЯ</t>
  </si>
  <si>
    <t>12,3</t>
  </si>
  <si>
    <t>ГАЛИЦКАЯ Е.В.</t>
  </si>
  <si>
    <t>Желтобрюхова София</t>
  </si>
  <si>
    <t>Зеленева Виктория</t>
  </si>
  <si>
    <t>Рудова Виктория</t>
  </si>
  <si>
    <t>Сивопляс Николь</t>
  </si>
  <si>
    <t>01.01.2010</t>
  </si>
  <si>
    <t>01.01.2011</t>
  </si>
  <si>
    <t>01.01.2007</t>
  </si>
  <si>
    <t>11:12.02</t>
  </si>
  <si>
    <t>13:15.32</t>
  </si>
  <si>
    <t>13:19.66</t>
  </si>
  <si>
    <t>12:45.54</t>
  </si>
  <si>
    <t>Таганог</t>
  </si>
  <si>
    <t>Зерноград</t>
  </si>
  <si>
    <t>Лебединский А.А.</t>
  </si>
  <si>
    <t>Мирошников Н.Н.</t>
  </si>
  <si>
    <t>Ружникова Диана</t>
  </si>
  <si>
    <t>Тючканова Александра</t>
  </si>
  <si>
    <t>Вавилова Елизавета</t>
  </si>
  <si>
    <t>Лозенко Станислава</t>
  </si>
  <si>
    <t>Лихторович Татьяна</t>
  </si>
  <si>
    <t>01.01.2012</t>
  </si>
  <si>
    <t>01.01.2004</t>
  </si>
  <si>
    <t>01.01.2008</t>
  </si>
  <si>
    <t>Гребной канал</t>
  </si>
  <si>
    <t>СШОР №5</t>
  </si>
  <si>
    <t>20:12.18</t>
  </si>
  <si>
    <t>20:16.21</t>
  </si>
  <si>
    <t>20:40.95</t>
  </si>
  <si>
    <t>20:57.45</t>
  </si>
  <si>
    <t>23:30.82</t>
  </si>
  <si>
    <t>разряд</t>
  </si>
  <si>
    <t>Шапошниченко Галина</t>
  </si>
  <si>
    <t>16.06.1980</t>
  </si>
  <si>
    <t>Ростов Дон Бегущий</t>
  </si>
  <si>
    <t>Бегом по жизни</t>
  </si>
  <si>
    <t>Ростов</t>
  </si>
  <si>
    <t>44:28.47</t>
  </si>
  <si>
    <t>45:39.08</t>
  </si>
  <si>
    <t>52:51.43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</si>
</sst>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"/>
  </numFmts>
  <fonts count="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sz val="12"/>
      <name val="Times New Roman Cyr"/>
      <family val="1"/>
      <charset val="204"/>
    </font>
    <font>
      <sz val="7"/>
      <name val="Arial"/>
      <family val="2"/>
    </font>
    <font>
      <sz val="12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7"/>
      <name val="Tahoma"/>
      <family val="2"/>
    </font>
    <font>
      <b/>
      <sz val="11"/>
      <name val="Tahoma"/>
      <family val="2"/>
    </font>
    <font>
      <b/>
      <sz val="7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b/>
      <sz val="10"/>
      <name val="Tahoma"/>
      <family val="2"/>
      <charset val="204"/>
    </font>
    <font>
      <b/>
      <sz val="12"/>
      <name val="Tahoma"/>
      <family val="2"/>
      <charset val="204"/>
    </font>
    <font>
      <sz val="9"/>
      <name val="Arial"/>
      <family val="2"/>
    </font>
    <font>
      <sz val="10"/>
      <name val="Arial"/>
      <family val="2"/>
      <charset val="204"/>
    </font>
    <font>
      <b/>
      <sz val="9"/>
      <name val="Tahoma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 Cyr"/>
      <charset val="204"/>
    </font>
    <font>
      <b/>
      <i/>
      <sz val="11"/>
      <name val="Arial"/>
      <family val="2"/>
      <charset val="204"/>
    </font>
    <font>
      <b/>
      <sz val="8"/>
      <name val="Tahoma"/>
      <family val="2"/>
    </font>
    <font>
      <sz val="9"/>
      <color indexed="63"/>
      <name val="Arial Cyr"/>
      <charset val="204"/>
    </font>
    <font>
      <sz val="6"/>
      <color indexed="63"/>
      <name val="Arial Cyr"/>
      <charset val="204"/>
    </font>
    <font>
      <sz val="9"/>
      <color indexed="63"/>
      <name val="Microsoft Sans Serif"/>
      <family val="2"/>
      <charset val="204"/>
    </font>
    <font>
      <sz val="10"/>
      <color indexed="10"/>
      <name val="Tahoma"/>
      <family val="2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sz val="8"/>
      <color indexed="63"/>
      <name val="Microsoft Sans Serif"/>
      <family val="2"/>
      <charset val="204"/>
    </font>
    <font>
      <sz val="11"/>
      <name val="Times New Roman"/>
      <family val="1"/>
    </font>
    <font>
      <sz val="12"/>
      <name val="Times New Roman Cyr"/>
      <charset val="204"/>
    </font>
    <font>
      <sz val="10"/>
      <color theme="0"/>
      <name val="Tahoma"/>
      <family val="2"/>
      <charset val="204"/>
    </font>
    <font>
      <sz val="10"/>
      <name val="Tahoma"/>
      <family val="2"/>
      <charset val="204"/>
    </font>
    <font>
      <sz val="10"/>
      <color theme="0"/>
      <name val="Arial Cyr"/>
      <charset val="204"/>
    </font>
    <font>
      <sz val="10"/>
      <color theme="0"/>
      <name val="Tahoma"/>
      <family val="2"/>
    </font>
    <font>
      <sz val="10"/>
      <color theme="0"/>
      <name val="Arial"/>
      <family val="2"/>
      <charset val="204"/>
    </font>
    <font>
      <sz val="9"/>
      <color theme="0"/>
      <name val="Tahoma"/>
      <family val="2"/>
    </font>
    <font>
      <b/>
      <sz val="10"/>
      <color theme="0"/>
      <name val="Arial"/>
      <family val="2"/>
      <charset val="204"/>
    </font>
    <font>
      <sz val="11"/>
      <name val="Tahoma"/>
      <family val="2"/>
    </font>
    <font>
      <b/>
      <sz val="9"/>
      <color theme="0"/>
      <name val="Tahoma"/>
      <family val="2"/>
    </font>
    <font>
      <sz val="11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Tahoma"/>
      <family val="2"/>
      <charset val="204"/>
    </font>
    <font>
      <b/>
      <sz val="10"/>
      <color theme="0"/>
      <name val="Tahoma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mo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i/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Tahoma"/>
      <family val="2"/>
    </font>
    <font>
      <sz val="11"/>
      <name val="Calibri"/>
      <family val="2"/>
      <charset val="204"/>
      <scheme val="minor"/>
    </font>
    <font>
      <sz val="9"/>
      <name val="Microsoft Sans Serif"/>
      <family val="2"/>
      <charset val="204"/>
    </font>
    <font>
      <sz val="10"/>
      <name val="Microsoft Sans Serif"/>
      <family val="2"/>
      <charset val="204"/>
    </font>
    <font>
      <sz val="10"/>
      <name val="Times New Roman"/>
      <family val="1"/>
      <charset val="204"/>
    </font>
    <font>
      <b/>
      <sz val="8"/>
      <name val="Tahoma"/>
      <family val="2"/>
      <charset val="204"/>
    </font>
    <font>
      <sz val="9"/>
      <color indexed="63"/>
      <name val="Tahoma"/>
      <family val="2"/>
      <charset val="204"/>
    </font>
    <font>
      <sz val="8"/>
      <color indexed="63"/>
      <name val="Tahoma"/>
      <family val="2"/>
      <charset val="204"/>
    </font>
    <font>
      <sz val="9"/>
      <name val="Tahoma"/>
      <family val="2"/>
      <charset val="204"/>
    </font>
    <font>
      <sz val="11"/>
      <name val="Tahoma"/>
      <family val="2"/>
      <charset val="204"/>
    </font>
    <font>
      <sz val="12"/>
      <name val="Tahoma"/>
      <family val="2"/>
      <charset val="204"/>
    </font>
    <font>
      <sz val="8"/>
      <color theme="0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3" fillId="0" borderId="0"/>
    <xf numFmtId="0" fontId="63" fillId="0" borderId="0"/>
    <xf numFmtId="0" fontId="1" fillId="0" borderId="0"/>
    <xf numFmtId="0" fontId="4" fillId="0" borderId="0"/>
  </cellStyleXfs>
  <cellXfs count="556">
    <xf numFmtId="0" fontId="0" fillId="0" borderId="0" xfId="0"/>
    <xf numFmtId="49" fontId="0" fillId="0" borderId="3" xfId="0" applyNumberFormat="1" applyBorder="1" applyAlignment="1">
      <alignment horizontal="center"/>
    </xf>
    <xf numFmtId="49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49" fontId="0" fillId="0" borderId="0" xfId="0" applyNumberFormat="1"/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49" fontId="1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center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wrapText="1"/>
    </xf>
    <xf numFmtId="49" fontId="10" fillId="0" borderId="4" xfId="0" applyNumberFormat="1" applyFont="1" applyBorder="1" applyAlignment="1">
      <alignment horizontal="center" wrapText="1"/>
    </xf>
    <xf numFmtId="49" fontId="4" fillId="2" borderId="6" xfId="0" applyNumberFormat="1" applyFont="1" applyFill="1" applyBorder="1" applyAlignment="1">
      <alignment wrapText="1"/>
    </xf>
    <xf numFmtId="49" fontId="3" fillId="2" borderId="7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wrapText="1"/>
    </xf>
    <xf numFmtId="49" fontId="4" fillId="2" borderId="8" xfId="0" applyNumberFormat="1" applyFont="1" applyFill="1" applyBorder="1" applyAlignment="1">
      <alignment wrapText="1"/>
    </xf>
    <xf numFmtId="49" fontId="10" fillId="0" borderId="4" xfId="0" applyNumberFormat="1" applyFont="1" applyBorder="1" applyAlignment="1">
      <alignment horizontal="left" wrapText="1"/>
    </xf>
    <xf numFmtId="49" fontId="13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right" vertical="top" wrapText="1"/>
    </xf>
    <xf numFmtId="49" fontId="13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right" wrapText="1"/>
    </xf>
    <xf numFmtId="49" fontId="14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right" wrapText="1"/>
    </xf>
    <xf numFmtId="49" fontId="10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49" fontId="20" fillId="0" borderId="0" xfId="0" applyNumberFormat="1" applyFont="1"/>
    <xf numFmtId="0" fontId="18" fillId="0" borderId="0" xfId="0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20" fillId="0" borderId="0" xfId="0" applyNumberFormat="1" applyFont="1" applyAlignment="1">
      <alignment wrapText="1"/>
    </xf>
    <xf numFmtId="0" fontId="9" fillId="0" borderId="0" xfId="0" applyFont="1" applyAlignment="1">
      <alignment horizontal="right"/>
    </xf>
    <xf numFmtId="49" fontId="22" fillId="0" borderId="0" xfId="0" applyNumberFormat="1" applyFont="1" applyAlignment="1">
      <alignment wrapText="1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wrapText="1"/>
    </xf>
    <xf numFmtId="49" fontId="15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vertical="top" wrapText="1"/>
    </xf>
    <xf numFmtId="49" fontId="18" fillId="0" borderId="0" xfId="0" applyNumberFormat="1" applyFont="1" applyAlignment="1">
      <alignment horizontal="center" vertical="top" wrapText="1"/>
    </xf>
    <xf numFmtId="49" fontId="24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49" fontId="18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18" fillId="0" borderId="4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49" fontId="37" fillId="0" borderId="9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wrapText="1"/>
    </xf>
    <xf numFmtId="49" fontId="4" fillId="2" borderId="0" xfId="0" applyNumberFormat="1" applyFont="1" applyFill="1" applyAlignment="1">
      <alignment wrapText="1"/>
    </xf>
    <xf numFmtId="49" fontId="4" fillId="2" borderId="11" xfId="0" applyNumberFormat="1" applyFont="1" applyFill="1" applyBorder="1" applyAlignment="1">
      <alignment wrapText="1"/>
    </xf>
    <xf numFmtId="49" fontId="10" fillId="2" borderId="10" xfId="0" applyNumberFormat="1" applyFont="1" applyFill="1" applyBorder="1" applyAlignment="1">
      <alignment wrapText="1"/>
    </xf>
    <xf numFmtId="49" fontId="10" fillId="2" borderId="0" xfId="0" applyNumberFormat="1" applyFont="1" applyFill="1" applyAlignment="1">
      <alignment wrapText="1"/>
    </xf>
    <xf numFmtId="49" fontId="10" fillId="2" borderId="11" xfId="0" applyNumberFormat="1" applyFont="1" applyFill="1" applyBorder="1" applyAlignment="1">
      <alignment wrapText="1"/>
    </xf>
    <xf numFmtId="49" fontId="38" fillId="2" borderId="0" xfId="0" applyNumberFormat="1" applyFont="1" applyFill="1" applyAlignment="1">
      <alignment horizontal="center" wrapText="1"/>
    </xf>
    <xf numFmtId="49" fontId="4" fillId="2" borderId="12" xfId="0" applyNumberFormat="1" applyFont="1" applyFill="1" applyBorder="1" applyAlignment="1">
      <alignment wrapText="1"/>
    </xf>
    <xf numFmtId="49" fontId="4" fillId="2" borderId="13" xfId="0" applyNumberFormat="1" applyFont="1" applyFill="1" applyBorder="1" applyAlignment="1">
      <alignment wrapText="1"/>
    </xf>
    <xf numFmtId="49" fontId="3" fillId="2" borderId="12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wrapText="1"/>
    </xf>
    <xf numFmtId="0" fontId="13" fillId="0" borderId="0" xfId="0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4" fillId="0" borderId="15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wrapText="1"/>
    </xf>
    <xf numFmtId="0" fontId="29" fillId="0" borderId="15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0" fillId="0" borderId="4" xfId="0" applyNumberFormat="1" applyFont="1" applyBorder="1" applyAlignment="1">
      <alignment horizontal="center"/>
    </xf>
    <xf numFmtId="14" fontId="10" fillId="0" borderId="4" xfId="0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right" wrapText="1"/>
    </xf>
    <xf numFmtId="49" fontId="13" fillId="0" borderId="0" xfId="0" applyNumberFormat="1" applyFont="1" applyAlignment="1">
      <alignment horizontal="right"/>
    </xf>
    <xf numFmtId="0" fontId="18" fillId="4" borderId="4" xfId="0" applyFont="1" applyFill="1" applyBorder="1" applyAlignment="1">
      <alignment horizontal="center" vertical="top" wrapText="1"/>
    </xf>
    <xf numFmtId="49" fontId="10" fillId="4" borderId="4" xfId="0" applyNumberFormat="1" applyFont="1" applyFill="1" applyBorder="1" applyAlignment="1">
      <alignment wrapText="1"/>
    </xf>
    <xf numFmtId="0" fontId="29" fillId="0" borderId="15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41" fillId="7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40" fillId="0" borderId="0" xfId="0" applyFont="1" applyAlignment="1">
      <alignment horizontal="left"/>
    </xf>
    <xf numFmtId="2" fontId="9" fillId="6" borderId="28" xfId="0" applyNumberFormat="1" applyFont="1" applyFill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23" fillId="0" borderId="0" xfId="0" applyNumberFormat="1" applyFont="1"/>
    <xf numFmtId="0" fontId="13" fillId="0" borderId="0" xfId="0" applyFont="1" applyAlignment="1">
      <alignment vertical="center"/>
    </xf>
    <xf numFmtId="0" fontId="13" fillId="0" borderId="15" xfId="0" applyFont="1" applyBorder="1" applyAlignment="1">
      <alignment vertical="center"/>
    </xf>
    <xf numFmtId="49" fontId="13" fillId="0" borderId="0" xfId="0" applyNumberFormat="1" applyFont="1"/>
    <xf numFmtId="49" fontId="13" fillId="0" borderId="15" xfId="0" applyNumberFormat="1" applyFont="1" applyBorder="1" applyAlignment="1">
      <alignment vertical="center"/>
    </xf>
    <xf numFmtId="49" fontId="42" fillId="0" borderId="15" xfId="0" applyNumberFormat="1" applyFont="1" applyBorder="1" applyAlignment="1">
      <alignment vertical="center"/>
    </xf>
    <xf numFmtId="49" fontId="20" fillId="0" borderId="15" xfId="0" applyNumberFormat="1" applyFont="1" applyBorder="1" applyAlignment="1">
      <alignment wrapText="1"/>
    </xf>
    <xf numFmtId="49" fontId="43" fillId="0" borderId="0" xfId="0" applyNumberFormat="1" applyFont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top" wrapText="1"/>
    </xf>
    <xf numFmtId="49" fontId="18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vertical="top" wrapText="1"/>
    </xf>
    <xf numFmtId="49" fontId="18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right" vertical="center"/>
    </xf>
    <xf numFmtId="0" fontId="44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41" fillId="7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9" fillId="6" borderId="20" xfId="0" applyFont="1" applyFill="1" applyBorder="1" applyAlignment="1">
      <alignment horizontal="center" vertical="center" wrapText="1"/>
    </xf>
    <xf numFmtId="0" fontId="45" fillId="6" borderId="20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41" fillId="7" borderId="21" xfId="0" applyFont="1" applyFill="1" applyBorder="1" applyAlignment="1">
      <alignment horizontal="center" vertical="center" wrapText="1"/>
    </xf>
    <xf numFmtId="2" fontId="46" fillId="0" borderId="29" xfId="0" applyNumberFormat="1" applyFont="1" applyBorder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49" fontId="48" fillId="0" borderId="4" xfId="0" applyNumberFormat="1" applyFont="1" applyBorder="1" applyAlignment="1">
      <alignment horizontal="center" wrapText="1"/>
    </xf>
    <xf numFmtId="49" fontId="23" fillId="0" borderId="3" xfId="0" applyNumberFormat="1" applyFont="1" applyBorder="1" applyAlignment="1">
      <alignment horizontal="left" vertical="center"/>
    </xf>
    <xf numFmtId="49" fontId="39" fillId="0" borderId="0" xfId="0" applyNumberFormat="1" applyFont="1" applyAlignment="1">
      <alignment horizontal="center" wrapText="1"/>
    </xf>
    <xf numFmtId="49" fontId="50" fillId="0" borderId="4" xfId="0" applyNumberFormat="1" applyFont="1" applyBorder="1" applyAlignment="1">
      <alignment horizontal="left"/>
    </xf>
    <xf numFmtId="49" fontId="50" fillId="0" borderId="4" xfId="0" applyNumberFormat="1" applyFont="1" applyBorder="1" applyAlignment="1">
      <alignment horizontal="center"/>
    </xf>
    <xf numFmtId="49" fontId="50" fillId="0" borderId="4" xfId="0" applyNumberFormat="1" applyFont="1" applyBorder="1" applyAlignment="1">
      <alignment horizontal="center" vertical="center"/>
    </xf>
    <xf numFmtId="49" fontId="50" fillId="0" borderId="4" xfId="0" applyNumberFormat="1" applyFont="1" applyBorder="1" applyAlignment="1">
      <alignment wrapText="1"/>
    </xf>
    <xf numFmtId="14" fontId="50" fillId="0" borderId="4" xfId="0" applyNumberFormat="1" applyFont="1" applyBorder="1" applyAlignment="1">
      <alignment horizontal="center"/>
    </xf>
    <xf numFmtId="49" fontId="50" fillId="0" borderId="4" xfId="0" applyNumberFormat="1" applyFont="1" applyBorder="1" applyAlignment="1">
      <alignment horizontal="left" wrapText="1"/>
    </xf>
    <xf numFmtId="49" fontId="50" fillId="2" borderId="11" xfId="0" applyNumberFormat="1" applyFont="1" applyFill="1" applyBorder="1" applyAlignment="1">
      <alignment wrapText="1"/>
    </xf>
    <xf numFmtId="14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49" fontId="50" fillId="0" borderId="4" xfId="0" applyNumberFormat="1" applyFont="1" applyBorder="1" applyAlignment="1">
      <alignment horizontal="left" vertical="top"/>
    </xf>
    <xf numFmtId="14" fontId="50" fillId="0" borderId="4" xfId="0" applyNumberFormat="1" applyFont="1" applyBorder="1" applyAlignment="1">
      <alignment horizontal="center" vertical="top"/>
    </xf>
    <xf numFmtId="49" fontId="50" fillId="0" borderId="4" xfId="0" applyNumberFormat="1" applyFont="1" applyBorder="1" applyAlignment="1">
      <alignment horizontal="left" vertical="top" wrapText="1"/>
    </xf>
    <xf numFmtId="49" fontId="11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2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top" wrapText="1"/>
    </xf>
    <xf numFmtId="0" fontId="10" fillId="5" borderId="0" xfId="0" applyFont="1" applyFill="1" applyAlignment="1">
      <alignment vertical="center" wrapText="1"/>
    </xf>
    <xf numFmtId="49" fontId="52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23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right" wrapText="1"/>
    </xf>
    <xf numFmtId="49" fontId="5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50" fillId="0" borderId="4" xfId="0" applyNumberFormat="1" applyFont="1" applyBorder="1" applyAlignment="1">
      <alignment horizontal="center" vertical="top" wrapText="1"/>
    </xf>
    <xf numFmtId="49" fontId="50" fillId="0" borderId="4" xfId="0" applyNumberFormat="1" applyFont="1" applyBorder="1" applyAlignment="1">
      <alignment horizontal="center" wrapText="1"/>
    </xf>
    <xf numFmtId="49" fontId="10" fillId="0" borderId="25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49" fontId="52" fillId="0" borderId="0" xfId="0" applyNumberFormat="1" applyFont="1" applyAlignment="1">
      <alignment horizontal="left" vertical="center" wrapText="1"/>
    </xf>
    <xf numFmtId="49" fontId="55" fillId="0" borderId="0" xfId="0" applyNumberFormat="1" applyFont="1" applyAlignment="1">
      <alignment horizontal="center" vertical="center" wrapText="1"/>
    </xf>
    <xf numFmtId="49" fontId="50" fillId="0" borderId="0" xfId="0" applyNumberFormat="1" applyFont="1" applyAlignment="1">
      <alignment wrapText="1"/>
    </xf>
    <xf numFmtId="0" fontId="51" fillId="0" borderId="0" xfId="0" applyFont="1" applyAlignment="1">
      <alignment horizontal="center" vertical="top"/>
    </xf>
    <xf numFmtId="0" fontId="50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49" fontId="24" fillId="0" borderId="0" xfId="0" applyNumberFormat="1" applyFont="1"/>
    <xf numFmtId="0" fontId="4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textRotation="255"/>
    </xf>
    <xf numFmtId="0" fontId="30" fillId="0" borderId="0" xfId="0" applyFont="1" applyAlignment="1">
      <alignment horizontal="center" vertical="center" textRotation="255" wrapText="1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49" fontId="11" fillId="0" borderId="4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center" wrapText="1"/>
    </xf>
    <xf numFmtId="49" fontId="54" fillId="0" borderId="4" xfId="0" applyNumberFormat="1" applyFont="1" applyBorder="1" applyAlignment="1">
      <alignment horizontal="center" vertical="center"/>
    </xf>
    <xf numFmtId="49" fontId="56" fillId="0" borderId="4" xfId="0" applyNumberFormat="1" applyFont="1" applyBorder="1" applyAlignment="1">
      <alignment horizontal="center"/>
    </xf>
    <xf numFmtId="49" fontId="57" fillId="2" borderId="11" xfId="0" applyNumberFormat="1" applyFont="1" applyFill="1" applyBorder="1" applyAlignment="1">
      <alignment wrapText="1"/>
    </xf>
    <xf numFmtId="49" fontId="10" fillId="0" borderId="4" xfId="0" applyNumberFormat="1" applyFont="1" applyBorder="1" applyAlignment="1">
      <alignment horizontal="left" vertical="top"/>
    </xf>
    <xf numFmtId="49" fontId="58" fillId="0" borderId="0" xfId="0" applyNumberFormat="1" applyFont="1" applyAlignment="1">
      <alignment horizontal="center" vertical="top" wrapText="1"/>
    </xf>
    <xf numFmtId="49" fontId="59" fillId="0" borderId="0" xfId="0" applyNumberFormat="1" applyFont="1" applyAlignment="1">
      <alignment vertical="center"/>
    </xf>
    <xf numFmtId="49" fontId="58" fillId="0" borderId="0" xfId="0" applyNumberFormat="1" applyFont="1" applyAlignment="1">
      <alignment wrapText="1"/>
    </xf>
    <xf numFmtId="49" fontId="58" fillId="0" borderId="0" xfId="0" applyNumberFormat="1" applyFont="1" applyAlignment="1">
      <alignment horizontal="center" wrapText="1"/>
    </xf>
    <xf numFmtId="49" fontId="10" fillId="0" borderId="19" xfId="0" applyNumberFormat="1" applyFont="1" applyBorder="1" applyAlignment="1">
      <alignment horizontal="left"/>
    </xf>
    <xf numFmtId="49" fontId="0" fillId="0" borderId="4" xfId="0" applyNumberFormat="1" applyBorder="1" applyAlignment="1">
      <alignment horizontal="center"/>
    </xf>
    <xf numFmtId="49" fontId="10" fillId="0" borderId="19" xfId="0" applyNumberFormat="1" applyFont="1" applyBorder="1" applyAlignment="1">
      <alignment horizontal="left" vertical="top" wrapText="1"/>
    </xf>
    <xf numFmtId="49" fontId="10" fillId="0" borderId="25" xfId="0" applyNumberFormat="1" applyFont="1" applyBorder="1" applyAlignment="1">
      <alignment wrapText="1"/>
    </xf>
    <xf numFmtId="49" fontId="10" fillId="0" borderId="19" xfId="0" applyNumberFormat="1" applyFont="1" applyBorder="1" applyAlignment="1">
      <alignment horizontal="left" wrapText="1"/>
    </xf>
    <xf numFmtId="49" fontId="54" fillId="0" borderId="25" xfId="0" applyNumberFormat="1" applyFont="1" applyBorder="1" applyAlignment="1">
      <alignment horizontal="center" vertical="center"/>
    </xf>
    <xf numFmtId="49" fontId="60" fillId="0" borderId="0" xfId="0" applyNumberFormat="1" applyFont="1" applyAlignment="1">
      <alignment wrapText="1"/>
    </xf>
    <xf numFmtId="49" fontId="4" fillId="2" borderId="32" xfId="0" applyNumberFormat="1" applyFont="1" applyFill="1" applyBorder="1" applyAlignment="1">
      <alignment wrapText="1"/>
    </xf>
    <xf numFmtId="49" fontId="3" fillId="2" borderId="33" xfId="0" applyNumberFormat="1" applyFont="1" applyFill="1" applyBorder="1" applyAlignment="1">
      <alignment horizontal="center" wrapText="1"/>
    </xf>
    <xf numFmtId="49" fontId="4" fillId="2" borderId="33" xfId="0" applyNumberFormat="1" applyFont="1" applyFill="1" applyBorder="1" applyAlignment="1">
      <alignment wrapText="1"/>
    </xf>
    <xf numFmtId="49" fontId="4" fillId="2" borderId="34" xfId="0" applyNumberFormat="1" applyFont="1" applyFill="1" applyBorder="1" applyAlignment="1">
      <alignment wrapText="1"/>
    </xf>
    <xf numFmtId="49" fontId="10" fillId="0" borderId="25" xfId="0" applyNumberFormat="1" applyFont="1" applyBorder="1" applyAlignment="1">
      <alignment horizontal="center" wrapText="1"/>
    </xf>
    <xf numFmtId="49" fontId="0" fillId="8" borderId="4" xfId="0" applyNumberFormat="1" applyFill="1" applyBorder="1" applyAlignment="1">
      <alignment horizontal="center"/>
    </xf>
    <xf numFmtId="49" fontId="10" fillId="8" borderId="4" xfId="0" applyNumberFormat="1" applyFont="1" applyFill="1" applyBorder="1" applyAlignment="1">
      <alignment horizontal="left"/>
    </xf>
    <xf numFmtId="14" fontId="10" fillId="8" borderId="4" xfId="0" applyNumberFormat="1" applyFont="1" applyFill="1" applyBorder="1" applyAlignment="1">
      <alignment horizontal="center"/>
    </xf>
    <xf numFmtId="49" fontId="10" fillId="8" borderId="19" xfId="0" applyNumberFormat="1" applyFont="1" applyFill="1" applyBorder="1" applyAlignment="1">
      <alignment horizontal="left" wrapText="1"/>
    </xf>
    <xf numFmtId="49" fontId="13" fillId="0" borderId="0" xfId="0" applyNumberFormat="1" applyFont="1" applyAlignment="1">
      <alignment horizontal="left"/>
    </xf>
    <xf numFmtId="49" fontId="0" fillId="8" borderId="25" xfId="0" applyNumberFormat="1" applyFill="1" applyBorder="1" applyAlignment="1">
      <alignment horizontal="center"/>
    </xf>
    <xf numFmtId="49" fontId="20" fillId="0" borderId="0" xfId="0" applyNumberFormat="1" applyFont="1" applyAlignment="1">
      <alignment horizontal="center" wrapText="1"/>
    </xf>
    <xf numFmtId="49" fontId="10" fillId="0" borderId="4" xfId="0" applyNumberFormat="1" applyFont="1" applyBorder="1" applyAlignment="1">
      <alignment vertical="center" wrapText="1"/>
    </xf>
    <xf numFmtId="49" fontId="67" fillId="0" borderId="0" xfId="0" applyNumberFormat="1" applyFont="1"/>
    <xf numFmtId="49" fontId="62" fillId="0" borderId="4" xfId="0" applyNumberFormat="1" applyFont="1" applyBorder="1" applyAlignment="1">
      <alignment horizontal="center"/>
    </xf>
    <xf numFmtId="49" fontId="64" fillId="0" borderId="4" xfId="2" applyNumberFormat="1" applyFont="1" applyBorder="1" applyAlignment="1">
      <alignment horizontal="center"/>
    </xf>
    <xf numFmtId="49" fontId="67" fillId="5" borderId="0" xfId="0" applyNumberFormat="1" applyFont="1" applyFill="1"/>
    <xf numFmtId="49" fontId="50" fillId="0" borderId="19" xfId="0" applyNumberFormat="1" applyFont="1" applyBorder="1" applyAlignment="1">
      <alignment horizontal="left" wrapText="1"/>
    </xf>
    <xf numFmtId="49" fontId="54" fillId="0" borderId="4" xfId="0" applyNumberFormat="1" applyFont="1" applyBorder="1" applyAlignment="1">
      <alignment horizontal="center"/>
    </xf>
    <xf numFmtId="49" fontId="50" fillId="0" borderId="25" xfId="0" applyNumberFormat="1" applyFont="1" applyBorder="1" applyAlignment="1">
      <alignment horizontal="center" vertical="center"/>
    </xf>
    <xf numFmtId="49" fontId="65" fillId="0" borderId="4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left"/>
    </xf>
    <xf numFmtId="49" fontId="23" fillId="0" borderId="2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/>
    </xf>
    <xf numFmtId="49" fontId="23" fillId="0" borderId="3" xfId="0" applyNumberFormat="1" applyFont="1" applyBorder="1" applyAlignment="1">
      <alignment horizontal="left"/>
    </xf>
    <xf numFmtId="49" fontId="23" fillId="0" borderId="35" xfId="0" applyNumberFormat="1" applyFont="1" applyBorder="1" applyAlignment="1">
      <alignment horizontal="center"/>
    </xf>
    <xf numFmtId="49" fontId="23" fillId="0" borderId="35" xfId="0" applyNumberFormat="1" applyFont="1" applyBorder="1" applyAlignment="1">
      <alignment horizontal="left"/>
    </xf>
    <xf numFmtId="49" fontId="23" fillId="0" borderId="31" xfId="0" applyNumberFormat="1" applyFont="1" applyBorder="1" applyAlignment="1">
      <alignment horizontal="center"/>
    </xf>
    <xf numFmtId="49" fontId="70" fillId="0" borderId="0" xfId="2" applyNumberFormat="1" applyFont="1" applyAlignment="1">
      <alignment horizontal="left"/>
    </xf>
    <xf numFmtId="49" fontId="70" fillId="0" borderId="0" xfId="2" applyNumberFormat="1" applyFont="1" applyAlignment="1">
      <alignment horizontal="center"/>
    </xf>
    <xf numFmtId="49" fontId="23" fillId="8" borderId="3" xfId="0" applyNumberFormat="1" applyFont="1" applyFill="1" applyBorder="1" applyAlignment="1">
      <alignment horizontal="center"/>
    </xf>
    <xf numFmtId="49" fontId="23" fillId="0" borderId="40" xfId="0" applyNumberFormat="1" applyFont="1" applyBorder="1" applyAlignment="1">
      <alignment horizontal="center"/>
    </xf>
    <xf numFmtId="49" fontId="23" fillId="0" borderId="42" xfId="0" applyNumberFormat="1" applyFont="1" applyBorder="1" applyAlignment="1">
      <alignment horizontal="center"/>
    </xf>
    <xf numFmtId="49" fontId="23" fillId="0" borderId="41" xfId="0" applyNumberFormat="1" applyFont="1" applyBorder="1" applyAlignment="1">
      <alignment horizontal="center"/>
    </xf>
    <xf numFmtId="49" fontId="23" fillId="0" borderId="43" xfId="0" applyNumberFormat="1" applyFont="1" applyBorder="1" applyAlignment="1">
      <alignment horizontal="center"/>
    </xf>
    <xf numFmtId="49" fontId="23" fillId="0" borderId="41" xfId="0" applyNumberFormat="1" applyFont="1" applyBorder="1" applyAlignment="1">
      <alignment horizontal="left"/>
    </xf>
    <xf numFmtId="49" fontId="23" fillId="0" borderId="10" xfId="0" applyNumberFormat="1" applyFont="1" applyBorder="1" applyAlignment="1">
      <alignment horizontal="center"/>
    </xf>
    <xf numFmtId="49" fontId="23" fillId="0" borderId="30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left" wrapText="1"/>
    </xf>
    <xf numFmtId="49" fontId="23" fillId="0" borderId="44" xfId="0" applyNumberFormat="1" applyFont="1" applyBorder="1" applyAlignment="1">
      <alignment horizontal="center"/>
    </xf>
    <xf numFmtId="0" fontId="23" fillId="0" borderId="3" xfId="0" applyFont="1" applyBorder="1"/>
    <xf numFmtId="0" fontId="25" fillId="0" borderId="3" xfId="0" applyFont="1" applyBorder="1"/>
    <xf numFmtId="49" fontId="23" fillId="0" borderId="3" xfId="2" applyNumberFormat="1" applyFont="1" applyBorder="1" applyAlignment="1">
      <alignment horizontal="center"/>
    </xf>
    <xf numFmtId="49" fontId="23" fillId="0" borderId="0" xfId="2" applyNumberFormat="1" applyFont="1" applyAlignment="1">
      <alignment horizontal="left"/>
    </xf>
    <xf numFmtId="49" fontId="23" fillId="0" borderId="0" xfId="2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49" fontId="0" fillId="0" borderId="35" xfId="0" applyNumberFormat="1" applyBorder="1" applyAlignment="1">
      <alignment horizontal="left"/>
    </xf>
    <xf numFmtId="49" fontId="23" fillId="0" borderId="0" xfId="0" applyNumberFormat="1" applyFont="1" applyAlignment="1">
      <alignment horizontal="left" vertical="center"/>
    </xf>
    <xf numFmtId="49" fontId="23" fillId="0" borderId="10" xfId="0" applyNumberFormat="1" applyFont="1" applyBorder="1" applyAlignment="1">
      <alignment horizontal="center" vertical="center"/>
    </xf>
    <xf numFmtId="49" fontId="66" fillId="0" borderId="3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35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49" fontId="65" fillId="0" borderId="3" xfId="0" applyNumberFormat="1" applyFont="1" applyBorder="1" applyAlignment="1">
      <alignment horizontal="center"/>
    </xf>
    <xf numFmtId="49" fontId="23" fillId="0" borderId="36" xfId="0" applyNumberFormat="1" applyFont="1" applyBorder="1" applyAlignment="1">
      <alignment horizontal="center"/>
    </xf>
    <xf numFmtId="49" fontId="70" fillId="0" borderId="3" xfId="2" applyNumberFormat="1" applyFont="1" applyBorder="1" applyAlignment="1">
      <alignment horizontal="center"/>
    </xf>
    <xf numFmtId="49" fontId="23" fillId="0" borderId="3" xfId="2" applyNumberFormat="1" applyFont="1" applyBorder="1" applyAlignment="1">
      <alignment horizontal="left"/>
    </xf>
    <xf numFmtId="49" fontId="23" fillId="0" borderId="31" xfId="0" applyNumberFormat="1" applyFont="1" applyBorder="1" applyAlignment="1">
      <alignment horizontal="left"/>
    </xf>
    <xf numFmtId="49" fontId="65" fillId="0" borderId="3" xfId="0" applyNumberFormat="1" applyFont="1" applyBorder="1" applyAlignment="1">
      <alignment horizontal="left"/>
    </xf>
    <xf numFmtId="49" fontId="0" fillId="0" borderId="43" xfId="0" applyNumberFormat="1" applyBorder="1" applyAlignment="1">
      <alignment horizontal="center"/>
    </xf>
    <xf numFmtId="49" fontId="23" fillId="0" borderId="45" xfId="0" applyNumberFormat="1" applyFont="1" applyBorder="1" applyAlignment="1">
      <alignment horizontal="center"/>
    </xf>
    <xf numFmtId="49" fontId="70" fillId="0" borderId="10" xfId="2" applyNumberFormat="1" applyFont="1" applyBorder="1" applyAlignment="1">
      <alignment horizontal="center"/>
    </xf>
    <xf numFmtId="49" fontId="23" fillId="8" borderId="3" xfId="0" applyNumberFormat="1" applyFont="1" applyFill="1" applyBorder="1" applyAlignment="1">
      <alignment horizontal="left"/>
    </xf>
    <xf numFmtId="49" fontId="23" fillId="0" borderId="36" xfId="0" applyNumberFormat="1" applyFont="1" applyBorder="1" applyAlignment="1">
      <alignment horizontal="left"/>
    </xf>
    <xf numFmtId="49" fontId="69" fillId="0" borderId="3" xfId="0" applyNumberFormat="1" applyFont="1" applyBorder="1" applyAlignment="1">
      <alignment horizontal="left"/>
    </xf>
    <xf numFmtId="49" fontId="70" fillId="0" borderId="3" xfId="2" applyNumberFormat="1" applyFont="1" applyBorder="1" applyAlignment="1">
      <alignment horizontal="left"/>
    </xf>
    <xf numFmtId="49" fontId="23" fillId="0" borderId="47" xfId="0" applyNumberFormat="1" applyFont="1" applyBorder="1" applyAlignment="1">
      <alignment horizontal="center"/>
    </xf>
    <xf numFmtId="49" fontId="23" fillId="0" borderId="38" xfId="0" applyNumberFormat="1" applyFont="1" applyBorder="1" applyAlignment="1">
      <alignment horizontal="center"/>
    </xf>
    <xf numFmtId="49" fontId="23" fillId="0" borderId="46" xfId="0" applyNumberFormat="1" applyFont="1" applyBorder="1" applyAlignment="1">
      <alignment horizontal="center"/>
    </xf>
    <xf numFmtId="49" fontId="70" fillId="0" borderId="30" xfId="2" applyNumberFormat="1" applyFont="1" applyBorder="1" applyAlignment="1">
      <alignment horizontal="center"/>
    </xf>
    <xf numFmtId="49" fontId="23" fillId="0" borderId="39" xfId="0" applyNumberFormat="1" applyFont="1" applyBorder="1" applyAlignment="1">
      <alignment horizontal="center"/>
    </xf>
    <xf numFmtId="0" fontId="23" fillId="0" borderId="3" xfId="0" applyFont="1" applyBorder="1" applyAlignment="1">
      <alignment vertical="top"/>
    </xf>
    <xf numFmtId="49" fontId="23" fillId="0" borderId="40" xfId="0" applyNumberFormat="1" applyFont="1" applyBorder="1" applyAlignment="1">
      <alignment horizontal="left"/>
    </xf>
    <xf numFmtId="49" fontId="0" fillId="0" borderId="40" xfId="0" applyNumberFormat="1" applyBorder="1" applyAlignment="1">
      <alignment horizontal="left"/>
    </xf>
    <xf numFmtId="49" fontId="23" fillId="8" borderId="0" xfId="0" applyNumberFormat="1" applyFont="1" applyFill="1" applyAlignment="1">
      <alignment horizontal="center"/>
    </xf>
    <xf numFmtId="0" fontId="23" fillId="8" borderId="0" xfId="0" applyFont="1" applyFill="1" applyAlignment="1">
      <alignment horizontal="left" vertical="center"/>
    </xf>
    <xf numFmtId="49" fontId="0" fillId="0" borderId="37" xfId="0" applyNumberFormat="1" applyBorder="1" applyAlignment="1">
      <alignment horizontal="center"/>
    </xf>
    <xf numFmtId="49" fontId="23" fillId="0" borderId="10" xfId="2" applyNumberFormat="1" applyFont="1" applyBorder="1" applyAlignment="1">
      <alignment horizontal="center"/>
    </xf>
    <xf numFmtId="49" fontId="23" fillId="0" borderId="37" xfId="0" applyNumberFormat="1" applyFont="1" applyBorder="1" applyAlignment="1">
      <alignment horizontal="center"/>
    </xf>
    <xf numFmtId="49" fontId="23" fillId="0" borderId="35" xfId="2" applyNumberFormat="1" applyFont="1" applyBorder="1" applyAlignment="1">
      <alignment horizontal="center"/>
    </xf>
    <xf numFmtId="49" fontId="23" fillId="0" borderId="30" xfId="2" applyNumberFormat="1" applyFont="1" applyBorder="1" applyAlignment="1">
      <alignment horizontal="center"/>
    </xf>
    <xf numFmtId="49" fontId="23" fillId="0" borderId="4" xfId="0" applyNumberFormat="1" applyFont="1" applyBorder="1" applyAlignment="1">
      <alignment horizontal="center"/>
    </xf>
    <xf numFmtId="49" fontId="71" fillId="0" borderId="4" xfId="0" applyNumberFormat="1" applyFont="1" applyBorder="1" applyAlignment="1">
      <alignment horizontal="left"/>
    </xf>
    <xf numFmtId="49" fontId="52" fillId="0" borderId="4" xfId="0" applyNumberFormat="1" applyFont="1" applyBorder="1" applyAlignment="1">
      <alignment horizontal="center"/>
    </xf>
    <xf numFmtId="14" fontId="71" fillId="0" borderId="4" xfId="0" applyNumberFormat="1" applyFont="1" applyBorder="1" applyAlignment="1">
      <alignment horizontal="center"/>
    </xf>
    <xf numFmtId="49" fontId="71" fillId="0" borderId="19" xfId="0" applyNumberFormat="1" applyFont="1" applyBorder="1" applyAlignment="1">
      <alignment horizontal="left" wrapText="1"/>
    </xf>
    <xf numFmtId="49" fontId="71" fillId="0" borderId="4" xfId="0" applyNumberFormat="1" applyFont="1" applyBorder="1" applyAlignment="1">
      <alignment horizontal="left" wrapText="1"/>
    </xf>
    <xf numFmtId="49" fontId="23" fillId="0" borderId="23" xfId="0" applyNumberFormat="1" applyFont="1" applyBorder="1" applyAlignment="1">
      <alignment horizontal="center"/>
    </xf>
    <xf numFmtId="49" fontId="23" fillId="0" borderId="48" xfId="0" applyNumberFormat="1" applyFont="1" applyBorder="1" applyAlignment="1">
      <alignment horizontal="center"/>
    </xf>
    <xf numFmtId="49" fontId="50" fillId="0" borderId="25" xfId="0" applyNumberFormat="1" applyFont="1" applyBorder="1" applyAlignment="1">
      <alignment wrapText="1"/>
    </xf>
    <xf numFmtId="49" fontId="0" fillId="0" borderId="44" xfId="0" applyNumberFormat="1" applyBorder="1" applyAlignment="1">
      <alignment horizontal="center"/>
    </xf>
    <xf numFmtId="49" fontId="61" fillId="0" borderId="0" xfId="3" applyNumberFormat="1" applyFont="1" applyAlignment="1">
      <alignment horizontal="left"/>
    </xf>
    <xf numFmtId="49" fontId="61" fillId="0" borderId="3" xfId="3" applyNumberFormat="1" applyFont="1" applyBorder="1" applyAlignment="1">
      <alignment horizontal="left"/>
    </xf>
    <xf numFmtId="49" fontId="10" fillId="8" borderId="4" xfId="0" applyNumberFormat="1" applyFont="1" applyFill="1" applyBorder="1" applyAlignment="1">
      <alignment horizontal="center"/>
    </xf>
    <xf numFmtId="49" fontId="23" fillId="8" borderId="4" xfId="0" applyNumberFormat="1" applyFont="1" applyFill="1" applyBorder="1" applyAlignment="1">
      <alignment horizontal="center"/>
    </xf>
    <xf numFmtId="49" fontId="23" fillId="0" borderId="4" xfId="2" applyNumberFormat="1" applyFont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52" fillId="0" borderId="0" xfId="0" applyFont="1" applyAlignment="1">
      <alignment horizontal="center" vertical="top" wrapText="1"/>
    </xf>
    <xf numFmtId="14" fontId="18" fillId="0" borderId="0" xfId="0" applyNumberFormat="1" applyFont="1" applyAlignment="1">
      <alignment horizontal="center" vertical="top" wrapText="1"/>
    </xf>
    <xf numFmtId="0" fontId="18" fillId="4" borderId="0" xfId="0" applyFont="1" applyFill="1" applyAlignment="1">
      <alignment horizontal="center" vertical="top" wrapText="1"/>
    </xf>
    <xf numFmtId="0" fontId="74" fillId="0" borderId="0" xfId="0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49" fontId="75" fillId="0" borderId="0" xfId="0" applyNumberFormat="1" applyFont="1" applyAlignment="1">
      <alignment wrapText="1"/>
    </xf>
    <xf numFmtId="49" fontId="60" fillId="0" borderId="0" xfId="0" applyNumberFormat="1" applyFont="1" applyAlignment="1">
      <alignment horizontal="right" wrapText="1"/>
    </xf>
    <xf numFmtId="49" fontId="48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right"/>
    </xf>
    <xf numFmtId="49" fontId="48" fillId="0" borderId="0" xfId="0" applyNumberFormat="1" applyFont="1" applyAlignment="1">
      <alignment horizontal="center" vertical="top" wrapText="1"/>
    </xf>
    <xf numFmtId="49" fontId="48" fillId="0" borderId="0" xfId="0" applyNumberFormat="1" applyFont="1" applyAlignment="1">
      <alignment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15" xfId="0" applyFont="1" applyBorder="1" applyAlignment="1">
      <alignment vertical="center"/>
    </xf>
    <xf numFmtId="49" fontId="58" fillId="0" borderId="15" xfId="0" applyNumberFormat="1" applyFont="1" applyBorder="1" applyAlignment="1">
      <alignment vertical="center"/>
    </xf>
    <xf numFmtId="0" fontId="76" fillId="0" borderId="0" xfId="0" applyFont="1" applyAlignment="1">
      <alignment horizontal="right" vertical="center"/>
    </xf>
    <xf numFmtId="0" fontId="77" fillId="0" borderId="4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top"/>
    </xf>
    <xf numFmtId="49" fontId="79" fillId="0" borderId="0" xfId="0" applyNumberFormat="1" applyFont="1" applyAlignment="1">
      <alignment horizontal="left" vertical="top" wrapText="1"/>
    </xf>
    <xf numFmtId="49" fontId="79" fillId="0" borderId="0" xfId="0" applyNumberFormat="1" applyFont="1" applyAlignment="1">
      <alignment horizontal="center" vertical="top" wrapText="1"/>
    </xf>
    <xf numFmtId="0" fontId="79" fillId="0" borderId="0" xfId="0" applyFont="1" applyAlignment="1">
      <alignment horizontal="center" vertical="top" wrapText="1"/>
    </xf>
    <xf numFmtId="0" fontId="79" fillId="4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 wrapText="1"/>
    </xf>
    <xf numFmtId="49" fontId="48" fillId="0" borderId="0" xfId="0" applyNumberFormat="1" applyFont="1" applyAlignment="1">
      <alignment horizontal="right" vertical="center" wrapText="1"/>
    </xf>
    <xf numFmtId="49" fontId="81" fillId="0" borderId="0" xfId="0" applyNumberFormat="1" applyFont="1" applyAlignment="1">
      <alignment wrapText="1"/>
    </xf>
    <xf numFmtId="49" fontId="81" fillId="0" borderId="0" xfId="0" applyNumberFormat="1" applyFont="1" applyAlignment="1">
      <alignment horizontal="center" wrapText="1"/>
    </xf>
    <xf numFmtId="49" fontId="81" fillId="0" borderId="0" xfId="0" applyNumberFormat="1" applyFont="1" applyAlignment="1">
      <alignment horizontal="right" wrapText="1"/>
    </xf>
    <xf numFmtId="49" fontId="48" fillId="0" borderId="0" xfId="0" applyNumberFormat="1" applyFont="1" applyAlignment="1">
      <alignment horizontal="right" wrapText="1"/>
    </xf>
    <xf numFmtId="0" fontId="51" fillId="0" borderId="0" xfId="0" applyFont="1"/>
    <xf numFmtId="0" fontId="82" fillId="0" borderId="0" xfId="0" applyFont="1" applyAlignment="1">
      <alignment horizontal="left"/>
    </xf>
    <xf numFmtId="0" fontId="69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wrapText="1"/>
    </xf>
    <xf numFmtId="0" fontId="0" fillId="0" borderId="3" xfId="0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49" fontId="23" fillId="0" borderId="37" xfId="0" applyNumberFormat="1" applyFont="1" applyBorder="1" applyAlignment="1">
      <alignment horizontal="center" vertical="center"/>
    </xf>
    <xf numFmtId="14" fontId="72" fillId="0" borderId="3" xfId="3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8" borderId="3" xfId="0" applyNumberFormat="1" applyFont="1" applyFill="1" applyBorder="1" applyAlignment="1">
      <alignment horizontal="center" vertical="center"/>
    </xf>
    <xf numFmtId="49" fontId="0" fillId="0" borderId="3" xfId="3" applyNumberFormat="1" applyFont="1" applyBorder="1" applyAlignment="1">
      <alignment horizontal="left"/>
    </xf>
    <xf numFmtId="49" fontId="61" fillId="0" borderId="3" xfId="3" applyNumberFormat="1" applyFont="1" applyBorder="1" applyAlignment="1">
      <alignment horizontal="center"/>
    </xf>
    <xf numFmtId="0" fontId="72" fillId="0" borderId="3" xfId="3" applyFont="1" applyBorder="1"/>
    <xf numFmtId="0" fontId="72" fillId="0" borderId="3" xfId="3" applyFon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0" fontId="83" fillId="0" borderId="3" xfId="3" applyFont="1" applyBorder="1"/>
    <xf numFmtId="49" fontId="61" fillId="0" borderId="3" xfId="0" applyNumberFormat="1" applyFont="1" applyBorder="1" applyAlignment="1">
      <alignment horizontal="center"/>
    </xf>
    <xf numFmtId="49" fontId="0" fillId="0" borderId="3" xfId="0" applyNumberFormat="1" applyBorder="1"/>
    <xf numFmtId="49" fontId="0" fillId="0" borderId="3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left"/>
    </xf>
    <xf numFmtId="49" fontId="0" fillId="0" borderId="31" xfId="0" applyNumberFormat="1" applyBorder="1" applyAlignment="1">
      <alignment horizontal="center"/>
    </xf>
    <xf numFmtId="49" fontId="23" fillId="0" borderId="31" xfId="0" applyNumberFormat="1" applyFont="1" applyBorder="1" applyAlignment="1">
      <alignment horizontal="left" vertical="center"/>
    </xf>
    <xf numFmtId="49" fontId="23" fillId="0" borderId="10" xfId="0" applyNumberFormat="1" applyFont="1" applyBorder="1" applyAlignment="1">
      <alignment horizontal="center" vertical="center" wrapText="1"/>
    </xf>
    <xf numFmtId="49" fontId="0" fillId="0" borderId="45" xfId="0" applyNumberFormat="1" applyBorder="1" applyAlignment="1">
      <alignment horizontal="center"/>
    </xf>
    <xf numFmtId="49" fontId="23" fillId="0" borderId="45" xfId="0" applyNumberFormat="1" applyFont="1" applyBorder="1" applyAlignment="1">
      <alignment horizontal="center" vertical="center"/>
    </xf>
    <xf numFmtId="49" fontId="0" fillId="8" borderId="0" xfId="0" applyNumberFormat="1" applyFill="1"/>
    <xf numFmtId="49" fontId="23" fillId="8" borderId="10" xfId="0" applyNumberFormat="1" applyFont="1" applyFill="1" applyBorder="1" applyAlignment="1">
      <alignment horizontal="center" vertical="center"/>
    </xf>
    <xf numFmtId="0" fontId="0" fillId="0" borderId="3" xfId="0" applyBorder="1"/>
    <xf numFmtId="49" fontId="61" fillId="0" borderId="0" xfId="0" applyNumberFormat="1" applyFont="1" applyAlignment="1">
      <alignment horizontal="left"/>
    </xf>
    <xf numFmtId="14" fontId="83" fillId="0" borderId="10" xfId="3" applyNumberFormat="1" applyFont="1" applyBorder="1" applyAlignment="1">
      <alignment horizontal="center" vertical="center"/>
    </xf>
    <xf numFmtId="49" fontId="23" fillId="8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3" fillId="0" borderId="43" xfId="0" applyNumberFormat="1" applyFont="1" applyBorder="1" applyAlignment="1">
      <alignment horizontal="center" vertical="center"/>
    </xf>
    <xf numFmtId="49" fontId="61" fillId="0" borderId="10" xfId="0" applyNumberFormat="1" applyFont="1" applyBorder="1" applyAlignment="1">
      <alignment horizontal="center"/>
    </xf>
    <xf numFmtId="49" fontId="70" fillId="0" borderId="35" xfId="2" applyNumberFormat="1" applyFont="1" applyBorder="1" applyAlignment="1">
      <alignment horizontal="left"/>
    </xf>
    <xf numFmtId="49" fontId="61" fillId="0" borderId="40" xfId="0" applyNumberFormat="1" applyFont="1" applyBorder="1" applyAlignment="1">
      <alignment horizontal="center"/>
    </xf>
    <xf numFmtId="0" fontId="61" fillId="0" borderId="40" xfId="0" applyFont="1" applyBorder="1"/>
    <xf numFmtId="0" fontId="83" fillId="0" borderId="30" xfId="3" applyFont="1" applyBorder="1" applyAlignment="1">
      <alignment horizontal="center"/>
    </xf>
    <xf numFmtId="49" fontId="61" fillId="0" borderId="30" xfId="0" applyNumberFormat="1" applyFont="1" applyBorder="1" applyAlignment="1">
      <alignment horizontal="center"/>
    </xf>
    <xf numFmtId="49" fontId="61" fillId="0" borderId="42" xfId="0" applyNumberFormat="1" applyFon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83" fillId="0" borderId="35" xfId="3" applyFont="1" applyBorder="1"/>
    <xf numFmtId="49" fontId="70" fillId="0" borderId="35" xfId="2" applyNumberFormat="1" applyFont="1" applyBorder="1" applyAlignment="1">
      <alignment horizontal="center"/>
    </xf>
    <xf numFmtId="49" fontId="61" fillId="0" borderId="35" xfId="0" applyNumberFormat="1" applyFont="1" applyBorder="1" applyAlignment="1">
      <alignment horizontal="center"/>
    </xf>
    <xf numFmtId="49" fontId="61" fillId="0" borderId="41" xfId="0" applyNumberFormat="1" applyFont="1" applyBorder="1" applyAlignment="1">
      <alignment horizontal="center"/>
    </xf>
    <xf numFmtId="0" fontId="0" fillId="0" borderId="0" xfId="4" applyFont="1" applyAlignment="1">
      <alignment horizontal="left" vertical="top"/>
    </xf>
    <xf numFmtId="0" fontId="0" fillId="0" borderId="0" xfId="4" applyFont="1" applyAlignment="1">
      <alignment horizontal="right" vertical="top"/>
    </xf>
    <xf numFmtId="49" fontId="10" fillId="4" borderId="0" xfId="0" applyNumberFormat="1" applyFont="1" applyFill="1" applyAlignment="1">
      <alignment wrapText="1"/>
    </xf>
    <xf numFmtId="0" fontId="84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top" wrapText="1"/>
    </xf>
    <xf numFmtId="2" fontId="69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49" fontId="84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5" fontId="39" fillId="0" borderId="0" xfId="0" applyNumberFormat="1" applyFont="1" applyAlignment="1">
      <alignment horizontal="center" vertical="center"/>
    </xf>
    <xf numFmtId="165" fontId="18" fillId="4" borderId="0" xfId="0" applyNumberFormat="1" applyFont="1" applyFill="1" applyAlignment="1">
      <alignment horizontal="center" vertical="center" wrapText="1"/>
    </xf>
    <xf numFmtId="165" fontId="18" fillId="5" borderId="0" xfId="0" applyNumberFormat="1" applyFont="1" applyFill="1" applyAlignment="1">
      <alignment horizontal="center" vertical="center" wrapText="1"/>
    </xf>
    <xf numFmtId="165" fontId="18" fillId="8" borderId="0" xfId="0" applyNumberFormat="1" applyFont="1" applyFill="1" applyAlignment="1">
      <alignment horizontal="center" vertical="center" wrapText="1"/>
    </xf>
    <xf numFmtId="165" fontId="53" fillId="0" borderId="0" xfId="0" applyNumberFormat="1" applyFont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8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49" fontId="8" fillId="0" borderId="23" xfId="0" applyNumberFormat="1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23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textRotation="90" wrapText="1"/>
    </xf>
    <xf numFmtId="0" fontId="30" fillId="0" borderId="4" xfId="0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right" wrapText="1"/>
    </xf>
    <xf numFmtId="0" fontId="21" fillId="0" borderId="0" xfId="0" applyFont="1" applyAlignment="1">
      <alignment horizontal="center" vertical="center"/>
    </xf>
    <xf numFmtId="0" fontId="32" fillId="0" borderId="17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49" fontId="20" fillId="0" borderId="15" xfId="0" applyNumberFormat="1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0" fillId="0" borderId="19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49" fontId="19" fillId="0" borderId="4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15" fillId="0" borderId="23" xfId="0" applyNumberFormat="1" applyFont="1" applyBorder="1" applyAlignment="1">
      <alignment horizontal="center" vertical="top" wrapText="1"/>
    </xf>
    <xf numFmtId="49" fontId="15" fillId="0" borderId="5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right" wrapText="1"/>
    </xf>
    <xf numFmtId="0" fontId="3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 wrapText="1"/>
    </xf>
    <xf numFmtId="0" fontId="49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11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right" wrapText="1"/>
    </xf>
    <xf numFmtId="164" fontId="37" fillId="0" borderId="1" xfId="0" applyNumberFormat="1" applyFont="1" applyBorder="1" applyAlignment="1">
      <alignment horizontal="center" vertical="center" textRotation="90" wrapText="1"/>
    </xf>
    <xf numFmtId="164" fontId="37" fillId="0" borderId="1" xfId="0" applyNumberFormat="1" applyFont="1" applyBorder="1" applyAlignment="1">
      <alignment horizontal="center" vertical="center" wrapText="1"/>
    </xf>
    <xf numFmtId="0" fontId="34" fillId="3" borderId="0" xfId="0" applyFont="1" applyFill="1" applyAlignment="1">
      <alignment horizontal="center"/>
    </xf>
    <xf numFmtId="0" fontId="35" fillId="0" borderId="0" xfId="0" applyFont="1" applyAlignment="1">
      <alignment horizontal="left" vertical="center"/>
    </xf>
    <xf numFmtId="0" fontId="37" fillId="0" borderId="18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textRotation="90" wrapText="1"/>
    </xf>
    <xf numFmtId="0" fontId="3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wrapText="1"/>
    </xf>
    <xf numFmtId="0" fontId="31" fillId="0" borderId="0" xfId="0" applyFont="1" applyAlignment="1">
      <alignment horizontal="center" vertical="center" wrapText="1" shrinkToFit="1"/>
    </xf>
    <xf numFmtId="49" fontId="24" fillId="0" borderId="0" xfId="0" applyNumberFormat="1" applyFont="1" applyAlignment="1">
      <alignment horizontal="right"/>
    </xf>
    <xf numFmtId="0" fontId="73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0" fontId="80" fillId="0" borderId="0" xfId="0" applyFont="1" applyAlignment="1">
      <alignment horizontal="center" vertical="top"/>
    </xf>
    <xf numFmtId="49" fontId="48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center" vertical="center"/>
    </xf>
    <xf numFmtId="0" fontId="77" fillId="0" borderId="4" xfId="0" applyFont="1" applyBorder="1" applyAlignment="1">
      <alignment horizontal="center" vertical="center" wrapText="1"/>
    </xf>
    <xf numFmtId="0" fontId="77" fillId="0" borderId="4" xfId="0" applyFont="1" applyBorder="1" applyAlignment="1">
      <alignment horizontal="center" vertical="center" shrinkToFit="1"/>
    </xf>
    <xf numFmtId="0" fontId="77" fillId="0" borderId="23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4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right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5">
    <cellStyle name="Excel Built-in Normal" xfId="2"/>
    <cellStyle name="Normal" xfId="4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1399592</xdr:colOff>
      <xdr:row>68</xdr:row>
      <xdr:rowOff>126351</xdr:rowOff>
    </xdr:from>
    <xdr:to>
      <xdr:col>3</xdr:col>
      <xdr:colOff>409571</xdr:colOff>
      <xdr:row>76</xdr:row>
      <xdr:rowOff>34875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2475" y="23200178"/>
          <a:ext cx="1430106" cy="1288677"/>
        </a:xfrm>
        <a:prstGeom prst="rect">
          <a:avLst/>
        </a:prstGeom>
      </xdr:spPr>
    </xdr:pic>
    <xdr:clientData/>
  </xdr:twoCellAnchor>
  <xdr:twoCellAnchor editAs="oneCell">
    <xdr:from>
      <xdr:col>4</xdr:col>
      <xdr:colOff>87475</xdr:colOff>
      <xdr:row>70</xdr:row>
      <xdr:rowOff>48597</xdr:rowOff>
    </xdr:from>
    <xdr:to>
      <xdr:col>6</xdr:col>
      <xdr:colOff>84436</xdr:colOff>
      <xdr:row>72</xdr:row>
      <xdr:rowOff>150991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8419" y="23452883"/>
          <a:ext cx="1182727" cy="432854"/>
        </a:xfrm>
        <a:prstGeom prst="rect">
          <a:avLst/>
        </a:prstGeom>
      </xdr:spPr>
    </xdr:pic>
    <xdr:clientData/>
  </xdr:twoCellAnchor>
  <xdr:twoCellAnchor editAs="oneCell">
    <xdr:from>
      <xdr:col>4</xdr:col>
      <xdr:colOff>87474</xdr:colOff>
      <xdr:row>73</xdr:row>
      <xdr:rowOff>126352</xdr:rowOff>
    </xdr:from>
    <xdr:to>
      <xdr:col>4</xdr:col>
      <xdr:colOff>1008050</xdr:colOff>
      <xdr:row>78</xdr:row>
      <xdr:rowOff>45305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5892" y="17115842"/>
          <a:ext cx="920576" cy="7742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58</xdr:row>
      <xdr:rowOff>152400</xdr:rowOff>
    </xdr:from>
    <xdr:to>
      <xdr:col>8</xdr:col>
      <xdr:colOff>696383</xdr:colOff>
      <xdr:row>63</xdr:row>
      <xdr:rowOff>15812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5191125"/>
          <a:ext cx="1248833" cy="701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1495425</xdr:colOff>
      <xdr:row>56</xdr:row>
      <xdr:rowOff>114300</xdr:rowOff>
    </xdr:from>
    <xdr:to>
      <xdr:col>6</xdr:col>
      <xdr:colOff>200025</xdr:colOff>
      <xdr:row>63</xdr:row>
      <xdr:rowOff>76200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2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00600"/>
          <a:ext cx="14478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609600</xdr:colOff>
      <xdr:row>55</xdr:row>
      <xdr:rowOff>133349</xdr:rowOff>
    </xdr:from>
    <xdr:to>
      <xdr:col>8</xdr:col>
      <xdr:colOff>127939</xdr:colOff>
      <xdr:row>58</xdr:row>
      <xdr:rowOff>66674</xdr:rowOff>
    </xdr:to>
    <xdr:pic>
      <xdr:nvPicPr>
        <xdr:cNvPr id="6" name="Picture 34">
          <a:extLst>
            <a:ext uri="{FF2B5EF4-FFF2-40B4-BE49-F238E27FC236}">
              <a16:creationId xmlns="" xmlns:a16="http://schemas.microsoft.com/office/drawing/2014/main" id="{00000000-0008-0000-2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4657724"/>
          <a:ext cx="785164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31</xdr:row>
      <xdr:rowOff>200025</xdr:rowOff>
    </xdr:from>
    <xdr:to>
      <xdr:col>6</xdr:col>
      <xdr:colOff>266700</xdr:colOff>
      <xdr:row>37</xdr:row>
      <xdr:rowOff>95250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467600"/>
          <a:ext cx="14478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1114425</xdr:colOff>
      <xdr:row>32</xdr:row>
      <xdr:rowOff>104775</xdr:rowOff>
    </xdr:from>
    <xdr:to>
      <xdr:col>8</xdr:col>
      <xdr:colOff>632764</xdr:colOff>
      <xdr:row>34</xdr:row>
      <xdr:rowOff>152400</xdr:rowOff>
    </xdr:to>
    <xdr:pic>
      <xdr:nvPicPr>
        <xdr:cNvPr id="4" name="Picture 34">
          <a:extLst>
            <a:ext uri="{FF2B5EF4-FFF2-40B4-BE49-F238E27FC236}">
              <a16:creationId xmlns="" xmlns:a16="http://schemas.microsoft.com/office/drawing/2014/main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7648575"/>
          <a:ext cx="785164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1095375</xdr:colOff>
      <xdr:row>35</xdr:row>
      <xdr:rowOff>114300</xdr:rowOff>
    </xdr:from>
    <xdr:to>
      <xdr:col>10</xdr:col>
      <xdr:colOff>77258</xdr:colOff>
      <xdr:row>39</xdr:row>
      <xdr:rowOff>139637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25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43375" y="8286750"/>
          <a:ext cx="1248833" cy="701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4</xdr:col>
      <xdr:colOff>273050</xdr:colOff>
      <xdr:row>27</xdr:row>
      <xdr:rowOff>9525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833" y="3820583"/>
          <a:ext cx="14478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497417</xdr:colOff>
      <xdr:row>18</xdr:row>
      <xdr:rowOff>74084</xdr:rowOff>
    </xdr:from>
    <xdr:to>
      <xdr:col>6</xdr:col>
      <xdr:colOff>298331</xdr:colOff>
      <xdr:row>21</xdr:row>
      <xdr:rowOff>31750</xdr:rowOff>
    </xdr:to>
    <xdr:pic>
      <xdr:nvPicPr>
        <xdr:cNvPr id="5" name="Picture 34">
          <a:extLst>
            <a:ext uri="{FF2B5EF4-FFF2-40B4-BE49-F238E27FC236}">
              <a16:creationId xmlns="" xmlns:a16="http://schemas.microsoft.com/office/drawing/2014/main" id="{00000000-0008-0000-2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0" y="3545417"/>
          <a:ext cx="785164" cy="4656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656167</xdr:colOff>
      <xdr:row>20</xdr:row>
      <xdr:rowOff>63500</xdr:rowOff>
    </xdr:from>
    <xdr:to>
      <xdr:col>6</xdr:col>
      <xdr:colOff>713224</xdr:colOff>
      <xdr:row>25</xdr:row>
      <xdr:rowOff>20479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C5DCAE4C-1482-4086-9C00-1DDC4C2F49E1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14750" y="3884083"/>
          <a:ext cx="1041307" cy="78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1557618</xdr:colOff>
      <xdr:row>35</xdr:row>
      <xdr:rowOff>33618</xdr:rowOff>
    </xdr:from>
    <xdr:to>
      <xdr:col>4</xdr:col>
      <xdr:colOff>96606</xdr:colOff>
      <xdr:row>43</xdr:row>
      <xdr:rowOff>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143" y="3538818"/>
          <a:ext cx="1434588" cy="1318933"/>
        </a:xfrm>
        <a:prstGeom prst="rect">
          <a:avLst/>
        </a:prstGeom>
      </xdr:spPr>
    </xdr:pic>
    <xdr:clientData/>
  </xdr:twoCellAnchor>
  <xdr:twoCellAnchor editAs="oneCell">
    <xdr:from>
      <xdr:col>4</xdr:col>
      <xdr:colOff>425824</xdr:colOff>
      <xdr:row>35</xdr:row>
      <xdr:rowOff>112059</xdr:rowOff>
    </xdr:from>
    <xdr:to>
      <xdr:col>4</xdr:col>
      <xdr:colOff>1608551</xdr:colOff>
      <xdr:row>38</xdr:row>
      <xdr:rowOff>40648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1949" y="3617259"/>
          <a:ext cx="1182727" cy="442939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38</xdr:row>
      <xdr:rowOff>142875</xdr:rowOff>
    </xdr:from>
    <xdr:to>
      <xdr:col>4</xdr:col>
      <xdr:colOff>1463501</xdr:colOff>
      <xdr:row>43</xdr:row>
      <xdr:rowOff>78934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29050" y="3533775"/>
          <a:ext cx="920576" cy="7742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43703</xdr:colOff>
      <xdr:row>38</xdr:row>
      <xdr:rowOff>133350</xdr:rowOff>
    </xdr:from>
    <xdr:to>
      <xdr:col>4</xdr:col>
      <xdr:colOff>409250</xdr:colOff>
      <xdr:row>46</xdr:row>
      <xdr:rowOff>56590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728" y="3467100"/>
          <a:ext cx="1432347" cy="1304365"/>
        </a:xfrm>
        <a:prstGeom prst="rect">
          <a:avLst/>
        </a:prstGeom>
      </xdr:spPr>
    </xdr:pic>
    <xdr:clientData/>
  </xdr:twoCellAnchor>
  <xdr:twoCellAnchor editAs="oneCell">
    <xdr:from>
      <xdr:col>4</xdr:col>
      <xdr:colOff>493059</xdr:colOff>
      <xdr:row>40</xdr:row>
      <xdr:rowOff>89648</xdr:rowOff>
    </xdr:from>
    <xdr:to>
      <xdr:col>6</xdr:col>
      <xdr:colOff>185404</xdr:colOff>
      <xdr:row>43</xdr:row>
      <xdr:rowOff>18237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00000000-0008-0000-2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4324" y="6062383"/>
          <a:ext cx="1182727" cy="43285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1182727</xdr:colOff>
      <xdr:row>41</xdr:row>
      <xdr:rowOff>0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00000000-0008-0000-2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0" y="23993475"/>
          <a:ext cx="1182727" cy="4256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790575</xdr:colOff>
      <xdr:row>43</xdr:row>
      <xdr:rowOff>85725</xdr:rowOff>
    </xdr:from>
    <xdr:to>
      <xdr:col>6</xdr:col>
      <xdr:colOff>225251</xdr:colOff>
      <xdr:row>47</xdr:row>
      <xdr:rowOff>126559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2400" y="3771900"/>
          <a:ext cx="920576" cy="7742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24</xdr:row>
      <xdr:rowOff>11206</xdr:rowOff>
    </xdr:from>
    <xdr:to>
      <xdr:col>6</xdr:col>
      <xdr:colOff>190500</xdr:colOff>
      <xdr:row>27</xdr:row>
      <xdr:rowOff>123264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2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9853" y="4067735"/>
          <a:ext cx="1109382" cy="582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4</xdr:col>
      <xdr:colOff>316006</xdr:colOff>
      <xdr:row>28</xdr:row>
      <xdr:rowOff>143995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2A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353" y="5109882"/>
          <a:ext cx="14478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571500</xdr:colOff>
      <xdr:row>20</xdr:row>
      <xdr:rowOff>33617</xdr:rowOff>
    </xdr:from>
    <xdr:to>
      <xdr:col>6</xdr:col>
      <xdr:colOff>56782</xdr:colOff>
      <xdr:row>23</xdr:row>
      <xdr:rowOff>89646</xdr:rowOff>
    </xdr:to>
    <xdr:pic>
      <xdr:nvPicPr>
        <xdr:cNvPr id="7" name="Picture 34">
          <a:extLst>
            <a:ext uri="{FF2B5EF4-FFF2-40B4-BE49-F238E27FC236}">
              <a16:creationId xmlns="" xmlns:a16="http://schemas.microsoft.com/office/drawing/2014/main" id="{00000000-0008-0000-2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647" y="4829735"/>
          <a:ext cx="785164" cy="5602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912159</xdr:colOff>
      <xdr:row>41</xdr:row>
      <xdr:rowOff>40341</xdr:rowOff>
    </xdr:from>
    <xdr:to>
      <xdr:col>8</xdr:col>
      <xdr:colOff>694151</xdr:colOff>
      <xdr:row>43</xdr:row>
      <xdr:rowOff>83232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4434" y="4612341"/>
          <a:ext cx="877367" cy="44294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381001</xdr:colOff>
      <xdr:row>37</xdr:row>
      <xdr:rowOff>110378</xdr:rowOff>
    </xdr:from>
    <xdr:to>
      <xdr:col>6</xdr:col>
      <xdr:colOff>746548</xdr:colOff>
      <xdr:row>45</xdr:row>
      <xdr:rowOff>65555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6" y="4034678"/>
          <a:ext cx="1432347" cy="1326777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43</xdr:row>
      <xdr:rowOff>95250</xdr:rowOff>
    </xdr:from>
    <xdr:to>
      <xdr:col>8</xdr:col>
      <xdr:colOff>406226</xdr:colOff>
      <xdr:row>48</xdr:row>
      <xdr:rowOff>59884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43300" y="3771900"/>
          <a:ext cx="920576" cy="7742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493059</xdr:colOff>
      <xdr:row>41</xdr:row>
      <xdr:rowOff>78441</xdr:rowOff>
    </xdr:from>
    <xdr:to>
      <xdr:col>8</xdr:col>
      <xdr:colOff>275051</xdr:colOff>
      <xdr:row>43</xdr:row>
      <xdr:rowOff>197532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76900BF6-76A3-4EA9-8DBD-2EBE7151C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439" y="5374341"/>
          <a:ext cx="909752" cy="454371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40</xdr:row>
      <xdr:rowOff>100853</xdr:rowOff>
    </xdr:from>
    <xdr:to>
      <xdr:col>6</xdr:col>
      <xdr:colOff>365548</xdr:colOff>
      <xdr:row>48</xdr:row>
      <xdr:rowOff>56030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4B08AA18-412E-4423-BEB4-A490BC990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3101" y="5229113"/>
          <a:ext cx="1462827" cy="134201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44</xdr:row>
      <xdr:rowOff>152400</xdr:rowOff>
    </xdr:from>
    <xdr:to>
      <xdr:col>8</xdr:col>
      <xdr:colOff>272876</xdr:colOff>
      <xdr:row>49</xdr:row>
      <xdr:rowOff>117034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09950" y="5981700"/>
          <a:ext cx="920576" cy="77425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493059</xdr:colOff>
      <xdr:row>39</xdr:row>
      <xdr:rowOff>78441</xdr:rowOff>
    </xdr:from>
    <xdr:to>
      <xdr:col>8</xdr:col>
      <xdr:colOff>275051</xdr:colOff>
      <xdr:row>41</xdr:row>
      <xdr:rowOff>197532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2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1412" y="5636559"/>
          <a:ext cx="880168" cy="432855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38</xdr:row>
      <xdr:rowOff>100853</xdr:rowOff>
    </xdr:from>
    <xdr:to>
      <xdr:col>6</xdr:col>
      <xdr:colOff>365548</xdr:colOff>
      <xdr:row>46</xdr:row>
      <xdr:rowOff>56030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5" y="5502088"/>
          <a:ext cx="1430106" cy="1288677"/>
        </a:xfrm>
        <a:prstGeom prst="rect">
          <a:avLst/>
        </a:prstGeom>
      </xdr:spPr>
    </xdr:pic>
    <xdr:clientData/>
  </xdr:twoCellAnchor>
  <xdr:twoCellAnchor editAs="oneCell">
    <xdr:from>
      <xdr:col>6</xdr:col>
      <xdr:colOff>590550</xdr:colOff>
      <xdr:row>42</xdr:row>
      <xdr:rowOff>76200</xdr:rowOff>
    </xdr:from>
    <xdr:to>
      <xdr:col>8</xdr:col>
      <xdr:colOff>415751</xdr:colOff>
      <xdr:row>47</xdr:row>
      <xdr:rowOff>40834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2825" y="5305425"/>
          <a:ext cx="920576" cy="77425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28</xdr:row>
      <xdr:rowOff>35719</xdr:rowOff>
    </xdr:from>
    <xdr:to>
      <xdr:col>8</xdr:col>
      <xdr:colOff>334308</xdr:colOff>
      <xdr:row>31</xdr:row>
      <xdr:rowOff>146517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29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1406" y="5488782"/>
          <a:ext cx="1095375" cy="610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6</xdr:col>
      <xdr:colOff>405652</xdr:colOff>
      <xdr:row>33</xdr:row>
      <xdr:rowOff>54349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2D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676" y="4034118"/>
          <a:ext cx="14478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874057</xdr:colOff>
      <xdr:row>24</xdr:row>
      <xdr:rowOff>100853</xdr:rowOff>
    </xdr:from>
    <xdr:to>
      <xdr:col>15</xdr:col>
      <xdr:colOff>212911</xdr:colOff>
      <xdr:row>28</xdr:row>
      <xdr:rowOff>33617</xdr:rowOff>
    </xdr:to>
    <xdr:pic>
      <xdr:nvPicPr>
        <xdr:cNvPr id="7" name="Picture 34">
          <a:extLst>
            <a:ext uri="{FF2B5EF4-FFF2-40B4-BE49-F238E27FC236}">
              <a16:creationId xmlns="" xmlns:a16="http://schemas.microsoft.com/office/drawing/2014/main" id="{00000000-0008-0000-2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881" y="3821206"/>
          <a:ext cx="1086971" cy="5602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1301751</xdr:colOff>
      <xdr:row>70</xdr:row>
      <xdr:rowOff>126999</xdr:rowOff>
    </xdr:from>
    <xdr:to>
      <xdr:col>3</xdr:col>
      <xdr:colOff>308273</xdr:colOff>
      <xdr:row>76</xdr:row>
      <xdr:rowOff>82176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101" y="19291299"/>
          <a:ext cx="1425872" cy="1298202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211666</xdr:colOff>
      <xdr:row>70</xdr:row>
      <xdr:rowOff>179917</xdr:rowOff>
    </xdr:from>
    <xdr:to>
      <xdr:col>4</xdr:col>
      <xdr:colOff>896977</xdr:colOff>
      <xdr:row>71</xdr:row>
      <xdr:rowOff>136521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5366" y="19344217"/>
          <a:ext cx="1180611" cy="43285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73</xdr:row>
      <xdr:rowOff>0</xdr:rowOff>
    </xdr:from>
    <xdr:to>
      <xdr:col>6</xdr:col>
      <xdr:colOff>19050</xdr:colOff>
      <xdr:row>77</xdr:row>
      <xdr:rowOff>97984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8050" y="16392525"/>
          <a:ext cx="914400" cy="77425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857250</xdr:colOff>
      <xdr:row>61</xdr:row>
      <xdr:rowOff>133350</xdr:rowOff>
    </xdr:from>
    <xdr:to>
      <xdr:col>8</xdr:col>
      <xdr:colOff>604189</xdr:colOff>
      <xdr:row>63</xdr:row>
      <xdr:rowOff>114300</xdr:rowOff>
    </xdr:to>
    <xdr:pic>
      <xdr:nvPicPr>
        <xdr:cNvPr id="4" name="Picture 34">
          <a:extLst>
            <a:ext uri="{FF2B5EF4-FFF2-40B4-BE49-F238E27FC236}">
              <a16:creationId xmlns="" xmlns:a16="http://schemas.microsoft.com/office/drawing/2014/main" id="{00000000-0008-0000-2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248025"/>
          <a:ext cx="785164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638175</xdr:colOff>
      <xdr:row>64</xdr:row>
      <xdr:rowOff>19050</xdr:rowOff>
    </xdr:from>
    <xdr:to>
      <xdr:col>8</xdr:col>
      <xdr:colOff>697706</xdr:colOff>
      <xdr:row>67</xdr:row>
      <xdr:rowOff>120323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29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71875" y="3619500"/>
          <a:ext cx="1097756" cy="587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38099</xdr:colOff>
      <xdr:row>61</xdr:row>
      <xdr:rowOff>123824</xdr:rowOff>
    </xdr:from>
    <xdr:to>
      <xdr:col>6</xdr:col>
      <xdr:colOff>266699</xdr:colOff>
      <xdr:row>68</xdr:row>
      <xdr:rowOff>142874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2E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4" y="3228974"/>
          <a:ext cx="10763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1301751</xdr:colOff>
      <xdr:row>30</xdr:row>
      <xdr:rowOff>126999</xdr:rowOff>
    </xdr:from>
    <xdr:to>
      <xdr:col>3</xdr:col>
      <xdr:colOff>308273</xdr:colOff>
      <xdr:row>36</xdr:row>
      <xdr:rowOff>82176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334" y="19198166"/>
          <a:ext cx="1430106" cy="1288677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211666</xdr:colOff>
      <xdr:row>30</xdr:row>
      <xdr:rowOff>179917</xdr:rowOff>
    </xdr:from>
    <xdr:to>
      <xdr:col>4</xdr:col>
      <xdr:colOff>896977</xdr:colOff>
      <xdr:row>31</xdr:row>
      <xdr:rowOff>136521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00000000-0008-0000-1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3833" y="19251084"/>
          <a:ext cx="1182727" cy="43285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32</xdr:row>
      <xdr:rowOff>66675</xdr:rowOff>
    </xdr:from>
    <xdr:to>
      <xdr:col>4</xdr:col>
      <xdr:colOff>968201</xdr:colOff>
      <xdr:row>37</xdr:row>
      <xdr:rowOff>2734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6625" y="6581775"/>
          <a:ext cx="920576" cy="774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42333</xdr:colOff>
      <xdr:row>23</xdr:row>
      <xdr:rowOff>31750</xdr:rowOff>
    </xdr:from>
    <xdr:to>
      <xdr:col>4</xdr:col>
      <xdr:colOff>234189</xdr:colOff>
      <xdr:row>30</xdr:row>
      <xdr:rowOff>145677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0" y="8360833"/>
          <a:ext cx="1430106" cy="1288677"/>
        </a:xfrm>
        <a:prstGeom prst="rect">
          <a:avLst/>
        </a:prstGeom>
      </xdr:spPr>
    </xdr:pic>
    <xdr:clientData/>
  </xdr:twoCellAnchor>
  <xdr:twoCellAnchor editAs="oneCell">
    <xdr:from>
      <xdr:col>4</xdr:col>
      <xdr:colOff>486833</xdr:colOff>
      <xdr:row>24</xdr:row>
      <xdr:rowOff>1</xdr:rowOff>
    </xdr:from>
    <xdr:to>
      <xdr:col>6</xdr:col>
      <xdr:colOff>473644</xdr:colOff>
      <xdr:row>26</xdr:row>
      <xdr:rowOff>44663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00000000-0008-0000-1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8487834"/>
          <a:ext cx="1182727" cy="393912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26</xdr:row>
      <xdr:rowOff>95250</xdr:rowOff>
    </xdr:from>
    <xdr:to>
      <xdr:col>6</xdr:col>
      <xdr:colOff>168101</xdr:colOff>
      <xdr:row>31</xdr:row>
      <xdr:rowOff>31309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2850" y="5753100"/>
          <a:ext cx="920576" cy="7742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1557618</xdr:colOff>
      <xdr:row>38</xdr:row>
      <xdr:rowOff>33618</xdr:rowOff>
    </xdr:from>
    <xdr:to>
      <xdr:col>4</xdr:col>
      <xdr:colOff>96606</xdr:colOff>
      <xdr:row>46</xdr:row>
      <xdr:rowOff>1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9824" y="7620000"/>
          <a:ext cx="1430106" cy="1288677"/>
        </a:xfrm>
        <a:prstGeom prst="rect">
          <a:avLst/>
        </a:prstGeom>
      </xdr:spPr>
    </xdr:pic>
    <xdr:clientData/>
  </xdr:twoCellAnchor>
  <xdr:twoCellAnchor editAs="oneCell">
    <xdr:from>
      <xdr:col>4</xdr:col>
      <xdr:colOff>425824</xdr:colOff>
      <xdr:row>38</xdr:row>
      <xdr:rowOff>112059</xdr:rowOff>
    </xdr:from>
    <xdr:to>
      <xdr:col>4</xdr:col>
      <xdr:colOff>1608551</xdr:colOff>
      <xdr:row>41</xdr:row>
      <xdr:rowOff>40648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00000000-0008-0000-2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9148" y="7698441"/>
          <a:ext cx="1182727" cy="432854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41</xdr:row>
      <xdr:rowOff>76200</xdr:rowOff>
    </xdr:from>
    <xdr:to>
      <xdr:col>4</xdr:col>
      <xdr:colOff>1473026</xdr:colOff>
      <xdr:row>46</xdr:row>
      <xdr:rowOff>12259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8575" y="4410075"/>
          <a:ext cx="920576" cy="774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1557618</xdr:colOff>
      <xdr:row>38</xdr:row>
      <xdr:rowOff>33618</xdr:rowOff>
    </xdr:from>
    <xdr:to>
      <xdr:col>4</xdr:col>
      <xdr:colOff>96606</xdr:colOff>
      <xdr:row>46</xdr:row>
      <xdr:rowOff>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143" y="5643843"/>
          <a:ext cx="1434588" cy="1318933"/>
        </a:xfrm>
        <a:prstGeom prst="rect">
          <a:avLst/>
        </a:prstGeom>
      </xdr:spPr>
    </xdr:pic>
    <xdr:clientData/>
  </xdr:twoCellAnchor>
  <xdr:twoCellAnchor editAs="oneCell">
    <xdr:from>
      <xdr:col>4</xdr:col>
      <xdr:colOff>425824</xdr:colOff>
      <xdr:row>38</xdr:row>
      <xdr:rowOff>112059</xdr:rowOff>
    </xdr:from>
    <xdr:to>
      <xdr:col>6</xdr:col>
      <xdr:colOff>370301</xdr:colOff>
      <xdr:row>41</xdr:row>
      <xdr:rowOff>40648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1949" y="5722284"/>
          <a:ext cx="1182727" cy="442939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41</xdr:row>
      <xdr:rowOff>123825</xdr:rowOff>
    </xdr:from>
    <xdr:to>
      <xdr:col>6</xdr:col>
      <xdr:colOff>168101</xdr:colOff>
      <xdr:row>46</xdr:row>
      <xdr:rowOff>59884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1900" y="4457700"/>
          <a:ext cx="920576" cy="7742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1557618</xdr:colOff>
      <xdr:row>39</xdr:row>
      <xdr:rowOff>33618</xdr:rowOff>
    </xdr:from>
    <xdr:to>
      <xdr:col>4</xdr:col>
      <xdr:colOff>96606</xdr:colOff>
      <xdr:row>47</xdr:row>
      <xdr:rowOff>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143" y="3653118"/>
          <a:ext cx="1434588" cy="1318933"/>
        </a:xfrm>
        <a:prstGeom prst="rect">
          <a:avLst/>
        </a:prstGeom>
      </xdr:spPr>
    </xdr:pic>
    <xdr:clientData/>
  </xdr:twoCellAnchor>
  <xdr:twoCellAnchor editAs="oneCell">
    <xdr:from>
      <xdr:col>4</xdr:col>
      <xdr:colOff>425824</xdr:colOff>
      <xdr:row>39</xdr:row>
      <xdr:rowOff>112059</xdr:rowOff>
    </xdr:from>
    <xdr:to>
      <xdr:col>4</xdr:col>
      <xdr:colOff>1608551</xdr:colOff>
      <xdr:row>42</xdr:row>
      <xdr:rowOff>40648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1949" y="3731559"/>
          <a:ext cx="1182727" cy="442939"/>
        </a:xfrm>
        <a:prstGeom prst="rect">
          <a:avLst/>
        </a:prstGeom>
      </xdr:spPr>
    </xdr:pic>
    <xdr:clientData/>
  </xdr:twoCellAnchor>
  <xdr:twoCellAnchor editAs="oneCell">
    <xdr:from>
      <xdr:col>4</xdr:col>
      <xdr:colOff>619125</xdr:colOff>
      <xdr:row>42</xdr:row>
      <xdr:rowOff>57150</xdr:rowOff>
    </xdr:from>
    <xdr:to>
      <xdr:col>4</xdr:col>
      <xdr:colOff>1539701</xdr:colOff>
      <xdr:row>46</xdr:row>
      <xdr:rowOff>155134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0" y="4629150"/>
          <a:ext cx="920576" cy="7742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1557618</xdr:colOff>
      <xdr:row>36</xdr:row>
      <xdr:rowOff>33618</xdr:rowOff>
    </xdr:from>
    <xdr:to>
      <xdr:col>4</xdr:col>
      <xdr:colOff>96606</xdr:colOff>
      <xdr:row>44</xdr:row>
      <xdr:rowOff>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143" y="7615518"/>
          <a:ext cx="1434588" cy="1318933"/>
        </a:xfrm>
        <a:prstGeom prst="rect">
          <a:avLst/>
        </a:prstGeom>
      </xdr:spPr>
    </xdr:pic>
    <xdr:clientData/>
  </xdr:twoCellAnchor>
  <xdr:twoCellAnchor editAs="oneCell">
    <xdr:from>
      <xdr:col>4</xdr:col>
      <xdr:colOff>425824</xdr:colOff>
      <xdr:row>36</xdr:row>
      <xdr:rowOff>112059</xdr:rowOff>
    </xdr:from>
    <xdr:to>
      <xdr:col>6</xdr:col>
      <xdr:colOff>275051</xdr:colOff>
      <xdr:row>39</xdr:row>
      <xdr:rowOff>40648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1949" y="7693959"/>
          <a:ext cx="1182727" cy="442939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40</xdr:row>
      <xdr:rowOff>0</xdr:rowOff>
    </xdr:from>
    <xdr:to>
      <xdr:col>6</xdr:col>
      <xdr:colOff>234776</xdr:colOff>
      <xdr:row>44</xdr:row>
      <xdr:rowOff>97984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3825" y="4295775"/>
          <a:ext cx="920576" cy="7742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593196</xdr:colOff>
      <xdr:row>45</xdr:row>
      <xdr:rowOff>75406</xdr:rowOff>
    </xdr:from>
    <xdr:to>
      <xdr:col>6</xdr:col>
      <xdr:colOff>737924</xdr:colOff>
      <xdr:row>49</xdr:row>
      <xdr:rowOff>51267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2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9946" y="11018573"/>
          <a:ext cx="1351228" cy="642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42334</xdr:colOff>
      <xdr:row>43</xdr:row>
      <xdr:rowOff>84667</xdr:rowOff>
    </xdr:from>
    <xdr:to>
      <xdr:col>4</xdr:col>
      <xdr:colOff>283634</xdr:colOff>
      <xdr:row>49</xdr:row>
      <xdr:rowOff>73025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584" y="10530417"/>
          <a:ext cx="14478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365125</xdr:colOff>
      <xdr:row>16</xdr:row>
      <xdr:rowOff>201083</xdr:rowOff>
    </xdr:from>
    <xdr:to>
      <xdr:col>4</xdr:col>
      <xdr:colOff>1150289</xdr:colOff>
      <xdr:row>17</xdr:row>
      <xdr:rowOff>220133</xdr:rowOff>
    </xdr:to>
    <xdr:pic>
      <xdr:nvPicPr>
        <xdr:cNvPr id="6" name="Picture 34">
          <a:extLst>
            <a:ext uri="{FF2B5EF4-FFF2-40B4-BE49-F238E27FC236}">
              <a16:creationId xmlns="" xmlns:a16="http://schemas.microsoft.com/office/drawing/2014/main" id="{00000000-0008-0000-2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3524250"/>
          <a:ext cx="785164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582082</xdr:colOff>
      <xdr:row>43</xdr:row>
      <xdr:rowOff>42334</xdr:rowOff>
    </xdr:from>
    <xdr:to>
      <xdr:col>6</xdr:col>
      <xdr:colOff>382996</xdr:colOff>
      <xdr:row>45</xdr:row>
      <xdr:rowOff>74083</xdr:rowOff>
    </xdr:to>
    <xdr:pic>
      <xdr:nvPicPr>
        <xdr:cNvPr id="7" name="Picture 34">
          <a:extLst>
            <a:ext uri="{FF2B5EF4-FFF2-40B4-BE49-F238E27FC236}">
              <a16:creationId xmlns="" xmlns:a16="http://schemas.microsoft.com/office/drawing/2014/main" id="{00000000-0008-0000-2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8832" y="10488084"/>
          <a:ext cx="1007414" cy="5291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123\Users\Acer1\Downloads\&#1063;&#1077;&#1084;&#1087;&#1080;&#1086;&#1085;&#1072;&#1090;%20&#1087;&#1086;%20&#1051;&#1040;-21-22.09.24%20&#1075;.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123\Users\Acer1\Downloads\&#1070;&#1053;&#1048;&#1054;&#1056;&#1050;&#1048;%20&#1044;&#1054;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0 м"/>
      <sheetName val="5000 м"/>
    </sheetNames>
    <sheetDataSet>
      <sheetData sheetId="0">
        <row r="29">
          <cell r="D29" t="str">
            <v>Галина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1"/>
      <sheetName val="100м пф"/>
      <sheetName val="60м"/>
      <sheetName val="60мф"/>
      <sheetName val="200м"/>
      <sheetName val="200мф"/>
      <sheetName val="400м"/>
      <sheetName val="400мф"/>
      <sheetName val="800м"/>
      <sheetName val="800м ф"/>
      <sheetName val="1500м"/>
      <sheetName val="3000м"/>
      <sheetName val="4х200"/>
      <sheetName val="4х400"/>
      <sheetName val="110сб пф"/>
      <sheetName val="110сб ф"/>
      <sheetName val="400сб"/>
      <sheetName val="400сб ф"/>
      <sheetName val="3000сп"/>
      <sheetName val="60СБ"/>
      <sheetName val="ядро"/>
      <sheetName val="И4х200"/>
      <sheetName val="И4х400"/>
      <sheetName val="И400сб"/>
      <sheetName val="И3000сп"/>
      <sheetName val="ТРОЙ"/>
      <sheetName val="ДЛ-НА"/>
      <sheetName val="ШЕСТ ф"/>
      <sheetName val="ВЫСОТА"/>
      <sheetName val="И60"/>
      <sheetName val="И200"/>
      <sheetName val="И 400"/>
      <sheetName val="И800"/>
      <sheetName val="И1500"/>
      <sheetName val="И60 сб"/>
      <sheetName val="И ВЫСОТА"/>
      <sheetName val="И ШЕСТ"/>
      <sheetName val="И ДЛИНА"/>
      <sheetName val="И ТРОЙНОЙ"/>
      <sheetName val="И ЯДРО"/>
      <sheetName val="И5-БОРЬЕ"/>
      <sheetName val="Лист1"/>
    </sheetNames>
    <sheetDataSet>
      <sheetData sheetId="0">
        <row r="2">
          <cell r="C2">
            <v>0</v>
          </cell>
          <cell r="D2">
            <v>0</v>
          </cell>
          <cell r="F2">
            <v>0</v>
          </cell>
          <cell r="I2">
            <v>0</v>
          </cell>
        </row>
        <row r="3">
          <cell r="C3">
            <v>0</v>
          </cell>
          <cell r="D3">
            <v>0</v>
          </cell>
        </row>
        <row r="4">
          <cell r="A4" t="str">
            <v>469</v>
          </cell>
          <cell r="B4" t="str">
            <v>В/К</v>
          </cell>
          <cell r="C4" t="str">
            <v>НИКИТИНА МАРГАРИТА</v>
          </cell>
          <cell r="D4" t="str">
            <v>30.07.2002</v>
          </cell>
          <cell r="E4" t="str">
            <v xml:space="preserve">ШАХТЫ </v>
          </cell>
          <cell r="F4" t="str">
            <v>МНОГОБОРЬЕ</v>
          </cell>
          <cell r="G4">
            <v>0</v>
          </cell>
          <cell r="H4" t="str">
            <v>КМС</v>
          </cell>
          <cell r="I4">
            <v>0</v>
          </cell>
          <cell r="J4" t="str">
            <v>ГРУДИНИН А.В.</v>
          </cell>
          <cell r="K4" t="str">
            <v>ГБУ ДО РО "СШОР № 15"</v>
          </cell>
          <cell r="L4" t="str">
            <v>0,369202929997621</v>
          </cell>
        </row>
        <row r="5">
          <cell r="A5" t="str">
            <v>25</v>
          </cell>
          <cell r="B5" t="str">
            <v>ВК</v>
          </cell>
          <cell r="C5" t="str">
            <v>ЛИХТОРОВИЧ ТАТЬЯНА</v>
          </cell>
          <cell r="D5" t="str">
            <v>16.01.1999</v>
          </cell>
          <cell r="E5" t="str">
            <v>РОСТОВ-НА-ДОНУ</v>
          </cell>
          <cell r="F5" t="str">
            <v>1500</v>
          </cell>
          <cell r="G5">
            <v>0</v>
          </cell>
          <cell r="H5" t="str">
            <v>МС</v>
          </cell>
          <cell r="I5">
            <v>0</v>
          </cell>
          <cell r="J5" t="str">
            <v>ЗАИКИН М.Ю</v>
          </cell>
          <cell r="K5" t="str">
            <v>ГБУ ДО РО СШОР №5</v>
          </cell>
          <cell r="L5" t="str">
            <v>0,659851192569282</v>
          </cell>
        </row>
        <row r="6">
          <cell r="A6" t="str">
            <v>26</v>
          </cell>
          <cell r="B6" t="str">
            <v>ВК</v>
          </cell>
          <cell r="C6" t="str">
            <v>ВАВИЛОВА ЕЛИЗАВЕТА</v>
          </cell>
          <cell r="D6" t="str">
            <v>27.05.2004</v>
          </cell>
          <cell r="E6" t="str">
            <v>РОСТОВ-НА-ДОНУ</v>
          </cell>
          <cell r="F6" t="str">
            <v>1500</v>
          </cell>
          <cell r="G6">
            <v>0</v>
          </cell>
          <cell r="H6" t="str">
            <v>КМС</v>
          </cell>
          <cell r="I6">
            <v>0</v>
          </cell>
          <cell r="J6" t="str">
            <v>ЗАИКИН М.Ю</v>
          </cell>
          <cell r="K6" t="str">
            <v>ГБУ ДО РО СШОР №5</v>
          </cell>
          <cell r="L6" t="str">
            <v>0,199344323144932</v>
          </cell>
        </row>
        <row r="7">
          <cell r="A7" t="str">
            <v>27</v>
          </cell>
          <cell r="B7" t="str">
            <v>ВК</v>
          </cell>
          <cell r="C7" t="str">
            <v>ТЮЧКАЛОВА АЛЕКСАНДРА</v>
          </cell>
          <cell r="D7" t="str">
            <v>08.04.2004</v>
          </cell>
          <cell r="E7" t="str">
            <v>РОСТОВ-НА-ДОНУ</v>
          </cell>
          <cell r="F7" t="str">
            <v>1500</v>
          </cell>
          <cell r="G7">
            <v>0</v>
          </cell>
          <cell r="H7" t="str">
            <v>КМС</v>
          </cell>
          <cell r="I7">
            <v>0</v>
          </cell>
          <cell r="J7" t="str">
            <v>ЗАИКИН М.Ю</v>
          </cell>
          <cell r="K7" t="str">
            <v>ГБУ ДО РО СШОР №5</v>
          </cell>
          <cell r="L7" t="str">
            <v>0,490204911177729</v>
          </cell>
        </row>
        <row r="8">
          <cell r="A8" t="str">
            <v>110</v>
          </cell>
          <cell r="B8" t="str">
            <v>ВК</v>
          </cell>
          <cell r="C8" t="str">
            <v>НИКОНОВА АНАСТАСИЯ</v>
          </cell>
          <cell r="D8" t="str">
            <v>12.05.2004</v>
          </cell>
          <cell r="E8" t="str">
            <v xml:space="preserve">ТАГАНРОГ </v>
          </cell>
          <cell r="F8" t="str">
            <v>400</v>
          </cell>
          <cell r="G8">
            <v>0</v>
          </cell>
          <cell r="H8" t="str">
            <v>1</v>
          </cell>
          <cell r="I8" t="str">
            <v>ВК</v>
          </cell>
          <cell r="J8" t="str">
            <v>ЗАЙЦЕВА Е.Н</v>
          </cell>
          <cell r="K8" t="str">
            <v>СШОР-13</v>
          </cell>
          <cell r="L8" t="str">
            <v>0,228367396265967</v>
          </cell>
        </row>
        <row r="9">
          <cell r="A9" t="str">
            <v>110</v>
          </cell>
          <cell r="B9" t="str">
            <v>ВК</v>
          </cell>
          <cell r="C9" t="str">
            <v>НИКОНОВА АНАСТАСИЯ</v>
          </cell>
          <cell r="D9" t="str">
            <v>12.05.2004</v>
          </cell>
          <cell r="E9" t="str">
            <v xml:space="preserve">ТАГАНРОГ </v>
          </cell>
          <cell r="F9" t="str">
            <v>800</v>
          </cell>
          <cell r="G9">
            <v>0</v>
          </cell>
          <cell r="H9" t="str">
            <v>1</v>
          </cell>
          <cell r="I9" t="str">
            <v>ВК</v>
          </cell>
          <cell r="J9" t="str">
            <v>ЗАЙЦЕВА Е.Н</v>
          </cell>
          <cell r="K9" t="str">
            <v>СШОР-13</v>
          </cell>
          <cell r="L9" t="str">
            <v>0,0942740114344272</v>
          </cell>
        </row>
        <row r="10">
          <cell r="A10" t="str">
            <v>24</v>
          </cell>
          <cell r="B10" t="str">
            <v>ВК</v>
          </cell>
          <cell r="C10" t="str">
            <v>КОНДРАТЬЕВА ЕКАТЕРИНА</v>
          </cell>
          <cell r="D10" t="str">
            <v>25.06.1999</v>
          </cell>
          <cell r="E10" t="str">
            <v>РОСТОВ-НА-ДОНУ</v>
          </cell>
          <cell r="F10" t="str">
            <v>60 СБ</v>
          </cell>
          <cell r="G10">
            <v>0</v>
          </cell>
          <cell r="H10" t="str">
            <v>КМС</v>
          </cell>
          <cell r="I10">
            <v>0</v>
          </cell>
          <cell r="J10" t="str">
            <v>ЗАДОРОЖНАЯ С.В., ПРОХОРОВ В.Т.</v>
          </cell>
          <cell r="K10" t="str">
            <v>ГБУ ДО РО СШОР-8</v>
          </cell>
          <cell r="L10" t="str">
            <v>0,289111383255154</v>
          </cell>
        </row>
        <row r="11">
          <cell r="A11" t="str">
            <v>52</v>
          </cell>
          <cell r="B11" t="str">
            <v>ВК</v>
          </cell>
          <cell r="C11" t="str">
            <v>АЛЕКСЕЕНКО АЛЕНА</v>
          </cell>
          <cell r="D11" t="str">
            <v>07.04.2004</v>
          </cell>
          <cell r="E11" t="str">
            <v>РОСТОВ-НА-ДОНУ</v>
          </cell>
          <cell r="F11" t="str">
            <v>60 СБ</v>
          </cell>
          <cell r="G11">
            <v>0</v>
          </cell>
          <cell r="H11" t="str">
            <v>КМС</v>
          </cell>
          <cell r="I11">
            <v>0</v>
          </cell>
          <cell r="J11" t="str">
            <v>ЗАДОРОЖНАЯ С.В., ПРОХОРОВ В.Т.</v>
          </cell>
          <cell r="K11" t="str">
            <v>ГБУ ДО РО СШОР-8</v>
          </cell>
          <cell r="L11" t="str">
            <v>0,193711942659143</v>
          </cell>
        </row>
        <row r="12">
          <cell r="A12" t="str">
            <v>278</v>
          </cell>
          <cell r="B12" t="str">
            <v>ВК</v>
          </cell>
          <cell r="C12" t="str">
            <v>КАЛМЫКОВА ВИОЛЕТТА</v>
          </cell>
          <cell r="D12" t="str">
            <v>07.10.2004</v>
          </cell>
          <cell r="E12" t="str">
            <v>РОСТОВ-НА-ДОНУ</v>
          </cell>
          <cell r="F12" t="str">
            <v>60</v>
          </cell>
          <cell r="G12">
            <v>0</v>
          </cell>
          <cell r="H12" t="str">
            <v>КМС</v>
          </cell>
          <cell r="I12">
            <v>0</v>
          </cell>
          <cell r="J12" t="str">
            <v xml:space="preserve">ЖАРКОВ В.Ю. </v>
          </cell>
          <cell r="K12" t="str">
            <v>ГБУ ДО РО СШОР-8</v>
          </cell>
          <cell r="L12" t="str">
            <v>0,493378528280313</v>
          </cell>
        </row>
        <row r="13">
          <cell r="A13" t="str">
            <v>1051</v>
          </cell>
          <cell r="B13" t="str">
            <v>ВК</v>
          </cell>
          <cell r="C13" t="str">
            <v>КАЛАЧЕВА ЯНА</v>
          </cell>
          <cell r="D13" t="str">
            <v>13.11.2002</v>
          </cell>
          <cell r="E13" t="str">
            <v>РОСТОВ-НА-ДОНУ</v>
          </cell>
          <cell r="F13" t="str">
            <v>ДЛИНА</v>
          </cell>
          <cell r="G13">
            <v>0</v>
          </cell>
          <cell r="H13" t="str">
            <v>КМС</v>
          </cell>
          <cell r="I13">
            <v>0</v>
          </cell>
          <cell r="J13" t="str">
            <v xml:space="preserve">ЖАРКОВ В.Ю. </v>
          </cell>
          <cell r="K13" t="str">
            <v>ГБУ ДО РО СШОР-8</v>
          </cell>
          <cell r="L13" t="str">
            <v>0,531576816481767</v>
          </cell>
        </row>
        <row r="14">
          <cell r="A14" t="str">
            <v>81</v>
          </cell>
          <cell r="B14" t="str">
            <v>ВК</v>
          </cell>
          <cell r="C14" t="str">
            <v>ЛУКЬЯНЕНКО ЕЛИЗАВЕТА</v>
          </cell>
          <cell r="D14" t="str">
            <v>11.11.1996</v>
          </cell>
          <cell r="E14" t="str">
            <v>РОСТОВ-НА-ДОНУ</v>
          </cell>
          <cell r="F14" t="str">
            <v>60 СБ</v>
          </cell>
          <cell r="G14">
            <v>0</v>
          </cell>
          <cell r="H14" t="str">
            <v>МС</v>
          </cell>
          <cell r="I14">
            <v>0</v>
          </cell>
          <cell r="J14" t="str">
            <v xml:space="preserve">ЖАРКОВ В.Ю. </v>
          </cell>
          <cell r="K14" t="str">
            <v>ГБУ ДО РО СШОР-8</v>
          </cell>
          <cell r="L14" t="str">
            <v>0,706142659430233</v>
          </cell>
        </row>
        <row r="15">
          <cell r="A15" t="str">
            <v>017</v>
          </cell>
          <cell r="B15" t="str">
            <v>60</v>
          </cell>
          <cell r="C15" t="str">
            <v>НЕБЕЖКО ЗЛАТА</v>
          </cell>
          <cell r="D15" t="str">
            <v>18.10.2005</v>
          </cell>
          <cell r="E15" t="str">
            <v xml:space="preserve"> НОВОЧЕРКАССК </v>
          </cell>
          <cell r="F15" t="str">
            <v>60</v>
          </cell>
          <cell r="G15">
            <v>0</v>
          </cell>
          <cell r="H15" t="str">
            <v>1</v>
          </cell>
          <cell r="I15">
            <v>0</v>
          </cell>
          <cell r="J15" t="str">
            <v>НИЗЕЛЬСКАЯ Л.В., РАКАЧЕВА Н.С.</v>
          </cell>
          <cell r="K15" t="str">
            <v>РОУОР,СШОР-1</v>
          </cell>
          <cell r="L15" t="str">
            <v>0,00807493916667446</v>
          </cell>
        </row>
        <row r="16">
          <cell r="A16" t="str">
            <v>1629</v>
          </cell>
          <cell r="B16" t="str">
            <v>60</v>
          </cell>
          <cell r="C16" t="str">
            <v>ОЗЕРОВА СОФИЯ</v>
          </cell>
          <cell r="D16" t="str">
            <v>18.07.2006</v>
          </cell>
          <cell r="E16" t="str">
            <v>ШАХТЫ</v>
          </cell>
          <cell r="F16" t="str">
            <v>60</v>
          </cell>
          <cell r="G16">
            <v>0</v>
          </cell>
          <cell r="H16" t="str">
            <v>1</v>
          </cell>
          <cell r="I16">
            <v>0</v>
          </cell>
          <cell r="J16" t="str">
            <v>ЛАЦВИЕВА Г.В., ЗВЯГИНЦЕВА К.В.</v>
          </cell>
          <cell r="K16" t="str">
            <v>МБУ ДО СШ 5</v>
          </cell>
          <cell r="L16" t="str">
            <v>0,0587324265112199</v>
          </cell>
        </row>
        <row r="17">
          <cell r="A17" t="str">
            <v>96</v>
          </cell>
          <cell r="B17" t="str">
            <v>60</v>
          </cell>
          <cell r="C17" t="str">
            <v>ЕНГАЛЫЧЕВА КСЕНИЯ</v>
          </cell>
          <cell r="D17" t="str">
            <v>04.02.2006</v>
          </cell>
          <cell r="E17" t="str">
            <v>РОСТОВ-НА-ДОНУ</v>
          </cell>
          <cell r="F17" t="str">
            <v>60</v>
          </cell>
          <cell r="G17">
            <v>0</v>
          </cell>
          <cell r="H17" t="str">
            <v>2</v>
          </cell>
          <cell r="I17">
            <v>0</v>
          </cell>
          <cell r="J17" t="str">
            <v>КОВАЛЕНКО А.В.</v>
          </cell>
          <cell r="K17" t="str">
            <v>СШ-1</v>
          </cell>
          <cell r="L17" t="str">
            <v>0,0645469990004299</v>
          </cell>
        </row>
        <row r="18">
          <cell r="A18" t="str">
            <v>42</v>
          </cell>
          <cell r="B18" t="str">
            <v>60</v>
          </cell>
          <cell r="C18" t="str">
            <v>ПАРЕШНЕВА АННА</v>
          </cell>
          <cell r="D18" t="str">
            <v>08.01.2006</v>
          </cell>
          <cell r="E18" t="str">
            <v xml:space="preserve"> Б.КАЛИТВА</v>
          </cell>
          <cell r="F18" t="str">
            <v>60</v>
          </cell>
          <cell r="G18">
            <v>0</v>
          </cell>
          <cell r="H18" t="str">
            <v>1</v>
          </cell>
          <cell r="I18">
            <v>0</v>
          </cell>
          <cell r="J18" t="str">
            <v>ПРОЙДИ-СВЕТ Л.И., ЛУКОВСКАЯ Н.В. РАКАЧЕВА Н.С.</v>
          </cell>
          <cell r="K18" t="str">
            <v>РО УОР,СШОР-25</v>
          </cell>
          <cell r="L18" t="str">
            <v>0,32069829217194</v>
          </cell>
        </row>
        <row r="19">
          <cell r="A19" t="str">
            <v>20</v>
          </cell>
          <cell r="B19" t="str">
            <v>60</v>
          </cell>
          <cell r="C19" t="str">
            <v>БОНДАРЕНКО АННА</v>
          </cell>
          <cell r="D19" t="str">
            <v>16.03.2005</v>
          </cell>
          <cell r="E19" t="str">
            <v>ШАХТЫ</v>
          </cell>
          <cell r="F19" t="str">
            <v>60</v>
          </cell>
          <cell r="G19">
            <v>0</v>
          </cell>
          <cell r="H19" t="str">
            <v>2</v>
          </cell>
          <cell r="I19">
            <v>0</v>
          </cell>
          <cell r="J19" t="str">
            <v>МИЩЕНКО Н.Г.</v>
          </cell>
          <cell r="K19" t="str">
            <v>МБУ ДО СШ 5</v>
          </cell>
          <cell r="L19" t="str">
            <v>0,341408046967437</v>
          </cell>
        </row>
        <row r="20">
          <cell r="A20" t="str">
            <v>180</v>
          </cell>
          <cell r="B20" t="str">
            <v>60</v>
          </cell>
          <cell r="C20" t="str">
            <v>СВИРЯКИНА ГАЛИНА</v>
          </cell>
          <cell r="D20" t="str">
            <v>10.12.2006</v>
          </cell>
          <cell r="E20" t="str">
            <v>СЕМИКАРАКОРСК</v>
          </cell>
          <cell r="F20" t="str">
            <v>60</v>
          </cell>
          <cell r="G20">
            <v>0</v>
          </cell>
          <cell r="H20" t="str">
            <v>3</v>
          </cell>
          <cell r="I20" t="str">
            <v>Л</v>
          </cell>
          <cell r="J20" t="str">
            <v>КОТОВ ДВ</v>
          </cell>
          <cell r="K20" t="str">
            <v>СШ</v>
          </cell>
          <cell r="L20" t="str">
            <v>0,347410354704098</v>
          </cell>
        </row>
        <row r="21">
          <cell r="A21" t="str">
            <v>019</v>
          </cell>
          <cell r="B21" t="str">
            <v>60</v>
          </cell>
          <cell r="C21" t="str">
            <v>ПОНАМОРЕВА ВИКТОРИЯ</v>
          </cell>
          <cell r="D21" t="str">
            <v>31.08.2006</v>
          </cell>
          <cell r="E21" t="str">
            <v>ШАХТЫ</v>
          </cell>
          <cell r="F21" t="str">
            <v>60</v>
          </cell>
          <cell r="G21">
            <v>0</v>
          </cell>
          <cell r="H21" t="str">
            <v>3</v>
          </cell>
          <cell r="I21">
            <v>0</v>
          </cell>
          <cell r="J21" t="str">
            <v>МИЩЕНКО Н.Г.</v>
          </cell>
          <cell r="K21" t="str">
            <v>МБУ ДО СШ 5</v>
          </cell>
          <cell r="L21" t="str">
            <v>0,461820420170577</v>
          </cell>
        </row>
        <row r="22">
          <cell r="A22" t="str">
            <v>525</v>
          </cell>
          <cell r="B22" t="str">
            <v>60</v>
          </cell>
          <cell r="C22" t="str">
            <v>ВИНОКУРОВА ОЛЬГА</v>
          </cell>
          <cell r="D22" t="str">
            <v>28.07.2006</v>
          </cell>
          <cell r="E22" t="str">
            <v>ШАХТЫ</v>
          </cell>
          <cell r="F22" t="str">
            <v>60</v>
          </cell>
          <cell r="G22">
            <v>0</v>
          </cell>
          <cell r="H22" t="str">
            <v>1</v>
          </cell>
          <cell r="I22">
            <v>0</v>
          </cell>
          <cell r="J22" t="str">
            <v>ЛАЦВИЕВА Г.В., ЗВЯГИНЦЕВА К.В.</v>
          </cell>
          <cell r="K22" t="str">
            <v>МБУ ДО СШ 5</v>
          </cell>
          <cell r="L22" t="str">
            <v>0,552291150633219</v>
          </cell>
        </row>
        <row r="23">
          <cell r="A23" t="str">
            <v>115</v>
          </cell>
          <cell r="B23" t="str">
            <v>60</v>
          </cell>
          <cell r="C23" t="str">
            <v>ФЕДОРЕНКО ВИКТОРИЯ</v>
          </cell>
          <cell r="D23" t="str">
            <v>16.02.2006</v>
          </cell>
          <cell r="E23" t="str">
            <v xml:space="preserve">КРАСНЫЙ СУЛИН </v>
          </cell>
          <cell r="F23" t="str">
            <v>60</v>
          </cell>
          <cell r="G23">
            <v>0</v>
          </cell>
          <cell r="H23" t="str">
            <v>1</v>
          </cell>
          <cell r="I23">
            <v>0</v>
          </cell>
          <cell r="J23" t="str">
            <v>ЧИЖИК Л.Н.</v>
          </cell>
          <cell r="K23" t="str">
            <v xml:space="preserve"> СШ"НИКА"</v>
          </cell>
          <cell r="L23" t="str">
            <v>0,575408033896787</v>
          </cell>
        </row>
        <row r="24">
          <cell r="A24" t="str">
            <v>18</v>
          </cell>
          <cell r="B24" t="str">
            <v>60</v>
          </cell>
          <cell r="C24" t="str">
            <v>МИРОНЧИК ЕЛИЗАВЕТА</v>
          </cell>
          <cell r="D24" t="str">
            <v>18.07.2006</v>
          </cell>
          <cell r="E24" t="str">
            <v>РОСТОВ-НА-ДОНУ</v>
          </cell>
          <cell r="F24" t="str">
            <v>60</v>
          </cell>
          <cell r="G24">
            <v>0</v>
          </cell>
          <cell r="H24" t="str">
            <v>КМС</v>
          </cell>
          <cell r="I24">
            <v>0</v>
          </cell>
          <cell r="J24" t="str">
            <v xml:space="preserve">ЖАРКОВ В.Ю. </v>
          </cell>
          <cell r="K24" t="str">
            <v>ГБУ ДО РО СШОР-8</v>
          </cell>
          <cell r="L24" t="str">
            <v>0,638527446806676</v>
          </cell>
        </row>
        <row r="25">
          <cell r="A25" t="str">
            <v>3</v>
          </cell>
          <cell r="B25" t="str">
            <v>60</v>
          </cell>
          <cell r="C25" t="str">
            <v>ДАВЫДОВА АЛЕНА</v>
          </cell>
          <cell r="D25" t="str">
            <v>20.05.2005</v>
          </cell>
          <cell r="E25" t="str">
            <v xml:space="preserve">ШАХТЫ </v>
          </cell>
          <cell r="F25" t="str">
            <v>60</v>
          </cell>
          <cell r="G25">
            <v>0</v>
          </cell>
          <cell r="H25" t="str">
            <v>1</v>
          </cell>
          <cell r="I25">
            <v>0</v>
          </cell>
          <cell r="J25" t="str">
            <v>СТАРЫХ С.И., МОТЫЛЕВА А.С., МОТЫЛЕВ С.А.</v>
          </cell>
          <cell r="K25" t="str">
            <v>ГБУ ДО РО "СШОР № 15"</v>
          </cell>
          <cell r="L25" t="str">
            <v>0,666661469495393</v>
          </cell>
        </row>
        <row r="26">
          <cell r="A26" t="str">
            <v>140</v>
          </cell>
          <cell r="B26" t="str">
            <v>60</v>
          </cell>
          <cell r="C26" t="str">
            <v>АГАПОВА ВЕРОНИКА</v>
          </cell>
          <cell r="D26" t="str">
            <v>31.07.2006</v>
          </cell>
          <cell r="E26" t="str">
            <v>СЕМИКАРАКОРСК</v>
          </cell>
          <cell r="F26" t="str">
            <v>60</v>
          </cell>
          <cell r="G26">
            <v>0</v>
          </cell>
          <cell r="H26" t="str">
            <v>3</v>
          </cell>
          <cell r="I26" t="str">
            <v>Л</v>
          </cell>
          <cell r="J26" t="str">
            <v>КОТОВ ДВ</v>
          </cell>
          <cell r="K26" t="str">
            <v>СШ</v>
          </cell>
          <cell r="L26" t="str">
            <v>0,669065252864236</v>
          </cell>
        </row>
        <row r="27">
          <cell r="A27" t="str">
            <v>672</v>
          </cell>
          <cell r="B27" t="str">
            <v>60</v>
          </cell>
          <cell r="C27" t="str">
            <v>МИТЯЕВА АЛИНА</v>
          </cell>
          <cell r="D27" t="str">
            <v>13.07.2006</v>
          </cell>
          <cell r="E27" t="str">
            <v xml:space="preserve">КАМЕНСК </v>
          </cell>
          <cell r="F27" t="str">
            <v>60</v>
          </cell>
          <cell r="G27">
            <v>0</v>
          </cell>
          <cell r="H27" t="str">
            <v>2</v>
          </cell>
          <cell r="I27">
            <v>0</v>
          </cell>
          <cell r="J27" t="str">
            <v>НАЗАРОВ.С.А.</v>
          </cell>
          <cell r="K27" t="str">
            <v>МБУДО "СШ№1"</v>
          </cell>
          <cell r="L27" t="str">
            <v>0,68334723413324</v>
          </cell>
        </row>
        <row r="28">
          <cell r="A28" t="str">
            <v>22</v>
          </cell>
          <cell r="B28" t="str">
            <v>60</v>
          </cell>
          <cell r="C28" t="str">
            <v>НЕГОВОРОВА АНАСТАСИЯ</v>
          </cell>
          <cell r="D28" t="str">
            <v>16.04.2006</v>
          </cell>
          <cell r="E28" t="str">
            <v xml:space="preserve">БАТАЙСК </v>
          </cell>
          <cell r="F28" t="str">
            <v>60</v>
          </cell>
          <cell r="G28">
            <v>0</v>
          </cell>
          <cell r="H28" t="str">
            <v>2</v>
          </cell>
          <cell r="I28">
            <v>0</v>
          </cell>
          <cell r="J28" t="str">
            <v>МИНАКОВА Т.Н. МИНАКОВ А.В.</v>
          </cell>
          <cell r="K28" t="str">
            <v>ДЮСШ ДО СШ</v>
          </cell>
          <cell r="L28" t="str">
            <v>0,704848840879205</v>
          </cell>
        </row>
        <row r="29">
          <cell r="A29" t="str">
            <v>30</v>
          </cell>
          <cell r="B29" t="str">
            <v>60</v>
          </cell>
          <cell r="C29" t="str">
            <v>ШЕЛУДЬКО ИРИНА</v>
          </cell>
          <cell r="D29" t="str">
            <v>18.03.2005</v>
          </cell>
          <cell r="E29" t="str">
            <v xml:space="preserve">БАТАЙСК </v>
          </cell>
          <cell r="F29" t="str">
            <v>60</v>
          </cell>
          <cell r="G29">
            <v>0</v>
          </cell>
          <cell r="H29" t="str">
            <v>2</v>
          </cell>
          <cell r="I29">
            <v>0</v>
          </cell>
          <cell r="J29" t="str">
            <v>МИНАКОВА Т.Н. МИНАКОВ А.В.</v>
          </cell>
          <cell r="K29" t="str">
            <v>ДЮСШ ДО СШ</v>
          </cell>
          <cell r="L29" t="str">
            <v>0,743131519858004</v>
          </cell>
        </row>
        <row r="30">
          <cell r="A30" t="str">
            <v>177</v>
          </cell>
          <cell r="B30" t="str">
            <v>60</v>
          </cell>
          <cell r="C30" t="str">
            <v>ПРОКУНИНА ВИКТОРИЯ</v>
          </cell>
          <cell r="D30" t="str">
            <v>02.08.2005</v>
          </cell>
          <cell r="E30" t="str">
            <v>РОСТОВ-НА-ДОНУ</v>
          </cell>
          <cell r="F30" t="str">
            <v>60</v>
          </cell>
          <cell r="G30">
            <v>0</v>
          </cell>
          <cell r="H30" t="str">
            <v>3</v>
          </cell>
          <cell r="I30">
            <v>0</v>
          </cell>
          <cell r="J30" t="str">
            <v>КОВАЛЕНКО А.В.</v>
          </cell>
          <cell r="K30" t="str">
            <v>СШ-1</v>
          </cell>
          <cell r="L30" t="str">
            <v>0,763494104219939</v>
          </cell>
        </row>
        <row r="31">
          <cell r="A31" t="str">
            <v>685</v>
          </cell>
          <cell r="B31" t="str">
            <v>60</v>
          </cell>
          <cell r="C31" t="str">
            <v>ВАСИЛЬЕВА ДИАНА</v>
          </cell>
          <cell r="D31" t="str">
            <v>24.09.2006</v>
          </cell>
          <cell r="E31" t="str">
            <v xml:space="preserve">ШАХТЫ </v>
          </cell>
          <cell r="F31" t="str">
            <v>60</v>
          </cell>
          <cell r="G31">
            <v>0</v>
          </cell>
          <cell r="H31" t="str">
            <v>3</v>
          </cell>
          <cell r="I31">
            <v>0</v>
          </cell>
          <cell r="J31" t="str">
            <v xml:space="preserve">КУЗИН С.И., КУЗИНА Т.А., КУЗИНА А.С.,КУЗИН С.С. </v>
          </cell>
          <cell r="K31" t="str">
            <v>ГБУ ДО РО "СШОР № 15"</v>
          </cell>
          <cell r="L31" t="str">
            <v>0,913616087105208</v>
          </cell>
        </row>
        <row r="32">
          <cell r="A32" t="str">
            <v>42</v>
          </cell>
          <cell r="B32" t="str">
            <v>200</v>
          </cell>
          <cell r="C32" t="str">
            <v>ПАРЕШНЕВА АННА</v>
          </cell>
          <cell r="D32" t="str">
            <v>08.01.2006</v>
          </cell>
          <cell r="E32" t="str">
            <v xml:space="preserve"> Б.КАЛИТВА</v>
          </cell>
          <cell r="F32" t="str">
            <v>200</v>
          </cell>
          <cell r="G32">
            <v>0</v>
          </cell>
          <cell r="H32" t="str">
            <v>1</v>
          </cell>
          <cell r="I32">
            <v>0</v>
          </cell>
          <cell r="J32" t="str">
            <v>ПРОЙДИ-СВЕТ Л.И., ЛУКОВСКАЯ Н.В. РАКАЧЕВА Н.С.</v>
          </cell>
          <cell r="K32" t="str">
            <v>РО УОР,СШОР-25</v>
          </cell>
          <cell r="L32" t="str">
            <v>0,818140776398492</v>
          </cell>
        </row>
        <row r="33">
          <cell r="A33" t="str">
            <v>22</v>
          </cell>
          <cell r="B33" t="str">
            <v>200</v>
          </cell>
          <cell r="C33" t="str">
            <v>НЕГОВОРОВА АНАСТАСИЯ</v>
          </cell>
          <cell r="D33" t="str">
            <v>16.04.2006</v>
          </cell>
          <cell r="E33" t="str">
            <v xml:space="preserve">БАТАЙСК </v>
          </cell>
          <cell r="F33" t="str">
            <v>200</v>
          </cell>
          <cell r="G33">
            <v>0</v>
          </cell>
          <cell r="H33" t="str">
            <v>2</v>
          </cell>
          <cell r="I33">
            <v>0</v>
          </cell>
          <cell r="J33" t="str">
            <v>МИНАКОВА Т.Н. МИНАКОВ А.В.</v>
          </cell>
          <cell r="K33" t="str">
            <v>ДЮСШ ДО СШ</v>
          </cell>
          <cell r="L33" t="str">
            <v>0,812027313498475</v>
          </cell>
        </row>
        <row r="34">
          <cell r="A34" t="str">
            <v>019</v>
          </cell>
          <cell r="B34" t="str">
            <v>200</v>
          </cell>
          <cell r="C34" t="str">
            <v>ПОНАМОРЕВА ВИКТОРИЯ</v>
          </cell>
          <cell r="D34" t="str">
            <v>31.08.2006</v>
          </cell>
          <cell r="E34" t="str">
            <v>ШАХТЫ</v>
          </cell>
          <cell r="F34" t="str">
            <v>200</v>
          </cell>
          <cell r="G34">
            <v>0</v>
          </cell>
          <cell r="H34" t="str">
            <v>3</v>
          </cell>
          <cell r="I34">
            <v>0</v>
          </cell>
          <cell r="J34" t="str">
            <v>МИЩЕНКО Н.Г.</v>
          </cell>
          <cell r="K34" t="str">
            <v>МБУ ДО СШ 5</v>
          </cell>
          <cell r="L34" t="str">
            <v>0,762318651737426</v>
          </cell>
        </row>
        <row r="35">
          <cell r="A35" t="str">
            <v>115</v>
          </cell>
          <cell r="B35" t="str">
            <v>200</v>
          </cell>
          <cell r="C35" t="str">
            <v>ФЕДОРЕНКО ВИКТОРИЯ</v>
          </cell>
          <cell r="D35" t="str">
            <v>16.02.2006</v>
          </cell>
          <cell r="E35" t="str">
            <v xml:space="preserve">КРАСНЫЙ СУЛИН </v>
          </cell>
          <cell r="F35" t="str">
            <v>200</v>
          </cell>
          <cell r="G35">
            <v>0</v>
          </cell>
          <cell r="H35">
            <v>0</v>
          </cell>
          <cell r="I35">
            <v>0</v>
          </cell>
          <cell r="J35" t="str">
            <v>ЧИЖИК Л.Н.</v>
          </cell>
          <cell r="K35" t="str">
            <v xml:space="preserve"> СШ"НИКА"</v>
          </cell>
          <cell r="L35" t="str">
            <v>0,749333510580933</v>
          </cell>
        </row>
        <row r="36">
          <cell r="A36" t="str">
            <v>18</v>
          </cell>
          <cell r="B36" t="str">
            <v>200</v>
          </cell>
          <cell r="C36" t="str">
            <v>МИРОНЧИК ЕЛИЗАВЕТА</v>
          </cell>
          <cell r="D36" t="str">
            <v>18.07.2006</v>
          </cell>
          <cell r="E36" t="str">
            <v>РОСТОВ-НА-ДОНУ</v>
          </cell>
          <cell r="F36" t="str">
            <v>200</v>
          </cell>
          <cell r="G36">
            <v>0</v>
          </cell>
          <cell r="H36" t="str">
            <v>КМС</v>
          </cell>
          <cell r="I36">
            <v>0</v>
          </cell>
          <cell r="J36" t="str">
            <v xml:space="preserve">ЖАРКОВ В.Ю. </v>
          </cell>
          <cell r="K36" t="str">
            <v>ГБУ ДО РО СШОР-8</v>
          </cell>
          <cell r="L36" t="str">
            <v>0,746022474503115</v>
          </cell>
        </row>
        <row r="37">
          <cell r="A37" t="str">
            <v>3</v>
          </cell>
          <cell r="B37" t="str">
            <v>200</v>
          </cell>
          <cell r="C37" t="str">
            <v>ДАВЫДОВА АЛЕНА</v>
          </cell>
          <cell r="D37" t="str">
            <v>20.05.2005</v>
          </cell>
          <cell r="E37" t="str">
            <v xml:space="preserve">ШАХТЫ </v>
          </cell>
          <cell r="F37" t="str">
            <v>200</v>
          </cell>
          <cell r="G37">
            <v>0</v>
          </cell>
          <cell r="H37" t="str">
            <v>1</v>
          </cell>
          <cell r="I37">
            <v>0</v>
          </cell>
          <cell r="J37" t="str">
            <v>СТАРЫХ С.И., МОТЫЛЕВА А.С., МОТЫЛЕВ С.А.</v>
          </cell>
          <cell r="K37" t="str">
            <v>ГБУ ДО РО "СШОР № 15"</v>
          </cell>
          <cell r="L37" t="str">
            <v>0,732769677924655</v>
          </cell>
        </row>
        <row r="38">
          <cell r="A38" t="str">
            <v>401</v>
          </cell>
          <cell r="B38" t="str">
            <v>200</v>
          </cell>
          <cell r="C38" t="str">
            <v>РАТИЕВА ВЕРОНИКА</v>
          </cell>
          <cell r="D38" t="str">
            <v>06.12.2005</v>
          </cell>
          <cell r="E38" t="str">
            <v>РОСТОВ-НА-ДОНУ</v>
          </cell>
          <cell r="F38" t="str">
            <v>200</v>
          </cell>
          <cell r="G38">
            <v>0</v>
          </cell>
          <cell r="H38" t="str">
            <v>МС</v>
          </cell>
          <cell r="I38">
            <v>0</v>
          </cell>
          <cell r="J38" t="str">
            <v xml:space="preserve">ЖАРКОВ В.Ю. </v>
          </cell>
          <cell r="K38" t="str">
            <v>ГБУ ДО РО СШОР-8</v>
          </cell>
          <cell r="L38" t="str">
            <v>0,680051068083831</v>
          </cell>
        </row>
        <row r="39">
          <cell r="A39" t="str">
            <v>43</v>
          </cell>
          <cell r="B39" t="str">
            <v>200</v>
          </cell>
          <cell r="C39" t="str">
            <v>ЧИЧИБАБИНА АЛЕВТИНА</v>
          </cell>
          <cell r="D39" t="str">
            <v>19.12.2006</v>
          </cell>
          <cell r="E39" t="str">
            <v xml:space="preserve"> АЗОВ</v>
          </cell>
          <cell r="F39" t="str">
            <v>200</v>
          </cell>
          <cell r="G39">
            <v>0</v>
          </cell>
          <cell r="H39" t="str">
            <v>1</v>
          </cell>
          <cell r="I39">
            <v>0</v>
          </cell>
          <cell r="J39" t="str">
            <v>ПРОЙДИ-СВЕТ Л.И., ПЕТРЕНКО А.А. РАКАЧЕВА Н.С.</v>
          </cell>
          <cell r="K39" t="str">
            <v>РО УОР</v>
          </cell>
          <cell r="L39" t="str">
            <v>0,553820460723333</v>
          </cell>
        </row>
        <row r="40">
          <cell r="A40" t="str">
            <v>525</v>
          </cell>
          <cell r="B40" t="str">
            <v>200</v>
          </cell>
          <cell r="C40" t="str">
            <v>ВИНОКУРОВА ОЛЬГА</v>
          </cell>
          <cell r="D40" t="str">
            <v>28.07.2006</v>
          </cell>
          <cell r="E40" t="str">
            <v>ШАХТЫ</v>
          </cell>
          <cell r="F40" t="str">
            <v>200</v>
          </cell>
          <cell r="G40">
            <v>0</v>
          </cell>
          <cell r="H40" t="str">
            <v>1</v>
          </cell>
          <cell r="I40">
            <v>0</v>
          </cell>
          <cell r="J40" t="str">
            <v>ЛАЦВИЕВА Г.В., ЗВЯГИНЦЕВА К.В.</v>
          </cell>
          <cell r="K40" t="str">
            <v>МБУ ДО СШ 5</v>
          </cell>
          <cell r="L40" t="str">
            <v>0,552291150633219</v>
          </cell>
        </row>
        <row r="41">
          <cell r="A41" t="str">
            <v>140</v>
          </cell>
          <cell r="B41" t="str">
            <v>200</v>
          </cell>
          <cell r="C41" t="str">
            <v>АГАПОВА ВЕРОНИКА</v>
          </cell>
          <cell r="D41" t="str">
            <v>31.07.2006</v>
          </cell>
          <cell r="E41" t="str">
            <v>СЕМИКАРАКОРСК</v>
          </cell>
          <cell r="F41" t="str">
            <v>200</v>
          </cell>
          <cell r="G41">
            <v>0</v>
          </cell>
          <cell r="H41" t="str">
            <v>3</v>
          </cell>
          <cell r="I41" t="str">
            <v>Л</v>
          </cell>
          <cell r="J41" t="str">
            <v>КОТОВ ДВ</v>
          </cell>
          <cell r="K41" t="str">
            <v>СШ</v>
          </cell>
          <cell r="L41" t="str">
            <v>0,520706770512604</v>
          </cell>
        </row>
        <row r="42">
          <cell r="A42" t="str">
            <v>672</v>
          </cell>
          <cell r="B42" t="str">
            <v>200</v>
          </cell>
          <cell r="C42" t="str">
            <v>МИТЯЕВА АЛИНА</v>
          </cell>
          <cell r="D42" t="str">
            <v>13.07.2006</v>
          </cell>
          <cell r="E42" t="str">
            <v xml:space="preserve">КАМЕНСК </v>
          </cell>
          <cell r="F42" t="str">
            <v>200</v>
          </cell>
          <cell r="G42">
            <v>0</v>
          </cell>
          <cell r="H42" t="str">
            <v>2</v>
          </cell>
          <cell r="I42">
            <v>0</v>
          </cell>
          <cell r="J42" t="str">
            <v>НАЗАРОВ.С.А.</v>
          </cell>
          <cell r="K42" t="str">
            <v>МБУДО "СШ№1"</v>
          </cell>
          <cell r="L42" t="str">
            <v>0,463119335943259</v>
          </cell>
        </row>
        <row r="43">
          <cell r="A43" t="str">
            <v>180</v>
          </cell>
          <cell r="B43" t="str">
            <v>200</v>
          </cell>
          <cell r="C43" t="str">
            <v>СВИРЯКИНА ГАЛИНА</v>
          </cell>
          <cell r="D43" t="str">
            <v>10.12.2006</v>
          </cell>
          <cell r="E43" t="str">
            <v>СЕМИКАРАКОРСК</v>
          </cell>
          <cell r="F43" t="str">
            <v>200</v>
          </cell>
          <cell r="G43">
            <v>0</v>
          </cell>
          <cell r="H43" t="str">
            <v>3</v>
          </cell>
          <cell r="I43" t="str">
            <v>Л</v>
          </cell>
          <cell r="J43" t="str">
            <v>КОТОВ ДВ</v>
          </cell>
          <cell r="K43" t="str">
            <v>СШ</v>
          </cell>
          <cell r="L43" t="str">
            <v>0,365440856238128</v>
          </cell>
        </row>
        <row r="44">
          <cell r="A44" t="str">
            <v>403</v>
          </cell>
          <cell r="B44" t="str">
            <v>200</v>
          </cell>
          <cell r="C44" t="str">
            <v>РОМАНЕНКО ЕВГЕНИЯ</v>
          </cell>
          <cell r="D44" t="str">
            <v>05.11.2005</v>
          </cell>
          <cell r="E44" t="str">
            <v>РОСТОВ-НА-ДОНУ</v>
          </cell>
          <cell r="F44" t="str">
            <v>200</v>
          </cell>
          <cell r="G44">
            <v>0</v>
          </cell>
          <cell r="H44" t="str">
            <v>2</v>
          </cell>
          <cell r="I44">
            <v>0</v>
          </cell>
          <cell r="J44" t="str">
            <v xml:space="preserve">ЖАРКОВ В.Ю. </v>
          </cell>
          <cell r="K44" t="str">
            <v>ГБУ ДО РО СШОР-8</v>
          </cell>
          <cell r="L44" t="str">
            <v>0,292652307875858</v>
          </cell>
        </row>
        <row r="45">
          <cell r="A45" t="str">
            <v>20</v>
          </cell>
          <cell r="B45" t="str">
            <v>200</v>
          </cell>
          <cell r="C45" t="str">
            <v>БОНДАРЕНКО АННА</v>
          </cell>
          <cell r="D45" t="str">
            <v>16.03.2005</v>
          </cell>
          <cell r="E45" t="str">
            <v>ШАХТЫ</v>
          </cell>
          <cell r="F45" t="str">
            <v>200</v>
          </cell>
          <cell r="G45">
            <v>0</v>
          </cell>
          <cell r="H45" t="str">
            <v>2</v>
          </cell>
          <cell r="I45">
            <v>0</v>
          </cell>
          <cell r="J45" t="str">
            <v>МИЩЕНКО Н.Г.</v>
          </cell>
          <cell r="K45" t="str">
            <v>МБУ ДО СШ 5</v>
          </cell>
          <cell r="L45" t="str">
            <v>0,214665527162351</v>
          </cell>
        </row>
        <row r="46">
          <cell r="A46" t="str">
            <v>43</v>
          </cell>
          <cell r="B46" t="str">
            <v>400</v>
          </cell>
          <cell r="C46" t="str">
            <v>ЧИЧИБАБИНА АЛЕВТИНА</v>
          </cell>
          <cell r="D46" t="str">
            <v>19.12.2006</v>
          </cell>
          <cell r="E46" t="str">
            <v xml:space="preserve"> АЗОВ</v>
          </cell>
          <cell r="F46" t="str">
            <v>400</v>
          </cell>
          <cell r="G46">
            <v>0</v>
          </cell>
          <cell r="H46" t="str">
            <v>1</v>
          </cell>
          <cell r="I46">
            <v>0</v>
          </cell>
          <cell r="J46" t="str">
            <v>ПРОЙДИ-СВЕТ Л.И., ПЕТРЕНКО А.А. РАКАЧЕВА Н.С.</v>
          </cell>
          <cell r="K46" t="str">
            <v>РО УОР</v>
          </cell>
          <cell r="L46" t="str">
            <v>0,909461346243775</v>
          </cell>
        </row>
        <row r="47">
          <cell r="A47" t="str">
            <v>99</v>
          </cell>
          <cell r="B47" t="str">
            <v>60</v>
          </cell>
          <cell r="C47" t="str">
            <v>АВДЕЕВА ВИКТОРИЯ</v>
          </cell>
          <cell r="D47" t="str">
            <v>23.10.2006</v>
          </cell>
          <cell r="E47" t="str">
            <v>ШАХТЫ</v>
          </cell>
          <cell r="F47" t="str">
            <v>60</v>
          </cell>
          <cell r="G47">
            <v>0</v>
          </cell>
          <cell r="H47" t="str">
            <v>1</v>
          </cell>
          <cell r="I47">
            <v>0</v>
          </cell>
          <cell r="J47" t="str">
            <v>ЛАЦВИЕВА Г.В., ЗВЯГИНЦЕВА К.В.</v>
          </cell>
          <cell r="K47" t="str">
            <v>МБУ ДО СШ 5</v>
          </cell>
          <cell r="L47" t="str">
            <v>0,919023515731773</v>
          </cell>
        </row>
        <row r="48">
          <cell r="A48" t="str">
            <v>17</v>
          </cell>
          <cell r="B48" t="str">
            <v>1500</v>
          </cell>
          <cell r="C48" t="str">
            <v>ГУБСКАЯ РУСЛАНА</v>
          </cell>
          <cell r="D48" t="str">
            <v>04.06.2006</v>
          </cell>
          <cell r="E48" t="str">
            <v>РОСТОВ-НА-ДОНУ</v>
          </cell>
          <cell r="F48" t="str">
            <v>1500</v>
          </cell>
          <cell r="G48">
            <v>0</v>
          </cell>
          <cell r="H48" t="str">
            <v>КМС</v>
          </cell>
          <cell r="I48">
            <v>0</v>
          </cell>
          <cell r="J48" t="str">
            <v>ЗАИКИН М.Ю</v>
          </cell>
          <cell r="K48" t="str">
            <v>ГБПОУ ДО РО РОУОР</v>
          </cell>
          <cell r="L48" t="str">
            <v>0,46034183217641</v>
          </cell>
        </row>
        <row r="49">
          <cell r="A49" t="str">
            <v>018</v>
          </cell>
          <cell r="B49" t="str">
            <v>1500</v>
          </cell>
          <cell r="C49" t="str">
            <v>КУЗЬМИНОВА ДАРЬЯ</v>
          </cell>
          <cell r="D49" t="str">
            <v>01.12.2006</v>
          </cell>
          <cell r="E49" t="str">
            <v>РОСТОВ-НА-ДОНУ</v>
          </cell>
          <cell r="F49" t="str">
            <v>1500</v>
          </cell>
          <cell r="G49">
            <v>0</v>
          </cell>
          <cell r="H49" t="str">
            <v>КМС</v>
          </cell>
          <cell r="I49">
            <v>0</v>
          </cell>
          <cell r="J49" t="str">
            <v>ЗАИКИН М.Ю</v>
          </cell>
          <cell r="K49" t="str">
            <v>ГБПОУ ДО РО РОУОР</v>
          </cell>
          <cell r="L49" t="str">
            <v>0,661446238105378</v>
          </cell>
        </row>
        <row r="50">
          <cell r="A50" t="str">
            <v>1</v>
          </cell>
          <cell r="B50" t="str">
            <v>60 М С/Б</v>
          </cell>
          <cell r="C50" t="str">
            <v>ЕРМОЛАЕВА ВИКТОРИЯ</v>
          </cell>
          <cell r="D50" t="str">
            <v>02.01.2005</v>
          </cell>
          <cell r="E50" t="str">
            <v>САНКТ-ПЕТЕРБУРГ</v>
          </cell>
          <cell r="F50" t="str">
            <v>60 М С/Б</v>
          </cell>
          <cell r="G50">
            <v>0</v>
          </cell>
          <cell r="H50" t="str">
            <v>КМС</v>
          </cell>
          <cell r="I50">
            <v>0</v>
          </cell>
          <cell r="J50">
            <v>0</v>
          </cell>
          <cell r="K50" t="str">
            <v>MINNESOTA</v>
          </cell>
          <cell r="L50" t="str">
            <v>0,0349198454201027</v>
          </cell>
        </row>
        <row r="51">
          <cell r="A51" t="str">
            <v>148</v>
          </cell>
          <cell r="B51" t="str">
            <v>60 с/б</v>
          </cell>
          <cell r="C51" t="str">
            <v>АНДРИЕНКО МАРИЯ</v>
          </cell>
          <cell r="D51" t="str">
            <v>23.06.2006</v>
          </cell>
          <cell r="E51" t="str">
            <v>РОСТОВ-НА-ДОНУ</v>
          </cell>
          <cell r="F51" t="str">
            <v>60 с/б</v>
          </cell>
          <cell r="G51">
            <v>0</v>
          </cell>
          <cell r="H51" t="str">
            <v>1</v>
          </cell>
          <cell r="I51">
            <v>0</v>
          </cell>
          <cell r="J51" t="str">
            <v>ИВАНОВ.И.П.</v>
          </cell>
          <cell r="K51" t="str">
            <v>СШ - 1</v>
          </cell>
          <cell r="L51" t="str">
            <v>0,506913247996289</v>
          </cell>
        </row>
        <row r="52">
          <cell r="A52" t="str">
            <v>13</v>
          </cell>
          <cell r="B52" t="str">
            <v>60СБ</v>
          </cell>
          <cell r="C52" t="str">
            <v>КАНЕВСКАЯ АНАСТАСИЯ</v>
          </cell>
          <cell r="D52" t="str">
            <v>10.05.2005</v>
          </cell>
          <cell r="E52" t="str">
            <v>РОСТОВ-НА-ДОНУ</v>
          </cell>
          <cell r="F52" t="str">
            <v>60СБ</v>
          </cell>
          <cell r="G52">
            <v>0</v>
          </cell>
          <cell r="H52" t="str">
            <v>КМС</v>
          </cell>
          <cell r="I52">
            <v>0</v>
          </cell>
          <cell r="J52" t="str">
            <v xml:space="preserve">ЖАРКОВ В.Ю. </v>
          </cell>
          <cell r="K52" t="str">
            <v>ГБУ ДО РО СШОР-8</v>
          </cell>
          <cell r="L52" t="str">
            <v>0,57149278237685</v>
          </cell>
        </row>
        <row r="53">
          <cell r="A53" t="str">
            <v>109</v>
          </cell>
          <cell r="B53" t="str">
            <v>60СБ</v>
          </cell>
          <cell r="C53" t="str">
            <v>МОРОЗОВА ВАЛЕРИЯ</v>
          </cell>
          <cell r="D53" t="str">
            <v>10.04.2006</v>
          </cell>
          <cell r="E53" t="str">
            <v xml:space="preserve">ТАГАНРОГ </v>
          </cell>
          <cell r="F53" t="str">
            <v>60СБ</v>
          </cell>
          <cell r="G53">
            <v>0</v>
          </cell>
          <cell r="H53" t="str">
            <v>1</v>
          </cell>
          <cell r="I53">
            <v>0</v>
          </cell>
          <cell r="J53" t="str">
            <v>ЗАЙЦЕВА Е.Н</v>
          </cell>
          <cell r="K53" t="str">
            <v>СШОР-13</v>
          </cell>
          <cell r="L53" t="str">
            <v>0,584478105988239</v>
          </cell>
        </row>
        <row r="54">
          <cell r="A54" t="str">
            <v>401</v>
          </cell>
          <cell r="B54" t="str">
            <v>60СБ</v>
          </cell>
          <cell r="C54" t="str">
            <v>РАТИЕВА ВЕРОНИКА</v>
          </cell>
          <cell r="D54" t="str">
            <v>06.12.2005</v>
          </cell>
          <cell r="E54" t="str">
            <v>РОСТОВ-НА-ДОНУ</v>
          </cell>
          <cell r="F54" t="str">
            <v>60СБ</v>
          </cell>
          <cell r="G54">
            <v>0</v>
          </cell>
          <cell r="H54" t="str">
            <v>МС</v>
          </cell>
          <cell r="I54">
            <v>0</v>
          </cell>
          <cell r="J54" t="str">
            <v xml:space="preserve">ЖАРКОВ В.Ю. </v>
          </cell>
          <cell r="K54" t="str">
            <v>ГБУ ДО РО СШОР-8</v>
          </cell>
          <cell r="L54" t="str">
            <v>0,583599583627629</v>
          </cell>
        </row>
        <row r="55">
          <cell r="A55" t="str">
            <v>1</v>
          </cell>
          <cell r="B55" t="str">
            <v>ВЫСОТА</v>
          </cell>
          <cell r="C55" t="str">
            <v>ЕРМОЛАЕВА ВИКТОРИЯ</v>
          </cell>
          <cell r="D55" t="str">
            <v>02.01.2005</v>
          </cell>
          <cell r="E55" t="str">
            <v>САНКТ-ПЕТЕРБУРГ</v>
          </cell>
          <cell r="F55" t="str">
            <v>ВЫСОТА</v>
          </cell>
          <cell r="G55">
            <v>0</v>
          </cell>
          <cell r="H55" t="str">
            <v>КМС</v>
          </cell>
          <cell r="I55">
            <v>0</v>
          </cell>
          <cell r="J55">
            <v>0</v>
          </cell>
          <cell r="K55" t="str">
            <v>MINNESOTA</v>
          </cell>
          <cell r="L55" t="str">
            <v>0,454593429841696</v>
          </cell>
        </row>
        <row r="56">
          <cell r="A56" t="str">
            <v>109</v>
          </cell>
          <cell r="B56" t="str">
            <v>ВЫСОТА</v>
          </cell>
          <cell r="C56" t="str">
            <v>МОРОЗОВА ВАЛЕРИЯ</v>
          </cell>
          <cell r="D56" t="str">
            <v>10.04.2006</v>
          </cell>
          <cell r="E56" t="str">
            <v xml:space="preserve">ТАГАНРОГ </v>
          </cell>
          <cell r="F56" t="str">
            <v>ВЫСОТА</v>
          </cell>
          <cell r="G56">
            <v>0</v>
          </cell>
          <cell r="H56" t="str">
            <v>1</v>
          </cell>
          <cell r="I56">
            <v>0</v>
          </cell>
          <cell r="J56" t="str">
            <v>ЗАЙЦЕВА Е.Н</v>
          </cell>
          <cell r="K56" t="str">
            <v>СШОР-13</v>
          </cell>
          <cell r="L56" t="str">
            <v>0,504880717159166</v>
          </cell>
        </row>
        <row r="57">
          <cell r="A57" t="str">
            <v>332</v>
          </cell>
          <cell r="B57" t="str">
            <v>ВЫСОТА</v>
          </cell>
          <cell r="C57" t="str">
            <v>КОРЧАГИНА МАРГАРИТА</v>
          </cell>
          <cell r="D57" t="str">
            <v>11.11.2006</v>
          </cell>
          <cell r="E57" t="str">
            <v xml:space="preserve">ВОЛГОДОНСК </v>
          </cell>
          <cell r="F57" t="str">
            <v>ВЫСОТА</v>
          </cell>
          <cell r="G57">
            <v>0</v>
          </cell>
          <cell r="H57" t="str">
            <v>КМС</v>
          </cell>
          <cell r="I57">
            <v>0</v>
          </cell>
          <cell r="J57" t="str">
            <v>КОРЧАГИН О.А.</v>
          </cell>
          <cell r="K57" t="str">
            <v>ГБУ ДО РО СШОР 29</v>
          </cell>
          <cell r="L57" t="str">
            <v>0,414650717881179</v>
          </cell>
        </row>
        <row r="58">
          <cell r="A58" t="str">
            <v>30</v>
          </cell>
          <cell r="B58" t="str">
            <v>ДЛИНА</v>
          </cell>
          <cell r="C58" t="str">
            <v>ШЕЛУДЬКО ИРИНА</v>
          </cell>
          <cell r="D58" t="str">
            <v>18.03.2005</v>
          </cell>
          <cell r="E58" t="str">
            <v>БАТАЙСК</v>
          </cell>
          <cell r="F58" t="str">
            <v>ДЛИНА</v>
          </cell>
          <cell r="G58">
            <v>0</v>
          </cell>
          <cell r="H58" t="str">
            <v>2</v>
          </cell>
          <cell r="I58">
            <v>0</v>
          </cell>
          <cell r="J58" t="str">
            <v>МИНАКОВА Т.Н. МИНАКОВ А.В.</v>
          </cell>
          <cell r="K58" t="str">
            <v>ДЮСШ ДО СШ</v>
          </cell>
          <cell r="L58" t="str">
            <v>0,0309394537847627</v>
          </cell>
        </row>
        <row r="59">
          <cell r="A59" t="str">
            <v>57</v>
          </cell>
          <cell r="B59" t="str">
            <v>ДЛИНА</v>
          </cell>
          <cell r="C59" t="str">
            <v>СОКОЛИКОВА ЕВГЕНИЯ</v>
          </cell>
          <cell r="D59" t="str">
            <v>29.09.2006</v>
          </cell>
          <cell r="E59" t="str">
            <v>АЗОВ</v>
          </cell>
          <cell r="F59" t="str">
            <v>ДЛИНА</v>
          </cell>
          <cell r="G59">
            <v>0</v>
          </cell>
          <cell r="H59" t="str">
            <v>2</v>
          </cell>
          <cell r="I59">
            <v>0</v>
          </cell>
          <cell r="J59" t="str">
            <v>ЕСИНА И.А</v>
          </cell>
          <cell r="K59" t="str">
            <v>СШ-2</v>
          </cell>
          <cell r="L59" t="str">
            <v>0,172922461347965</v>
          </cell>
        </row>
        <row r="60">
          <cell r="A60" t="str">
            <v>109</v>
          </cell>
          <cell r="B60" t="str">
            <v>ДЛИНА</v>
          </cell>
          <cell r="C60" t="str">
            <v>МОРОЗОВА ВАЛЕРИЯ</v>
          </cell>
          <cell r="D60" t="str">
            <v>10.04.2006</v>
          </cell>
          <cell r="E60" t="str">
            <v xml:space="preserve">ТАГАНРОГ </v>
          </cell>
          <cell r="F60" t="str">
            <v>ДЛИНА</v>
          </cell>
          <cell r="G60">
            <v>0</v>
          </cell>
          <cell r="H60" t="str">
            <v>1</v>
          </cell>
          <cell r="I60">
            <v>0</v>
          </cell>
          <cell r="J60" t="str">
            <v>ЗАЙЦЕВА Е.Н</v>
          </cell>
          <cell r="K60" t="str">
            <v>СШОР-13</v>
          </cell>
          <cell r="L60" t="str">
            <v>0,593408570606178</v>
          </cell>
        </row>
        <row r="61">
          <cell r="A61" t="str">
            <v>182</v>
          </cell>
          <cell r="B61" t="str">
            <v>ДЛИНА</v>
          </cell>
          <cell r="C61" t="str">
            <v>ГРОМАКОВА СОФИЯ</v>
          </cell>
          <cell r="D61" t="str">
            <v>12.05.2005</v>
          </cell>
          <cell r="E61" t="str">
            <v xml:space="preserve"> АЗОВ</v>
          </cell>
          <cell r="F61" t="str">
            <v>ДЛИНА</v>
          </cell>
          <cell r="G61">
            <v>0</v>
          </cell>
          <cell r="H61" t="str">
            <v>1</v>
          </cell>
          <cell r="I61">
            <v>0</v>
          </cell>
          <cell r="J61" t="str">
            <v>СРЕТЕНЦЕВ В.В., ЕСИНА И.А., РАКАЧЕВА Н.С.</v>
          </cell>
          <cell r="K61" t="str">
            <v>РОУОР, ДЮСШ</v>
          </cell>
          <cell r="L61" t="str">
            <v>0,680721281145715</v>
          </cell>
        </row>
        <row r="62">
          <cell r="A62" t="str">
            <v>403</v>
          </cell>
          <cell r="B62" t="str">
            <v>ДЛИНА</v>
          </cell>
          <cell r="C62" t="str">
            <v>РОМАНЕНКО ЕВГЕНИЯ</v>
          </cell>
          <cell r="D62" t="str">
            <v>05.11.2005</v>
          </cell>
          <cell r="E62" t="str">
            <v>РОСТОВ-НА-ДОНУ</v>
          </cell>
          <cell r="F62" t="str">
            <v>ДЛИНА</v>
          </cell>
          <cell r="G62">
            <v>0</v>
          </cell>
          <cell r="H62" t="str">
            <v>2</v>
          </cell>
          <cell r="I62">
            <v>0</v>
          </cell>
          <cell r="J62" t="str">
            <v xml:space="preserve">ЖАРКОВ В.Ю. </v>
          </cell>
          <cell r="K62" t="str">
            <v>ГБУ ДО РО СШОР-8</v>
          </cell>
          <cell r="L62" t="str">
            <v>0,359258546929903</v>
          </cell>
        </row>
        <row r="63">
          <cell r="A63" t="str">
            <v>1050</v>
          </cell>
          <cell r="B63" t="str">
            <v>ДЛИНА</v>
          </cell>
          <cell r="C63" t="str">
            <v>ЖИГУЛИНА ОЛЕСЯ</v>
          </cell>
          <cell r="D63" t="str">
            <v>11.07.2005</v>
          </cell>
          <cell r="E63" t="str">
            <v>РОСТОВ-НА-ДОНУ</v>
          </cell>
          <cell r="F63" t="str">
            <v>ДЛИНА</v>
          </cell>
          <cell r="G63">
            <v>0</v>
          </cell>
          <cell r="H63" t="str">
            <v>2</v>
          </cell>
          <cell r="I63">
            <v>0</v>
          </cell>
          <cell r="J63" t="str">
            <v xml:space="preserve">ЖАРКОВ В.Ю. </v>
          </cell>
          <cell r="K63" t="str">
            <v>ГБУ ДО РО СШОР-8</v>
          </cell>
          <cell r="L63" t="str">
            <v>0,1148019644283</v>
          </cell>
        </row>
        <row r="64">
          <cell r="A64" t="str">
            <v>01052</v>
          </cell>
          <cell r="B64" t="str">
            <v>ДЛИНА</v>
          </cell>
          <cell r="C64" t="str">
            <v>СЕРПОКРЫЛОВА АННА</v>
          </cell>
          <cell r="D64" t="str">
            <v>29.09.2005</v>
          </cell>
          <cell r="E64" t="str">
            <v>РОСТОВ-НА-ДОНУ</v>
          </cell>
          <cell r="F64" t="str">
            <v>ДЛИНА</v>
          </cell>
          <cell r="G64">
            <v>0</v>
          </cell>
          <cell r="H64" t="str">
            <v>1</v>
          </cell>
          <cell r="I64">
            <v>0</v>
          </cell>
          <cell r="J64" t="str">
            <v>СТАРЫХ С.И., ПЕТРОВ Б.П., РАСКИТА Е.П.</v>
          </cell>
          <cell r="K64" t="str">
            <v>ДГТУ</v>
          </cell>
          <cell r="L64" t="str">
            <v>0,351452581788377</v>
          </cell>
        </row>
        <row r="65">
          <cell r="A65" t="str">
            <v>1629</v>
          </cell>
          <cell r="B65" t="str">
            <v>ДЛИНА</v>
          </cell>
          <cell r="C65" t="str">
            <v>ОЗЕРОВА СОФИЯ</v>
          </cell>
          <cell r="D65" t="str">
            <v>18.07.2006</v>
          </cell>
          <cell r="E65" t="str">
            <v>ШАХТЫ</v>
          </cell>
          <cell r="F65" t="str">
            <v>ДЛИНА</v>
          </cell>
          <cell r="G65">
            <v>0</v>
          </cell>
          <cell r="H65" t="str">
            <v>1</v>
          </cell>
          <cell r="I65">
            <v>0</v>
          </cell>
          <cell r="J65" t="str">
            <v>ЛАЦВИЕВА Г.В., ЗВЯГИНЦЕВА К.В.</v>
          </cell>
          <cell r="K65" t="str">
            <v>МБУ ДО СШ 5</v>
          </cell>
          <cell r="L65" t="str">
            <v>0,0587324265112199</v>
          </cell>
        </row>
        <row r="66">
          <cell r="A66" t="str">
            <v>148</v>
          </cell>
          <cell r="B66" t="str">
            <v>МНОГОБОРЬЕ</v>
          </cell>
          <cell r="C66" t="str">
            <v>АНДРИЕНКО МАРИЯ</v>
          </cell>
          <cell r="D66" t="str">
            <v>23.06.2006</v>
          </cell>
          <cell r="E66" t="str">
            <v>РОСТОВ-НА-ДОНУ</v>
          </cell>
          <cell r="F66" t="str">
            <v>МНОГОБОРЬЕ</v>
          </cell>
          <cell r="G66">
            <v>0</v>
          </cell>
          <cell r="H66" t="str">
            <v>1</v>
          </cell>
          <cell r="I66">
            <v>0</v>
          </cell>
          <cell r="J66" t="str">
            <v>ИВАНОВ.И.П.</v>
          </cell>
          <cell r="K66" t="str">
            <v>СШ - 1</v>
          </cell>
          <cell r="L66" t="str">
            <v>0,0853959609306951</v>
          </cell>
        </row>
        <row r="67">
          <cell r="A67" t="str">
            <v>161</v>
          </cell>
          <cell r="B67" t="str">
            <v>МНОГОБОРЬЕ</v>
          </cell>
          <cell r="C67" t="str">
            <v>ЧЕРНОВОЛ ЮЛИЯ</v>
          </cell>
          <cell r="D67" t="str">
            <v>22.07.2005</v>
          </cell>
          <cell r="E67" t="str">
            <v>БАТАЙСК</v>
          </cell>
          <cell r="F67" t="str">
            <v>МНОГОБОРЬЕ</v>
          </cell>
          <cell r="G67">
            <v>0</v>
          </cell>
          <cell r="H67" t="str">
            <v>1</v>
          </cell>
          <cell r="I67">
            <v>0</v>
          </cell>
          <cell r="J67" t="str">
            <v>ПШЕНИЧНОВ В.Н. ФАСТОВА О.А.</v>
          </cell>
          <cell r="K67" t="str">
            <v>ДЮСШ ДО СШ</v>
          </cell>
          <cell r="L67" t="str">
            <v>0,730279138953239</v>
          </cell>
        </row>
        <row r="68">
          <cell r="A68" t="str">
            <v>181</v>
          </cell>
          <cell r="B68" t="str">
            <v>МНОГОБОРЬЕ</v>
          </cell>
          <cell r="C68" t="str">
            <v>ПУГОЛОВКИНА КСЕНИЯ</v>
          </cell>
          <cell r="D68" t="str">
            <v>14.01.2005</v>
          </cell>
          <cell r="E68" t="str">
            <v>ГУКОВО</v>
          </cell>
          <cell r="F68" t="str">
            <v>МНОГОБОРЬЕ</v>
          </cell>
          <cell r="G68">
            <v>0</v>
          </cell>
          <cell r="H68" t="str">
            <v>КМС</v>
          </cell>
          <cell r="I68">
            <v>0</v>
          </cell>
          <cell r="J68" t="str">
            <v>СРЕТЕНЦЕВ В.В., ДАВИДЕНКО А.П., РАКАЧЕВА Н.С.</v>
          </cell>
          <cell r="K68" t="str">
            <v>РОУОР, ДЮСШ</v>
          </cell>
          <cell r="L68" t="str">
            <v>0,984030543186654</v>
          </cell>
        </row>
        <row r="69">
          <cell r="A69" t="str">
            <v>10</v>
          </cell>
          <cell r="B69" t="str">
            <v>ТРОЙНОЙ</v>
          </cell>
          <cell r="C69" t="str">
            <v>СЕРПОКРЫЛОВА АННА</v>
          </cell>
          <cell r="D69" t="str">
            <v>26.09.2005</v>
          </cell>
          <cell r="E69" t="str">
            <v xml:space="preserve">ШАХТЫ </v>
          </cell>
          <cell r="F69" t="str">
            <v>ТРОЙНОЙ</v>
          </cell>
          <cell r="G69">
            <v>0</v>
          </cell>
          <cell r="H69" t="str">
            <v>1</v>
          </cell>
          <cell r="I69">
            <v>0</v>
          </cell>
          <cell r="J69" t="str">
            <v>СТАРЫХ С.И., МОТЫЛЕВА А.С., МОТЫЛЕВ С.А.</v>
          </cell>
          <cell r="K69" t="str">
            <v>ГБУ ДО РО "СШОР № 15"</v>
          </cell>
          <cell r="L69" t="str">
            <v>0,628152547171336</v>
          </cell>
        </row>
        <row r="70">
          <cell r="A70" t="str">
            <v>01052</v>
          </cell>
          <cell r="B70" t="str">
            <v>ТРОЙНОЙ</v>
          </cell>
          <cell r="C70" t="str">
            <v>СЕРПОКРЫЛОВА АННА</v>
          </cell>
          <cell r="D70" t="str">
            <v>29.09.2005</v>
          </cell>
          <cell r="E70" t="str">
            <v>РОСТОВ-НА-ДОНУ</v>
          </cell>
          <cell r="F70" t="str">
            <v>ТРОЙНОЙ</v>
          </cell>
          <cell r="G70">
            <v>0</v>
          </cell>
          <cell r="H70" t="str">
            <v>1</v>
          </cell>
          <cell r="I70">
            <v>0</v>
          </cell>
          <cell r="J70" t="str">
            <v>СТАРЫХ С.И., ПЕТРОВ Б.П., РАСКИТА Е.П.</v>
          </cell>
          <cell r="K70" t="str">
            <v>ДГТУ</v>
          </cell>
          <cell r="L70" t="str">
            <v>0,788744704341143</v>
          </cell>
        </row>
        <row r="71">
          <cell r="A71" t="str">
            <v>194</v>
          </cell>
          <cell r="B71" t="str">
            <v>ШЕСТ</v>
          </cell>
          <cell r="C71" t="str">
            <v>ЧУБА УЛЬЯНА</v>
          </cell>
          <cell r="D71" t="str">
            <v>17.07.2005</v>
          </cell>
          <cell r="E71" t="str">
            <v xml:space="preserve">ШАХТЫ </v>
          </cell>
          <cell r="F71" t="str">
            <v>ШЕСТ</v>
          </cell>
          <cell r="G71">
            <v>0</v>
          </cell>
          <cell r="H71" t="str">
            <v>КМС</v>
          </cell>
          <cell r="I71">
            <v>0</v>
          </cell>
          <cell r="J71" t="str">
            <v>КРАВЧЕНКО М.Л.</v>
          </cell>
          <cell r="K71" t="str">
            <v>ГБУ ДО РО "СШОР № 15"</v>
          </cell>
          <cell r="L71" t="str">
            <v>0,851137326118128</v>
          </cell>
        </row>
        <row r="72">
          <cell r="A72" t="str">
            <v>29</v>
          </cell>
          <cell r="B72" t="str">
            <v>ЯДРО</v>
          </cell>
          <cell r="C72" t="str">
            <v>ГЕРГИЛЬ ВАЛЕНТИНА</v>
          </cell>
          <cell r="D72" t="str">
            <v>14.02.2006</v>
          </cell>
          <cell r="E72" t="str">
            <v xml:space="preserve">БАТАЙСК </v>
          </cell>
          <cell r="F72" t="str">
            <v>ЯДРО</v>
          </cell>
          <cell r="G72">
            <v>0</v>
          </cell>
          <cell r="H72" t="str">
            <v>3</v>
          </cell>
          <cell r="I72">
            <v>0</v>
          </cell>
          <cell r="J72" t="str">
            <v>МИНАКОВА Т.Н. МИНАКОВ А.В.</v>
          </cell>
          <cell r="K72" t="str">
            <v>ДЮСШ ДО СШ</v>
          </cell>
          <cell r="L72" t="str">
            <v>0,190442468816931</v>
          </cell>
        </row>
        <row r="73">
          <cell r="A73" t="str">
            <v>31</v>
          </cell>
          <cell r="B73" t="str">
            <v>ЯДРО</v>
          </cell>
          <cell r="C73" t="str">
            <v>ЖОВНИЦКАЯ ОЛЕСЯ</v>
          </cell>
          <cell r="D73" t="str">
            <v>31.03.2005</v>
          </cell>
          <cell r="E73" t="str">
            <v>АЗОВ</v>
          </cell>
          <cell r="F73" t="str">
            <v>ЯДРО</v>
          </cell>
          <cell r="G73">
            <v>0</v>
          </cell>
          <cell r="H73" t="str">
            <v>КМС</v>
          </cell>
          <cell r="I73">
            <v>0</v>
          </cell>
          <cell r="J73" t="str">
            <v>ВИТАЛЬЕВА М.Н</v>
          </cell>
          <cell r="K73" t="str">
            <v>СШ-2</v>
          </cell>
          <cell r="L73" t="str">
            <v>0,798083856115729</v>
          </cell>
        </row>
        <row r="74">
          <cell r="A74" t="str">
            <v>180</v>
          </cell>
          <cell r="B74" t="str">
            <v>ЯДРО</v>
          </cell>
          <cell r="C74" t="str">
            <v>СВИРЯКИНА ГАЛИНА</v>
          </cell>
          <cell r="D74" t="str">
            <v>10.12.2006</v>
          </cell>
          <cell r="E74" t="str">
            <v>СЕМИКАРАКОРСК</v>
          </cell>
          <cell r="F74" t="str">
            <v>ЯДРО</v>
          </cell>
          <cell r="G74">
            <v>0</v>
          </cell>
          <cell r="H74" t="str">
            <v>3</v>
          </cell>
          <cell r="I74" t="str">
            <v>Л</v>
          </cell>
          <cell r="J74" t="str">
            <v>КОТОВ ДВ</v>
          </cell>
          <cell r="K74" t="str">
            <v>СШ</v>
          </cell>
          <cell r="L74" t="str">
            <v>0,10761086094402</v>
          </cell>
        </row>
        <row r="75">
          <cell r="A75" t="str">
            <v>711</v>
          </cell>
          <cell r="B75" t="str">
            <v>ЯДРО</v>
          </cell>
          <cell r="C75" t="str">
            <v>ШЕСТАК СОФЬЯ</v>
          </cell>
          <cell r="D75" t="str">
            <v>11.08.2006</v>
          </cell>
          <cell r="E75" t="str">
            <v>РОСТОВ-НА-ДОНУ</v>
          </cell>
          <cell r="F75" t="str">
            <v>ЯДРО</v>
          </cell>
          <cell r="G75">
            <v>0</v>
          </cell>
          <cell r="H75">
            <v>1</v>
          </cell>
          <cell r="I75">
            <v>0</v>
          </cell>
          <cell r="J75" t="str">
            <v>МОРОЗОВ А.Б.</v>
          </cell>
          <cell r="K75" t="str">
            <v>РОУОР</v>
          </cell>
          <cell r="L75" t="str">
            <v>0,627210065613791</v>
          </cell>
        </row>
        <row r="76">
          <cell r="A76" t="str">
            <v>900</v>
          </cell>
          <cell r="B76" t="str">
            <v>ЯДРО</v>
          </cell>
          <cell r="C76" t="str">
            <v>СКИБА ОЛЬГА</v>
          </cell>
          <cell r="D76" t="str">
            <v>01.09.2005</v>
          </cell>
          <cell r="E76" t="str">
            <v>АЗОВ</v>
          </cell>
          <cell r="F76" t="str">
            <v>ЯДРО</v>
          </cell>
          <cell r="H76" t="str">
            <v>2</v>
          </cell>
          <cell r="J76" t="str">
            <v>ПЕТРЕНКО А.А.</v>
          </cell>
          <cell r="K76" t="str">
            <v>СШ-2</v>
          </cell>
        </row>
        <row r="77">
          <cell r="A77" t="str">
            <v>16</v>
          </cell>
          <cell r="B77" t="str">
            <v>МНОГОБОРЬЕ</v>
          </cell>
          <cell r="C77" t="str">
            <v>МАКШАНЦЕВА ИРИНА</v>
          </cell>
          <cell r="D77" t="str">
            <v>11.08.2008</v>
          </cell>
          <cell r="E77" t="str">
            <v xml:space="preserve">ВОЛГОДОНСК </v>
          </cell>
          <cell r="H77" t="str">
            <v>1</v>
          </cell>
          <cell r="J77" t="str">
            <v>КОРЧАГИН О.А.</v>
          </cell>
          <cell r="K77" t="str">
            <v>ГБУ ДО РО СШОР 29</v>
          </cell>
        </row>
        <row r="78">
          <cell r="A78" t="str">
            <v>216</v>
          </cell>
          <cell r="B78" t="str">
            <v>МНОГОБОРЬЕ</v>
          </cell>
          <cell r="C78" t="str">
            <v>СИДЕЛЬНИК АЛЕНА</v>
          </cell>
          <cell r="D78" t="str">
            <v>18.02.2008</v>
          </cell>
          <cell r="E78" t="str">
            <v>АЗОВ</v>
          </cell>
          <cell r="H78" t="str">
            <v>1</v>
          </cell>
          <cell r="J78" t="str">
            <v>ВИТАЛЬЕВА М.Н</v>
          </cell>
          <cell r="K78" t="str">
            <v>СШ-2</v>
          </cell>
        </row>
        <row r="79">
          <cell r="A79" t="str">
            <v>066</v>
          </cell>
          <cell r="C79" t="str">
            <v>КОМАРОВА ДАРЬЯ</v>
          </cell>
          <cell r="D79" t="str">
            <v>04.01.2007</v>
          </cell>
          <cell r="E79" t="str">
            <v xml:space="preserve">ВОЛГОДОНСК </v>
          </cell>
          <cell r="H79">
            <v>0</v>
          </cell>
          <cell r="I79">
            <v>0</v>
          </cell>
          <cell r="J79" t="str">
            <v>КОРЧАГИН О.А.</v>
          </cell>
          <cell r="K79" t="str">
            <v>ГБУ ДО РО СШОР 29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</row>
        <row r="83">
          <cell r="C83">
            <v>0</v>
          </cell>
          <cell r="D83">
            <v>0</v>
          </cell>
        </row>
        <row r="84">
          <cell r="C84">
            <v>0</v>
          </cell>
          <cell r="D84">
            <v>0</v>
          </cell>
        </row>
        <row r="85">
          <cell r="C85">
            <v>0</v>
          </cell>
          <cell r="D85">
            <v>0</v>
          </cell>
        </row>
        <row r="86">
          <cell r="C86">
            <v>0</v>
          </cell>
          <cell r="D86">
            <v>0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89">
          <cell r="C89">
            <v>0</v>
          </cell>
          <cell r="D89">
            <v>0</v>
          </cell>
        </row>
        <row r="90">
          <cell r="C90">
            <v>0</v>
          </cell>
          <cell r="D90">
            <v>0</v>
          </cell>
          <cell r="J90">
            <v>0</v>
          </cell>
        </row>
        <row r="91">
          <cell r="C91">
            <v>0</v>
          </cell>
          <cell r="D91">
            <v>0</v>
          </cell>
        </row>
        <row r="92">
          <cell r="C92">
            <v>0</v>
          </cell>
          <cell r="D92">
            <v>0</v>
          </cell>
        </row>
        <row r="93">
          <cell r="C93">
            <v>0</v>
          </cell>
          <cell r="D93">
            <v>0</v>
          </cell>
        </row>
        <row r="94">
          <cell r="C94">
            <v>0</v>
          </cell>
          <cell r="D94">
            <v>0</v>
          </cell>
        </row>
        <row r="95">
          <cell r="C95">
            <v>0</v>
          </cell>
          <cell r="D95">
            <v>0</v>
          </cell>
        </row>
        <row r="96">
          <cell r="C96">
            <v>0</v>
          </cell>
          <cell r="D96">
            <v>0</v>
          </cell>
        </row>
        <row r="97">
          <cell r="C97">
            <v>0</v>
          </cell>
          <cell r="D97">
            <v>0</v>
          </cell>
        </row>
        <row r="98">
          <cell r="C98">
            <v>0</v>
          </cell>
          <cell r="D98">
            <v>0</v>
          </cell>
        </row>
        <row r="99">
          <cell r="C99">
            <v>0</v>
          </cell>
          <cell r="D99">
            <v>0</v>
          </cell>
        </row>
        <row r="100"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</row>
        <row r="103">
          <cell r="C103">
            <v>0</v>
          </cell>
          <cell r="D103">
            <v>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0</v>
          </cell>
          <cell r="D114">
            <v>0</v>
          </cell>
        </row>
        <row r="115">
          <cell r="C115">
            <v>0</v>
          </cell>
          <cell r="D115">
            <v>0</v>
          </cell>
        </row>
        <row r="116">
          <cell r="C116">
            <v>0</v>
          </cell>
          <cell r="D116">
            <v>0</v>
          </cell>
        </row>
        <row r="117">
          <cell r="C117">
            <v>0</v>
          </cell>
          <cell r="D117">
            <v>0</v>
          </cell>
        </row>
        <row r="118">
          <cell r="C118">
            <v>0</v>
          </cell>
          <cell r="D118">
            <v>0</v>
          </cell>
        </row>
        <row r="119">
          <cell r="C119">
            <v>0</v>
          </cell>
          <cell r="D119">
            <v>0</v>
          </cell>
        </row>
        <row r="120">
          <cell r="C120">
            <v>0</v>
          </cell>
          <cell r="D120">
            <v>0</v>
          </cell>
        </row>
        <row r="121">
          <cell r="C121">
            <v>0</v>
          </cell>
          <cell r="D121">
            <v>0</v>
          </cell>
        </row>
        <row r="122">
          <cell r="C122">
            <v>0</v>
          </cell>
          <cell r="D122">
            <v>0</v>
          </cell>
        </row>
        <row r="123">
          <cell r="C123">
            <v>0</v>
          </cell>
          <cell r="D123">
            <v>0</v>
          </cell>
        </row>
        <row r="124">
          <cell r="C124">
            <v>0</v>
          </cell>
          <cell r="D124">
            <v>0</v>
          </cell>
        </row>
        <row r="125">
          <cell r="C125">
            <v>0</v>
          </cell>
          <cell r="D125">
            <v>0</v>
          </cell>
        </row>
        <row r="126">
          <cell r="C126">
            <v>0</v>
          </cell>
          <cell r="D126">
            <v>0</v>
          </cell>
        </row>
        <row r="127">
          <cell r="C127">
            <v>0</v>
          </cell>
          <cell r="D127">
            <v>0</v>
          </cell>
        </row>
        <row r="128">
          <cell r="C128">
            <v>0</v>
          </cell>
          <cell r="D128">
            <v>0</v>
          </cell>
        </row>
        <row r="129"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5">
          <cell r="C135">
            <v>0</v>
          </cell>
          <cell r="D135">
            <v>0</v>
          </cell>
        </row>
        <row r="136">
          <cell r="C136">
            <v>0</v>
          </cell>
          <cell r="D136">
            <v>0</v>
          </cell>
        </row>
        <row r="137">
          <cell r="C137">
            <v>0</v>
          </cell>
          <cell r="D137">
            <v>0</v>
          </cell>
        </row>
        <row r="138">
          <cell r="C138">
            <v>0</v>
          </cell>
          <cell r="D138">
            <v>0</v>
          </cell>
        </row>
        <row r="139">
          <cell r="C139">
            <v>0</v>
          </cell>
          <cell r="D139">
            <v>0</v>
          </cell>
        </row>
        <row r="140">
          <cell r="C140">
            <v>0</v>
          </cell>
          <cell r="D140">
            <v>0</v>
          </cell>
        </row>
        <row r="141">
          <cell r="C141">
            <v>0</v>
          </cell>
          <cell r="D141">
            <v>0</v>
          </cell>
        </row>
        <row r="142">
          <cell r="C142">
            <v>0</v>
          </cell>
          <cell r="D142">
            <v>0</v>
          </cell>
        </row>
        <row r="143">
          <cell r="C143">
            <v>0</v>
          </cell>
          <cell r="D143">
            <v>0</v>
          </cell>
        </row>
        <row r="144">
          <cell r="C144">
            <v>0</v>
          </cell>
          <cell r="D144">
            <v>0</v>
          </cell>
        </row>
        <row r="145">
          <cell r="C145">
            <v>0</v>
          </cell>
          <cell r="D145">
            <v>0</v>
          </cell>
        </row>
        <row r="146">
          <cell r="C146">
            <v>0</v>
          </cell>
          <cell r="D146">
            <v>0</v>
          </cell>
        </row>
        <row r="147">
          <cell r="C147">
            <v>0</v>
          </cell>
          <cell r="D147">
            <v>0</v>
          </cell>
        </row>
        <row r="148">
          <cell r="C148">
            <v>0</v>
          </cell>
          <cell r="D148">
            <v>0</v>
          </cell>
        </row>
        <row r="149">
          <cell r="C149">
            <v>0</v>
          </cell>
          <cell r="D149">
            <v>0</v>
          </cell>
        </row>
        <row r="150">
          <cell r="C150">
            <v>0</v>
          </cell>
          <cell r="D150">
            <v>0</v>
          </cell>
        </row>
        <row r="151">
          <cell r="C151">
            <v>0</v>
          </cell>
          <cell r="D151">
            <v>0</v>
          </cell>
        </row>
        <row r="152">
          <cell r="C152">
            <v>0</v>
          </cell>
          <cell r="D152">
            <v>0</v>
          </cell>
        </row>
        <row r="153">
          <cell r="C153">
            <v>0</v>
          </cell>
          <cell r="D153">
            <v>0</v>
          </cell>
        </row>
        <row r="154">
          <cell r="C154">
            <v>0</v>
          </cell>
          <cell r="D154">
            <v>0</v>
          </cell>
        </row>
        <row r="155">
          <cell r="C155">
            <v>0</v>
          </cell>
          <cell r="D155">
            <v>0</v>
          </cell>
        </row>
        <row r="156"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C158">
            <v>0</v>
          </cell>
          <cell r="D158">
            <v>0</v>
          </cell>
        </row>
        <row r="159">
          <cell r="C159">
            <v>0</v>
          </cell>
          <cell r="D159">
            <v>0</v>
          </cell>
        </row>
        <row r="161">
          <cell r="C161">
            <v>0</v>
          </cell>
          <cell r="D161">
            <v>0</v>
          </cell>
        </row>
        <row r="162">
          <cell r="C162">
            <v>0</v>
          </cell>
          <cell r="D162">
            <v>0</v>
          </cell>
        </row>
        <row r="163">
          <cell r="C163">
            <v>0</v>
          </cell>
          <cell r="D163">
            <v>0</v>
          </cell>
        </row>
        <row r="164">
          <cell r="C164">
            <v>0</v>
          </cell>
          <cell r="D164">
            <v>0</v>
          </cell>
        </row>
        <row r="165">
          <cell r="C165">
            <v>0</v>
          </cell>
          <cell r="D165">
            <v>0</v>
          </cell>
        </row>
        <row r="166">
          <cell r="C166">
            <v>0</v>
          </cell>
          <cell r="D166">
            <v>0</v>
          </cell>
        </row>
        <row r="167">
          <cell r="C167">
            <v>0</v>
          </cell>
          <cell r="D167">
            <v>0</v>
          </cell>
        </row>
        <row r="168">
          <cell r="C168">
            <v>0</v>
          </cell>
          <cell r="D168">
            <v>0</v>
          </cell>
        </row>
        <row r="169">
          <cell r="C169">
            <v>0</v>
          </cell>
          <cell r="D169">
            <v>0</v>
          </cell>
        </row>
        <row r="170">
          <cell r="C170">
            <v>0</v>
          </cell>
          <cell r="D170">
            <v>0</v>
          </cell>
        </row>
        <row r="172">
          <cell r="C172">
            <v>0</v>
          </cell>
          <cell r="D172">
            <v>0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>
            <v>0</v>
          </cell>
          <cell r="D177">
            <v>0</v>
          </cell>
        </row>
        <row r="178">
          <cell r="C178">
            <v>0</v>
          </cell>
          <cell r="D178">
            <v>0</v>
          </cell>
        </row>
        <row r="179">
          <cell r="C179">
            <v>0</v>
          </cell>
          <cell r="D179">
            <v>0</v>
          </cell>
        </row>
        <row r="180">
          <cell r="C180">
            <v>0</v>
          </cell>
          <cell r="D180">
            <v>0</v>
          </cell>
        </row>
        <row r="181">
          <cell r="C181">
            <v>0</v>
          </cell>
          <cell r="D181">
            <v>0</v>
          </cell>
        </row>
        <row r="182">
          <cell r="C182">
            <v>0</v>
          </cell>
          <cell r="D182">
            <v>0</v>
          </cell>
        </row>
        <row r="183">
          <cell r="C183">
            <v>0</v>
          </cell>
          <cell r="D183">
            <v>0</v>
          </cell>
        </row>
        <row r="184">
          <cell r="C184">
            <v>0</v>
          </cell>
          <cell r="D184">
            <v>0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>
            <v>0</v>
          </cell>
          <cell r="D187">
            <v>0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0</v>
          </cell>
          <cell r="D192">
            <v>0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0</v>
          </cell>
          <cell r="D195">
            <v>0</v>
          </cell>
        </row>
        <row r="196">
          <cell r="C196">
            <v>0</v>
          </cell>
          <cell r="D196">
            <v>0</v>
          </cell>
        </row>
        <row r="197">
          <cell r="C197">
            <v>0</v>
          </cell>
          <cell r="D197">
            <v>0</v>
          </cell>
        </row>
        <row r="198">
          <cell r="C198">
            <v>0</v>
          </cell>
          <cell r="D198">
            <v>0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</row>
        <row r="202">
          <cell r="C202">
            <v>0</v>
          </cell>
          <cell r="D202">
            <v>0</v>
          </cell>
        </row>
        <row r="203">
          <cell r="C203">
            <v>0</v>
          </cell>
          <cell r="D203">
            <v>0</v>
          </cell>
        </row>
        <row r="204">
          <cell r="C204">
            <v>0</v>
          </cell>
          <cell r="D204">
            <v>0</v>
          </cell>
          <cell r="J204">
            <v>0</v>
          </cell>
        </row>
        <row r="206">
          <cell r="C206">
            <v>0</v>
          </cell>
          <cell r="D206">
            <v>0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>
            <v>0</v>
          </cell>
          <cell r="D2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I7" t="str">
            <v>13:30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2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1"/>
  </sheetPr>
  <dimension ref="A1:AG196"/>
  <sheetViews>
    <sheetView topLeftCell="A130" workbookViewId="0">
      <selection activeCell="K145" sqref="K145"/>
    </sheetView>
  </sheetViews>
  <sheetFormatPr defaultColWidth="9.140625" defaultRowHeight="12.75"/>
  <cols>
    <col min="1" max="1" width="7.5703125" style="283" customWidth="1"/>
    <col min="2" max="2" width="7.5703125" style="283" hidden="1" customWidth="1"/>
    <col min="3" max="3" width="27.7109375" style="286" customWidth="1"/>
    <col min="4" max="4" width="10.42578125" style="283" customWidth="1"/>
    <col min="5" max="5" width="23" style="286" customWidth="1"/>
    <col min="6" max="6" width="10.85546875" style="283" hidden="1" customWidth="1"/>
    <col min="7" max="7" width="9.28515625" style="283" hidden="1" customWidth="1"/>
    <col min="8" max="8" width="8.5703125" style="283" customWidth="1"/>
    <col min="9" max="9" width="0" style="283" hidden="1" customWidth="1"/>
    <col min="10" max="10" width="29.42578125" style="286" customWidth="1"/>
    <col min="11" max="11" width="20.85546875" style="286" customWidth="1"/>
    <col min="12" max="16384" width="9.140625" style="6"/>
  </cols>
  <sheetData>
    <row r="1" spans="1:33" ht="13.5" thickBot="1">
      <c r="A1" s="281" t="s">
        <v>43</v>
      </c>
      <c r="B1" s="281"/>
      <c r="C1" s="281" t="s">
        <v>38</v>
      </c>
      <c r="D1" s="282" t="s">
        <v>39</v>
      </c>
      <c r="E1" s="281" t="s">
        <v>40</v>
      </c>
      <c r="F1" s="282" t="s">
        <v>37</v>
      </c>
      <c r="G1" s="282" t="s">
        <v>112</v>
      </c>
      <c r="H1" s="282" t="s">
        <v>61</v>
      </c>
      <c r="I1" s="282" t="s">
        <v>41</v>
      </c>
      <c r="J1" s="282" t="s">
        <v>42</v>
      </c>
      <c r="K1" s="282" t="s">
        <v>118</v>
      </c>
    </row>
    <row r="2" spans="1:33">
      <c r="A2" s="283" t="s">
        <v>48</v>
      </c>
      <c r="B2" s="285"/>
      <c r="C2" s="308" t="s">
        <v>505</v>
      </c>
      <c r="D2" s="85" t="s">
        <v>506</v>
      </c>
      <c r="E2" s="286" t="s">
        <v>461</v>
      </c>
      <c r="F2" s="283" t="s">
        <v>139</v>
      </c>
      <c r="H2" s="283" t="s">
        <v>49</v>
      </c>
      <c r="J2" s="286" t="s">
        <v>354</v>
      </c>
      <c r="K2" s="286" t="s">
        <v>404</v>
      </c>
    </row>
    <row r="3" spans="1:33" s="273" customFormat="1">
      <c r="A3" s="1" t="s">
        <v>49</v>
      </c>
      <c r="B3" s="316"/>
      <c r="C3" s="314" t="s">
        <v>800</v>
      </c>
      <c r="D3" s="317" t="s">
        <v>801</v>
      </c>
      <c r="E3" s="286" t="s">
        <v>623</v>
      </c>
      <c r="F3" s="283" t="s">
        <v>297</v>
      </c>
      <c r="G3" s="283"/>
      <c r="H3" s="283" t="s">
        <v>50</v>
      </c>
      <c r="I3" s="283"/>
      <c r="J3" s="286" t="s">
        <v>624</v>
      </c>
      <c r="K3" s="286" t="s">
        <v>404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273" customFormat="1">
      <c r="A4" s="283" t="s">
        <v>50</v>
      </c>
      <c r="B4" s="285"/>
      <c r="C4" s="284" t="s">
        <v>634</v>
      </c>
      <c r="D4" s="298" t="s">
        <v>635</v>
      </c>
      <c r="E4" s="286" t="s">
        <v>623</v>
      </c>
      <c r="F4" s="283" t="s">
        <v>296</v>
      </c>
      <c r="G4" s="283"/>
      <c r="H4" s="299" t="s">
        <v>50</v>
      </c>
      <c r="I4" s="283"/>
      <c r="J4" s="284" t="s">
        <v>624</v>
      </c>
      <c r="K4" s="286" t="s">
        <v>404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273" customFormat="1">
      <c r="A5" s="283" t="s">
        <v>51</v>
      </c>
      <c r="B5" s="285"/>
      <c r="C5" s="284" t="s">
        <v>1029</v>
      </c>
      <c r="D5" s="298" t="s">
        <v>1030</v>
      </c>
      <c r="E5" s="286" t="s">
        <v>1031</v>
      </c>
      <c r="F5" s="283"/>
      <c r="G5" s="283"/>
      <c r="H5" s="299" t="s">
        <v>50</v>
      </c>
      <c r="I5" s="283"/>
      <c r="J5" s="284"/>
      <c r="K5" s="28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273" customFormat="1">
      <c r="A6" s="283" t="s">
        <v>53</v>
      </c>
      <c r="B6" s="285"/>
      <c r="C6" s="284" t="s">
        <v>645</v>
      </c>
      <c r="D6" s="298" t="s">
        <v>646</v>
      </c>
      <c r="E6" s="286" t="s">
        <v>623</v>
      </c>
      <c r="F6" s="283" t="s">
        <v>360</v>
      </c>
      <c r="G6" s="283"/>
      <c r="H6" s="299" t="s">
        <v>50</v>
      </c>
      <c r="I6" s="283"/>
      <c r="J6" s="284" t="s">
        <v>624</v>
      </c>
      <c r="K6" s="286" t="s">
        <v>404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276" customFormat="1">
      <c r="A7" s="283" t="s">
        <v>90</v>
      </c>
      <c r="B7" s="285"/>
      <c r="C7" s="310" t="s">
        <v>621</v>
      </c>
      <c r="D7" s="85" t="s">
        <v>622</v>
      </c>
      <c r="E7" s="286" t="s">
        <v>623</v>
      </c>
      <c r="F7" s="283" t="s">
        <v>297</v>
      </c>
      <c r="G7" s="283"/>
      <c r="H7" s="289" t="s">
        <v>49</v>
      </c>
      <c r="I7" s="283"/>
      <c r="J7" s="284" t="s">
        <v>624</v>
      </c>
      <c r="K7" s="286" t="s">
        <v>404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>
      <c r="A8" s="283" t="s">
        <v>96</v>
      </c>
      <c r="B8" s="285"/>
      <c r="C8" s="284" t="s">
        <v>903</v>
      </c>
      <c r="D8" s="285" t="s">
        <v>904</v>
      </c>
      <c r="E8" s="309" t="s">
        <v>679</v>
      </c>
      <c r="F8" s="287" t="s">
        <v>298</v>
      </c>
      <c r="H8" s="289" t="s">
        <v>49</v>
      </c>
      <c r="I8" s="287"/>
      <c r="J8" s="284" t="s">
        <v>905</v>
      </c>
      <c r="K8" s="286" t="s">
        <v>342</v>
      </c>
    </row>
    <row r="9" spans="1:33">
      <c r="A9" s="320" t="s">
        <v>1022</v>
      </c>
      <c r="B9" s="285"/>
      <c r="C9" s="308" t="s">
        <v>895</v>
      </c>
      <c r="D9" s="401" t="s">
        <v>896</v>
      </c>
      <c r="E9" s="329" t="s">
        <v>461</v>
      </c>
      <c r="F9" s="320" t="s">
        <v>296</v>
      </c>
      <c r="G9" s="320"/>
      <c r="H9" s="333" t="s">
        <v>50</v>
      </c>
      <c r="I9" s="336"/>
      <c r="J9" s="329" t="s">
        <v>529</v>
      </c>
      <c r="K9" s="286" t="s">
        <v>404</v>
      </c>
    </row>
    <row r="10" spans="1:33">
      <c r="A10" s="318" t="s">
        <v>743</v>
      </c>
      <c r="B10" s="316"/>
      <c r="C10" s="314" t="s">
        <v>864</v>
      </c>
      <c r="D10" s="325" t="s">
        <v>865</v>
      </c>
      <c r="E10" s="297" t="s">
        <v>623</v>
      </c>
      <c r="F10" s="293" t="s">
        <v>297</v>
      </c>
      <c r="G10" s="293"/>
      <c r="H10" s="294" t="s">
        <v>50</v>
      </c>
      <c r="I10" s="295"/>
      <c r="J10" s="284" t="s">
        <v>624</v>
      </c>
      <c r="K10" s="286" t="s">
        <v>404</v>
      </c>
    </row>
    <row r="11" spans="1:33">
      <c r="A11" s="293" t="s">
        <v>95</v>
      </c>
      <c r="B11" s="285"/>
      <c r="C11" s="284" t="s">
        <v>857</v>
      </c>
      <c r="D11" s="296" t="s">
        <v>858</v>
      </c>
      <c r="E11" s="297" t="s">
        <v>859</v>
      </c>
      <c r="F11" s="293"/>
      <c r="G11" s="293"/>
      <c r="H11" s="294" t="s">
        <v>318</v>
      </c>
      <c r="I11" s="295"/>
      <c r="J11" s="284" t="s">
        <v>860</v>
      </c>
      <c r="K11" s="286" t="s">
        <v>342</v>
      </c>
    </row>
    <row r="12" spans="1:33">
      <c r="A12" s="293" t="s">
        <v>94</v>
      </c>
      <c r="B12" s="285"/>
      <c r="C12" s="284" t="s">
        <v>956</v>
      </c>
      <c r="D12" s="296" t="s">
        <v>957</v>
      </c>
      <c r="E12" s="297" t="s">
        <v>958</v>
      </c>
      <c r="F12" s="293"/>
      <c r="G12" s="293"/>
      <c r="H12" s="294" t="s">
        <v>342</v>
      </c>
      <c r="I12" s="295"/>
      <c r="J12" s="284" t="s">
        <v>959</v>
      </c>
      <c r="K12" s="286" t="s">
        <v>342</v>
      </c>
    </row>
    <row r="13" spans="1:33">
      <c r="A13" s="318" t="s">
        <v>93</v>
      </c>
      <c r="B13" s="316"/>
      <c r="C13" s="308" t="s">
        <v>964</v>
      </c>
      <c r="D13" s="427" t="s">
        <v>965</v>
      </c>
      <c r="E13" s="297" t="s">
        <v>958</v>
      </c>
      <c r="F13" s="430"/>
      <c r="G13" s="431"/>
      <c r="H13" s="434" t="s">
        <v>318</v>
      </c>
      <c r="I13" s="439"/>
      <c r="J13" s="284" t="s">
        <v>959</v>
      </c>
      <c r="K13" s="286" t="s">
        <v>342</v>
      </c>
    </row>
    <row r="14" spans="1:33">
      <c r="A14" s="1" t="s">
        <v>92</v>
      </c>
      <c r="B14" s="316"/>
      <c r="C14" s="314" t="s">
        <v>686</v>
      </c>
      <c r="D14" s="317" t="s">
        <v>687</v>
      </c>
      <c r="E14" s="309" t="s">
        <v>679</v>
      </c>
      <c r="F14" s="315" t="s">
        <v>298</v>
      </c>
      <c r="G14" s="422"/>
      <c r="H14" s="415" t="s">
        <v>50</v>
      </c>
      <c r="I14" s="315"/>
      <c r="J14" s="314" t="s">
        <v>358</v>
      </c>
      <c r="K14" s="313" t="s">
        <v>404</v>
      </c>
    </row>
    <row r="15" spans="1:33">
      <c r="A15" s="321" t="s">
        <v>1020</v>
      </c>
      <c r="B15" s="291"/>
      <c r="C15" s="290" t="s">
        <v>409</v>
      </c>
      <c r="D15" s="327" t="s">
        <v>410</v>
      </c>
      <c r="E15" s="429" t="s">
        <v>408</v>
      </c>
      <c r="F15" s="321" t="s">
        <v>296</v>
      </c>
      <c r="G15" s="321"/>
      <c r="H15" s="335" t="s">
        <v>50</v>
      </c>
      <c r="I15" s="437"/>
      <c r="J15" s="331" t="s">
        <v>355</v>
      </c>
      <c r="K15" s="286" t="s">
        <v>404</v>
      </c>
    </row>
    <row r="16" spans="1:33">
      <c r="A16" s="1" t="s">
        <v>1021</v>
      </c>
      <c r="B16" s="316"/>
      <c r="C16" s="314" t="s">
        <v>595</v>
      </c>
      <c r="D16" s="317" t="s">
        <v>596</v>
      </c>
      <c r="E16" s="312" t="s">
        <v>340</v>
      </c>
      <c r="F16" s="1" t="s">
        <v>341</v>
      </c>
      <c r="G16" s="422"/>
      <c r="H16" s="409" t="s">
        <v>318</v>
      </c>
      <c r="I16" s="315"/>
      <c r="J16" s="313" t="s">
        <v>343</v>
      </c>
      <c r="K16" s="313" t="s">
        <v>594</v>
      </c>
    </row>
    <row r="17" spans="1:33">
      <c r="A17" s="283" t="s">
        <v>91</v>
      </c>
      <c r="B17" s="285"/>
      <c r="C17" s="284" t="s">
        <v>643</v>
      </c>
      <c r="D17" s="298" t="s">
        <v>644</v>
      </c>
      <c r="E17" s="286" t="s">
        <v>623</v>
      </c>
      <c r="F17" s="283" t="s">
        <v>296</v>
      </c>
      <c r="H17" s="299" t="s">
        <v>50</v>
      </c>
      <c r="I17" s="287"/>
      <c r="J17" s="286" t="s">
        <v>624</v>
      </c>
      <c r="K17" s="286" t="s">
        <v>404</v>
      </c>
    </row>
    <row r="18" spans="1:33">
      <c r="A18" s="283" t="s">
        <v>98</v>
      </c>
      <c r="B18" s="285"/>
      <c r="C18" s="310" t="s">
        <v>960</v>
      </c>
      <c r="D18" s="311" t="s">
        <v>961</v>
      </c>
      <c r="E18" s="286" t="s">
        <v>958</v>
      </c>
      <c r="H18" s="299" t="s">
        <v>318</v>
      </c>
      <c r="I18" s="287"/>
      <c r="J18" s="286" t="s">
        <v>959</v>
      </c>
      <c r="K18" s="286" t="s">
        <v>342</v>
      </c>
    </row>
    <row r="19" spans="1:33">
      <c r="A19" s="283" t="s">
        <v>994</v>
      </c>
      <c r="B19" s="285"/>
      <c r="C19" s="284" t="s">
        <v>633</v>
      </c>
      <c r="D19" s="298" t="s">
        <v>628</v>
      </c>
      <c r="E19" s="286" t="s">
        <v>623</v>
      </c>
      <c r="F19" s="283" t="s">
        <v>296</v>
      </c>
      <c r="H19" s="299" t="s">
        <v>49</v>
      </c>
      <c r="I19" s="287"/>
      <c r="J19" s="286" t="s">
        <v>624</v>
      </c>
      <c r="K19" s="286" t="s">
        <v>404</v>
      </c>
    </row>
    <row r="20" spans="1:33">
      <c r="A20" s="292" t="s">
        <v>99</v>
      </c>
      <c r="B20" s="340"/>
      <c r="C20" s="341" t="s">
        <v>966</v>
      </c>
      <c r="D20" s="421" t="s">
        <v>967</v>
      </c>
      <c r="E20" s="286" t="s">
        <v>958</v>
      </c>
      <c r="F20" s="292"/>
      <c r="G20" s="292"/>
      <c r="H20" s="433" t="s">
        <v>318</v>
      </c>
      <c r="I20" s="438"/>
      <c r="J20" s="286" t="s">
        <v>959</v>
      </c>
      <c r="K20" s="286" t="s">
        <v>342</v>
      </c>
    </row>
    <row r="21" spans="1:33">
      <c r="A21" s="1" t="s">
        <v>100</v>
      </c>
      <c r="B21" s="316"/>
      <c r="C21" s="357" t="s">
        <v>597</v>
      </c>
      <c r="D21" s="424">
        <v>39588</v>
      </c>
      <c r="E21" s="286" t="s">
        <v>958</v>
      </c>
      <c r="F21" s="406"/>
      <c r="G21" s="410"/>
      <c r="H21" s="432" t="s">
        <v>318</v>
      </c>
      <c r="I21" s="436"/>
      <c r="J21" s="286" t="s">
        <v>959</v>
      </c>
      <c r="K21" s="286" t="s">
        <v>342</v>
      </c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0"/>
    </row>
    <row r="22" spans="1:33">
      <c r="A22" s="1" t="s">
        <v>101</v>
      </c>
      <c r="B22" s="316"/>
      <c r="C22" s="314" t="s">
        <v>677</v>
      </c>
      <c r="D22" s="317" t="s">
        <v>678</v>
      </c>
      <c r="E22" s="313" t="s">
        <v>679</v>
      </c>
      <c r="F22" s="1" t="s">
        <v>297</v>
      </c>
      <c r="G22" s="422"/>
      <c r="H22" s="409" t="s">
        <v>48</v>
      </c>
      <c r="I22" s="315"/>
      <c r="J22" s="313" t="s">
        <v>680</v>
      </c>
      <c r="K22" s="313" t="s">
        <v>404</v>
      </c>
    </row>
    <row r="23" spans="1:33">
      <c r="A23" s="283" t="s">
        <v>941</v>
      </c>
      <c r="B23" s="285"/>
      <c r="C23" s="284" t="s">
        <v>641</v>
      </c>
      <c r="D23" s="298" t="s">
        <v>642</v>
      </c>
      <c r="E23" s="286" t="s">
        <v>623</v>
      </c>
      <c r="F23" s="283" t="s">
        <v>298</v>
      </c>
      <c r="H23" s="299" t="s">
        <v>49</v>
      </c>
      <c r="I23" s="287"/>
      <c r="J23" s="286" t="s">
        <v>624</v>
      </c>
      <c r="K23" s="286" t="s">
        <v>404</v>
      </c>
    </row>
    <row r="24" spans="1:33">
      <c r="A24" s="283" t="s">
        <v>34</v>
      </c>
      <c r="B24" s="285"/>
      <c r="C24" s="284" t="s">
        <v>925</v>
      </c>
      <c r="D24" s="298" t="s">
        <v>926</v>
      </c>
      <c r="E24" s="286" t="s">
        <v>408</v>
      </c>
      <c r="F24" s="283" t="s">
        <v>296</v>
      </c>
      <c r="H24" s="299" t="s">
        <v>49</v>
      </c>
      <c r="I24" s="287"/>
      <c r="J24" s="286" t="s">
        <v>355</v>
      </c>
      <c r="K24" s="286" t="s">
        <v>404</v>
      </c>
    </row>
    <row r="25" spans="1:33">
      <c r="A25" s="1" t="s">
        <v>1028</v>
      </c>
      <c r="B25" s="316"/>
      <c r="C25" s="423" t="s">
        <v>962</v>
      </c>
      <c r="D25" s="428" t="s">
        <v>963</v>
      </c>
      <c r="E25" s="286" t="s">
        <v>958</v>
      </c>
      <c r="F25" s="411"/>
      <c r="G25" s="411"/>
      <c r="H25" s="433" t="s">
        <v>318</v>
      </c>
      <c r="I25" s="438"/>
      <c r="J25" s="286" t="s">
        <v>959</v>
      </c>
      <c r="K25" s="286" t="s">
        <v>342</v>
      </c>
    </row>
    <row r="26" spans="1:33">
      <c r="A26" s="283" t="s">
        <v>201</v>
      </c>
      <c r="B26" s="285"/>
      <c r="C26" s="308" t="s">
        <v>585</v>
      </c>
      <c r="D26" s="311" t="s">
        <v>586</v>
      </c>
      <c r="E26" s="286" t="s">
        <v>587</v>
      </c>
      <c r="F26" s="283" t="s">
        <v>297</v>
      </c>
      <c r="G26" s="283" t="s">
        <v>588</v>
      </c>
      <c r="H26" s="299" t="s">
        <v>49</v>
      </c>
      <c r="I26" s="287"/>
      <c r="J26" s="286" t="s">
        <v>589</v>
      </c>
      <c r="K26" s="286" t="s">
        <v>404</v>
      </c>
    </row>
    <row r="27" spans="1:33">
      <c r="A27" s="283" t="s">
        <v>168</v>
      </c>
      <c r="B27" s="285"/>
      <c r="C27" s="284" t="s">
        <v>625</v>
      </c>
      <c r="D27" s="298" t="s">
        <v>626</v>
      </c>
      <c r="E27" s="286" t="s">
        <v>623</v>
      </c>
      <c r="F27" s="283" t="s">
        <v>296</v>
      </c>
      <c r="H27" s="299" t="s">
        <v>49</v>
      </c>
      <c r="I27" s="287"/>
      <c r="J27" s="286" t="s">
        <v>624</v>
      </c>
      <c r="K27" s="286" t="s">
        <v>404</v>
      </c>
    </row>
    <row r="28" spans="1:33">
      <c r="A28" s="1" t="s">
        <v>287</v>
      </c>
      <c r="B28" s="316"/>
      <c r="C28" s="314" t="s">
        <v>942</v>
      </c>
      <c r="D28" s="317" t="s">
        <v>943</v>
      </c>
      <c r="E28" s="286" t="s">
        <v>656</v>
      </c>
      <c r="F28" s="1"/>
      <c r="G28" s="422"/>
      <c r="H28" s="409" t="s">
        <v>318</v>
      </c>
      <c r="I28" s="315"/>
      <c r="J28" s="313" t="s">
        <v>944</v>
      </c>
      <c r="K28" s="313" t="s">
        <v>342</v>
      </c>
    </row>
    <row r="29" spans="1:33">
      <c r="A29" s="321" t="s">
        <v>747</v>
      </c>
      <c r="B29" s="291"/>
      <c r="C29" s="290" t="s">
        <v>968</v>
      </c>
      <c r="D29" s="327" t="s">
        <v>969</v>
      </c>
      <c r="E29" s="331" t="s">
        <v>408</v>
      </c>
      <c r="F29" s="321" t="s">
        <v>296</v>
      </c>
      <c r="G29" s="321"/>
      <c r="H29" s="335" t="s">
        <v>50</v>
      </c>
      <c r="I29" s="437"/>
      <c r="J29" s="331" t="s">
        <v>355</v>
      </c>
      <c r="K29" s="286" t="s">
        <v>404</v>
      </c>
    </row>
    <row r="30" spans="1:33">
      <c r="A30" s="283" t="s">
        <v>516</v>
      </c>
      <c r="B30" s="285"/>
      <c r="C30" s="308" t="s">
        <v>517</v>
      </c>
      <c r="D30" s="311" t="s">
        <v>518</v>
      </c>
      <c r="E30" s="286" t="s">
        <v>461</v>
      </c>
      <c r="F30" s="283" t="s">
        <v>298</v>
      </c>
      <c r="H30" s="299" t="s">
        <v>127</v>
      </c>
      <c r="I30" s="287"/>
      <c r="J30" s="286" t="s">
        <v>519</v>
      </c>
      <c r="K30" s="286" t="s">
        <v>404</v>
      </c>
    </row>
    <row r="31" spans="1:33">
      <c r="A31" s="283" t="s">
        <v>242</v>
      </c>
      <c r="B31" s="285"/>
      <c r="C31" s="284" t="s">
        <v>636</v>
      </c>
      <c r="D31" s="298" t="s">
        <v>500</v>
      </c>
      <c r="E31" s="288" t="s">
        <v>623</v>
      </c>
      <c r="F31" s="283" t="s">
        <v>296</v>
      </c>
      <c r="H31" s="299" t="s">
        <v>50</v>
      </c>
      <c r="I31" s="287"/>
      <c r="J31" s="286" t="s">
        <v>624</v>
      </c>
      <c r="K31" s="286" t="s">
        <v>404</v>
      </c>
    </row>
    <row r="32" spans="1:33">
      <c r="A32" s="283" t="s">
        <v>748</v>
      </c>
      <c r="B32" s="285"/>
      <c r="C32" s="308" t="s">
        <v>916</v>
      </c>
      <c r="D32" s="311" t="s">
        <v>917</v>
      </c>
      <c r="E32" s="288" t="s">
        <v>461</v>
      </c>
      <c r="F32" s="283" t="s">
        <v>482</v>
      </c>
      <c r="H32" s="299" t="s">
        <v>50</v>
      </c>
      <c r="I32" s="287"/>
      <c r="J32" s="284" t="s">
        <v>354</v>
      </c>
      <c r="K32" s="286" t="s">
        <v>404</v>
      </c>
    </row>
    <row r="33" spans="1:11">
      <c r="A33" s="1" t="s">
        <v>162</v>
      </c>
      <c r="B33" s="1"/>
      <c r="C33" s="313" t="s">
        <v>681</v>
      </c>
      <c r="D33" s="1" t="s">
        <v>682</v>
      </c>
      <c r="E33" s="313" t="s">
        <v>679</v>
      </c>
      <c r="F33" s="1" t="s">
        <v>296</v>
      </c>
      <c r="G33" s="422"/>
      <c r="H33" s="1" t="s">
        <v>50</v>
      </c>
      <c r="I33" s="1"/>
      <c r="J33" s="313" t="s">
        <v>680</v>
      </c>
      <c r="K33" s="313" t="s">
        <v>404</v>
      </c>
    </row>
    <row r="34" spans="1:11">
      <c r="A34" s="283" t="s">
        <v>207</v>
      </c>
      <c r="C34" s="177" t="s">
        <v>631</v>
      </c>
      <c r="D34" s="176" t="s">
        <v>632</v>
      </c>
      <c r="E34" s="286" t="s">
        <v>623</v>
      </c>
      <c r="F34" s="283" t="s">
        <v>360</v>
      </c>
      <c r="H34" s="283" t="s">
        <v>49</v>
      </c>
      <c r="J34" s="286" t="s">
        <v>624</v>
      </c>
      <c r="K34" s="286" t="s">
        <v>404</v>
      </c>
    </row>
    <row r="35" spans="1:11">
      <c r="A35" s="283" t="s">
        <v>749</v>
      </c>
      <c r="C35" s="286" t="s">
        <v>1006</v>
      </c>
      <c r="D35" s="283" t="s">
        <v>1007</v>
      </c>
      <c r="E35" s="286" t="s">
        <v>988</v>
      </c>
      <c r="H35" s="283" t="s">
        <v>49</v>
      </c>
      <c r="J35" s="286" t="s">
        <v>1008</v>
      </c>
      <c r="K35" s="286" t="s">
        <v>404</v>
      </c>
    </row>
    <row r="36" spans="1:11">
      <c r="A36" s="283" t="s">
        <v>211</v>
      </c>
      <c r="C36" s="286" t="s">
        <v>873</v>
      </c>
      <c r="D36" s="283" t="s">
        <v>874</v>
      </c>
      <c r="E36" s="286" t="s">
        <v>408</v>
      </c>
      <c r="F36" s="283" t="s">
        <v>296</v>
      </c>
      <c r="H36" s="283" t="s">
        <v>49</v>
      </c>
      <c r="J36" s="286" t="s">
        <v>355</v>
      </c>
      <c r="K36" s="286" t="s">
        <v>404</v>
      </c>
    </row>
    <row r="37" spans="1:11">
      <c r="A37" s="1" t="s">
        <v>222</v>
      </c>
      <c r="B37" s="1"/>
      <c r="C37" s="177" t="s">
        <v>690</v>
      </c>
      <c r="D37" s="176" t="s">
        <v>691</v>
      </c>
      <c r="E37" s="313" t="s">
        <v>679</v>
      </c>
      <c r="F37" s="1" t="s">
        <v>478</v>
      </c>
      <c r="G37" s="422"/>
      <c r="H37" s="1" t="s">
        <v>49</v>
      </c>
      <c r="I37" s="1"/>
      <c r="J37" s="313" t="s">
        <v>358</v>
      </c>
      <c r="K37" s="313" t="s">
        <v>404</v>
      </c>
    </row>
    <row r="38" spans="1:11">
      <c r="A38" s="283" t="s">
        <v>1018</v>
      </c>
      <c r="C38" s="286" t="s">
        <v>878</v>
      </c>
      <c r="D38" s="283" t="s">
        <v>879</v>
      </c>
      <c r="E38" s="286" t="s">
        <v>656</v>
      </c>
      <c r="F38" s="283" t="s">
        <v>296</v>
      </c>
      <c r="G38" s="283" t="s">
        <v>49</v>
      </c>
      <c r="H38" s="283" t="s">
        <v>48</v>
      </c>
      <c r="I38" s="283" t="s">
        <v>342</v>
      </c>
      <c r="J38" s="286" t="s">
        <v>880</v>
      </c>
      <c r="K38" s="313" t="s">
        <v>342</v>
      </c>
    </row>
    <row r="39" spans="1:11">
      <c r="A39" s="283" t="s">
        <v>252</v>
      </c>
      <c r="B39" s="285"/>
      <c r="C39" s="308" t="s">
        <v>908</v>
      </c>
      <c r="D39" s="85" t="s">
        <v>909</v>
      </c>
      <c r="E39" s="286" t="s">
        <v>461</v>
      </c>
      <c r="F39" s="283" t="s">
        <v>510</v>
      </c>
      <c r="H39" s="283" t="s">
        <v>842</v>
      </c>
      <c r="J39" s="286" t="s">
        <v>511</v>
      </c>
      <c r="K39" s="286" t="s">
        <v>404</v>
      </c>
    </row>
    <row r="40" spans="1:11" ht="16.5" customHeight="1">
      <c r="A40" s="283" t="s">
        <v>1026</v>
      </c>
      <c r="B40" s="285"/>
      <c r="C40" s="284" t="s">
        <v>647</v>
      </c>
      <c r="D40" s="285" t="s">
        <v>648</v>
      </c>
      <c r="E40" s="286" t="s">
        <v>623</v>
      </c>
      <c r="F40" s="283" t="s">
        <v>298</v>
      </c>
      <c r="H40" s="283" t="s">
        <v>49</v>
      </c>
      <c r="J40" s="286" t="s">
        <v>624</v>
      </c>
      <c r="K40" s="286" t="s">
        <v>404</v>
      </c>
    </row>
    <row r="41" spans="1:11" ht="16.5" customHeight="1">
      <c r="A41" s="283" t="s">
        <v>255</v>
      </c>
      <c r="B41" s="285"/>
      <c r="C41" s="284" t="s">
        <v>698</v>
      </c>
      <c r="D41" s="285" t="s">
        <v>699</v>
      </c>
      <c r="E41" s="286" t="s">
        <v>696</v>
      </c>
      <c r="F41" s="283" t="s">
        <v>341</v>
      </c>
      <c r="H41" s="283" t="s">
        <v>50</v>
      </c>
      <c r="J41" s="286" t="s">
        <v>697</v>
      </c>
    </row>
    <row r="42" spans="1:11">
      <c r="A42" s="283" t="s">
        <v>257</v>
      </c>
      <c r="B42" s="285"/>
      <c r="C42" s="284" t="s">
        <v>627</v>
      </c>
      <c r="D42" s="285" t="s">
        <v>628</v>
      </c>
      <c r="E42" s="286" t="s">
        <v>623</v>
      </c>
      <c r="F42" s="283" t="s">
        <v>296</v>
      </c>
      <c r="H42" s="283" t="s">
        <v>49</v>
      </c>
      <c r="J42" s="286" t="s">
        <v>624</v>
      </c>
      <c r="K42" s="286" t="s">
        <v>404</v>
      </c>
    </row>
    <row r="43" spans="1:11">
      <c r="A43" s="283" t="s">
        <v>259</v>
      </c>
      <c r="B43" s="285"/>
      <c r="C43" s="284" t="s">
        <v>640</v>
      </c>
      <c r="D43" s="285" t="s">
        <v>481</v>
      </c>
      <c r="E43" s="286" t="s">
        <v>623</v>
      </c>
      <c r="F43" s="283" t="s">
        <v>296</v>
      </c>
      <c r="H43" s="283" t="s">
        <v>50</v>
      </c>
      <c r="J43" s="286" t="s">
        <v>624</v>
      </c>
      <c r="K43" s="286" t="s">
        <v>404</v>
      </c>
    </row>
    <row r="44" spans="1:11">
      <c r="A44" s="283" t="s">
        <v>261</v>
      </c>
      <c r="B44" s="285"/>
      <c r="C44" s="284" t="s">
        <v>470</v>
      </c>
      <c r="D44" s="285" t="s">
        <v>471</v>
      </c>
      <c r="E44" s="286" t="s">
        <v>461</v>
      </c>
      <c r="F44" s="283" t="s">
        <v>297</v>
      </c>
      <c r="H44" s="283" t="s">
        <v>50</v>
      </c>
      <c r="J44" s="286" t="s">
        <v>361</v>
      </c>
      <c r="K44" s="286" t="s">
        <v>404</v>
      </c>
    </row>
    <row r="45" spans="1:11">
      <c r="A45" s="283" t="s">
        <v>199</v>
      </c>
      <c r="B45" s="285"/>
      <c r="C45" s="284" t="s">
        <v>416</v>
      </c>
      <c r="D45" s="285" t="s">
        <v>417</v>
      </c>
      <c r="E45" s="286" t="s">
        <v>408</v>
      </c>
      <c r="F45" s="283" t="s">
        <v>359</v>
      </c>
      <c r="H45" s="283" t="s">
        <v>50</v>
      </c>
      <c r="J45" s="286" t="s">
        <v>356</v>
      </c>
      <c r="K45" s="286" t="s">
        <v>404</v>
      </c>
    </row>
    <row r="46" spans="1:11">
      <c r="A46" s="283" t="s">
        <v>937</v>
      </c>
      <c r="B46" s="285"/>
      <c r="C46" s="308" t="s">
        <v>920</v>
      </c>
      <c r="D46" s="85" t="s">
        <v>921</v>
      </c>
      <c r="E46" s="286" t="s">
        <v>461</v>
      </c>
      <c r="F46" s="283" t="s">
        <v>139</v>
      </c>
      <c r="H46" s="283" t="s">
        <v>48</v>
      </c>
      <c r="J46" s="286" t="s">
        <v>354</v>
      </c>
      <c r="K46" s="286" t="s">
        <v>404</v>
      </c>
    </row>
    <row r="47" spans="1:11">
      <c r="A47" s="1" t="s">
        <v>172</v>
      </c>
      <c r="B47" s="316"/>
      <c r="C47" s="314" t="s">
        <v>848</v>
      </c>
      <c r="D47" s="316" t="s">
        <v>849</v>
      </c>
      <c r="E47" s="313" t="s">
        <v>850</v>
      </c>
      <c r="F47" s="1"/>
      <c r="G47" s="1"/>
      <c r="H47" s="1" t="s">
        <v>48</v>
      </c>
      <c r="I47" s="1"/>
      <c r="J47" s="313" t="s">
        <v>851</v>
      </c>
      <c r="K47" s="313" t="s">
        <v>342</v>
      </c>
    </row>
    <row r="48" spans="1:11">
      <c r="A48" s="1" t="s">
        <v>1019</v>
      </c>
      <c r="B48" s="316"/>
      <c r="C48" s="314" t="s">
        <v>938</v>
      </c>
      <c r="D48" s="316" t="s">
        <v>939</v>
      </c>
      <c r="E48" s="313" t="s">
        <v>940</v>
      </c>
      <c r="F48" s="1"/>
      <c r="G48" s="1"/>
      <c r="H48" s="1"/>
      <c r="I48" s="1"/>
      <c r="J48" s="313"/>
      <c r="K48" s="313"/>
    </row>
    <row r="49" spans="1:11">
      <c r="A49" s="283" t="s">
        <v>266</v>
      </c>
      <c r="B49" s="285"/>
      <c r="C49" s="308" t="s">
        <v>489</v>
      </c>
      <c r="D49" s="307" t="s">
        <v>490</v>
      </c>
      <c r="E49" s="286" t="s">
        <v>461</v>
      </c>
      <c r="F49" s="283" t="s">
        <v>296</v>
      </c>
      <c r="H49" s="283" t="s">
        <v>50</v>
      </c>
      <c r="J49" s="286" t="s">
        <v>361</v>
      </c>
      <c r="K49" s="286" t="s">
        <v>404</v>
      </c>
    </row>
    <row r="50" spans="1:11">
      <c r="A50" s="283" t="s">
        <v>752</v>
      </c>
      <c r="B50" s="285"/>
      <c r="C50" s="284" t="s">
        <v>927</v>
      </c>
      <c r="D50" s="285" t="s">
        <v>928</v>
      </c>
      <c r="E50" s="286" t="s">
        <v>929</v>
      </c>
      <c r="H50" s="283" t="s">
        <v>48</v>
      </c>
      <c r="J50" s="286" t="s">
        <v>930</v>
      </c>
      <c r="K50" s="286" t="s">
        <v>342</v>
      </c>
    </row>
    <row r="51" spans="1:11">
      <c r="A51" s="283" t="s">
        <v>167</v>
      </c>
      <c r="B51" s="285"/>
      <c r="C51" s="310" t="s">
        <v>629</v>
      </c>
      <c r="D51" s="85" t="s">
        <v>630</v>
      </c>
      <c r="E51" s="286" t="s">
        <v>623</v>
      </c>
      <c r="F51" s="283" t="s">
        <v>297</v>
      </c>
      <c r="H51" s="283" t="s">
        <v>49</v>
      </c>
      <c r="J51" s="286" t="s">
        <v>624</v>
      </c>
      <c r="K51" s="286" t="s">
        <v>404</v>
      </c>
    </row>
    <row r="52" spans="1:11">
      <c r="A52" s="283" t="s">
        <v>753</v>
      </c>
      <c r="B52" s="285"/>
      <c r="C52" s="308" t="s">
        <v>459</v>
      </c>
      <c r="D52" s="85" t="s">
        <v>460</v>
      </c>
      <c r="E52" s="286" t="s">
        <v>461</v>
      </c>
      <c r="F52" s="283" t="s">
        <v>297</v>
      </c>
      <c r="H52" s="283" t="s">
        <v>49</v>
      </c>
      <c r="J52" s="286" t="s">
        <v>462</v>
      </c>
      <c r="K52" s="286" t="s">
        <v>404</v>
      </c>
    </row>
    <row r="53" spans="1:11">
      <c r="A53" s="283" t="s">
        <v>210</v>
      </c>
      <c r="B53" s="285"/>
      <c r="C53" s="310" t="s">
        <v>890</v>
      </c>
      <c r="D53" s="85" t="s">
        <v>891</v>
      </c>
      <c r="E53" s="286" t="s">
        <v>623</v>
      </c>
      <c r="F53" s="283" t="s">
        <v>297</v>
      </c>
      <c r="H53" s="283" t="s">
        <v>50</v>
      </c>
      <c r="J53" s="286" t="s">
        <v>624</v>
      </c>
      <c r="K53" s="286" t="s">
        <v>404</v>
      </c>
    </row>
    <row r="54" spans="1:11">
      <c r="A54" s="283" t="s">
        <v>139</v>
      </c>
      <c r="B54" s="285"/>
      <c r="C54" s="284" t="s">
        <v>861</v>
      </c>
      <c r="D54" s="285" t="s">
        <v>862</v>
      </c>
      <c r="E54" s="286" t="s">
        <v>656</v>
      </c>
      <c r="H54" s="283" t="s">
        <v>49</v>
      </c>
      <c r="J54" s="286" t="s">
        <v>652</v>
      </c>
      <c r="K54" s="286" t="s">
        <v>342</v>
      </c>
    </row>
    <row r="55" spans="1:11">
      <c r="A55" s="283" t="s">
        <v>213</v>
      </c>
      <c r="B55" s="285"/>
      <c r="C55" s="308" t="s">
        <v>606</v>
      </c>
      <c r="D55" s="85" t="s">
        <v>607</v>
      </c>
      <c r="E55" s="286" t="s">
        <v>608</v>
      </c>
      <c r="F55" s="283" t="s">
        <v>298</v>
      </c>
      <c r="H55" s="283" t="s">
        <v>48</v>
      </c>
      <c r="J55" s="286" t="s">
        <v>609</v>
      </c>
      <c r="K55" s="286" t="s">
        <v>404</v>
      </c>
    </row>
    <row r="56" spans="1:11">
      <c r="A56" s="283" t="s">
        <v>1032</v>
      </c>
      <c r="B56" s="285"/>
      <c r="C56" s="308" t="s">
        <v>530</v>
      </c>
      <c r="D56" s="307" t="s">
        <v>531</v>
      </c>
      <c r="E56" s="286" t="s">
        <v>461</v>
      </c>
      <c r="F56" s="283" t="s">
        <v>298</v>
      </c>
      <c r="H56" s="283" t="s">
        <v>49</v>
      </c>
      <c r="J56" s="286" t="s">
        <v>529</v>
      </c>
      <c r="K56" s="286" t="s">
        <v>404</v>
      </c>
    </row>
    <row r="57" spans="1:11" ht="16.149999999999999" customHeight="1">
      <c r="A57" s="1" t="s">
        <v>276</v>
      </c>
      <c r="B57" s="316"/>
      <c r="C57" s="314" t="s">
        <v>649</v>
      </c>
      <c r="D57" s="317" t="s">
        <v>650</v>
      </c>
      <c r="E57" s="313" t="s">
        <v>651</v>
      </c>
      <c r="F57" s="1" t="s">
        <v>296</v>
      </c>
      <c r="G57"/>
      <c r="H57" s="409" t="s">
        <v>49</v>
      </c>
      <c r="I57" s="315"/>
      <c r="J57" s="313" t="s">
        <v>652</v>
      </c>
      <c r="K57" s="313" t="s">
        <v>342</v>
      </c>
    </row>
    <row r="58" spans="1:11">
      <c r="A58" s="1" t="s">
        <v>346</v>
      </c>
      <c r="B58" s="415"/>
      <c r="C58" s="414" t="s">
        <v>654</v>
      </c>
      <c r="D58" s="418" t="s">
        <v>458</v>
      </c>
      <c r="E58" s="309" t="s">
        <v>651</v>
      </c>
      <c r="F58" s="315" t="s">
        <v>296</v>
      </c>
      <c r="G58"/>
      <c r="H58" s="409" t="s">
        <v>48</v>
      </c>
      <c r="I58" s="315"/>
      <c r="J58" s="314" t="s">
        <v>652</v>
      </c>
      <c r="K58" s="313" t="s">
        <v>342</v>
      </c>
    </row>
    <row r="59" spans="1:11">
      <c r="A59" s="283" t="s">
        <v>1023</v>
      </c>
      <c r="B59" s="289"/>
      <c r="C59" s="323" t="s">
        <v>977</v>
      </c>
      <c r="D59" s="326" t="s">
        <v>978</v>
      </c>
      <c r="E59" s="288" t="s">
        <v>979</v>
      </c>
      <c r="F59" s="287"/>
      <c r="G59" s="285"/>
      <c r="H59" s="299"/>
      <c r="I59" s="287"/>
      <c r="J59" s="284" t="s">
        <v>980</v>
      </c>
      <c r="K59" s="286" t="s">
        <v>404</v>
      </c>
    </row>
    <row r="60" spans="1:11">
      <c r="A60" s="1" t="s">
        <v>296</v>
      </c>
      <c r="B60" s="415"/>
      <c r="C60" s="414" t="s">
        <v>653</v>
      </c>
      <c r="D60" s="418" t="s">
        <v>650</v>
      </c>
      <c r="E60" s="309" t="s">
        <v>651</v>
      </c>
      <c r="F60" s="315" t="s">
        <v>296</v>
      </c>
      <c r="G60"/>
      <c r="H60" s="409" t="s">
        <v>49</v>
      </c>
      <c r="I60" s="315"/>
      <c r="J60" s="314" t="s">
        <v>652</v>
      </c>
      <c r="K60" s="313" t="s">
        <v>342</v>
      </c>
    </row>
    <row r="61" spans="1:11">
      <c r="A61" s="283" t="s">
        <v>694</v>
      </c>
      <c r="B61" s="289"/>
      <c r="C61" s="323" t="s">
        <v>695</v>
      </c>
      <c r="D61" s="326" t="s">
        <v>544</v>
      </c>
      <c r="E61" s="288" t="s">
        <v>696</v>
      </c>
      <c r="F61" s="287" t="s">
        <v>298</v>
      </c>
      <c r="G61" s="285"/>
      <c r="H61" s="299" t="s">
        <v>49</v>
      </c>
      <c r="I61" s="287"/>
      <c r="J61" s="284" t="s">
        <v>697</v>
      </c>
    </row>
    <row r="62" spans="1:11">
      <c r="A62" s="283" t="s">
        <v>973</v>
      </c>
      <c r="B62" s="289"/>
      <c r="C62" s="416" t="s">
        <v>974</v>
      </c>
      <c r="D62" s="419" t="s">
        <v>975</v>
      </c>
      <c r="E62" s="288" t="s">
        <v>976</v>
      </c>
      <c r="F62" s="287"/>
      <c r="G62" s="285"/>
      <c r="H62" s="299"/>
      <c r="I62" s="287"/>
      <c r="J62" s="284"/>
    </row>
    <row r="63" spans="1:11">
      <c r="A63" s="283" t="s">
        <v>299</v>
      </c>
      <c r="B63" s="289"/>
      <c r="C63" s="323" t="s">
        <v>637</v>
      </c>
      <c r="D63" s="326" t="s">
        <v>638</v>
      </c>
      <c r="E63" s="288" t="s">
        <v>623</v>
      </c>
      <c r="F63" s="287" t="s">
        <v>296</v>
      </c>
      <c r="G63" s="285"/>
      <c r="H63" s="299" t="s">
        <v>639</v>
      </c>
      <c r="I63" s="287"/>
      <c r="J63" s="284" t="s">
        <v>624</v>
      </c>
      <c r="K63" s="286" t="s">
        <v>404</v>
      </c>
    </row>
    <row r="64" spans="1:11">
      <c r="A64" s="283" t="s">
        <v>757</v>
      </c>
      <c r="B64" s="289"/>
      <c r="C64" s="323" t="s">
        <v>671</v>
      </c>
      <c r="D64" s="326" t="s">
        <v>672</v>
      </c>
      <c r="E64" s="288" t="s">
        <v>656</v>
      </c>
      <c r="F64" s="287" t="s">
        <v>296</v>
      </c>
      <c r="G64" s="285" t="s">
        <v>370</v>
      </c>
      <c r="H64" s="299" t="s">
        <v>843</v>
      </c>
      <c r="I64" s="287" t="s">
        <v>342</v>
      </c>
      <c r="J64" s="284" t="s">
        <v>657</v>
      </c>
      <c r="K64" s="313" t="s">
        <v>342</v>
      </c>
    </row>
    <row r="65" spans="1:33">
      <c r="A65" s="1" t="s">
        <v>685</v>
      </c>
      <c r="B65" s="316"/>
      <c r="C65" s="314" t="s">
        <v>868</v>
      </c>
      <c r="D65" s="356" t="s">
        <v>622</v>
      </c>
      <c r="E65" s="288" t="s">
        <v>846</v>
      </c>
      <c r="F65" s="1"/>
      <c r="G65" s="1"/>
      <c r="H65" s="1" t="s">
        <v>843</v>
      </c>
      <c r="I65" s="1"/>
      <c r="J65" s="313" t="s">
        <v>847</v>
      </c>
      <c r="K65" s="313" t="s">
        <v>404</v>
      </c>
    </row>
    <row r="66" spans="1:33">
      <c r="A66" s="1" t="s">
        <v>900</v>
      </c>
      <c r="B66" s="316"/>
      <c r="C66" s="314" t="s">
        <v>901</v>
      </c>
      <c r="D66" s="356" t="s">
        <v>902</v>
      </c>
      <c r="E66" s="286" t="s">
        <v>846</v>
      </c>
      <c r="F66" s="1"/>
      <c r="G66" s="316"/>
      <c r="H66" s="409" t="s">
        <v>843</v>
      </c>
      <c r="I66" s="315"/>
      <c r="J66" s="313" t="s">
        <v>847</v>
      </c>
      <c r="K66" s="313" t="s">
        <v>404</v>
      </c>
    </row>
    <row r="67" spans="1:33">
      <c r="A67" s="283" t="s">
        <v>881</v>
      </c>
      <c r="B67" s="285"/>
      <c r="C67" s="284" t="s">
        <v>464</v>
      </c>
      <c r="D67" s="301" t="s">
        <v>465</v>
      </c>
      <c r="E67" s="288" t="s">
        <v>461</v>
      </c>
      <c r="F67" s="283" t="s">
        <v>296</v>
      </c>
      <c r="H67" s="283" t="s">
        <v>49</v>
      </c>
      <c r="J67" s="286" t="s">
        <v>462</v>
      </c>
      <c r="K67" s="286" t="s">
        <v>404</v>
      </c>
    </row>
    <row r="68" spans="1:33">
      <c r="A68" s="1" t="s">
        <v>816</v>
      </c>
      <c r="B68" s="316"/>
      <c r="C68" s="314" t="s">
        <v>844</v>
      </c>
      <c r="D68" s="317" t="s">
        <v>845</v>
      </c>
      <c r="E68" s="286" t="s">
        <v>846</v>
      </c>
      <c r="F68" s="1"/>
      <c r="G68" s="316"/>
      <c r="H68" s="409" t="s">
        <v>843</v>
      </c>
      <c r="I68" s="315"/>
      <c r="J68" s="313" t="s">
        <v>847</v>
      </c>
      <c r="K68" s="313" t="s">
        <v>404</v>
      </c>
    </row>
    <row r="69" spans="1:33">
      <c r="A69" s="283" t="s">
        <v>882</v>
      </c>
      <c r="B69" s="285"/>
      <c r="C69" s="284" t="s">
        <v>883</v>
      </c>
      <c r="D69" s="298" t="s">
        <v>884</v>
      </c>
      <c r="E69" s="286" t="s">
        <v>885</v>
      </c>
      <c r="G69" s="285"/>
      <c r="H69" s="299" t="s">
        <v>48</v>
      </c>
      <c r="I69" s="287"/>
      <c r="J69" s="286" t="s">
        <v>886</v>
      </c>
      <c r="K69" s="286" t="s">
        <v>342</v>
      </c>
    </row>
    <row r="70" spans="1:33">
      <c r="A70" s="293" t="s">
        <v>405</v>
      </c>
      <c r="B70" s="285"/>
      <c r="C70" s="310" t="s">
        <v>406</v>
      </c>
      <c r="D70" s="85" t="s">
        <v>407</v>
      </c>
      <c r="E70" s="297" t="s">
        <v>408</v>
      </c>
      <c r="F70" s="295" t="s">
        <v>297</v>
      </c>
      <c r="G70" s="293"/>
      <c r="H70" s="332" t="s">
        <v>50</v>
      </c>
      <c r="I70" s="295"/>
      <c r="J70" s="284" t="s">
        <v>355</v>
      </c>
      <c r="K70" s="338" t="s">
        <v>404</v>
      </c>
    </row>
    <row r="71" spans="1:33" ht="14.25" customHeight="1">
      <c r="A71" s="1" t="s">
        <v>788</v>
      </c>
      <c r="B71" s="1"/>
      <c r="C71" s="358" t="s">
        <v>789</v>
      </c>
      <c r="D71" s="402">
        <v>39781</v>
      </c>
      <c r="E71" s="405" t="s">
        <v>797</v>
      </c>
      <c r="F71" s="406" t="s">
        <v>316</v>
      </c>
      <c r="G71" s="407"/>
      <c r="H71" s="408">
        <v>2</v>
      </c>
      <c r="I71" s="407"/>
      <c r="J71" s="405" t="s">
        <v>798</v>
      </c>
      <c r="K71" s="358" t="s">
        <v>342</v>
      </c>
      <c r="L71" s="420"/>
      <c r="M71" s="420"/>
      <c r="N71" s="420"/>
      <c r="O71" s="420"/>
      <c r="P71" s="420"/>
      <c r="Q71" s="420"/>
      <c r="R71" s="420"/>
      <c r="S71" s="420"/>
      <c r="T71" s="420"/>
      <c r="U71" s="420"/>
      <c r="V71" s="420"/>
      <c r="W71" s="420"/>
      <c r="X71" s="420"/>
      <c r="Y71" s="420"/>
      <c r="Z71" s="420"/>
      <c r="AA71" s="420"/>
      <c r="AB71" s="420"/>
      <c r="AC71" s="420"/>
      <c r="AD71" s="420"/>
      <c r="AE71" s="420"/>
      <c r="AF71" s="420"/>
      <c r="AG71" s="420"/>
    </row>
    <row r="72" spans="1:33">
      <c r="A72" s="283" t="s">
        <v>887</v>
      </c>
      <c r="C72" s="286" t="s">
        <v>888</v>
      </c>
      <c r="D72" s="283" t="s">
        <v>889</v>
      </c>
      <c r="E72" s="286" t="s">
        <v>461</v>
      </c>
      <c r="F72" s="283" t="s">
        <v>296</v>
      </c>
      <c r="H72" s="283" t="s">
        <v>370</v>
      </c>
      <c r="J72" s="286" t="s">
        <v>361</v>
      </c>
      <c r="K72" s="286" t="s">
        <v>404</v>
      </c>
    </row>
    <row r="73" spans="1:33">
      <c r="A73" s="283" t="s">
        <v>315</v>
      </c>
      <c r="C73" s="177" t="s">
        <v>869</v>
      </c>
      <c r="D73" s="176" t="s">
        <v>870</v>
      </c>
      <c r="E73" s="286" t="s">
        <v>871</v>
      </c>
      <c r="F73" s="283" t="s">
        <v>297</v>
      </c>
      <c r="H73" s="283" t="s">
        <v>48</v>
      </c>
      <c r="J73" s="286" t="s">
        <v>872</v>
      </c>
      <c r="K73" s="286" t="s">
        <v>342</v>
      </c>
    </row>
    <row r="74" spans="1:33">
      <c r="A74" s="283" t="s">
        <v>700</v>
      </c>
      <c r="B74" s="285"/>
      <c r="C74" s="284" t="s">
        <v>701</v>
      </c>
      <c r="D74" s="298" t="s">
        <v>702</v>
      </c>
      <c r="E74" s="286" t="s">
        <v>696</v>
      </c>
      <c r="F74" s="283" t="s">
        <v>298</v>
      </c>
      <c r="G74" s="285"/>
      <c r="H74" s="299" t="s">
        <v>49</v>
      </c>
      <c r="I74" s="287"/>
      <c r="J74" s="286" t="s">
        <v>697</v>
      </c>
    </row>
    <row r="75" spans="1:33">
      <c r="A75" s="283" t="s">
        <v>892</v>
      </c>
      <c r="B75" s="285"/>
      <c r="C75" s="308" t="s">
        <v>893</v>
      </c>
      <c r="D75" s="417" t="s">
        <v>894</v>
      </c>
      <c r="E75" s="286" t="s">
        <v>461</v>
      </c>
      <c r="F75" s="283" t="s">
        <v>296</v>
      </c>
      <c r="G75" s="285"/>
      <c r="H75" s="299" t="s">
        <v>49</v>
      </c>
      <c r="I75" s="287"/>
      <c r="J75" s="300" t="s">
        <v>354</v>
      </c>
      <c r="K75" s="286" t="s">
        <v>404</v>
      </c>
    </row>
    <row r="76" spans="1:33">
      <c r="A76" s="283" t="s">
        <v>1011</v>
      </c>
      <c r="B76" s="285"/>
      <c r="C76" s="284" t="s">
        <v>1012</v>
      </c>
      <c r="D76" s="298" t="s">
        <v>1013</v>
      </c>
      <c r="E76" s="286" t="s">
        <v>369</v>
      </c>
      <c r="G76" s="285"/>
      <c r="H76" s="299" t="s">
        <v>49</v>
      </c>
      <c r="I76" s="287"/>
      <c r="J76" s="286" t="s">
        <v>1014</v>
      </c>
      <c r="K76" s="286" t="s">
        <v>404</v>
      </c>
    </row>
    <row r="77" spans="1:33">
      <c r="A77" s="283" t="s">
        <v>166</v>
      </c>
      <c r="B77" s="285"/>
      <c r="C77" s="284" t="s">
        <v>715</v>
      </c>
      <c r="D77" s="298" t="s">
        <v>716</v>
      </c>
      <c r="E77" s="286" t="s">
        <v>704</v>
      </c>
      <c r="G77" s="285"/>
      <c r="H77" s="299" t="s">
        <v>49</v>
      </c>
      <c r="I77" s="287"/>
      <c r="J77" s="286" t="s">
        <v>714</v>
      </c>
      <c r="K77" s="286" t="s">
        <v>404</v>
      </c>
    </row>
    <row r="78" spans="1:33">
      <c r="A78" s="283" t="s">
        <v>411</v>
      </c>
      <c r="B78" s="285"/>
      <c r="C78" s="284" t="s">
        <v>981</v>
      </c>
      <c r="D78" s="298" t="s">
        <v>713</v>
      </c>
      <c r="E78" s="286" t="s">
        <v>704</v>
      </c>
      <c r="G78" s="285"/>
      <c r="H78" s="299" t="s">
        <v>48</v>
      </c>
      <c r="I78" s="287"/>
      <c r="J78" s="286" t="s">
        <v>714</v>
      </c>
      <c r="K78" s="286" t="s">
        <v>404</v>
      </c>
    </row>
    <row r="79" spans="1:33">
      <c r="A79" s="283" t="s">
        <v>615</v>
      </c>
      <c r="B79" s="285"/>
      <c r="C79" s="284" t="s">
        <v>706</v>
      </c>
      <c r="D79" s="298" t="s">
        <v>707</v>
      </c>
      <c r="E79" s="286" t="s">
        <v>461</v>
      </c>
      <c r="F79" s="283" t="s">
        <v>297</v>
      </c>
      <c r="G79" s="285"/>
      <c r="H79" s="299" t="s">
        <v>48</v>
      </c>
      <c r="I79" s="287"/>
      <c r="J79" s="286" t="s">
        <v>361</v>
      </c>
      <c r="K79" s="286" t="s">
        <v>404</v>
      </c>
    </row>
    <row r="80" spans="1:33">
      <c r="A80" s="283" t="s">
        <v>759</v>
      </c>
      <c r="B80" s="285"/>
      <c r="C80" s="308" t="s">
        <v>616</v>
      </c>
      <c r="D80" s="311" t="s">
        <v>617</v>
      </c>
      <c r="E80" s="286" t="s">
        <v>618</v>
      </c>
      <c r="F80" s="283" t="s">
        <v>341</v>
      </c>
      <c r="G80" s="285"/>
      <c r="H80" s="299" t="s">
        <v>49</v>
      </c>
      <c r="I80" s="287"/>
      <c r="J80" s="286" t="s">
        <v>619</v>
      </c>
      <c r="K80" s="286" t="s">
        <v>342</v>
      </c>
    </row>
    <row r="81" spans="1:11">
      <c r="A81" s="283" t="s">
        <v>934</v>
      </c>
      <c r="B81" s="285"/>
      <c r="C81" s="310" t="s">
        <v>935</v>
      </c>
      <c r="D81" s="311" t="s">
        <v>936</v>
      </c>
      <c r="E81" s="286" t="s">
        <v>461</v>
      </c>
      <c r="F81" s="283" t="s">
        <v>317</v>
      </c>
      <c r="G81" s="285"/>
      <c r="H81" s="299" t="s">
        <v>370</v>
      </c>
      <c r="I81" s="287"/>
      <c r="J81" s="286" t="s">
        <v>354</v>
      </c>
      <c r="K81" s="286" t="s">
        <v>404</v>
      </c>
    </row>
    <row r="82" spans="1:11">
      <c r="A82" s="283" t="s">
        <v>479</v>
      </c>
      <c r="B82" s="285"/>
      <c r="C82" s="308" t="s">
        <v>480</v>
      </c>
      <c r="D82" s="311" t="s">
        <v>481</v>
      </c>
      <c r="E82" s="286" t="s">
        <v>461</v>
      </c>
      <c r="F82" s="283" t="s">
        <v>296</v>
      </c>
      <c r="G82" s="285"/>
      <c r="H82" s="299" t="s">
        <v>50</v>
      </c>
      <c r="I82" s="287"/>
      <c r="J82" s="286" t="s">
        <v>361</v>
      </c>
      <c r="K82" s="286" t="s">
        <v>404</v>
      </c>
    </row>
    <row r="83" spans="1:11" ht="15.75" customHeight="1">
      <c r="A83" s="283" t="s">
        <v>1025</v>
      </c>
      <c r="B83" s="285"/>
      <c r="C83" s="308" t="s">
        <v>512</v>
      </c>
      <c r="D83" s="403" t="s">
        <v>513</v>
      </c>
      <c r="E83" s="288" t="s">
        <v>461</v>
      </c>
      <c r="F83" s="283" t="s">
        <v>297</v>
      </c>
      <c r="H83" s="283" t="s">
        <v>49</v>
      </c>
      <c r="J83" s="286" t="s">
        <v>511</v>
      </c>
      <c r="K83" s="286" t="s">
        <v>404</v>
      </c>
    </row>
    <row r="84" spans="1:11">
      <c r="A84" s="1" t="s">
        <v>223</v>
      </c>
      <c r="B84" s="316"/>
      <c r="C84" s="308" t="s">
        <v>918</v>
      </c>
      <c r="D84" s="85" t="s">
        <v>919</v>
      </c>
      <c r="E84" s="313" t="s">
        <v>679</v>
      </c>
      <c r="F84" s="1" t="s">
        <v>359</v>
      </c>
      <c r="G84" s="422"/>
      <c r="H84" s="1" t="s">
        <v>48</v>
      </c>
      <c r="I84" s="1"/>
      <c r="J84" s="313" t="s">
        <v>358</v>
      </c>
      <c r="K84" s="313" t="s">
        <v>404</v>
      </c>
    </row>
    <row r="85" spans="1:11">
      <c r="A85" s="283" t="s">
        <v>507</v>
      </c>
      <c r="B85" s="285"/>
      <c r="C85" s="308" t="s">
        <v>508</v>
      </c>
      <c r="D85" s="85" t="s">
        <v>509</v>
      </c>
      <c r="E85" s="286" t="s">
        <v>461</v>
      </c>
      <c r="F85" s="283" t="s">
        <v>510</v>
      </c>
      <c r="H85" s="283" t="s">
        <v>128</v>
      </c>
      <c r="J85" s="286" t="s">
        <v>511</v>
      </c>
      <c r="K85" s="286" t="s">
        <v>404</v>
      </c>
    </row>
    <row r="86" spans="1:11">
      <c r="A86" s="283" t="s">
        <v>717</v>
      </c>
      <c r="B86" s="285"/>
      <c r="C86" s="284" t="s">
        <v>970</v>
      </c>
      <c r="D86" s="285" t="s">
        <v>971</v>
      </c>
      <c r="E86" s="286" t="s">
        <v>704</v>
      </c>
      <c r="H86" s="283" t="s">
        <v>50</v>
      </c>
      <c r="J86" s="286" t="s">
        <v>714</v>
      </c>
      <c r="K86" s="286" t="s">
        <v>404</v>
      </c>
    </row>
    <row r="87" spans="1:11">
      <c r="A87" s="285" t="s">
        <v>547</v>
      </c>
      <c r="B87" s="285"/>
      <c r="C87" s="284" t="s">
        <v>866</v>
      </c>
      <c r="D87" s="344" t="s">
        <v>867</v>
      </c>
      <c r="E87" s="284" t="s">
        <v>369</v>
      </c>
      <c r="F87" s="285" t="s">
        <v>316</v>
      </c>
      <c r="G87" s="285"/>
      <c r="H87" s="285" t="s">
        <v>49</v>
      </c>
      <c r="I87" s="285"/>
      <c r="J87" s="284" t="s">
        <v>345</v>
      </c>
      <c r="K87" s="284"/>
    </row>
    <row r="88" spans="1:11">
      <c r="A88" s="316" t="s">
        <v>450</v>
      </c>
      <c r="B88" s="316"/>
      <c r="C88" s="314" t="s">
        <v>451</v>
      </c>
      <c r="D88" s="342" t="s">
        <v>452</v>
      </c>
      <c r="E88" s="314" t="s">
        <v>448</v>
      </c>
      <c r="F88" s="316" t="s">
        <v>360</v>
      </c>
      <c r="G88"/>
      <c r="H88" s="316" t="s">
        <v>50</v>
      </c>
      <c r="I88" s="316"/>
      <c r="J88" s="314" t="s">
        <v>449</v>
      </c>
      <c r="K88" s="314" t="s">
        <v>404</v>
      </c>
    </row>
    <row r="89" spans="1:11">
      <c r="A89" s="285" t="s">
        <v>453</v>
      </c>
      <c r="B89" s="285"/>
      <c r="C89" s="308" t="s">
        <v>535</v>
      </c>
      <c r="D89" s="401" t="s">
        <v>536</v>
      </c>
      <c r="E89" s="284" t="s">
        <v>461</v>
      </c>
      <c r="F89" s="285" t="s">
        <v>296</v>
      </c>
      <c r="G89" s="285"/>
      <c r="H89" s="285" t="s">
        <v>50</v>
      </c>
      <c r="I89" s="285"/>
      <c r="J89" s="284" t="s">
        <v>529</v>
      </c>
      <c r="K89" s="284" t="s">
        <v>404</v>
      </c>
    </row>
    <row r="90" spans="1:11">
      <c r="A90" s="1" t="s">
        <v>761</v>
      </c>
      <c r="B90" s="1"/>
      <c r="C90" s="313" t="s">
        <v>454</v>
      </c>
      <c r="D90" s="1" t="s">
        <v>455</v>
      </c>
      <c r="E90" s="313" t="s">
        <v>448</v>
      </c>
      <c r="F90" s="1" t="s">
        <v>296</v>
      </c>
      <c r="G90" s="422"/>
      <c r="H90" s="1" t="s">
        <v>50</v>
      </c>
      <c r="I90" s="1"/>
      <c r="J90" s="313" t="s">
        <v>449</v>
      </c>
      <c r="K90" s="313" t="s">
        <v>404</v>
      </c>
    </row>
    <row r="91" spans="1:11">
      <c r="A91" s="283" t="s">
        <v>762</v>
      </c>
      <c r="C91" s="286" t="s">
        <v>655</v>
      </c>
      <c r="D91" s="283" t="s">
        <v>465</v>
      </c>
      <c r="E91" s="286" t="s">
        <v>656</v>
      </c>
      <c r="F91" s="283" t="s">
        <v>338</v>
      </c>
      <c r="G91" s="283" t="s">
        <v>50</v>
      </c>
      <c r="H91" s="283" t="s">
        <v>50</v>
      </c>
      <c r="I91" s="283" t="s">
        <v>342</v>
      </c>
      <c r="J91" s="286" t="s">
        <v>657</v>
      </c>
      <c r="K91" s="313" t="s">
        <v>342</v>
      </c>
    </row>
    <row r="92" spans="1:11">
      <c r="A92" s="1" t="s">
        <v>447</v>
      </c>
      <c r="B92" s="1"/>
      <c r="C92" s="313" t="s">
        <v>852</v>
      </c>
      <c r="D92" s="1" t="s">
        <v>853</v>
      </c>
      <c r="E92" s="312" t="s">
        <v>340</v>
      </c>
      <c r="F92" s="1"/>
      <c r="G92" s="1"/>
      <c r="H92" s="1" t="s">
        <v>49</v>
      </c>
      <c r="I92" s="1"/>
      <c r="J92" s="313" t="s">
        <v>449</v>
      </c>
      <c r="K92" s="313" t="s">
        <v>342</v>
      </c>
    </row>
    <row r="93" spans="1:11">
      <c r="A93" s="283" t="s">
        <v>911</v>
      </c>
      <c r="C93" s="286" t="s">
        <v>912</v>
      </c>
      <c r="D93" s="283" t="s">
        <v>913</v>
      </c>
      <c r="E93" s="286" t="s">
        <v>914</v>
      </c>
      <c r="H93" s="283" t="s">
        <v>48</v>
      </c>
      <c r="J93" s="286" t="s">
        <v>915</v>
      </c>
      <c r="K93" s="286" t="s">
        <v>404</v>
      </c>
    </row>
    <row r="94" spans="1:11">
      <c r="A94" s="283" t="s">
        <v>493</v>
      </c>
      <c r="B94" s="285"/>
      <c r="C94" s="308" t="s">
        <v>494</v>
      </c>
      <c r="D94" s="85" t="s">
        <v>495</v>
      </c>
      <c r="E94" s="286" t="s">
        <v>461</v>
      </c>
      <c r="F94" s="283" t="s">
        <v>296</v>
      </c>
      <c r="H94" s="283" t="s">
        <v>49</v>
      </c>
      <c r="J94" s="286" t="s">
        <v>354</v>
      </c>
      <c r="K94" s="286" t="s">
        <v>404</v>
      </c>
    </row>
    <row r="95" spans="1:11">
      <c r="A95" s="283" t="s">
        <v>922</v>
      </c>
      <c r="C95" s="177" t="s">
        <v>923</v>
      </c>
      <c r="D95" s="185" t="s">
        <v>924</v>
      </c>
      <c r="E95" s="286" t="s">
        <v>461</v>
      </c>
      <c r="F95" s="283" t="s">
        <v>297</v>
      </c>
      <c r="H95" s="283" t="s">
        <v>48</v>
      </c>
      <c r="J95" s="286" t="s">
        <v>361</v>
      </c>
      <c r="K95" s="286" t="s">
        <v>404</v>
      </c>
    </row>
    <row r="96" spans="1:11">
      <c r="A96" s="283" t="s">
        <v>105</v>
      </c>
      <c r="C96" s="286" t="s">
        <v>954</v>
      </c>
      <c r="D96" s="283" t="s">
        <v>955</v>
      </c>
      <c r="E96" s="286" t="s">
        <v>952</v>
      </c>
      <c r="F96" s="283" t="s">
        <v>298</v>
      </c>
      <c r="H96" s="283" t="s">
        <v>48</v>
      </c>
      <c r="J96" s="286" t="s">
        <v>953</v>
      </c>
      <c r="K96" s="286" t="s">
        <v>342</v>
      </c>
    </row>
    <row r="97" spans="1:33">
      <c r="A97" s="283" t="s">
        <v>523</v>
      </c>
      <c r="C97" s="177" t="s">
        <v>524</v>
      </c>
      <c r="D97" s="176" t="s">
        <v>525</v>
      </c>
      <c r="E97" s="286" t="s">
        <v>461</v>
      </c>
      <c r="F97" s="283" t="s">
        <v>341</v>
      </c>
      <c r="H97" s="283" t="s">
        <v>48</v>
      </c>
      <c r="J97" s="286" t="s">
        <v>519</v>
      </c>
      <c r="K97" s="286" t="s">
        <v>404</v>
      </c>
    </row>
    <row r="98" spans="1:33">
      <c r="A98" s="1" t="s">
        <v>985</v>
      </c>
      <c r="B98" s="316"/>
      <c r="C98" s="6" t="s">
        <v>986</v>
      </c>
      <c r="D98" s="426" t="s">
        <v>987</v>
      </c>
      <c r="E98" s="313" t="s">
        <v>988</v>
      </c>
      <c r="F98" s="1"/>
      <c r="G98" s="412"/>
      <c r="H98" s="413" t="s">
        <v>48</v>
      </c>
      <c r="I98" s="412"/>
      <c r="J98" s="337" t="s">
        <v>989</v>
      </c>
      <c r="K98" s="1" t="s">
        <v>404</v>
      </c>
    </row>
    <row r="99" spans="1:33">
      <c r="A99" s="283" t="s">
        <v>150</v>
      </c>
      <c r="B99" s="285"/>
      <c r="C99" s="308" t="s">
        <v>906</v>
      </c>
      <c r="D99" s="85" t="s">
        <v>907</v>
      </c>
      <c r="E99" s="286" t="s">
        <v>461</v>
      </c>
      <c r="F99" s="283" t="s">
        <v>510</v>
      </c>
      <c r="H99" s="283" t="s">
        <v>50</v>
      </c>
      <c r="J99" s="286" t="s">
        <v>511</v>
      </c>
      <c r="K99" s="286" t="s">
        <v>404</v>
      </c>
    </row>
    <row r="100" spans="1:33">
      <c r="A100" s="283" t="s">
        <v>483</v>
      </c>
      <c r="B100" s="285"/>
      <c r="C100" s="308" t="s">
        <v>484</v>
      </c>
      <c r="D100" s="417" t="s">
        <v>429</v>
      </c>
      <c r="E100" s="300" t="s">
        <v>461</v>
      </c>
      <c r="F100" s="283" t="s">
        <v>298</v>
      </c>
      <c r="H100" s="299" t="s">
        <v>50</v>
      </c>
      <c r="I100" s="287"/>
      <c r="J100" s="284" t="s">
        <v>361</v>
      </c>
      <c r="K100" s="286" t="s">
        <v>404</v>
      </c>
    </row>
    <row r="101" spans="1:33">
      <c r="A101" s="283" t="s">
        <v>288</v>
      </c>
      <c r="B101" s="285"/>
      <c r="C101" s="310" t="s">
        <v>514</v>
      </c>
      <c r="D101" s="311" t="s">
        <v>515</v>
      </c>
      <c r="E101" s="286" t="s">
        <v>461</v>
      </c>
      <c r="F101" s="283" t="s">
        <v>297</v>
      </c>
      <c r="H101" s="299" t="s">
        <v>128</v>
      </c>
      <c r="I101" s="287"/>
      <c r="J101" s="284" t="s">
        <v>511</v>
      </c>
      <c r="K101" s="286" t="s">
        <v>404</v>
      </c>
    </row>
    <row r="102" spans="1:33">
      <c r="A102" s="283" t="s">
        <v>897</v>
      </c>
      <c r="B102" s="285"/>
      <c r="C102" s="308" t="s">
        <v>898</v>
      </c>
      <c r="D102" s="311" t="s">
        <v>899</v>
      </c>
      <c r="E102" s="286" t="s">
        <v>461</v>
      </c>
      <c r="F102" s="283" t="s">
        <v>139</v>
      </c>
      <c r="H102" s="299" t="s">
        <v>50</v>
      </c>
      <c r="I102" s="287"/>
      <c r="J102" s="284" t="s">
        <v>354</v>
      </c>
      <c r="K102" s="286" t="s">
        <v>404</v>
      </c>
    </row>
    <row r="103" spans="1:33">
      <c r="A103" s="415" t="s">
        <v>945</v>
      </c>
      <c r="B103" s="415"/>
      <c r="C103" s="414" t="s">
        <v>946</v>
      </c>
      <c r="D103" s="1" t="s">
        <v>947</v>
      </c>
      <c r="E103" s="314" t="s">
        <v>948</v>
      </c>
      <c r="F103" s="1"/>
      <c r="G103" s="316"/>
      <c r="H103" s="435" t="s">
        <v>318</v>
      </c>
      <c r="I103" s="315"/>
      <c r="J103" s="314" t="s">
        <v>949</v>
      </c>
      <c r="K103" s="313" t="s">
        <v>342</v>
      </c>
    </row>
    <row r="104" spans="1:33">
      <c r="A104" s="289" t="s">
        <v>990</v>
      </c>
      <c r="B104" s="289"/>
      <c r="C104" s="323" t="s">
        <v>991</v>
      </c>
      <c r="D104" s="283" t="s">
        <v>992</v>
      </c>
      <c r="E104" s="284" t="s">
        <v>929</v>
      </c>
      <c r="G104" s="285"/>
      <c r="H104" s="334" t="s">
        <v>48</v>
      </c>
      <c r="I104" s="287"/>
      <c r="J104" s="284" t="s">
        <v>993</v>
      </c>
      <c r="K104" s="286" t="s">
        <v>342</v>
      </c>
    </row>
    <row r="105" spans="1:33">
      <c r="A105" s="289" t="s">
        <v>972</v>
      </c>
      <c r="B105" s="285"/>
      <c r="C105" s="284" t="s">
        <v>718</v>
      </c>
      <c r="D105" s="283" t="s">
        <v>719</v>
      </c>
      <c r="E105" s="284" t="s">
        <v>704</v>
      </c>
      <c r="G105" s="285"/>
      <c r="H105" s="289" t="s">
        <v>50</v>
      </c>
      <c r="J105" s="284" t="s">
        <v>714</v>
      </c>
      <c r="K105" s="286" t="s">
        <v>404</v>
      </c>
    </row>
    <row r="106" spans="1:33">
      <c r="A106" s="283" t="s">
        <v>502</v>
      </c>
      <c r="B106" s="289"/>
      <c r="C106" s="323" t="s">
        <v>950</v>
      </c>
      <c r="D106" s="283" t="s">
        <v>951</v>
      </c>
      <c r="E106" s="284" t="s">
        <v>952</v>
      </c>
      <c r="F106" s="283" t="s">
        <v>298</v>
      </c>
      <c r="H106" s="289" t="s">
        <v>49</v>
      </c>
      <c r="J106" s="284" t="s">
        <v>953</v>
      </c>
      <c r="K106" s="286" t="s">
        <v>342</v>
      </c>
    </row>
    <row r="107" spans="1:33">
      <c r="A107" s="283" t="s">
        <v>1024</v>
      </c>
      <c r="B107" s="285"/>
      <c r="C107" s="310" t="s">
        <v>504</v>
      </c>
      <c r="D107" s="85" t="s">
        <v>503</v>
      </c>
      <c r="E107" s="284" t="s">
        <v>461</v>
      </c>
      <c r="F107" s="283" t="s">
        <v>317</v>
      </c>
      <c r="G107" s="285"/>
      <c r="H107" s="283" t="s">
        <v>49</v>
      </c>
      <c r="J107" s="284" t="s">
        <v>354</v>
      </c>
      <c r="K107" s="286" t="s">
        <v>404</v>
      </c>
    </row>
    <row r="108" spans="1:33">
      <c r="A108" s="285" t="s">
        <v>1052</v>
      </c>
      <c r="B108" s="285"/>
      <c r="C108" s="284" t="s">
        <v>1053</v>
      </c>
      <c r="D108" s="285" t="s">
        <v>1054</v>
      </c>
      <c r="E108" s="284" t="s">
        <v>656</v>
      </c>
      <c r="F108" s="285" t="s">
        <v>296</v>
      </c>
      <c r="G108" s="285" t="s">
        <v>370</v>
      </c>
      <c r="H108" s="285" t="s">
        <v>49</v>
      </c>
      <c r="I108" s="285" t="s">
        <v>342</v>
      </c>
      <c r="J108" s="284" t="s">
        <v>657</v>
      </c>
      <c r="K108" s="314" t="s">
        <v>342</v>
      </c>
    </row>
    <row r="109" spans="1:33">
      <c r="A109" s="285" t="s">
        <v>863</v>
      </c>
      <c r="B109" s="285"/>
      <c r="C109" s="284" t="s">
        <v>661</v>
      </c>
      <c r="D109" s="285" t="s">
        <v>662</v>
      </c>
      <c r="E109" s="284" t="s">
        <v>656</v>
      </c>
      <c r="F109" s="285" t="s">
        <v>296</v>
      </c>
      <c r="G109" s="285" t="s">
        <v>370</v>
      </c>
      <c r="H109" s="285" t="s">
        <v>370</v>
      </c>
      <c r="I109" s="285" t="s">
        <v>342</v>
      </c>
      <c r="J109" s="284" t="s">
        <v>657</v>
      </c>
      <c r="K109" s="314" t="s">
        <v>342</v>
      </c>
    </row>
    <row r="110" spans="1:33">
      <c r="A110" s="293" t="s">
        <v>297</v>
      </c>
      <c r="B110" s="285"/>
      <c r="C110" s="284" t="s">
        <v>666</v>
      </c>
      <c r="D110" s="285" t="s">
        <v>667</v>
      </c>
      <c r="E110" s="297" t="s">
        <v>656</v>
      </c>
      <c r="F110" s="295" t="s">
        <v>296</v>
      </c>
      <c r="G110" s="293" t="s">
        <v>370</v>
      </c>
      <c r="H110" s="332" t="s">
        <v>843</v>
      </c>
      <c r="I110" s="295" t="s">
        <v>342</v>
      </c>
      <c r="J110" s="284" t="s">
        <v>657</v>
      </c>
      <c r="K110" s="339" t="s">
        <v>342</v>
      </c>
    </row>
    <row r="111" spans="1:33">
      <c r="A111" s="293" t="s">
        <v>1000</v>
      </c>
      <c r="B111" s="285"/>
      <c r="C111" s="284" t="s">
        <v>1001</v>
      </c>
      <c r="D111" s="285" t="s">
        <v>1002</v>
      </c>
      <c r="E111" s="297" t="s">
        <v>988</v>
      </c>
      <c r="F111" s="295"/>
      <c r="G111" s="293"/>
      <c r="H111" s="332" t="s">
        <v>49</v>
      </c>
      <c r="I111" s="295"/>
      <c r="J111" s="284" t="s">
        <v>989</v>
      </c>
      <c r="K111" s="338" t="s">
        <v>404</v>
      </c>
    </row>
    <row r="112" spans="1:33">
      <c r="A112" s="283" t="s">
        <v>224</v>
      </c>
      <c r="C112" s="177" t="s">
        <v>382</v>
      </c>
      <c r="D112" s="176" t="s">
        <v>383</v>
      </c>
      <c r="E112" s="286" t="s">
        <v>369</v>
      </c>
      <c r="F112" s="283" t="s">
        <v>297</v>
      </c>
      <c r="H112" s="283" t="s">
        <v>48</v>
      </c>
      <c r="J112" s="286" t="s">
        <v>347</v>
      </c>
      <c r="K112" s="286" t="s">
        <v>404</v>
      </c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3"/>
      <c r="X112" s="273"/>
      <c r="Y112" s="273"/>
      <c r="Z112" s="273"/>
      <c r="AA112" s="273"/>
      <c r="AB112" s="273"/>
      <c r="AC112" s="273"/>
      <c r="AD112" s="273"/>
      <c r="AE112" s="273"/>
      <c r="AF112" s="273"/>
      <c r="AG112" s="273"/>
    </row>
    <row r="113" spans="1:33">
      <c r="A113" s="283" t="s">
        <v>239</v>
      </c>
      <c r="C113" s="286" t="s">
        <v>721</v>
      </c>
      <c r="D113" s="283" t="s">
        <v>722</v>
      </c>
      <c r="E113" s="286" t="s">
        <v>369</v>
      </c>
      <c r="F113" s="283" t="s">
        <v>723</v>
      </c>
      <c r="H113" s="283" t="s">
        <v>48</v>
      </c>
      <c r="J113" s="286" t="s">
        <v>345</v>
      </c>
      <c r="K113" s="286" t="s">
        <v>404</v>
      </c>
    </row>
    <row r="114" spans="1:33">
      <c r="A114" s="283" t="s">
        <v>256</v>
      </c>
      <c r="C114" s="177" t="s">
        <v>468</v>
      </c>
      <c r="D114" s="176" t="s">
        <v>469</v>
      </c>
      <c r="E114" s="286" t="s">
        <v>461</v>
      </c>
      <c r="F114" s="283" t="s">
        <v>297</v>
      </c>
      <c r="H114" s="283" t="s">
        <v>49</v>
      </c>
      <c r="J114" s="286" t="s">
        <v>361</v>
      </c>
      <c r="K114" s="286" t="s">
        <v>404</v>
      </c>
    </row>
    <row r="115" spans="1:33">
      <c r="A115" s="283" t="s">
        <v>270</v>
      </c>
      <c r="C115" s="286" t="s">
        <v>1009</v>
      </c>
      <c r="D115" s="283" t="s">
        <v>1010</v>
      </c>
      <c r="E115" s="286" t="s">
        <v>988</v>
      </c>
      <c r="H115" s="283" t="s">
        <v>50</v>
      </c>
      <c r="J115" s="286" t="s">
        <v>989</v>
      </c>
      <c r="K115" s="286" t="s">
        <v>404</v>
      </c>
    </row>
    <row r="116" spans="1:33">
      <c r="A116" s="283" t="s">
        <v>520</v>
      </c>
      <c r="C116" s="177" t="s">
        <v>521</v>
      </c>
      <c r="D116" s="176" t="s">
        <v>522</v>
      </c>
      <c r="E116" s="286" t="s">
        <v>461</v>
      </c>
      <c r="F116" s="283" t="s">
        <v>297</v>
      </c>
      <c r="H116" s="283" t="s">
        <v>48</v>
      </c>
      <c r="J116" s="286" t="s">
        <v>519</v>
      </c>
      <c r="K116" s="286" t="s">
        <v>404</v>
      </c>
    </row>
    <row r="117" spans="1:33">
      <c r="A117" s="283" t="s">
        <v>931</v>
      </c>
      <c r="C117" s="177" t="s">
        <v>932</v>
      </c>
      <c r="D117" s="176" t="s">
        <v>933</v>
      </c>
      <c r="E117" s="286" t="s">
        <v>461</v>
      </c>
      <c r="F117" s="283" t="s">
        <v>296</v>
      </c>
      <c r="H117" s="283" t="s">
        <v>370</v>
      </c>
      <c r="J117" s="286" t="s">
        <v>529</v>
      </c>
      <c r="K117" s="286" t="s">
        <v>404</v>
      </c>
    </row>
    <row r="118" spans="1:33">
      <c r="A118" s="283" t="s">
        <v>854</v>
      </c>
      <c r="C118" s="177" t="s">
        <v>855</v>
      </c>
      <c r="D118" s="176" t="s">
        <v>856</v>
      </c>
      <c r="E118" s="286" t="s">
        <v>461</v>
      </c>
      <c r="H118" s="283" t="s">
        <v>370</v>
      </c>
      <c r="J118" s="286" t="s">
        <v>529</v>
      </c>
      <c r="K118" s="286" t="s">
        <v>404</v>
      </c>
    </row>
    <row r="119" spans="1:33">
      <c r="A119" s="283" t="s">
        <v>390</v>
      </c>
      <c r="C119" s="286" t="s">
        <v>391</v>
      </c>
      <c r="D119" s="283" t="s">
        <v>392</v>
      </c>
      <c r="E119" s="286" t="s">
        <v>369</v>
      </c>
      <c r="F119" s="283" t="s">
        <v>296</v>
      </c>
      <c r="H119" s="283" t="s">
        <v>48</v>
      </c>
      <c r="J119" s="286" t="s">
        <v>389</v>
      </c>
      <c r="K119" s="286" t="s">
        <v>404</v>
      </c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</row>
    <row r="120" spans="1:33">
      <c r="A120" s="283" t="s">
        <v>399</v>
      </c>
      <c r="C120" s="286" t="s">
        <v>400</v>
      </c>
      <c r="D120" s="283" t="s">
        <v>401</v>
      </c>
      <c r="E120" s="286" t="s">
        <v>369</v>
      </c>
      <c r="F120" s="283" t="s">
        <v>297</v>
      </c>
      <c r="H120" s="283" t="s">
        <v>49</v>
      </c>
      <c r="J120" s="286" t="s">
        <v>345</v>
      </c>
    </row>
    <row r="121" spans="1:33">
      <c r="A121" s="283" t="s">
        <v>466</v>
      </c>
      <c r="C121" s="286" t="s">
        <v>467</v>
      </c>
      <c r="D121" s="283" t="s">
        <v>438</v>
      </c>
      <c r="E121" s="286" t="s">
        <v>461</v>
      </c>
      <c r="F121" s="283" t="s">
        <v>297</v>
      </c>
      <c r="H121" s="283" t="s">
        <v>50</v>
      </c>
      <c r="J121" s="286" t="s">
        <v>462</v>
      </c>
      <c r="K121" s="286" t="s">
        <v>404</v>
      </c>
    </row>
    <row r="122" spans="1:33">
      <c r="A122" s="283" t="s">
        <v>200</v>
      </c>
      <c r="C122" s="177" t="s">
        <v>496</v>
      </c>
      <c r="D122" s="185" t="s">
        <v>497</v>
      </c>
      <c r="E122" s="286" t="s">
        <v>461</v>
      </c>
      <c r="F122" s="283" t="s">
        <v>296</v>
      </c>
      <c r="H122" s="283" t="s">
        <v>48</v>
      </c>
      <c r="J122" s="300" t="s">
        <v>354</v>
      </c>
      <c r="K122" s="286" t="s">
        <v>404</v>
      </c>
    </row>
    <row r="123" spans="1:33">
      <c r="A123" s="283" t="s">
        <v>475</v>
      </c>
      <c r="C123" s="286" t="s">
        <v>476</v>
      </c>
      <c r="D123" s="283" t="s">
        <v>477</v>
      </c>
      <c r="E123" s="286" t="s">
        <v>461</v>
      </c>
      <c r="F123" s="283" t="s">
        <v>296</v>
      </c>
      <c r="H123" s="283" t="s">
        <v>49</v>
      </c>
      <c r="J123" s="286" t="s">
        <v>361</v>
      </c>
      <c r="K123" s="286" t="s">
        <v>404</v>
      </c>
    </row>
    <row r="124" spans="1:33">
      <c r="A124" s="304" t="s">
        <v>472</v>
      </c>
      <c r="B124" s="304"/>
      <c r="C124" s="322" t="s">
        <v>473</v>
      </c>
      <c r="D124" s="304" t="s">
        <v>474</v>
      </c>
      <c r="E124" s="322" t="s">
        <v>461</v>
      </c>
      <c r="F124" s="304" t="s">
        <v>297</v>
      </c>
      <c r="G124" s="304"/>
      <c r="H124" s="304" t="s">
        <v>49</v>
      </c>
      <c r="I124" s="304"/>
      <c r="J124" s="322" t="s">
        <v>361</v>
      </c>
      <c r="K124" s="286" t="s">
        <v>404</v>
      </c>
    </row>
    <row r="125" spans="1:33">
      <c r="A125" s="283" t="s">
        <v>526</v>
      </c>
      <c r="C125" s="177" t="s">
        <v>527</v>
      </c>
      <c r="D125" s="176" t="s">
        <v>528</v>
      </c>
      <c r="E125" s="286" t="s">
        <v>461</v>
      </c>
      <c r="F125" s="283" t="s">
        <v>360</v>
      </c>
      <c r="H125" s="283" t="s">
        <v>50</v>
      </c>
      <c r="J125" s="286" t="s">
        <v>529</v>
      </c>
      <c r="K125" s="286" t="s">
        <v>404</v>
      </c>
    </row>
    <row r="126" spans="1:33">
      <c r="A126" s="283" t="s">
        <v>532</v>
      </c>
      <c r="C126" s="177" t="s">
        <v>533</v>
      </c>
      <c r="D126" s="185" t="s">
        <v>534</v>
      </c>
      <c r="E126" s="286" t="s">
        <v>461</v>
      </c>
      <c r="F126" s="283" t="s">
        <v>298</v>
      </c>
      <c r="H126" s="283" t="s">
        <v>50</v>
      </c>
      <c r="J126" s="286" t="s">
        <v>529</v>
      </c>
      <c r="K126" s="286" t="s">
        <v>404</v>
      </c>
    </row>
    <row r="127" spans="1:33">
      <c r="A127" s="283" t="s">
        <v>376</v>
      </c>
      <c r="C127" s="286" t="s">
        <v>377</v>
      </c>
      <c r="D127" s="283" t="s">
        <v>378</v>
      </c>
      <c r="E127" s="286" t="s">
        <v>369</v>
      </c>
      <c r="F127" s="283" t="s">
        <v>297</v>
      </c>
      <c r="H127" s="283" t="s">
        <v>50</v>
      </c>
      <c r="J127" s="286" t="s">
        <v>375</v>
      </c>
      <c r="K127" s="286" t="s">
        <v>404</v>
      </c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  <c r="V127" s="273"/>
      <c r="W127" s="273"/>
      <c r="X127" s="273"/>
      <c r="Y127" s="273"/>
      <c r="Z127" s="273"/>
      <c r="AA127" s="273"/>
      <c r="AB127" s="273"/>
      <c r="AC127" s="273"/>
      <c r="AD127" s="273"/>
      <c r="AE127" s="273"/>
      <c r="AF127" s="273"/>
      <c r="AG127" s="273"/>
    </row>
    <row r="128" spans="1:33">
      <c r="A128" s="283" t="s">
        <v>875</v>
      </c>
      <c r="C128" s="286" t="s">
        <v>876</v>
      </c>
      <c r="D128" s="283" t="s">
        <v>877</v>
      </c>
      <c r="E128" s="286" t="s">
        <v>369</v>
      </c>
      <c r="F128" s="283" t="s">
        <v>359</v>
      </c>
      <c r="H128" s="283" t="s">
        <v>50</v>
      </c>
      <c r="J128" s="286" t="s">
        <v>347</v>
      </c>
      <c r="K128" s="286" t="s">
        <v>404</v>
      </c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  <c r="AE128" s="273"/>
      <c r="AF128" s="273"/>
      <c r="AG128" s="273"/>
    </row>
    <row r="129" spans="1:33">
      <c r="A129" s="1" t="s">
        <v>982</v>
      </c>
      <c r="B129" s="1"/>
      <c r="C129" s="313" t="s">
        <v>983</v>
      </c>
      <c r="D129" s="1" t="s">
        <v>984</v>
      </c>
      <c r="E129" s="286" t="s">
        <v>461</v>
      </c>
      <c r="H129" s="283" t="s">
        <v>48</v>
      </c>
      <c r="J129" s="286" t="s">
        <v>529</v>
      </c>
      <c r="K129" s="286" t="s">
        <v>404</v>
      </c>
    </row>
    <row r="130" spans="1:33">
      <c r="A130" s="283" t="s">
        <v>394</v>
      </c>
      <c r="C130" s="286" t="s">
        <v>395</v>
      </c>
      <c r="D130" s="283" t="s">
        <v>396</v>
      </c>
      <c r="E130" s="286" t="s">
        <v>369</v>
      </c>
      <c r="F130" s="283" t="s">
        <v>296</v>
      </c>
      <c r="H130" s="283" t="s">
        <v>49</v>
      </c>
      <c r="J130" s="286" t="s">
        <v>345</v>
      </c>
      <c r="K130" s="286" t="s">
        <v>404</v>
      </c>
    </row>
    <row r="131" spans="1:33">
      <c r="A131" s="292" t="s">
        <v>372</v>
      </c>
      <c r="B131" s="292"/>
      <c r="C131" s="400" t="s">
        <v>373</v>
      </c>
      <c r="D131" s="425" t="s">
        <v>374</v>
      </c>
      <c r="E131" s="328" t="s">
        <v>369</v>
      </c>
      <c r="F131" s="292" t="s">
        <v>393</v>
      </c>
      <c r="G131" s="292"/>
      <c r="H131" s="292" t="s">
        <v>49</v>
      </c>
      <c r="I131" s="292"/>
      <c r="J131" s="328" t="s">
        <v>375</v>
      </c>
      <c r="K131" s="286" t="s">
        <v>404</v>
      </c>
      <c r="L131" s="420"/>
      <c r="M131" s="420"/>
      <c r="N131" s="420"/>
      <c r="O131" s="420"/>
      <c r="P131" s="420"/>
      <c r="Q131" s="420"/>
      <c r="R131" s="420"/>
      <c r="S131" s="420"/>
      <c r="T131" s="420"/>
      <c r="U131" s="420"/>
      <c r="V131" s="420"/>
      <c r="W131" s="420"/>
      <c r="X131" s="420"/>
      <c r="Y131" s="420"/>
      <c r="Z131" s="420"/>
      <c r="AA131" s="420"/>
      <c r="AB131" s="420"/>
      <c r="AC131" s="420"/>
      <c r="AD131" s="420"/>
      <c r="AE131" s="420"/>
      <c r="AF131" s="420"/>
      <c r="AG131" s="420"/>
    </row>
    <row r="132" spans="1:33">
      <c r="A132" s="283" t="s">
        <v>658</v>
      </c>
      <c r="C132" s="286" t="s">
        <v>659</v>
      </c>
      <c r="D132" s="283" t="s">
        <v>660</v>
      </c>
      <c r="E132" s="286" t="s">
        <v>656</v>
      </c>
      <c r="F132" s="283" t="s">
        <v>297</v>
      </c>
      <c r="G132" s="283" t="s">
        <v>49</v>
      </c>
      <c r="H132" s="283" t="s">
        <v>49</v>
      </c>
      <c r="I132" s="283" t="s">
        <v>342</v>
      </c>
      <c r="J132" s="286" t="s">
        <v>657</v>
      </c>
      <c r="K132" s="313" t="s">
        <v>342</v>
      </c>
    </row>
    <row r="133" spans="1:33">
      <c r="A133" s="283" t="s">
        <v>734</v>
      </c>
      <c r="C133" s="286" t="s">
        <v>735</v>
      </c>
      <c r="D133" s="283" t="s">
        <v>733</v>
      </c>
      <c r="E133" s="286" t="s">
        <v>369</v>
      </c>
      <c r="F133" s="283" t="s">
        <v>359</v>
      </c>
      <c r="H133" s="283" t="s">
        <v>49</v>
      </c>
      <c r="J133" s="286" t="s">
        <v>345</v>
      </c>
      <c r="K133" s="286" t="s">
        <v>404</v>
      </c>
    </row>
    <row r="134" spans="1:33">
      <c r="A134" s="283" t="s">
        <v>731</v>
      </c>
      <c r="C134" s="286" t="s">
        <v>732</v>
      </c>
      <c r="D134" s="283" t="s">
        <v>733</v>
      </c>
      <c r="E134" s="286" t="s">
        <v>369</v>
      </c>
      <c r="F134" s="283" t="s">
        <v>359</v>
      </c>
      <c r="H134" s="283" t="s">
        <v>49</v>
      </c>
      <c r="J134" s="286" t="s">
        <v>345</v>
      </c>
      <c r="K134" s="286" t="s">
        <v>404</v>
      </c>
    </row>
    <row r="135" spans="1:33">
      <c r="A135" s="292" t="s">
        <v>910</v>
      </c>
      <c r="B135" s="292"/>
      <c r="C135" s="400" t="s">
        <v>387</v>
      </c>
      <c r="D135" s="404" t="s">
        <v>388</v>
      </c>
      <c r="E135" s="328" t="s">
        <v>369</v>
      </c>
      <c r="F135" s="292" t="s">
        <v>393</v>
      </c>
      <c r="G135" s="292"/>
      <c r="H135" s="292" t="s">
        <v>49</v>
      </c>
      <c r="I135" s="292"/>
      <c r="J135" s="328" t="s">
        <v>389</v>
      </c>
      <c r="K135" s="286" t="s">
        <v>404</v>
      </c>
    </row>
    <row r="136" spans="1:33">
      <c r="A136" s="283" t="s">
        <v>668</v>
      </c>
      <c r="C136" s="286" t="s">
        <v>669</v>
      </c>
      <c r="D136" s="283" t="s">
        <v>670</v>
      </c>
      <c r="E136" s="286" t="s">
        <v>656</v>
      </c>
      <c r="F136" s="283" t="s">
        <v>296</v>
      </c>
      <c r="G136" s="283" t="s">
        <v>370</v>
      </c>
      <c r="H136" s="283" t="s">
        <v>843</v>
      </c>
      <c r="I136" s="283" t="s">
        <v>342</v>
      </c>
      <c r="J136" s="286" t="s">
        <v>657</v>
      </c>
      <c r="K136" s="313" t="s">
        <v>342</v>
      </c>
    </row>
    <row r="137" spans="1:33">
      <c r="A137" s="283" t="s">
        <v>726</v>
      </c>
      <c r="C137" s="286" t="s">
        <v>727</v>
      </c>
      <c r="D137" s="283" t="s">
        <v>728</v>
      </c>
      <c r="E137" s="286" t="s">
        <v>369</v>
      </c>
      <c r="F137" s="283" t="s">
        <v>296</v>
      </c>
      <c r="H137" s="283" t="s">
        <v>49</v>
      </c>
      <c r="J137" s="286" t="s">
        <v>345</v>
      </c>
      <c r="K137" s="286" t="s">
        <v>404</v>
      </c>
    </row>
    <row r="138" spans="1:33">
      <c r="A138" s="304" t="s">
        <v>397</v>
      </c>
      <c r="B138" s="306"/>
      <c r="C138" s="305" t="s">
        <v>1027</v>
      </c>
      <c r="D138" s="343" t="s">
        <v>610</v>
      </c>
      <c r="E138" s="322" t="s">
        <v>398</v>
      </c>
      <c r="F138" s="304" t="s">
        <v>393</v>
      </c>
      <c r="G138" s="306"/>
      <c r="H138" s="346" t="s">
        <v>48</v>
      </c>
      <c r="I138" s="345"/>
      <c r="J138" s="322" t="s">
        <v>1038</v>
      </c>
      <c r="K138" s="286" t="s">
        <v>404</v>
      </c>
    </row>
    <row r="139" spans="1:33">
      <c r="A139" s="283" t="s">
        <v>304</v>
      </c>
      <c r="B139" s="285"/>
      <c r="C139" s="308" t="s">
        <v>611</v>
      </c>
      <c r="D139" s="311" t="s">
        <v>612</v>
      </c>
      <c r="E139" s="286" t="s">
        <v>613</v>
      </c>
      <c r="F139" s="283" t="s">
        <v>297</v>
      </c>
      <c r="G139" s="285"/>
      <c r="H139" s="299" t="s">
        <v>49</v>
      </c>
      <c r="I139" s="287"/>
      <c r="J139" s="286" t="s">
        <v>614</v>
      </c>
      <c r="K139" s="286" t="s">
        <v>342</v>
      </c>
    </row>
    <row r="140" spans="1:33">
      <c r="A140" s="283" t="s">
        <v>379</v>
      </c>
      <c r="C140" s="286" t="s">
        <v>380</v>
      </c>
      <c r="D140" s="283" t="s">
        <v>381</v>
      </c>
      <c r="E140" s="286" t="s">
        <v>369</v>
      </c>
      <c r="F140" s="283" t="s">
        <v>359</v>
      </c>
      <c r="H140" s="283" t="s">
        <v>318</v>
      </c>
      <c r="J140" s="286" t="s">
        <v>347</v>
      </c>
      <c r="K140" s="286" t="s">
        <v>404</v>
      </c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</row>
    <row r="141" spans="1:33">
      <c r="A141" s="283" t="s">
        <v>663</v>
      </c>
      <c r="C141" s="286" t="s">
        <v>664</v>
      </c>
      <c r="D141" s="283" t="s">
        <v>665</v>
      </c>
      <c r="E141" s="286" t="s">
        <v>656</v>
      </c>
      <c r="F141" s="283" t="s">
        <v>296</v>
      </c>
      <c r="G141" s="283" t="s">
        <v>49</v>
      </c>
      <c r="H141" s="283" t="s">
        <v>49</v>
      </c>
      <c r="I141" s="283" t="s">
        <v>342</v>
      </c>
      <c r="J141" s="286" t="s">
        <v>657</v>
      </c>
      <c r="K141" s="313" t="s">
        <v>342</v>
      </c>
    </row>
    <row r="142" spans="1:33">
      <c r="A142" s="1" t="s">
        <v>456</v>
      </c>
      <c r="B142" s="1"/>
      <c r="C142" s="177" t="s">
        <v>457</v>
      </c>
      <c r="D142" s="176" t="s">
        <v>458</v>
      </c>
      <c r="E142" s="313" t="s">
        <v>448</v>
      </c>
      <c r="F142" s="1" t="s">
        <v>298</v>
      </c>
      <c r="G142" s="422"/>
      <c r="H142" s="1" t="s">
        <v>49</v>
      </c>
      <c r="I142" s="1"/>
      <c r="J142" s="313" t="s">
        <v>449</v>
      </c>
      <c r="K142" s="313" t="s">
        <v>404</v>
      </c>
    </row>
    <row r="143" spans="1:33">
      <c r="A143" s="283" t="s">
        <v>995</v>
      </c>
      <c r="C143" s="286" t="s">
        <v>996</v>
      </c>
      <c r="D143" s="283" t="s">
        <v>997</v>
      </c>
      <c r="E143" s="286" t="s">
        <v>998</v>
      </c>
      <c r="H143" s="283" t="s">
        <v>49</v>
      </c>
      <c r="J143" s="286" t="s">
        <v>999</v>
      </c>
      <c r="K143" s="286" t="s">
        <v>342</v>
      </c>
    </row>
    <row r="144" spans="1:33">
      <c r="A144" s="283" t="s">
        <v>1003</v>
      </c>
      <c r="C144" s="286" t="s">
        <v>1004</v>
      </c>
      <c r="D144" s="283" t="s">
        <v>1005</v>
      </c>
      <c r="E144" s="286" t="s">
        <v>998</v>
      </c>
      <c r="H144" s="283" t="s">
        <v>48</v>
      </c>
      <c r="J144" s="286" t="s">
        <v>999</v>
      </c>
      <c r="K144" s="286" t="s">
        <v>342</v>
      </c>
    </row>
    <row r="145" spans="1:33">
      <c r="A145" s="283" t="s">
        <v>1055</v>
      </c>
      <c r="C145" s="286" t="s">
        <v>1056</v>
      </c>
      <c r="D145" s="283" t="s">
        <v>1057</v>
      </c>
      <c r="E145" s="286" t="s">
        <v>369</v>
      </c>
      <c r="H145" s="283" t="s">
        <v>318</v>
      </c>
      <c r="J145" s="286" t="s">
        <v>345</v>
      </c>
      <c r="K145" s="286" t="s">
        <v>404</v>
      </c>
    </row>
    <row r="146" spans="1:33" ht="14.25">
      <c r="C146" s="286" t="s">
        <v>437</v>
      </c>
      <c r="D146" s="283" t="s">
        <v>438</v>
      </c>
      <c r="E146" s="286" t="s">
        <v>439</v>
      </c>
      <c r="F146" s="283" t="s">
        <v>359</v>
      </c>
      <c r="G146" s="302"/>
      <c r="H146" s="283" t="s">
        <v>50</v>
      </c>
      <c r="J146" s="286" t="s">
        <v>440</v>
      </c>
      <c r="K146" s="303" t="s">
        <v>404</v>
      </c>
    </row>
    <row r="147" spans="1:33">
      <c r="C147" s="286" t="s">
        <v>367</v>
      </c>
      <c r="D147" s="283" t="s">
        <v>368</v>
      </c>
      <c r="E147" s="286" t="s">
        <v>369</v>
      </c>
      <c r="F147" s="283" t="s">
        <v>296</v>
      </c>
      <c r="H147" s="283" t="s">
        <v>370</v>
      </c>
      <c r="J147" s="286" t="s">
        <v>371</v>
      </c>
      <c r="K147" s="286" t="s">
        <v>404</v>
      </c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  <c r="AE147" s="273"/>
      <c r="AF147" s="273"/>
      <c r="AG147" s="273"/>
    </row>
    <row r="148" spans="1:33">
      <c r="C148" s="177" t="s">
        <v>499</v>
      </c>
      <c r="D148" s="176" t="s">
        <v>500</v>
      </c>
      <c r="E148" s="286" t="s">
        <v>461</v>
      </c>
      <c r="F148" s="283" t="s">
        <v>501</v>
      </c>
      <c r="H148" s="283" t="s">
        <v>48</v>
      </c>
      <c r="J148" s="286" t="s">
        <v>354</v>
      </c>
      <c r="K148" s="286" t="s">
        <v>404</v>
      </c>
    </row>
    <row r="149" spans="1:33">
      <c r="C149" s="286" t="s">
        <v>445</v>
      </c>
      <c r="D149" s="283" t="s">
        <v>446</v>
      </c>
      <c r="E149" s="286" t="s">
        <v>439</v>
      </c>
      <c r="F149" s="283" t="s">
        <v>296</v>
      </c>
      <c r="H149" s="283" t="s">
        <v>414</v>
      </c>
      <c r="I149" s="283" t="s">
        <v>339</v>
      </c>
      <c r="J149" s="286" t="s">
        <v>440</v>
      </c>
      <c r="K149" s="286" t="s">
        <v>404</v>
      </c>
    </row>
    <row r="150" spans="1:33">
      <c r="C150" s="177" t="s">
        <v>836</v>
      </c>
      <c r="D150" s="185" t="s">
        <v>837</v>
      </c>
      <c r="E150" s="286" t="s">
        <v>703</v>
      </c>
      <c r="F150" s="283" t="s">
        <v>296</v>
      </c>
      <c r="G150" s="283" t="s">
        <v>136</v>
      </c>
      <c r="H150" s="283" t="s">
        <v>370</v>
      </c>
      <c r="I150" s="283" t="s">
        <v>339</v>
      </c>
      <c r="J150" s="286" t="s">
        <v>301</v>
      </c>
      <c r="K150" s="286" t="s">
        <v>342</v>
      </c>
    </row>
    <row r="151" spans="1:33" ht="15">
      <c r="A151" s="407"/>
      <c r="B151" s="407"/>
      <c r="C151" s="358" t="s">
        <v>792</v>
      </c>
      <c r="D151" s="402">
        <v>40006</v>
      </c>
      <c r="E151" s="358" t="s">
        <v>793</v>
      </c>
      <c r="F151" s="406" t="s">
        <v>328</v>
      </c>
      <c r="G151" s="407"/>
      <c r="H151" s="408">
        <v>3</v>
      </c>
      <c r="I151" s="407"/>
      <c r="J151" s="358" t="s">
        <v>609</v>
      </c>
      <c r="K151" s="358" t="s">
        <v>342</v>
      </c>
    </row>
    <row r="152" spans="1:33">
      <c r="A152" s="1"/>
      <c r="B152" s="1"/>
      <c r="C152" s="308" t="s">
        <v>555</v>
      </c>
      <c r="D152" s="311" t="s">
        <v>553</v>
      </c>
      <c r="E152" s="313" t="s">
        <v>550</v>
      </c>
      <c r="F152" s="1" t="s">
        <v>297</v>
      </c>
      <c r="G152" s="316"/>
      <c r="H152" s="409" t="s">
        <v>49</v>
      </c>
      <c r="I152" s="315"/>
      <c r="J152" s="313" t="s">
        <v>337</v>
      </c>
      <c r="K152" s="313" t="s">
        <v>342</v>
      </c>
    </row>
    <row r="153" spans="1:33">
      <c r="A153" s="1"/>
      <c r="B153" s="1"/>
      <c r="C153" s="308" t="s">
        <v>552</v>
      </c>
      <c r="D153" s="311" t="s">
        <v>553</v>
      </c>
      <c r="E153" s="313" t="s">
        <v>550</v>
      </c>
      <c r="F153" s="1" t="s">
        <v>296</v>
      </c>
      <c r="G153" s="316"/>
      <c r="H153" s="409" t="s">
        <v>49</v>
      </c>
      <c r="I153" s="315"/>
      <c r="J153" s="313" t="s">
        <v>337</v>
      </c>
      <c r="K153" s="313" t="s">
        <v>342</v>
      </c>
    </row>
    <row r="154" spans="1:33">
      <c r="C154" s="284" t="s">
        <v>412</v>
      </c>
      <c r="D154" s="298" t="s">
        <v>413</v>
      </c>
      <c r="E154" s="286" t="s">
        <v>408</v>
      </c>
      <c r="F154" s="283" t="s">
        <v>296</v>
      </c>
      <c r="G154" s="285"/>
      <c r="H154" s="299" t="s">
        <v>414</v>
      </c>
      <c r="I154" s="287"/>
      <c r="J154" s="286" t="s">
        <v>415</v>
      </c>
      <c r="K154" s="286" t="s">
        <v>404</v>
      </c>
    </row>
    <row r="155" spans="1:33">
      <c r="C155" s="284" t="s">
        <v>737</v>
      </c>
      <c r="D155" s="298" t="s">
        <v>738</v>
      </c>
      <c r="E155" s="286" t="s">
        <v>369</v>
      </c>
      <c r="F155" s="283" t="s">
        <v>296</v>
      </c>
      <c r="G155" s="285"/>
      <c r="H155" s="299" t="s">
        <v>50</v>
      </c>
      <c r="I155" s="287"/>
      <c r="J155" s="286" t="s">
        <v>371</v>
      </c>
      <c r="K155" s="286" t="s">
        <v>404</v>
      </c>
    </row>
    <row r="156" spans="1:33">
      <c r="C156" s="286" t="s">
        <v>840</v>
      </c>
      <c r="D156" s="283" t="s">
        <v>841</v>
      </c>
      <c r="E156" s="286" t="s">
        <v>835</v>
      </c>
      <c r="G156" s="283" t="s">
        <v>136</v>
      </c>
      <c r="H156" s="283" t="s">
        <v>50</v>
      </c>
      <c r="I156" s="283" t="s">
        <v>339</v>
      </c>
      <c r="J156" s="286" t="s">
        <v>301</v>
      </c>
      <c r="K156" s="286" t="s">
        <v>342</v>
      </c>
    </row>
    <row r="157" spans="1:33">
      <c r="A157" s="319"/>
      <c r="B157" s="319"/>
      <c r="C157" s="324" t="s">
        <v>580</v>
      </c>
      <c r="D157" s="319" t="s">
        <v>581</v>
      </c>
      <c r="E157" s="324" t="s">
        <v>575</v>
      </c>
      <c r="F157" s="319" t="s">
        <v>359</v>
      </c>
      <c r="G157" s="319"/>
      <c r="H157" s="319" t="s">
        <v>49</v>
      </c>
      <c r="I157" s="319"/>
      <c r="J157" s="324" t="s">
        <v>582</v>
      </c>
      <c r="K157" s="324" t="s">
        <v>404</v>
      </c>
    </row>
    <row r="158" spans="1:33">
      <c r="A158" s="1" t="s">
        <v>314</v>
      </c>
      <c r="B158" s="1"/>
      <c r="C158" s="177" t="s">
        <v>688</v>
      </c>
      <c r="D158" s="176" t="s">
        <v>689</v>
      </c>
      <c r="E158" s="313" t="s">
        <v>679</v>
      </c>
      <c r="F158" s="1" t="s">
        <v>341</v>
      </c>
      <c r="G158" s="422"/>
      <c r="H158" s="1" t="s">
        <v>50</v>
      </c>
      <c r="I158" s="1"/>
      <c r="J158" s="313" t="s">
        <v>358</v>
      </c>
      <c r="K158" s="313" t="s">
        <v>404</v>
      </c>
    </row>
    <row r="159" spans="1:33">
      <c r="A159" s="319"/>
      <c r="B159" s="319"/>
      <c r="C159" s="324" t="s">
        <v>577</v>
      </c>
      <c r="D159" s="319" t="s">
        <v>578</v>
      </c>
      <c r="E159" s="324" t="s">
        <v>575</v>
      </c>
      <c r="F159" s="319" t="s">
        <v>296</v>
      </c>
      <c r="G159" s="319"/>
      <c r="H159" s="319" t="s">
        <v>50</v>
      </c>
      <c r="I159" s="319"/>
      <c r="J159" s="324" t="s">
        <v>579</v>
      </c>
      <c r="K159" s="324" t="s">
        <v>404</v>
      </c>
    </row>
    <row r="160" spans="1:33">
      <c r="A160" s="1"/>
      <c r="B160" s="1"/>
      <c r="C160" s="399" t="s">
        <v>566</v>
      </c>
      <c r="D160" s="176" t="s">
        <v>567</v>
      </c>
      <c r="E160" s="313" t="s">
        <v>559</v>
      </c>
      <c r="F160" s="1" t="s">
        <v>297</v>
      </c>
      <c r="G160" s="422"/>
      <c r="H160" s="1" t="s">
        <v>49</v>
      </c>
      <c r="I160" s="1"/>
      <c r="J160" s="313" t="s">
        <v>563</v>
      </c>
      <c r="K160" s="313" t="s">
        <v>342</v>
      </c>
    </row>
    <row r="161" spans="1:33">
      <c r="A161" s="1"/>
      <c r="B161" s="1"/>
      <c r="C161" s="399" t="s">
        <v>566</v>
      </c>
      <c r="D161" s="176" t="s">
        <v>567</v>
      </c>
      <c r="E161" s="313" t="s">
        <v>559</v>
      </c>
      <c r="F161" s="1" t="s">
        <v>298</v>
      </c>
      <c r="G161" s="422"/>
      <c r="H161" s="1" t="s">
        <v>49</v>
      </c>
      <c r="I161" s="1"/>
      <c r="J161" s="313" t="s">
        <v>561</v>
      </c>
      <c r="K161" s="313" t="s">
        <v>342</v>
      </c>
    </row>
    <row r="162" spans="1:33">
      <c r="C162" s="177" t="s">
        <v>485</v>
      </c>
      <c r="D162" s="185" t="s">
        <v>486</v>
      </c>
      <c r="E162" s="300" t="s">
        <v>461</v>
      </c>
      <c r="F162" s="283" t="s">
        <v>478</v>
      </c>
      <c r="H162" s="283" t="s">
        <v>50</v>
      </c>
      <c r="J162" s="286" t="s">
        <v>361</v>
      </c>
      <c r="K162" s="286" t="s">
        <v>404</v>
      </c>
    </row>
    <row r="163" spans="1:33">
      <c r="C163" s="286" t="s">
        <v>674</v>
      </c>
      <c r="D163" s="283" t="s">
        <v>675</v>
      </c>
      <c r="E163" s="286" t="s">
        <v>656</v>
      </c>
      <c r="F163" s="283" t="s">
        <v>296</v>
      </c>
      <c r="G163" s="283" t="s">
        <v>50</v>
      </c>
      <c r="H163" s="283" t="s">
        <v>50</v>
      </c>
      <c r="I163" s="283" t="s">
        <v>342</v>
      </c>
      <c r="J163" s="286" t="s">
        <v>676</v>
      </c>
      <c r="K163" s="313" t="s">
        <v>342</v>
      </c>
    </row>
    <row r="164" spans="1:33">
      <c r="C164" s="286" t="s">
        <v>822</v>
      </c>
      <c r="D164" s="283" t="s">
        <v>823</v>
      </c>
      <c r="E164" s="286" t="s">
        <v>821</v>
      </c>
      <c r="H164" s="283" t="s">
        <v>370</v>
      </c>
      <c r="J164" s="358" t="s">
        <v>609</v>
      </c>
      <c r="K164" s="286" t="s">
        <v>342</v>
      </c>
    </row>
    <row r="165" spans="1:33">
      <c r="C165" s="308" t="s">
        <v>384</v>
      </c>
      <c r="D165" s="311" t="s">
        <v>385</v>
      </c>
      <c r="E165" s="286" t="s">
        <v>369</v>
      </c>
      <c r="F165" s="283" t="s">
        <v>386</v>
      </c>
      <c r="G165" s="285"/>
      <c r="H165" s="299" t="s">
        <v>50</v>
      </c>
      <c r="I165" s="287"/>
      <c r="J165" s="286" t="s">
        <v>347</v>
      </c>
      <c r="K165" s="286" t="s">
        <v>404</v>
      </c>
      <c r="L165" s="273"/>
      <c r="M165" s="273"/>
      <c r="N165" s="273"/>
      <c r="O165" s="273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3"/>
      <c r="AE165" s="273"/>
      <c r="AF165" s="273"/>
      <c r="AG165" s="273"/>
    </row>
    <row r="166" spans="1:33">
      <c r="C166" s="286" t="s">
        <v>740</v>
      </c>
      <c r="D166" s="283" t="s">
        <v>741</v>
      </c>
      <c r="E166" s="286" t="s">
        <v>369</v>
      </c>
      <c r="F166" s="283" t="s">
        <v>296</v>
      </c>
      <c r="H166" s="283" t="s">
        <v>50</v>
      </c>
      <c r="J166" s="286" t="s">
        <v>371</v>
      </c>
    </row>
    <row r="167" spans="1:33">
      <c r="C167" s="286" t="s">
        <v>820</v>
      </c>
      <c r="D167" s="283" t="s">
        <v>506</v>
      </c>
      <c r="E167" s="286" t="s">
        <v>821</v>
      </c>
      <c r="H167" s="283" t="s">
        <v>50</v>
      </c>
      <c r="J167" s="286" t="s">
        <v>609</v>
      </c>
      <c r="K167" s="286" t="s">
        <v>342</v>
      </c>
    </row>
    <row r="168" spans="1:33">
      <c r="C168" s="286" t="s">
        <v>442</v>
      </c>
      <c r="D168" s="283" t="s">
        <v>443</v>
      </c>
      <c r="E168" s="286" t="s">
        <v>439</v>
      </c>
      <c r="F168" s="283" t="s">
        <v>359</v>
      </c>
      <c r="H168" s="283" t="s">
        <v>49</v>
      </c>
      <c r="J168" s="286" t="s">
        <v>440</v>
      </c>
      <c r="K168" s="286" t="s">
        <v>404</v>
      </c>
      <c r="L168" s="273"/>
    </row>
    <row r="169" spans="1:33">
      <c r="A169" s="1"/>
      <c r="B169" s="1"/>
      <c r="C169" s="313" t="s">
        <v>571</v>
      </c>
      <c r="D169" s="1" t="s">
        <v>572</v>
      </c>
      <c r="E169" s="313" t="s">
        <v>559</v>
      </c>
      <c r="F169" s="1" t="s">
        <v>298</v>
      </c>
      <c r="G169" s="422"/>
      <c r="H169" s="1" t="s">
        <v>49</v>
      </c>
      <c r="I169" s="1"/>
      <c r="J169" s="313" t="s">
        <v>570</v>
      </c>
      <c r="K169" s="313" t="s">
        <v>342</v>
      </c>
    </row>
    <row r="170" spans="1:33">
      <c r="A170" s="1"/>
      <c r="B170" s="1"/>
      <c r="C170" s="313" t="s">
        <v>765</v>
      </c>
      <c r="D170" s="1" t="s">
        <v>766</v>
      </c>
      <c r="E170" s="286" t="s">
        <v>656</v>
      </c>
      <c r="F170" s="1" t="s">
        <v>359</v>
      </c>
      <c r="G170" s="422"/>
      <c r="H170" s="1" t="s">
        <v>50</v>
      </c>
      <c r="I170" s="1"/>
      <c r="J170" s="313" t="s">
        <v>657</v>
      </c>
      <c r="K170" s="313" t="s">
        <v>342</v>
      </c>
    </row>
    <row r="171" spans="1:33">
      <c r="A171" s="1"/>
      <c r="B171" s="1"/>
      <c r="C171" s="313" t="s">
        <v>603</v>
      </c>
      <c r="D171" s="1" t="s">
        <v>604</v>
      </c>
      <c r="E171" s="313" t="s">
        <v>600</v>
      </c>
      <c r="F171" s="1" t="s">
        <v>296</v>
      </c>
      <c r="G171" s="1"/>
      <c r="H171" s="1" t="s">
        <v>49</v>
      </c>
      <c r="I171" s="1"/>
      <c r="J171" s="313" t="s">
        <v>601</v>
      </c>
      <c r="K171" s="313" t="s">
        <v>342</v>
      </c>
    </row>
    <row r="172" spans="1:33">
      <c r="A172" s="1"/>
      <c r="B172" s="1"/>
      <c r="C172" s="177" t="s">
        <v>548</v>
      </c>
      <c r="D172" s="176" t="s">
        <v>549</v>
      </c>
      <c r="E172" s="313" t="s">
        <v>550</v>
      </c>
      <c r="F172" s="1" t="s">
        <v>296</v>
      </c>
      <c r="G172" s="1"/>
      <c r="H172" s="1" t="s">
        <v>50</v>
      </c>
      <c r="I172" s="1"/>
      <c r="J172" s="313" t="s">
        <v>337</v>
      </c>
      <c r="K172" s="313" t="s">
        <v>342</v>
      </c>
    </row>
    <row r="173" spans="1:33">
      <c r="A173" s="316"/>
      <c r="B173" s="316"/>
      <c r="C173" s="314" t="s">
        <v>424</v>
      </c>
      <c r="D173" s="316" t="s">
        <v>425</v>
      </c>
      <c r="E173" s="313" t="s">
        <v>421</v>
      </c>
      <c r="F173" s="315" t="s">
        <v>427</v>
      </c>
      <c r="G173" s="316"/>
      <c r="H173" s="316" t="s">
        <v>49</v>
      </c>
      <c r="I173" s="316"/>
      <c r="J173" s="314" t="s">
        <v>426</v>
      </c>
      <c r="K173" s="313" t="s">
        <v>342</v>
      </c>
    </row>
    <row r="174" spans="1:33">
      <c r="C174" s="188" t="s">
        <v>402</v>
      </c>
      <c r="D174" s="176" t="s">
        <v>403</v>
      </c>
      <c r="E174" s="300" t="s">
        <v>369</v>
      </c>
      <c r="F174" s="283" t="s">
        <v>393</v>
      </c>
      <c r="H174" s="283" t="s">
        <v>49</v>
      </c>
      <c r="J174" s="286" t="s">
        <v>371</v>
      </c>
      <c r="K174" s="286" t="s">
        <v>404</v>
      </c>
    </row>
    <row r="175" spans="1:33">
      <c r="A175" s="1"/>
      <c r="B175" s="1"/>
      <c r="C175" s="177" t="s">
        <v>556</v>
      </c>
      <c r="D175" s="185" t="s">
        <v>557</v>
      </c>
      <c r="E175" s="313" t="s">
        <v>550</v>
      </c>
      <c r="F175" s="1" t="s">
        <v>296</v>
      </c>
      <c r="G175" s="1"/>
      <c r="H175" s="1" t="s">
        <v>558</v>
      </c>
      <c r="I175" s="1"/>
      <c r="J175" s="313" t="s">
        <v>337</v>
      </c>
      <c r="K175" s="313" t="s">
        <v>342</v>
      </c>
    </row>
    <row r="176" spans="1:33">
      <c r="A176" s="1"/>
      <c r="B176" s="1"/>
      <c r="C176" s="314" t="s">
        <v>568</v>
      </c>
      <c r="D176" s="316" t="s">
        <v>569</v>
      </c>
      <c r="E176" s="313" t="s">
        <v>559</v>
      </c>
      <c r="F176" s="315" t="s">
        <v>298</v>
      </c>
      <c r="G176"/>
      <c r="H176" s="316" t="s">
        <v>50</v>
      </c>
      <c r="I176" s="316"/>
      <c r="J176" s="313" t="s">
        <v>570</v>
      </c>
      <c r="K176" s="313" t="s">
        <v>342</v>
      </c>
    </row>
    <row r="177" spans="1:11">
      <c r="A177" s="1"/>
      <c r="B177" s="1"/>
      <c r="C177" s="313" t="s">
        <v>432</v>
      </c>
      <c r="D177" s="1" t="s">
        <v>433</v>
      </c>
      <c r="E177" s="313" t="s">
        <v>421</v>
      </c>
      <c r="F177" s="1" t="s">
        <v>357</v>
      </c>
      <c r="G177" s="1"/>
      <c r="H177" s="1" t="s">
        <v>49</v>
      </c>
      <c r="I177" s="1"/>
      <c r="J177" s="313" t="s">
        <v>434</v>
      </c>
      <c r="K177" s="313" t="s">
        <v>342</v>
      </c>
    </row>
    <row r="178" spans="1:11">
      <c r="C178" s="286" t="s">
        <v>711</v>
      </c>
      <c r="D178" s="283" t="s">
        <v>712</v>
      </c>
      <c r="E178" s="286" t="s">
        <v>704</v>
      </c>
      <c r="F178" s="283" t="s">
        <v>296</v>
      </c>
      <c r="H178" s="283" t="s">
        <v>639</v>
      </c>
      <c r="J178" s="286" t="s">
        <v>709</v>
      </c>
      <c r="K178" s="286" t="s">
        <v>404</v>
      </c>
    </row>
    <row r="179" spans="1:11">
      <c r="C179" s="286" t="s">
        <v>729</v>
      </c>
      <c r="D179" s="283" t="s">
        <v>730</v>
      </c>
      <c r="E179" s="286" t="s">
        <v>369</v>
      </c>
      <c r="F179" s="283" t="s">
        <v>297</v>
      </c>
      <c r="H179" s="283" t="s">
        <v>370</v>
      </c>
      <c r="J179" s="286" t="s">
        <v>345</v>
      </c>
    </row>
    <row r="180" spans="1:11">
      <c r="C180" s="286" t="s">
        <v>732</v>
      </c>
      <c r="D180" s="283" t="s">
        <v>733</v>
      </c>
      <c r="E180" s="286" t="s">
        <v>369</v>
      </c>
      <c r="F180" s="283" t="s">
        <v>316</v>
      </c>
      <c r="H180" s="283" t="s">
        <v>49</v>
      </c>
      <c r="J180" s="286" t="s">
        <v>345</v>
      </c>
    </row>
    <row r="181" spans="1:11">
      <c r="C181" s="177" t="s">
        <v>487</v>
      </c>
      <c r="D181" s="176" t="s">
        <v>488</v>
      </c>
      <c r="E181" s="286" t="s">
        <v>461</v>
      </c>
      <c r="F181" s="283" t="s">
        <v>296</v>
      </c>
      <c r="H181" s="283" t="s">
        <v>49</v>
      </c>
      <c r="J181" s="286" t="s">
        <v>361</v>
      </c>
      <c r="K181" s="286" t="s">
        <v>404</v>
      </c>
    </row>
    <row r="182" spans="1:11">
      <c r="C182" s="177" t="s">
        <v>590</v>
      </c>
      <c r="D182" s="185" t="s">
        <v>591</v>
      </c>
      <c r="E182" s="286" t="s">
        <v>592</v>
      </c>
      <c r="F182" s="283" t="s">
        <v>560</v>
      </c>
      <c r="H182" s="283" t="s">
        <v>48</v>
      </c>
      <c r="J182" s="286" t="s">
        <v>593</v>
      </c>
    </row>
    <row r="183" spans="1:11">
      <c r="A183" s="1"/>
      <c r="B183" s="1"/>
      <c r="C183" s="313" t="s">
        <v>542</v>
      </c>
      <c r="D183" s="1" t="s">
        <v>543</v>
      </c>
      <c r="E183" s="313" t="s">
        <v>538</v>
      </c>
      <c r="F183" s="1" t="s">
        <v>316</v>
      </c>
      <c r="G183" s="422"/>
      <c r="H183" s="1" t="s">
        <v>48</v>
      </c>
      <c r="I183" s="1"/>
      <c r="J183" s="313" t="s">
        <v>539</v>
      </c>
      <c r="K183" s="313" t="s">
        <v>342</v>
      </c>
    </row>
    <row r="184" spans="1:11">
      <c r="C184" s="286" t="s">
        <v>724</v>
      </c>
      <c r="D184" s="283" t="s">
        <v>725</v>
      </c>
      <c r="E184" s="286" t="s">
        <v>369</v>
      </c>
      <c r="F184" s="283" t="s">
        <v>297</v>
      </c>
      <c r="H184" s="283" t="s">
        <v>50</v>
      </c>
      <c r="J184" s="286" t="s">
        <v>345</v>
      </c>
    </row>
    <row r="185" spans="1:11">
      <c r="A185" s="1"/>
      <c r="B185" s="1"/>
      <c r="C185" s="313" t="s">
        <v>838</v>
      </c>
      <c r="D185" s="1" t="s">
        <v>839</v>
      </c>
      <c r="E185" s="286" t="s">
        <v>703</v>
      </c>
      <c r="F185" s="283" t="s">
        <v>296</v>
      </c>
      <c r="G185" s="283" t="s">
        <v>136</v>
      </c>
      <c r="H185" s="283" t="s">
        <v>50</v>
      </c>
      <c r="I185" s="283" t="s">
        <v>339</v>
      </c>
      <c r="J185" s="286" t="s">
        <v>301</v>
      </c>
      <c r="K185" s="286" t="s">
        <v>342</v>
      </c>
    </row>
    <row r="186" spans="1:11">
      <c r="A186" s="319"/>
      <c r="B186" s="319"/>
      <c r="C186" s="324" t="s">
        <v>573</v>
      </c>
      <c r="D186" s="319" t="s">
        <v>574</v>
      </c>
      <c r="E186" s="324" t="s">
        <v>575</v>
      </c>
      <c r="F186" s="319" t="s">
        <v>297</v>
      </c>
      <c r="G186" s="319"/>
      <c r="H186" s="319" t="s">
        <v>318</v>
      </c>
      <c r="I186" s="319"/>
      <c r="J186" s="324" t="s">
        <v>576</v>
      </c>
      <c r="K186" s="324" t="s">
        <v>404</v>
      </c>
    </row>
    <row r="187" spans="1:11">
      <c r="A187" s="1"/>
      <c r="B187" s="1"/>
      <c r="C187" s="313" t="s">
        <v>540</v>
      </c>
      <c r="D187" s="1" t="s">
        <v>541</v>
      </c>
      <c r="E187" s="313" t="s">
        <v>538</v>
      </c>
      <c r="F187" s="1" t="s">
        <v>316</v>
      </c>
      <c r="G187" s="422"/>
      <c r="H187" s="1" t="s">
        <v>48</v>
      </c>
      <c r="I187" s="1"/>
      <c r="J187" s="313" t="s">
        <v>539</v>
      </c>
      <c r="K187" s="313" t="s">
        <v>342</v>
      </c>
    </row>
    <row r="188" spans="1:11">
      <c r="A188" s="1" t="s">
        <v>170</v>
      </c>
      <c r="B188" s="1"/>
      <c r="C188" s="313" t="s">
        <v>683</v>
      </c>
      <c r="D188" s="1" t="s">
        <v>684</v>
      </c>
      <c r="E188" s="313" t="s">
        <v>679</v>
      </c>
      <c r="F188" s="1" t="s">
        <v>298</v>
      </c>
      <c r="G188" s="422"/>
      <c r="H188" s="1" t="s">
        <v>50</v>
      </c>
      <c r="I188" s="1"/>
      <c r="J188" s="313" t="s">
        <v>358</v>
      </c>
      <c r="K188" s="313" t="s">
        <v>404</v>
      </c>
    </row>
    <row r="189" spans="1:11">
      <c r="A189" s="1"/>
      <c r="B189" s="1"/>
      <c r="C189" s="177" t="s">
        <v>693</v>
      </c>
      <c r="D189" s="176" t="s">
        <v>452</v>
      </c>
      <c r="E189" s="313" t="s">
        <v>679</v>
      </c>
      <c r="F189" s="1" t="s">
        <v>359</v>
      </c>
      <c r="G189" s="422"/>
      <c r="H189" s="1" t="s">
        <v>49</v>
      </c>
      <c r="I189" s="1"/>
      <c r="J189" s="313" t="s">
        <v>358</v>
      </c>
      <c r="K189" s="313" t="s">
        <v>404</v>
      </c>
    </row>
    <row r="190" spans="1:11">
      <c r="C190" s="177" t="s">
        <v>418</v>
      </c>
      <c r="D190" s="176" t="s">
        <v>419</v>
      </c>
      <c r="E190" s="330" t="s">
        <v>408</v>
      </c>
      <c r="F190" s="283" t="s">
        <v>338</v>
      </c>
      <c r="H190" s="283" t="s">
        <v>50</v>
      </c>
      <c r="J190" s="286" t="s">
        <v>356</v>
      </c>
      <c r="K190" s="286" t="s">
        <v>404</v>
      </c>
    </row>
    <row r="191" spans="1:11">
      <c r="C191" s="177" t="s">
        <v>492</v>
      </c>
      <c r="D191" s="185" t="s">
        <v>488</v>
      </c>
      <c r="E191" s="286" t="s">
        <v>461</v>
      </c>
      <c r="F191" s="283" t="s">
        <v>298</v>
      </c>
      <c r="H191" s="283" t="s">
        <v>49</v>
      </c>
      <c r="J191" s="286" t="s">
        <v>361</v>
      </c>
      <c r="K191" s="286" t="s">
        <v>404</v>
      </c>
    </row>
    <row r="192" spans="1:11">
      <c r="A192" s="283" t="s">
        <v>1035</v>
      </c>
      <c r="C192" s="286" t="s">
        <v>1036</v>
      </c>
      <c r="D192" s="283" t="s">
        <v>1037</v>
      </c>
      <c r="H192" s="283" t="s">
        <v>48</v>
      </c>
    </row>
    <row r="193" spans="1:11">
      <c r="A193" s="283" t="s">
        <v>1033</v>
      </c>
      <c r="C193" s="286" t="s">
        <v>1039</v>
      </c>
      <c r="D193" s="283" t="s">
        <v>1042</v>
      </c>
      <c r="E193" s="286" t="s">
        <v>1040</v>
      </c>
      <c r="H193" s="283" t="s">
        <v>48</v>
      </c>
      <c r="J193" s="286" t="s">
        <v>1041</v>
      </c>
      <c r="K193" s="286" t="s">
        <v>342</v>
      </c>
    </row>
    <row r="194" spans="1:11">
      <c r="A194" s="283" t="s">
        <v>1043</v>
      </c>
      <c r="C194" s="286" t="s">
        <v>1044</v>
      </c>
      <c r="D194" s="283" t="s">
        <v>1045</v>
      </c>
      <c r="E194" s="286" t="s">
        <v>958</v>
      </c>
      <c r="H194" s="283" t="s">
        <v>49</v>
      </c>
      <c r="J194" s="286" t="s">
        <v>449</v>
      </c>
      <c r="K194" s="286" t="s">
        <v>342</v>
      </c>
    </row>
    <row r="195" spans="1:11">
      <c r="A195" s="283" t="s">
        <v>1046</v>
      </c>
      <c r="C195" s="286" t="s">
        <v>1047</v>
      </c>
      <c r="D195" s="283" t="s">
        <v>1048</v>
      </c>
      <c r="E195" s="286" t="s">
        <v>958</v>
      </c>
      <c r="H195" s="283" t="s">
        <v>48</v>
      </c>
      <c r="J195" s="286" t="s">
        <v>449</v>
      </c>
      <c r="K195" s="286" t="s">
        <v>342</v>
      </c>
    </row>
    <row r="196" spans="1:11">
      <c r="A196" s="283" t="s">
        <v>1049</v>
      </c>
      <c r="C196" s="286" t="s">
        <v>1050</v>
      </c>
      <c r="D196" s="283" t="s">
        <v>1051</v>
      </c>
      <c r="E196" s="286" t="s">
        <v>958</v>
      </c>
      <c r="H196" s="283" t="s">
        <v>49</v>
      </c>
      <c r="J196" s="286" t="s">
        <v>449</v>
      </c>
      <c r="K196" s="286" t="s">
        <v>342</v>
      </c>
    </row>
  </sheetData>
  <sortState ref="A2:AG187">
    <sortCondition ref="A2:A187"/>
  </sortState>
  <customSheetViews>
    <customSheetView guid="{B28A55F2-F506-44F5-8B45-C06C81F4E83D}" scale="87" showRuler="0" topLeftCell="A490">
      <selection activeCell="C478" sqref="C478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" type="noConversion"/>
  <pageMargins left="5.9055118110236227E-2" right="0" top="0" bottom="0" header="0.51181102362204722" footer="0.51181102362204722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34"/>
  </sheetPr>
  <dimension ref="A1:M71"/>
  <sheetViews>
    <sheetView topLeftCell="A13" workbookViewId="0">
      <selection sqref="A1:J77"/>
    </sheetView>
  </sheetViews>
  <sheetFormatPr defaultColWidth="9.140625" defaultRowHeight="12.75"/>
  <cols>
    <col min="1" max="1" width="4" style="14" customWidth="1"/>
    <col min="2" max="2" width="23.140625" style="14" customWidth="1"/>
    <col min="3" max="3" width="11.140625" style="14" customWidth="1"/>
    <col min="4" max="4" width="30.7109375" style="14" customWidth="1"/>
    <col min="5" max="5" width="7.7109375" style="14" customWidth="1"/>
    <col min="6" max="6" width="6.85546875" style="14" customWidth="1"/>
    <col min="7" max="7" width="33.7109375" style="14" customWidth="1"/>
    <col min="8" max="8" width="6.85546875" style="14" customWidth="1"/>
    <col min="9" max="9" width="8.28515625" style="14" customWidth="1"/>
    <col min="10" max="10" width="6" style="14" customWidth="1"/>
    <col min="11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  <c r="M1" s="86"/>
    </row>
    <row r="2" spans="1:1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3.15" customHeight="1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87"/>
      <c r="K3" s="86"/>
      <c r="L3" s="86"/>
      <c r="M3" s="86"/>
    </row>
    <row r="4" spans="1:13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87"/>
      <c r="K4" s="86"/>
      <c r="L4" s="86"/>
      <c r="M4" s="86"/>
    </row>
    <row r="5" spans="1:13" ht="14.25">
      <c r="A5" s="466"/>
      <c r="B5" s="466"/>
      <c r="C5" s="11"/>
      <c r="D5" s="3"/>
      <c r="E5" s="468" t="s">
        <v>5</v>
      </c>
      <c r="F5" s="468"/>
      <c r="G5" s="468"/>
      <c r="H5" s="468"/>
      <c r="I5" s="468"/>
      <c r="J5" s="468"/>
    </row>
    <row r="6" spans="1:13">
      <c r="A6" s="466" t="s">
        <v>81</v>
      </c>
      <c r="B6" s="466"/>
      <c r="C6" s="11"/>
      <c r="D6" s="3"/>
      <c r="H6" s="83" t="str">
        <f>d_2</f>
        <v>9 декабря 2023г.</v>
      </c>
      <c r="I6" s="15"/>
      <c r="J6" s="11"/>
    </row>
    <row r="7" spans="1:13" ht="12.75" customHeight="1">
      <c r="A7" s="83" t="str">
        <f>d_4</f>
        <v>ЖЕНЩИНЫ</v>
      </c>
      <c r="C7" s="11"/>
      <c r="D7" s="3"/>
      <c r="E7" s="121"/>
      <c r="F7" s="135" t="str">
        <f>d_5</f>
        <v>г. РОСТОВ-НА-ДОНУ, л/а манеж ДГТУ</v>
      </c>
      <c r="G7" s="121"/>
      <c r="H7" s="121"/>
      <c r="I7" s="184" t="s">
        <v>221</v>
      </c>
      <c r="J7" s="11"/>
    </row>
    <row r="8" spans="1:13" ht="18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117</v>
      </c>
      <c r="G8" s="119" t="s">
        <v>23</v>
      </c>
      <c r="H8" s="119" t="s">
        <v>60</v>
      </c>
      <c r="I8" s="106" t="s">
        <v>79</v>
      </c>
    </row>
    <row r="9" spans="1:13" ht="20.100000000000001" customHeight="1">
      <c r="A9" s="107"/>
      <c r="B9" s="113" t="s">
        <v>55</v>
      </c>
      <c r="C9" s="108"/>
      <c r="D9" s="108"/>
      <c r="E9" s="108"/>
      <c r="F9" s="108"/>
      <c r="G9" s="108"/>
      <c r="H9" s="108"/>
      <c r="I9" s="109"/>
    </row>
    <row r="10" spans="1:13" ht="20.100000000000001" customHeight="1">
      <c r="A10" s="17" t="s">
        <v>48</v>
      </c>
      <c r="B10" s="12" t="str">
        <f>VLOOKUP($E10,УЧАСТНИКИ!$A$2:$L$655,3,FALSE)</f>
        <v>ТЮЧКАЛОВА АЛЕКСАНДРА</v>
      </c>
      <c r="C10" s="129" t="str">
        <f>VLOOKUP($E10,УЧАСТНИКИ!$A$2:$L$655,4,FALSE)</f>
        <v>08.04.2004</v>
      </c>
      <c r="D10" s="29" t="str">
        <f>VLOOKUP($E10,УЧАСТНИКИ!$A$2:$L$655,5,FALSE)</f>
        <v>РОСТОВ ГБУ ДО РО СШОР-5</v>
      </c>
      <c r="E10" s="17" t="s">
        <v>99</v>
      </c>
      <c r="F10" s="17"/>
      <c r="G10" s="17"/>
      <c r="H10" s="17"/>
      <c r="I10" s="13"/>
    </row>
    <row r="11" spans="1:13" ht="20.100000000000001" customHeight="1">
      <c r="A11" s="17" t="s">
        <v>49</v>
      </c>
      <c r="B11" s="12" t="e">
        <f>VLOOKUP($E11,УЧАСТНИКИ!$A$2:$L$655,3,FALSE)</f>
        <v>#N/A</v>
      </c>
      <c r="C11" s="129" t="e">
        <f>VLOOKUP($E11,УЧАСТНИКИ!$A$2:$L$655,4,FALSE)</f>
        <v>#N/A</v>
      </c>
      <c r="D11" s="29" t="e">
        <f>VLOOKUP($E11,УЧАСТНИКИ!$A$2:$L$655,5,FALSE)</f>
        <v>#N/A</v>
      </c>
      <c r="E11" s="17" t="s">
        <v>142</v>
      </c>
      <c r="F11" s="17"/>
      <c r="G11" s="17"/>
      <c r="H11" s="17"/>
      <c r="I11" s="13"/>
    </row>
    <row r="12" spans="1:13" ht="20.100000000000001" customHeight="1">
      <c r="A12" s="17" t="s">
        <v>50</v>
      </c>
      <c r="B12" s="12" t="e">
        <f>VLOOKUP($E12,УЧАСТНИКИ!$A$2:$L$655,3,FALSE)</f>
        <v>#N/A</v>
      </c>
      <c r="C12" s="129" t="e">
        <f>VLOOKUP($E12,УЧАСТНИКИ!$A$2:$L$655,4,FALSE)</f>
        <v>#N/A</v>
      </c>
      <c r="D12" s="29" t="e">
        <f>VLOOKUP($E12,УЧАСТНИКИ!$A$2:$L$655,5,FALSE)</f>
        <v>#N/A</v>
      </c>
      <c r="E12" s="17" t="s">
        <v>208</v>
      </c>
      <c r="F12" s="17"/>
      <c r="G12" s="17"/>
      <c r="H12" s="17"/>
      <c r="I12" s="13"/>
    </row>
    <row r="13" spans="1:13" ht="20.100000000000001" customHeight="1">
      <c r="A13" s="17" t="s">
        <v>51</v>
      </c>
      <c r="B13" s="12" t="e">
        <f>VLOOKUP($E13,УЧАСТНИКИ!$A$2:$L$655,3,FALSE)</f>
        <v>#N/A</v>
      </c>
      <c r="C13" s="129" t="e">
        <f>VLOOKUP($E13,УЧАСТНИКИ!$A$2:$L$655,4,FALSE)</f>
        <v>#N/A</v>
      </c>
      <c r="D13" s="29" t="e">
        <f>VLOOKUP($E13,УЧАСТНИКИ!$A$2:$L$655,5,FALSE)</f>
        <v>#N/A</v>
      </c>
      <c r="E13" s="17" t="s">
        <v>203</v>
      </c>
      <c r="F13" s="17"/>
      <c r="G13" s="17"/>
      <c r="H13" s="17"/>
      <c r="I13" s="13"/>
      <c r="K13" s="3"/>
    </row>
    <row r="14" spans="1:13" ht="20.100000000000001" customHeight="1">
      <c r="A14" s="17" t="s">
        <v>52</v>
      </c>
      <c r="B14" s="12" t="e">
        <f>VLOOKUP($E14,УЧАСТНИКИ!$A$2:$L$655,3,FALSE)</f>
        <v>#N/A</v>
      </c>
      <c r="C14" s="129" t="e">
        <f>VLOOKUP($E14,УЧАСТНИКИ!$A$2:$L$655,4,FALSE)</f>
        <v>#N/A</v>
      </c>
      <c r="D14" s="29" t="e">
        <f>VLOOKUP($E14,УЧАСТНИКИ!$A$2:$L$655,5,FALSE)</f>
        <v>#N/A</v>
      </c>
      <c r="E14" s="17" t="s">
        <v>214</v>
      </c>
      <c r="F14" s="17"/>
      <c r="G14" s="17"/>
      <c r="H14" s="17"/>
      <c r="I14" s="13"/>
    </row>
    <row r="15" spans="1:13" ht="20.100000000000001" customHeight="1">
      <c r="A15" s="17" t="s">
        <v>53</v>
      </c>
      <c r="B15" s="12" t="e">
        <f>VLOOKUP($E15,УЧАСТНИКИ!$A$2:$L$655,3,FALSE)</f>
        <v>#N/A</v>
      </c>
      <c r="C15" s="129" t="e">
        <f>VLOOKUP($E15,УЧАСТНИКИ!$A$2:$L$655,4,FALSE)</f>
        <v>#N/A</v>
      </c>
      <c r="D15" s="29" t="e">
        <f>VLOOKUP($E15,УЧАСТНИКИ!$A$2:$L$655,5,FALSE)</f>
        <v>#N/A</v>
      </c>
      <c r="E15" s="17" t="s">
        <v>225</v>
      </c>
      <c r="F15" s="17"/>
      <c r="G15" s="17"/>
      <c r="H15" s="17"/>
      <c r="I15" s="13"/>
    </row>
    <row r="16" spans="1:13" ht="20.100000000000001" customHeight="1">
      <c r="A16" s="17" t="s">
        <v>54</v>
      </c>
      <c r="B16" s="12" t="str">
        <f>VLOOKUP($E16,УЧАСТНИКИ!$A$2:$L$655,3,FALSE)</f>
        <v>МОРОЗОВА ВАЛЕРИЯ</v>
      </c>
      <c r="C16" s="129" t="str">
        <f>VLOOKUP($E16,УЧАСТНИКИ!$A$2:$L$655,4,FALSE)</f>
        <v>00.00.2006</v>
      </c>
      <c r="D16" s="29" t="str">
        <f>VLOOKUP($E16,УЧАСТНИКИ!$A$2:$L$655,5,FALSE)</f>
        <v>ТАГАНРОГ СШОР-13</v>
      </c>
      <c r="E16" s="17" t="s">
        <v>223</v>
      </c>
      <c r="F16" s="17"/>
      <c r="G16" s="17"/>
      <c r="H16" s="17"/>
      <c r="I16" s="13"/>
    </row>
    <row r="17" spans="1:9" ht="20.100000000000001" customHeight="1">
      <c r="A17" s="17" t="s">
        <v>90</v>
      </c>
      <c r="B17" s="12" t="str">
        <f>VLOOKUP($E17,УЧАСТНИКИ!$A$2:$L$655,3,FALSE)</f>
        <v>БИБИК ЕКАТЕРИНА</v>
      </c>
      <c r="C17" s="129" t="str">
        <f>VLOOKUP($E17,УЧАСТНИКИ!$A$2:$L$655,4,FALSE)</f>
        <v>02.08.2007</v>
      </c>
      <c r="D17" s="29" t="str">
        <f>VLOOKUP($E17,УЧАСТНИКИ!$A$2:$L$655,5,FALSE)</f>
        <v>АЗОВ СШ-2</v>
      </c>
      <c r="E17" s="17" t="s">
        <v>224</v>
      </c>
      <c r="F17" s="17"/>
      <c r="G17" s="17"/>
      <c r="H17" s="17"/>
      <c r="I17" s="13"/>
    </row>
    <row r="18" spans="1:9" hidden="1">
      <c r="A18" s="17" t="s">
        <v>97</v>
      </c>
      <c r="B18" s="12" t="e">
        <f>VLOOKUP($E18,УЧАСТНИКИ!$A$2:$L$655,3,FALSE)</f>
        <v>#N/A</v>
      </c>
      <c r="C18" s="129" t="e">
        <f>VLOOKUP($E18,УЧАСТНИКИ!$A$2:$L$655,4,FALSE)</f>
        <v>#N/A</v>
      </c>
      <c r="D18" s="29" t="e">
        <f>VLOOKUP($E18,УЧАСТНИКИ!$A$2:$L$655,5,FALSE)</f>
        <v>#N/A</v>
      </c>
      <c r="E18" s="17" t="s">
        <v>229</v>
      </c>
      <c r="F18" s="17"/>
      <c r="G18" s="17"/>
      <c r="H18" s="17"/>
      <c r="I18" s="13"/>
    </row>
    <row r="19" spans="1:9" hidden="1">
      <c r="A19" s="17" t="s">
        <v>96</v>
      </c>
      <c r="B19" s="12" t="e">
        <f>VLOOKUP($E19,УЧАСТНИКИ!$A$2:$L$655,3,FALSE)</f>
        <v>#N/A</v>
      </c>
      <c r="C19" s="129" t="e">
        <f>VLOOKUP($E19,УЧАСТНИКИ!$A$2:$L$655,4,FALSE)</f>
        <v>#N/A</v>
      </c>
      <c r="D19" s="29" t="e">
        <f>VLOOKUP($E19,УЧАСТНИКИ!$A$2:$L$655,5,FALSE)</f>
        <v>#N/A</v>
      </c>
      <c r="E19" s="17" t="s">
        <v>142</v>
      </c>
      <c r="F19" s="17"/>
      <c r="G19" s="17"/>
      <c r="H19" s="17"/>
      <c r="I19" s="13"/>
    </row>
    <row r="20" spans="1:9" hidden="1">
      <c r="A20" s="17" t="s">
        <v>95</v>
      </c>
      <c r="B20" s="12" t="e">
        <f>VLOOKUP($E20,УЧАСТНИКИ!$A$2:$L$655,3,FALSE)</f>
        <v>#N/A</v>
      </c>
      <c r="C20" s="129" t="e">
        <f>VLOOKUP($E20,УЧАСТНИКИ!$A$2:$L$655,4,FALSE)</f>
        <v>#N/A</v>
      </c>
      <c r="D20" s="29" t="e">
        <f>VLOOKUP($E20,УЧАСТНИКИ!$A$2:$L$655,5,FALSE)</f>
        <v>#N/A</v>
      </c>
      <c r="E20" s="17" t="s">
        <v>230</v>
      </c>
      <c r="F20" s="17"/>
      <c r="G20" s="17"/>
      <c r="H20" s="17"/>
      <c r="I20" s="13"/>
    </row>
    <row r="21" spans="1:9" hidden="1">
      <c r="A21" s="17" t="s">
        <v>94</v>
      </c>
      <c r="B21" s="12" t="e">
        <f>VLOOKUP($E21,УЧАСТНИКИ!$A$2:$L$655,3,FALSE)</f>
        <v>#N/A</v>
      </c>
      <c r="C21" s="129" t="e">
        <f>VLOOKUP($E21,УЧАСТНИКИ!$A$2:$L$655,4,FALSE)</f>
        <v>#N/A</v>
      </c>
      <c r="D21" s="29" t="e">
        <f>VLOOKUP($E21,УЧАСТНИКИ!$A$2:$L$655,5,FALSE)</f>
        <v>#N/A</v>
      </c>
      <c r="E21" s="17" t="s">
        <v>231</v>
      </c>
      <c r="F21" s="17"/>
      <c r="G21" s="17"/>
      <c r="H21" s="17"/>
      <c r="I21" s="13"/>
    </row>
    <row r="22" spans="1:9" hidden="1">
      <c r="A22" s="17" t="s">
        <v>93</v>
      </c>
      <c r="B22" s="12" t="e">
        <f>VLOOKUP($E22,УЧАСТНИКИ!$A$2:$L$655,3,FALSE)</f>
        <v>#N/A</v>
      </c>
      <c r="C22" s="129" t="e">
        <f>VLOOKUP($E22,УЧАСТНИКИ!$A$2:$L$655,4,FALSE)</f>
        <v>#N/A</v>
      </c>
      <c r="D22" s="29" t="e">
        <f>VLOOKUP($E22,УЧАСТНИКИ!$A$2:$L$655,5,FALSE)</f>
        <v>#N/A</v>
      </c>
      <c r="E22" s="17" t="s">
        <v>232</v>
      </c>
      <c r="F22" s="17"/>
      <c r="G22" s="17"/>
      <c r="H22" s="17"/>
      <c r="I22" s="13"/>
    </row>
    <row r="23" spans="1:9" hidden="1">
      <c r="A23" s="17" t="s">
        <v>92</v>
      </c>
      <c r="B23" s="12" t="e">
        <f>VLOOKUP($E23,УЧАСТНИКИ!$A$2:$L$655,3,FALSE)</f>
        <v>#N/A</v>
      </c>
      <c r="C23" s="129" t="e">
        <f>VLOOKUP($E23,УЧАСТНИКИ!$A$2:$L$655,4,FALSE)</f>
        <v>#N/A</v>
      </c>
      <c r="D23" s="29" t="e">
        <f>VLOOKUP($E23,УЧАСТНИКИ!$A$2:$L$655,5,FALSE)</f>
        <v>#N/A</v>
      </c>
      <c r="E23" s="17" t="s">
        <v>225</v>
      </c>
      <c r="F23" s="17"/>
      <c r="G23" s="17"/>
      <c r="H23" s="17"/>
      <c r="I23" s="13"/>
    </row>
    <row r="24" spans="1:9" hidden="1">
      <c r="A24" s="17" t="s">
        <v>91</v>
      </c>
      <c r="B24" s="12" t="e">
        <f>VLOOKUP($E24,УЧАСТНИКИ!$A$2:$L$655,3,FALSE)</f>
        <v>#N/A</v>
      </c>
      <c r="C24" s="129" t="e">
        <f>VLOOKUP($E24,УЧАСТНИКИ!$A$2:$L$655,4,FALSE)</f>
        <v>#N/A</v>
      </c>
      <c r="D24" s="29" t="e">
        <f>VLOOKUP($E24,УЧАСТНИКИ!$A$2:$L$655,5,FALSE)</f>
        <v>#N/A</v>
      </c>
      <c r="E24" s="17" t="s">
        <v>153</v>
      </c>
      <c r="F24" s="17"/>
      <c r="G24" s="17"/>
      <c r="H24" s="17"/>
      <c r="I24" s="13"/>
    </row>
    <row r="25" spans="1:9" hidden="1">
      <c r="A25" s="17" t="s">
        <v>98</v>
      </c>
      <c r="B25" s="12" t="e">
        <f>VLOOKUP($E25,УЧАСТНИКИ!$A$2:$L$655,3,FALSE)</f>
        <v>#N/A</v>
      </c>
      <c r="C25" s="129" t="e">
        <f>VLOOKUP($E25,УЧАСТНИКИ!$A$2:$L$655,4,FALSE)</f>
        <v>#N/A</v>
      </c>
      <c r="D25" s="29" t="e">
        <f>VLOOKUP($E25,УЧАСТНИКИ!$A$2:$L$655,5,FALSE)</f>
        <v>#N/A</v>
      </c>
      <c r="E25" s="17" t="s">
        <v>233</v>
      </c>
      <c r="F25" s="17"/>
      <c r="G25" s="17"/>
      <c r="H25" s="17"/>
      <c r="I25" s="13"/>
    </row>
    <row r="26" spans="1:9" hidden="1">
      <c r="A26" s="17" t="s">
        <v>99</v>
      </c>
      <c r="B26" s="12" t="e">
        <f>VLOOKUP($E26,УЧАСТНИКИ!$A$2:$L$655,3,FALSE)</f>
        <v>#N/A</v>
      </c>
      <c r="C26" s="129" t="e">
        <f>VLOOKUP($E26,УЧАСТНИКИ!$A$2:$L$655,4,FALSE)</f>
        <v>#N/A</v>
      </c>
      <c r="D26" s="29" t="e">
        <f>VLOOKUP($E26,УЧАСТНИКИ!$A$2:$L$655,5,FALSE)</f>
        <v>#N/A</v>
      </c>
      <c r="E26" s="17" t="s">
        <v>234</v>
      </c>
      <c r="F26" s="17"/>
      <c r="G26" s="17"/>
      <c r="H26" s="17"/>
      <c r="I26" s="13"/>
    </row>
    <row r="27" spans="1:9" hidden="1">
      <c r="A27" s="17" t="s">
        <v>100</v>
      </c>
      <c r="B27" s="12" t="e">
        <f>VLOOKUP($E27,УЧАСТНИКИ!$A$2:$L$655,3,FALSE)</f>
        <v>#N/A</v>
      </c>
      <c r="C27" s="129" t="e">
        <f>VLOOKUP($E27,УЧАСТНИКИ!$A$2:$L$655,4,FALSE)</f>
        <v>#N/A</v>
      </c>
      <c r="D27" s="29" t="e">
        <f>VLOOKUP($E27,УЧАСТНИКИ!$A$2:$L$655,5,FALSE)</f>
        <v>#N/A</v>
      </c>
      <c r="E27" s="17" t="s">
        <v>235</v>
      </c>
      <c r="F27" s="17"/>
      <c r="G27" s="17"/>
      <c r="H27" s="17"/>
      <c r="I27" s="13"/>
    </row>
    <row r="28" spans="1:9" hidden="1">
      <c r="A28" s="17" t="s">
        <v>101</v>
      </c>
      <c r="B28" s="12" t="e">
        <f>VLOOKUP($E28,УЧАСТНИКИ!$A$2:$L$655,3,FALSE)</f>
        <v>#N/A</v>
      </c>
      <c r="C28" s="129" t="e">
        <f>VLOOKUP($E28,УЧАСТНИКИ!$A$2:$L$655,4,FALSE)</f>
        <v>#N/A</v>
      </c>
      <c r="D28" s="29" t="e">
        <f>VLOOKUP($E28,УЧАСТНИКИ!$A$2:$L$655,5,FALSE)</f>
        <v>#N/A</v>
      </c>
      <c r="E28" s="17" t="s">
        <v>236</v>
      </c>
      <c r="F28" s="17"/>
      <c r="G28" s="17"/>
      <c r="H28" s="17"/>
      <c r="I28" s="13"/>
    </row>
    <row r="29" spans="1:9" hidden="1">
      <c r="A29" s="17" t="s">
        <v>102</v>
      </c>
      <c r="B29" s="12" t="e">
        <f>VLOOKUP($E29,УЧАСТНИКИ!$A$2:$L$655,3,FALSE)</f>
        <v>#N/A</v>
      </c>
      <c r="C29" s="129" t="e">
        <f>VLOOKUP($E29,УЧАСТНИКИ!$A$2:$L$655,4,FALSE)</f>
        <v>#N/A</v>
      </c>
      <c r="D29" s="29" t="e">
        <f>VLOOKUP($E29,УЧАСТНИКИ!$A$2:$L$655,5,FALSE)</f>
        <v>#N/A</v>
      </c>
      <c r="E29" s="17" t="s">
        <v>237</v>
      </c>
      <c r="F29" s="17"/>
      <c r="G29" s="17"/>
      <c r="H29" s="17"/>
      <c r="I29" s="13"/>
    </row>
    <row r="30" spans="1:9" hidden="1">
      <c r="A30" s="17" t="s">
        <v>103</v>
      </c>
      <c r="B30" s="12" t="e">
        <f>VLOOKUP($E30,УЧАСТНИКИ!$A$2:$L$655,3,FALSE)</f>
        <v>#N/A</v>
      </c>
      <c r="C30" s="129" t="e">
        <f>VLOOKUP($E30,УЧАСТНИКИ!$A$2:$L$655,4,FALSE)</f>
        <v>#N/A</v>
      </c>
      <c r="D30" s="29" t="e">
        <f>VLOOKUP($E30,УЧАСТНИКИ!$A$2:$L$655,5,FALSE)</f>
        <v>#N/A</v>
      </c>
      <c r="E30" s="17" t="s">
        <v>238</v>
      </c>
      <c r="F30" s="17"/>
      <c r="G30" s="17"/>
      <c r="H30" s="17"/>
      <c r="I30" s="13"/>
    </row>
    <row r="31" spans="1:9" hidden="1">
      <c r="A31" s="17" t="s">
        <v>34</v>
      </c>
      <c r="B31" s="12" t="str">
        <f>VLOOKUP($E31,УЧАСТНИКИ!$A$2:$L$655,3,FALSE)</f>
        <v>СИДЕЛЬНИК АЛЕНА</v>
      </c>
      <c r="C31" s="129" t="str">
        <f>VLOOKUP($E31,УЧАСТНИКИ!$A$2:$L$655,4,FALSE)</f>
        <v>18.02.2008</v>
      </c>
      <c r="D31" s="29" t="str">
        <f>VLOOKUP($E31,УЧАСТНИКИ!$A$2:$L$655,5,FALSE)</f>
        <v>АЗОВ СШ-2</v>
      </c>
      <c r="E31" s="17" t="s">
        <v>239</v>
      </c>
      <c r="F31" s="17"/>
      <c r="G31" s="17"/>
      <c r="H31" s="17"/>
      <c r="I31" s="13"/>
    </row>
    <row r="32" spans="1:9" hidden="1">
      <c r="A32" s="17" t="s">
        <v>201</v>
      </c>
      <c r="B32" s="12" t="e">
        <f>VLOOKUP($E32,УЧАСТНИКИ!$A$2:$L$655,3,FALSE)</f>
        <v>#N/A</v>
      </c>
      <c r="C32" s="129" t="e">
        <f>VLOOKUP($E32,УЧАСТНИКИ!$A$2:$L$655,4,FALSE)</f>
        <v>#N/A</v>
      </c>
      <c r="D32" s="29" t="e">
        <f>VLOOKUP($E32,УЧАСТНИКИ!$A$2:$L$655,5,FALSE)</f>
        <v>#N/A</v>
      </c>
      <c r="E32" s="17" t="s">
        <v>138</v>
      </c>
      <c r="F32" s="17"/>
      <c r="G32" s="17"/>
      <c r="H32" s="17"/>
      <c r="I32" s="13"/>
    </row>
    <row r="33" spans="1:11" hidden="1">
      <c r="A33" s="17" t="s">
        <v>168</v>
      </c>
      <c r="B33" s="12" t="e">
        <f>VLOOKUP($E33,УЧАСТНИКИ!$A$2:$L$655,3,FALSE)</f>
        <v>#N/A</v>
      </c>
      <c r="C33" s="129" t="e">
        <f>VLOOKUP($E33,УЧАСТНИКИ!$A$2:$L$655,4,FALSE)</f>
        <v>#N/A</v>
      </c>
      <c r="D33" s="29" t="e">
        <f>VLOOKUP($E33,УЧАСТНИКИ!$A$2:$L$655,5,FALSE)</f>
        <v>#N/A</v>
      </c>
      <c r="E33" s="17" t="s">
        <v>240</v>
      </c>
      <c r="F33" s="17"/>
      <c r="G33" s="17"/>
      <c r="H33" s="17"/>
      <c r="I33" s="13"/>
    </row>
    <row r="34" spans="1:11" hidden="1">
      <c r="A34" s="17" t="s">
        <v>169</v>
      </c>
      <c r="B34" s="12" t="e">
        <f>VLOOKUP($E34,УЧАСТНИКИ!$A$2:$L$655,3,FALSE)</f>
        <v>#N/A</v>
      </c>
      <c r="C34" s="129" t="e">
        <f>VLOOKUP($E34,УЧАСТНИКИ!$A$2:$L$655,4,FALSE)</f>
        <v>#N/A</v>
      </c>
      <c r="D34" s="29" t="e">
        <f>VLOOKUP($E34,УЧАСТНИКИ!$A$2:$L$655,5,FALSE)</f>
        <v>#N/A</v>
      </c>
      <c r="E34" s="17" t="s">
        <v>241</v>
      </c>
      <c r="F34" s="17"/>
      <c r="G34" s="17"/>
      <c r="H34" s="17"/>
      <c r="I34" s="13"/>
    </row>
    <row r="35" spans="1:11" hidden="1">
      <c r="A35" s="17" t="s">
        <v>242</v>
      </c>
      <c r="B35" s="12" t="e">
        <f>VLOOKUP($E35,УЧАСТНИКИ!$A$2:$L$655,3,FALSE)</f>
        <v>#N/A</v>
      </c>
      <c r="C35" s="129" t="e">
        <f>VLOOKUP($E35,УЧАСТНИКИ!$A$2:$L$655,4,FALSE)</f>
        <v>#N/A</v>
      </c>
      <c r="D35" s="29" t="e">
        <f>VLOOKUP($E35,УЧАСТНИКИ!$A$2:$L$655,5,FALSE)</f>
        <v>#N/A</v>
      </c>
      <c r="E35" s="17" t="s">
        <v>243</v>
      </c>
      <c r="F35" s="17"/>
      <c r="G35" s="17"/>
      <c r="H35" s="17"/>
      <c r="I35" s="13"/>
    </row>
    <row r="36" spans="1:11" hidden="1">
      <c r="A36" s="17" t="s">
        <v>244</v>
      </c>
      <c r="B36" s="12" t="e">
        <f>VLOOKUP($E36,УЧАСТНИКИ!$A$2:$L$655,3,FALSE)</f>
        <v>#N/A</v>
      </c>
      <c r="C36" s="129" t="e">
        <f>VLOOKUP($E36,УЧАСТНИКИ!$A$2:$L$655,4,FALSE)</f>
        <v>#N/A</v>
      </c>
      <c r="D36" s="29" t="e">
        <f>VLOOKUP($E36,УЧАСТНИКИ!$A$2:$L$655,5,FALSE)</f>
        <v>#N/A</v>
      </c>
      <c r="E36" s="17" t="s">
        <v>245</v>
      </c>
      <c r="F36" s="17"/>
      <c r="G36" s="17"/>
      <c r="H36" s="17"/>
      <c r="I36" s="13"/>
    </row>
    <row r="37" spans="1:11" hidden="1">
      <c r="A37" s="17" t="s">
        <v>162</v>
      </c>
      <c r="B37" s="12" t="e">
        <f>VLOOKUP($E37,УЧАСТНИКИ!$A$2:$L$655,3,FALSE)</f>
        <v>#N/A</v>
      </c>
      <c r="C37" s="129" t="e">
        <f>VLOOKUP($E37,УЧАСТНИКИ!$A$2:$L$655,4,FALSE)</f>
        <v>#N/A</v>
      </c>
      <c r="D37" s="29" t="e">
        <f>VLOOKUP($E37,УЧАСТНИКИ!$A$2:$L$655,5,FALSE)</f>
        <v>#N/A</v>
      </c>
      <c r="E37" s="17" t="s">
        <v>198</v>
      </c>
      <c r="F37" s="17"/>
      <c r="G37" s="17"/>
      <c r="H37" s="17"/>
      <c r="I37" s="13"/>
    </row>
    <row r="38" spans="1:11" hidden="1">
      <c r="A38" s="17" t="s">
        <v>207</v>
      </c>
      <c r="B38" s="12" t="e">
        <f>VLOOKUP($E38,УЧАСТНИКИ!$A$2:$L$655,3,FALSE)</f>
        <v>#N/A</v>
      </c>
      <c r="C38" s="129" t="e">
        <f>VLOOKUP($E38,УЧАСТНИКИ!$A$2:$L$655,4,FALSE)</f>
        <v>#N/A</v>
      </c>
      <c r="D38" s="29" t="e">
        <f>VLOOKUP($E38,УЧАСТНИКИ!$A$2:$L$655,5,FALSE)</f>
        <v>#N/A</v>
      </c>
      <c r="E38" s="17" t="s">
        <v>246</v>
      </c>
      <c r="F38" s="17"/>
      <c r="G38" s="17"/>
      <c r="H38" s="17"/>
      <c r="I38" s="13"/>
    </row>
    <row r="39" spans="1:11" hidden="1">
      <c r="A39" s="17" t="s">
        <v>211</v>
      </c>
      <c r="B39" s="12" t="e">
        <f>VLOOKUP($E39,УЧАСТНИКИ!$A$2:$L$655,3,FALSE)</f>
        <v>#N/A</v>
      </c>
      <c r="C39" s="129" t="e">
        <f>VLOOKUP($E39,УЧАСТНИКИ!$A$2:$L$655,4,FALSE)</f>
        <v>#N/A</v>
      </c>
      <c r="D39" s="29" t="e">
        <f>VLOOKUP($E39,УЧАСТНИКИ!$A$2:$L$655,5,FALSE)</f>
        <v>#N/A</v>
      </c>
      <c r="E39" s="17" t="s">
        <v>247</v>
      </c>
      <c r="F39" s="17"/>
      <c r="G39" s="17"/>
      <c r="H39" s="17"/>
      <c r="I39" s="13"/>
    </row>
    <row r="40" spans="1:11" hidden="1">
      <c r="A40" s="17" t="s">
        <v>248</v>
      </c>
      <c r="B40" s="12" t="e">
        <f>VLOOKUP($E40,УЧАСТНИКИ!$A$2:$L$655,3,FALSE)</f>
        <v>#N/A</v>
      </c>
      <c r="C40" s="129" t="e">
        <f>VLOOKUP($E40,УЧАСТНИКИ!$A$2:$L$655,4,FALSE)</f>
        <v>#N/A</v>
      </c>
      <c r="D40" s="29" t="e">
        <f>VLOOKUP($E40,УЧАСТНИКИ!$A$2:$L$655,5,FALSE)</f>
        <v>#N/A</v>
      </c>
      <c r="E40" s="17" t="s">
        <v>249</v>
      </c>
      <c r="F40" s="17"/>
      <c r="G40" s="17"/>
      <c r="H40" s="17"/>
      <c r="I40" s="13"/>
      <c r="K40" s="3"/>
    </row>
    <row r="41" spans="1:11" hidden="1">
      <c r="A41" s="17" t="s">
        <v>205</v>
      </c>
      <c r="B41" s="12" t="e">
        <f>VLOOKUP($E41,УЧАСТНИКИ!$A$2:$L$655,3,FALSE)</f>
        <v>#N/A</v>
      </c>
      <c r="C41" s="129" t="e">
        <f>VLOOKUP($E41,УЧАСТНИКИ!$A$2:$L$655,4,FALSE)</f>
        <v>#N/A</v>
      </c>
      <c r="D41" s="29" t="e">
        <f>VLOOKUP($E41,УЧАСТНИКИ!$A$2:$L$655,5,FALSE)</f>
        <v>#N/A</v>
      </c>
      <c r="E41" s="17" t="s">
        <v>250</v>
      </c>
      <c r="F41" s="17"/>
      <c r="G41" s="17"/>
      <c r="H41" s="17"/>
      <c r="I41" s="13"/>
    </row>
    <row r="42" spans="1:11" hidden="1">
      <c r="A42" s="17" t="s">
        <v>222</v>
      </c>
      <c r="B42" s="12" t="e">
        <f>VLOOKUP($E42,УЧАСТНИКИ!$A$2:$L$655,3,FALSE)</f>
        <v>#N/A</v>
      </c>
      <c r="C42" s="129" t="e">
        <f>VLOOKUP($E42,УЧАСТНИКИ!$A$2:$L$655,4,FALSE)</f>
        <v>#N/A</v>
      </c>
      <c r="D42" s="29" t="e">
        <f>VLOOKUP($E42,УЧАСТНИКИ!$A$2:$L$655,5,FALSE)</f>
        <v>#N/A</v>
      </c>
      <c r="E42" s="17" t="s">
        <v>251</v>
      </c>
      <c r="F42" s="17"/>
      <c r="G42" s="17"/>
      <c r="H42" s="17"/>
      <c r="I42" s="13"/>
    </row>
    <row r="43" spans="1:11" hidden="1">
      <c r="A43" s="17" t="s">
        <v>252</v>
      </c>
      <c r="B43" s="12" t="e">
        <f>VLOOKUP($E43,УЧАСТНИКИ!$A$2:$L$655,3,FALSE)</f>
        <v>#N/A</v>
      </c>
      <c r="C43" s="129" t="e">
        <f>VLOOKUP($E43,УЧАСТНИКИ!$A$2:$L$655,4,FALSE)</f>
        <v>#N/A</v>
      </c>
      <c r="D43" s="29" t="e">
        <f>VLOOKUP($E43,УЧАСТНИКИ!$A$2:$L$655,5,FALSE)</f>
        <v>#N/A</v>
      </c>
      <c r="E43" s="17" t="s">
        <v>253</v>
      </c>
      <c r="F43" s="17"/>
      <c r="G43" s="17"/>
      <c r="H43" s="17"/>
      <c r="I43" s="13"/>
    </row>
    <row r="44" spans="1:11" hidden="1">
      <c r="A44" s="17" t="s">
        <v>254</v>
      </c>
      <c r="B44" s="12" t="e">
        <f>VLOOKUP($E44,УЧАСТНИКИ!$A$2:$L$655,3,FALSE)</f>
        <v>#N/A</v>
      </c>
      <c r="C44" s="129" t="e">
        <f>VLOOKUP($E44,УЧАСТНИКИ!$A$2:$L$655,4,FALSE)</f>
        <v>#N/A</v>
      </c>
      <c r="D44" s="29" t="e">
        <f>VLOOKUP($E44,УЧАСТНИКИ!$A$2:$L$655,5,FALSE)</f>
        <v>#N/A</v>
      </c>
      <c r="E44" s="17" t="s">
        <v>215</v>
      </c>
      <c r="F44" s="17"/>
      <c r="G44" s="17"/>
      <c r="H44" s="17"/>
      <c r="I44" s="13"/>
    </row>
    <row r="45" spans="1:11" hidden="1">
      <c r="A45" s="17" t="s">
        <v>255</v>
      </c>
      <c r="B45" s="12" t="str">
        <f>VLOOKUP($E45,УЧАСТНИКИ!$A$2:$L$655,3,FALSE)</f>
        <v>АНДРИЕНКО ВАРВАРА</v>
      </c>
      <c r="C45" s="129" t="str">
        <f>VLOOKUP($E45,УЧАСТНИКИ!$A$2:$L$655,4,FALSE)</f>
        <v>11.08.2008</v>
      </c>
      <c r="D45" s="29" t="str">
        <f>VLOOKUP($E45,УЧАСТНИКИ!$A$2:$L$655,5,FALSE)</f>
        <v>РОСТОВ СШ-1</v>
      </c>
      <c r="E45" s="17" t="s">
        <v>256</v>
      </c>
      <c r="F45" s="17"/>
      <c r="G45" s="17"/>
      <c r="H45" s="17"/>
      <c r="I45" s="13"/>
    </row>
    <row r="46" spans="1:11" hidden="1">
      <c r="A46" s="17" t="s">
        <v>257</v>
      </c>
      <c r="B46" s="12" t="e">
        <f>VLOOKUP($E46,УЧАСТНИКИ!$A$2:$L$655,3,FALSE)</f>
        <v>#N/A</v>
      </c>
      <c r="C46" s="129" t="e">
        <f>VLOOKUP($E46,УЧАСТНИКИ!$A$2:$L$655,4,FALSE)</f>
        <v>#N/A</v>
      </c>
      <c r="D46" s="29" t="e">
        <f>VLOOKUP($E46,УЧАСТНИКИ!$A$2:$L$655,5,FALSE)</f>
        <v>#N/A</v>
      </c>
      <c r="E46" s="17" t="s">
        <v>258</v>
      </c>
      <c r="F46" s="17"/>
      <c r="G46" s="17"/>
      <c r="H46" s="17"/>
      <c r="I46" s="13"/>
    </row>
    <row r="47" spans="1:11" hidden="1">
      <c r="A47" s="17" t="s">
        <v>259</v>
      </c>
      <c r="B47" s="12" t="e">
        <f>VLOOKUP($E47,УЧАСТНИКИ!$A$2:$L$655,3,FALSE)</f>
        <v>#N/A</v>
      </c>
      <c r="C47" s="129" t="e">
        <f>VLOOKUP($E47,УЧАСТНИКИ!$A$2:$L$655,4,FALSE)</f>
        <v>#N/A</v>
      </c>
      <c r="D47" s="29" t="e">
        <f>VLOOKUP($E47,УЧАСТНИКИ!$A$2:$L$655,5,FALSE)</f>
        <v>#N/A</v>
      </c>
      <c r="E47" s="17" t="s">
        <v>260</v>
      </c>
      <c r="F47" s="17"/>
      <c r="G47" s="17"/>
      <c r="H47" s="17"/>
      <c r="I47" s="13"/>
    </row>
    <row r="48" spans="1:11" hidden="1">
      <c r="A48" s="17" t="s">
        <v>261</v>
      </c>
      <c r="B48" s="12" t="e">
        <f>VLOOKUP($E48,УЧАСТНИКИ!$A$2:$L$655,3,FALSE)</f>
        <v>#N/A</v>
      </c>
      <c r="C48" s="129" t="e">
        <f>VLOOKUP($E48,УЧАСТНИКИ!$A$2:$L$655,4,FALSE)</f>
        <v>#N/A</v>
      </c>
      <c r="D48" s="29" t="e">
        <f>VLOOKUP($E48,УЧАСТНИКИ!$A$2:$L$655,5,FALSE)</f>
        <v>#N/A</v>
      </c>
      <c r="E48" s="17" t="s">
        <v>262</v>
      </c>
      <c r="F48" s="17"/>
      <c r="G48" s="17"/>
      <c r="H48" s="17"/>
      <c r="I48" s="13"/>
    </row>
    <row r="49" spans="1:9" hidden="1">
      <c r="A49" s="17" t="s">
        <v>199</v>
      </c>
      <c r="B49" s="12" t="e">
        <f>VLOOKUP($E49,УЧАСТНИКИ!$A$2:$L$655,3,FALSE)</f>
        <v>#N/A</v>
      </c>
      <c r="C49" s="129" t="e">
        <f>VLOOKUP($E49,УЧАСТНИКИ!$A$2:$L$655,4,FALSE)</f>
        <v>#N/A</v>
      </c>
      <c r="D49" s="29" t="e">
        <f>VLOOKUP($E49,УЧАСТНИКИ!$A$2:$L$655,5,FALSE)</f>
        <v>#N/A</v>
      </c>
      <c r="E49" s="17" t="s">
        <v>263</v>
      </c>
      <c r="F49" s="17"/>
      <c r="G49" s="17"/>
      <c r="H49" s="17"/>
      <c r="I49" s="13"/>
    </row>
    <row r="50" spans="1:9" hidden="1">
      <c r="A50" s="17" t="s">
        <v>163</v>
      </c>
      <c r="B50" s="12" t="e">
        <f>VLOOKUP($E50,УЧАСТНИКИ!$A$2:$L$655,3,FALSE)</f>
        <v>#N/A</v>
      </c>
      <c r="C50" s="129" t="e">
        <f>VLOOKUP($E50,УЧАСТНИКИ!$A$2:$L$655,4,FALSE)</f>
        <v>#N/A</v>
      </c>
      <c r="D50" s="29" t="e">
        <f>VLOOKUP($E50,УЧАСТНИКИ!$A$2:$L$655,5,FALSE)</f>
        <v>#N/A</v>
      </c>
      <c r="E50" s="17" t="s">
        <v>264</v>
      </c>
      <c r="F50" s="17"/>
      <c r="G50" s="17"/>
      <c r="H50" s="17"/>
      <c r="I50" s="13"/>
    </row>
    <row r="51" spans="1:9" hidden="1">
      <c r="A51" s="17" t="s">
        <v>172</v>
      </c>
      <c r="B51" s="12" t="e">
        <f>VLOOKUP($E51,УЧАСТНИКИ!$A$2:$L$655,3,FALSE)</f>
        <v>#N/A</v>
      </c>
      <c r="C51" s="129" t="e">
        <f>VLOOKUP($E51,УЧАСТНИКИ!$A$2:$L$655,4,FALSE)</f>
        <v>#N/A</v>
      </c>
      <c r="D51" s="29" t="e">
        <f>VLOOKUP($E51,УЧАСТНИКИ!$A$2:$L$655,5,FALSE)</f>
        <v>#N/A</v>
      </c>
      <c r="E51" s="17" t="s">
        <v>265</v>
      </c>
      <c r="F51" s="17"/>
      <c r="G51" s="17"/>
      <c r="H51" s="17"/>
      <c r="I51" s="13"/>
    </row>
    <row r="52" spans="1:9" hidden="1">
      <c r="A52" s="17" t="s">
        <v>266</v>
      </c>
      <c r="B52" s="12" t="e">
        <f>VLOOKUP($E52,УЧАСТНИКИ!$A$2:$L$655,3,FALSE)</f>
        <v>#N/A</v>
      </c>
      <c r="C52" s="129" t="e">
        <f>VLOOKUP($E52,УЧАСТНИКИ!$A$2:$L$655,4,FALSE)</f>
        <v>#N/A</v>
      </c>
      <c r="D52" s="29" t="e">
        <f>VLOOKUP($E52,УЧАСТНИКИ!$A$2:$L$655,5,FALSE)</f>
        <v>#N/A</v>
      </c>
      <c r="E52" s="17" t="s">
        <v>267</v>
      </c>
      <c r="F52" s="17"/>
      <c r="G52" s="17"/>
      <c r="H52" s="17"/>
      <c r="I52" s="13"/>
    </row>
    <row r="53" spans="1:9" hidden="1">
      <c r="A53" s="17" t="s">
        <v>167</v>
      </c>
      <c r="B53" s="12" t="e">
        <f>VLOOKUP($E53,УЧАСТНИКИ!$A$2:$L$655,3,FALSE)</f>
        <v>#N/A</v>
      </c>
      <c r="C53" s="129" t="e">
        <f>VLOOKUP($E53,УЧАСТНИКИ!$A$2:$L$655,4,FALSE)</f>
        <v>#N/A</v>
      </c>
      <c r="D53" s="29" t="e">
        <f>VLOOKUP($E53,УЧАСТНИКИ!$A$2:$L$655,5,FALSE)</f>
        <v>#N/A</v>
      </c>
      <c r="E53" s="17" t="s">
        <v>268</v>
      </c>
      <c r="F53" s="17"/>
      <c r="G53" s="17"/>
      <c r="H53" s="17"/>
      <c r="I53" s="13"/>
    </row>
    <row r="54" spans="1:9" hidden="1">
      <c r="A54" s="17" t="s">
        <v>209</v>
      </c>
      <c r="B54" s="12" t="e">
        <f>VLOOKUP($E54,УЧАСТНИКИ!$A$2:$L$655,3,FALSE)</f>
        <v>#N/A</v>
      </c>
      <c r="C54" s="129" t="e">
        <f>VLOOKUP($E54,УЧАСТНИКИ!$A$2:$L$655,4,FALSE)</f>
        <v>#N/A</v>
      </c>
      <c r="D54" s="29" t="e">
        <f>VLOOKUP($E54,УЧАСТНИКИ!$A$2:$L$655,5,FALSE)</f>
        <v>#N/A</v>
      </c>
      <c r="E54" s="17" t="s">
        <v>269</v>
      </c>
      <c r="F54" s="17"/>
      <c r="G54" s="17"/>
      <c r="H54" s="17"/>
      <c r="I54" s="13"/>
    </row>
    <row r="55" spans="1:9" hidden="1">
      <c r="A55" s="17" t="s">
        <v>165</v>
      </c>
      <c r="B55" s="12" t="e">
        <f>VLOOKUP($E55,УЧАСТНИКИ!$A$2:$L$655,3,FALSE)</f>
        <v>#N/A</v>
      </c>
      <c r="C55" s="129" t="e">
        <f>VLOOKUP($E55,УЧАСТНИКИ!$A$2:$L$655,4,FALSE)</f>
        <v>#N/A</v>
      </c>
      <c r="D55" s="29" t="e">
        <f>VLOOKUP($E55,УЧАСТНИКИ!$A$2:$L$655,5,FALSE)</f>
        <v>#N/A</v>
      </c>
      <c r="E55" s="17" t="s">
        <v>228</v>
      </c>
      <c r="F55" s="17"/>
      <c r="G55" s="17"/>
      <c r="H55" s="17"/>
      <c r="I55" s="13"/>
    </row>
    <row r="56" spans="1:9" hidden="1">
      <c r="A56" s="17" t="s">
        <v>210</v>
      </c>
      <c r="B56" s="12" t="str">
        <f>VLOOKUP($E56,УЧАСТНИКИ!$A$2:$L$655,3,FALSE)</f>
        <v>СЕЛЕЗНЕВА СОФЬЯ</v>
      </c>
      <c r="C56" s="129" t="str">
        <f>VLOOKUP($E56,УЧАСТНИКИ!$A$2:$L$655,4,FALSE)</f>
        <v>14.01.2004</v>
      </c>
      <c r="D56" s="29" t="str">
        <f>VLOOKUP($E56,УЧАСТНИКИ!$A$2:$L$655,5,FALSE)</f>
        <v>БАТАЙСК СШ</v>
      </c>
      <c r="E56" s="17" t="s">
        <v>270</v>
      </c>
      <c r="F56" s="17"/>
      <c r="G56" s="17"/>
      <c r="H56" s="17"/>
      <c r="I56" s="13"/>
    </row>
    <row r="57" spans="1:9" hidden="1">
      <c r="A57" s="17" t="s">
        <v>271</v>
      </c>
      <c r="B57" s="12" t="e">
        <f>VLOOKUP($E57,УЧАСТНИКИ!$A$2:$L$655,3,FALSE)</f>
        <v>#N/A</v>
      </c>
      <c r="C57" s="129" t="e">
        <f>VLOOKUP($E57,УЧАСТНИКИ!$A$2:$L$655,4,FALSE)</f>
        <v>#N/A</v>
      </c>
      <c r="D57" s="29" t="e">
        <f>VLOOKUP($E57,УЧАСТНИКИ!$A$2:$L$655,5,FALSE)</f>
        <v>#N/A</v>
      </c>
      <c r="E57" s="17" t="s">
        <v>202</v>
      </c>
      <c r="F57" s="17"/>
      <c r="G57" s="17"/>
      <c r="H57" s="17"/>
      <c r="I57" s="13"/>
    </row>
    <row r="58" spans="1:9" hidden="1">
      <c r="A58" s="17" t="s">
        <v>272</v>
      </c>
      <c r="B58" s="12" t="e">
        <f>VLOOKUP($E58,УЧАСТНИКИ!$A$2:$L$655,3,FALSE)</f>
        <v>#N/A</v>
      </c>
      <c r="C58" s="129" t="e">
        <f>VLOOKUP($E58,УЧАСТНИКИ!$A$2:$L$655,4,FALSE)</f>
        <v>#N/A</v>
      </c>
      <c r="D58" s="29" t="e">
        <f>VLOOKUP($E58,УЧАСТНИКИ!$A$2:$L$655,5,FALSE)</f>
        <v>#N/A</v>
      </c>
      <c r="E58" s="17" t="s">
        <v>273</v>
      </c>
      <c r="F58" s="17"/>
      <c r="G58" s="17"/>
      <c r="H58" s="17"/>
      <c r="I58" s="13"/>
    </row>
    <row r="59" spans="1:9" hidden="1">
      <c r="A59" s="17" t="s">
        <v>139</v>
      </c>
      <c r="B59" s="12" t="e">
        <f>VLOOKUP($E59,УЧАСТНИКИ!$A$2:$L$655,3,FALSE)</f>
        <v>#N/A</v>
      </c>
      <c r="C59" s="129" t="e">
        <f>VLOOKUP($E59,УЧАСТНИКИ!$A$2:$L$655,4,FALSE)</f>
        <v>#N/A</v>
      </c>
      <c r="D59" s="29" t="e">
        <f>VLOOKUP($E59,УЧАСТНИКИ!$A$2:$L$655,5,FALSE)</f>
        <v>#N/A</v>
      </c>
      <c r="E59" s="17" t="s">
        <v>274</v>
      </c>
      <c r="F59" s="17"/>
      <c r="G59" s="17"/>
      <c r="H59" s="17"/>
      <c r="I59" s="13"/>
    </row>
    <row r="60" spans="1:9" hidden="1">
      <c r="A60" s="17" t="s">
        <v>213</v>
      </c>
      <c r="B60" s="12" t="e">
        <f>VLOOKUP($E60,УЧАСТНИКИ!$A$2:$L$655,3,FALSE)</f>
        <v>#N/A</v>
      </c>
      <c r="C60" s="129" t="e">
        <f>VLOOKUP($E60,УЧАСТНИКИ!$A$2:$L$655,4,FALSE)</f>
        <v>#N/A</v>
      </c>
      <c r="D60" s="29" t="e">
        <f>VLOOKUP($E60,УЧАСТНИКИ!$A$2:$L$655,5,FALSE)</f>
        <v>#N/A</v>
      </c>
      <c r="E60" s="17" t="s">
        <v>275</v>
      </c>
      <c r="F60" s="17"/>
      <c r="G60" s="17"/>
      <c r="H60" s="17"/>
      <c r="I60" s="13"/>
    </row>
    <row r="61" spans="1:9" hidden="1">
      <c r="A61" s="17" t="s">
        <v>276</v>
      </c>
      <c r="B61" s="12" t="e">
        <f>VLOOKUP($E61,УЧАСТНИКИ!$A$2:$L$655,3,FALSE)</f>
        <v>#N/A</v>
      </c>
      <c r="C61" s="129" t="e">
        <f>VLOOKUP($E61,УЧАСТНИКИ!$A$2:$L$655,4,FALSE)</f>
        <v>#N/A</v>
      </c>
      <c r="D61" s="29" t="e">
        <f>VLOOKUP($E61,УЧАСТНИКИ!$A$2:$L$655,5,FALSE)</f>
        <v>#N/A</v>
      </c>
      <c r="E61" s="17" t="s">
        <v>277</v>
      </c>
      <c r="F61" s="17"/>
      <c r="G61" s="17"/>
      <c r="H61" s="17"/>
      <c r="I61" s="13"/>
    </row>
    <row r="62" spans="1:9" hidden="1">
      <c r="A62" s="17" t="s">
        <v>170</v>
      </c>
      <c r="B62" s="12" t="e">
        <f>VLOOKUP($E62,УЧАСТНИКИ!$A$2:$L$655,3,FALSE)</f>
        <v>#N/A</v>
      </c>
      <c r="C62" s="129" t="e">
        <f>VLOOKUP($E62,УЧАСТНИКИ!$A$2:$L$655,4,FALSE)</f>
        <v>#N/A</v>
      </c>
      <c r="D62" s="29" t="e">
        <f>VLOOKUP($E62,УЧАСТНИКИ!$A$2:$L$655,5,FALSE)</f>
        <v>#N/A</v>
      </c>
      <c r="E62" s="17" t="s">
        <v>206</v>
      </c>
      <c r="F62" s="17"/>
      <c r="G62" s="17"/>
      <c r="H62" s="17"/>
      <c r="I62" s="13"/>
    </row>
    <row r="63" spans="1:9" ht="20.100000000000001" customHeight="1">
      <c r="A63" s="17" t="s">
        <v>97</v>
      </c>
      <c r="B63" s="12" t="str">
        <f>VLOOKUP($E63,УЧАСТНИКИ!$A$2:$L$655,3,FALSE)</f>
        <v>ПИСКУНОВА МАРИЯ</v>
      </c>
      <c r="C63" s="129" t="str">
        <f>VLOOKUP($E63,УЧАСТНИКИ!$A$2:$L$655,4,FALSE)</f>
        <v>03.06.2010</v>
      </c>
      <c r="D63" s="29" t="str">
        <f>VLOOKUP($E63,УЧАСТНИКИ!$A$2:$L$655,5,FALSE)</f>
        <v>РОСТОВ СШ-1</v>
      </c>
      <c r="E63" s="17" t="s">
        <v>150</v>
      </c>
      <c r="F63" s="17"/>
      <c r="G63" s="17"/>
      <c r="H63" s="17"/>
      <c r="I63" s="13"/>
    </row>
    <row r="64" spans="1:9" ht="20.100000000000001" customHeight="1">
      <c r="A64" s="17" t="s">
        <v>96</v>
      </c>
      <c r="B64" s="12" t="str">
        <f>VLOOKUP($E64,УЧАСТНИКИ!$A$2:$L$655,3,FALSE)</f>
        <v>КОЛЕСНИКОВА АЛЕКСАНДРА</v>
      </c>
      <c r="C64" s="129" t="str">
        <f>VLOOKUP($E64,УЧАСТНИКИ!$A$2:$L$655,4,FALSE)</f>
        <v>06.01.2009</v>
      </c>
      <c r="D64" s="29" t="str">
        <f>VLOOKUP($E64,УЧАСТНИКИ!$A$2:$L$655,5,FALSE)</f>
        <v>СШОРК ЦСКА (СКА, Ростов н/Д)</v>
      </c>
      <c r="E64" s="17" t="s">
        <v>90</v>
      </c>
      <c r="F64" s="17"/>
      <c r="G64" s="17"/>
      <c r="H64" s="17"/>
      <c r="I64" s="13"/>
    </row>
    <row r="65" spans="1:9" ht="20.100000000000001" customHeight="1">
      <c r="A65" s="17" t="s">
        <v>95</v>
      </c>
      <c r="B65" s="190" t="e">
        <f>VLOOKUP($E65,УЧАСТНИКИ!$A$2:$L$655,3,FALSE)</f>
        <v>#N/A</v>
      </c>
      <c r="C65" s="194" t="e">
        <f>VLOOKUP($E65,УЧАСТНИКИ!$A$2:$L$655,4,FALSE)</f>
        <v>#N/A</v>
      </c>
      <c r="D65" s="195" t="e">
        <f>VLOOKUP($E65,УЧАСТНИКИ!$A$2:$L$655,5,FALSE)</f>
        <v>#N/A</v>
      </c>
      <c r="E65" s="17"/>
      <c r="F65" s="17"/>
      <c r="G65" s="17"/>
      <c r="H65" s="17"/>
      <c r="I65" s="13"/>
    </row>
    <row r="68" spans="1:9" ht="15.75">
      <c r="A68" s="4" t="s">
        <v>78</v>
      </c>
      <c r="B68" s="2"/>
      <c r="D68" s="4"/>
    </row>
    <row r="69" spans="1:9" ht="15.75">
      <c r="A69" s="4" t="s">
        <v>70</v>
      </c>
    </row>
    <row r="70" spans="1:9" ht="15.75">
      <c r="A70" s="4" t="s">
        <v>72</v>
      </c>
      <c r="B70" s="4"/>
    </row>
    <row r="71" spans="1:9" ht="15.75">
      <c r="A71" s="4" t="s">
        <v>71</v>
      </c>
      <c r="B71" s="4"/>
    </row>
  </sheetData>
  <mergeCells count="6">
    <mergeCell ref="E5:J5"/>
    <mergeCell ref="A5:B5"/>
    <mergeCell ref="A6:B6"/>
    <mergeCell ref="A4:I4"/>
    <mergeCell ref="A1:I1"/>
    <mergeCell ref="A3:I3"/>
  </mergeCells>
  <phoneticPr fontId="2" type="noConversion"/>
  <printOptions horizontalCentered="1"/>
  <pageMargins left="0" right="0" top="0.39" bottom="0.2" header="0.27559055118110237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indexed="34"/>
  </sheetPr>
  <dimension ref="A1:M64"/>
  <sheetViews>
    <sheetView topLeftCell="A20" workbookViewId="0">
      <selection activeCell="A2" sqref="A2:M33"/>
    </sheetView>
  </sheetViews>
  <sheetFormatPr defaultColWidth="9.140625" defaultRowHeight="12.75"/>
  <cols>
    <col min="1" max="1" width="4" style="14" customWidth="1"/>
    <col min="2" max="2" width="30.7109375" style="14" customWidth="1"/>
    <col min="3" max="3" width="15.85546875" style="14" customWidth="1"/>
    <col min="4" max="4" width="19.42578125" style="14" customWidth="1"/>
    <col min="5" max="5" width="7.7109375" style="14" customWidth="1"/>
    <col min="6" max="7" width="6.85546875" style="14" customWidth="1"/>
    <col min="8" max="8" width="18.7109375" style="14" customWidth="1"/>
    <col min="9" max="10" width="9.42578125" style="14" customWidth="1"/>
    <col min="11" max="13" width="0" style="14" hidden="1" customWidth="1"/>
    <col min="14" max="16384" width="9.140625" style="14"/>
  </cols>
  <sheetData>
    <row r="1" spans="1:13">
      <c r="A1" s="464"/>
      <c r="B1" s="464"/>
      <c r="C1" s="464"/>
      <c r="D1" s="464"/>
      <c r="E1" s="464"/>
      <c r="F1" s="464"/>
      <c r="G1" s="464"/>
      <c r="H1" s="464"/>
      <c r="I1" s="464"/>
      <c r="J1" s="464"/>
    </row>
    <row r="2" spans="1:13">
      <c r="A2" s="464" t="s">
        <v>350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>
      <c r="A3" s="464" t="s">
        <v>351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</row>
    <row r="4" spans="1:13" ht="15" customHeight="1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469"/>
    </row>
    <row r="5" spans="1:13" ht="14.25">
      <c r="A5" s="88"/>
      <c r="B5" s="88"/>
      <c r="C5" s="88"/>
      <c r="D5" s="88"/>
      <c r="E5" s="468" t="s">
        <v>88</v>
      </c>
      <c r="F5" s="468"/>
      <c r="G5" s="468"/>
      <c r="H5" s="468"/>
      <c r="I5" s="468"/>
      <c r="J5" s="468"/>
    </row>
    <row r="6" spans="1:13">
      <c r="C6" s="11"/>
      <c r="D6" s="3"/>
      <c r="H6" s="11"/>
      <c r="I6" s="15"/>
      <c r="J6" s="11"/>
    </row>
    <row r="7" spans="1:13">
      <c r="A7" s="466" t="s">
        <v>81</v>
      </c>
      <c r="B7" s="466"/>
      <c r="C7" s="11"/>
      <c r="D7" s="3"/>
      <c r="H7" s="83" t="str">
        <f>d_1</f>
        <v>9 декабря 2023г.</v>
      </c>
      <c r="I7" s="15"/>
      <c r="J7" s="11"/>
    </row>
    <row r="8" spans="1:13" ht="12.75" customHeight="1">
      <c r="A8" s="83" t="str">
        <f>d_4</f>
        <v>ЖЕНЩИНЫ</v>
      </c>
      <c r="C8" s="11"/>
      <c r="D8" s="3"/>
      <c r="E8" s="19"/>
      <c r="F8" s="126" t="str">
        <f>d_5</f>
        <v>г. РОСТОВ-НА-ДОНУ, л/а манеж ДГТУ</v>
      </c>
      <c r="G8" s="19"/>
      <c r="H8" s="19"/>
      <c r="I8" s="184" t="s">
        <v>352</v>
      </c>
      <c r="J8" s="11"/>
    </row>
    <row r="9" spans="1:13" ht="26.25" customHeight="1">
      <c r="A9" s="106" t="s">
        <v>76</v>
      </c>
      <c r="B9" s="106" t="s">
        <v>77</v>
      </c>
      <c r="C9" s="106" t="s">
        <v>74</v>
      </c>
      <c r="D9" s="106" t="s">
        <v>110</v>
      </c>
      <c r="E9" s="106" t="s">
        <v>45</v>
      </c>
      <c r="F9" s="106" t="s">
        <v>113</v>
      </c>
      <c r="G9" s="106" t="s">
        <v>114</v>
      </c>
      <c r="H9" s="106" t="s">
        <v>115</v>
      </c>
      <c r="I9" s="106" t="s">
        <v>60</v>
      </c>
      <c r="J9" s="106" t="s">
        <v>79</v>
      </c>
    </row>
    <row r="10" spans="1:13" ht="14.25" customHeight="1" thickBot="1">
      <c r="A10" s="115"/>
      <c r="B10" s="116" t="s">
        <v>320</v>
      </c>
      <c r="C10" s="114"/>
      <c r="D10" s="114"/>
      <c r="E10" s="108"/>
      <c r="F10" s="114"/>
      <c r="G10" s="114"/>
      <c r="H10" s="114"/>
      <c r="I10" s="114"/>
      <c r="J10" s="117"/>
    </row>
    <row r="11" spans="1:13" ht="20.100000000000001" customHeight="1">
      <c r="A11" s="16" t="s">
        <v>48</v>
      </c>
      <c r="B11" s="12" t="str">
        <f>VLOOKUP($E11,УЧАСТНИКИ!$A$2:$L$655,3,FALSE)</f>
        <v>ТАЩИЯН ЕВА</v>
      </c>
      <c r="C11" s="13" t="str">
        <f>VLOOKUP($E11,УЧАСТНИКИ!$A$2:$L$655,4,FALSE)</f>
        <v>31.07.2010</v>
      </c>
      <c r="D11" s="257" t="str">
        <f>VLOOKUP($E11,УЧАСТНИКИ!$A$2:$L$655,5,FALSE)</f>
        <v>СШОРК ЦСКА (СКА, Ростов н/Д)</v>
      </c>
      <c r="E11" s="347" t="s">
        <v>53</v>
      </c>
      <c r="F11" s="258"/>
      <c r="G11" s="245"/>
      <c r="H11" s="245"/>
      <c r="I11" s="245"/>
      <c r="J11" s="278"/>
    </row>
    <row r="12" spans="1:13" ht="20.100000000000001" customHeight="1">
      <c r="A12" s="17" t="s">
        <v>49</v>
      </c>
      <c r="B12" s="12" t="str">
        <f>VLOOKUP($E12,УЧАСТНИКИ!$A$2:$L$655,3,FALSE)</f>
        <v>ХЛЫБОВА МАРИЯ</v>
      </c>
      <c r="C12" s="13" t="str">
        <f>VLOOKUP($E12,УЧАСТНИКИ!$A$2:$L$655,4,FALSE)</f>
        <v>26.09.2009</v>
      </c>
      <c r="D12" s="257" t="str">
        <f>VLOOKUP($E12,УЧАСТНИКИ!$A$2:$L$655,5,FALSE)</f>
        <v>ТАГАНРОГ СШОР-13</v>
      </c>
      <c r="E12" s="254" t="s">
        <v>170</v>
      </c>
      <c r="F12" s="258"/>
      <c r="G12" s="245"/>
      <c r="H12" s="245"/>
      <c r="I12" s="245"/>
      <c r="J12" s="246">
        <f>VLOOKUP($E12,УЧАСТНИКИ!$A$2:$L$655,9,FALSE)</f>
        <v>0</v>
      </c>
    </row>
    <row r="13" spans="1:13" ht="20.100000000000001" customHeight="1">
      <c r="A13" s="17" t="s">
        <v>50</v>
      </c>
      <c r="B13" s="12" t="str">
        <f>VLOOKUP($E13,УЧАСТНИКИ!$A$2:$L$655,3,FALSE)</f>
        <v>КУЧМИСТОВА АЛИНА</v>
      </c>
      <c r="C13" s="13" t="str">
        <f>VLOOKUP($E13,УЧАСТНИКИ!$A$2:$L$655,4,FALSE)</f>
        <v>07.05.2007</v>
      </c>
      <c r="D13" s="257" t="str">
        <f>VLOOKUP($E13,УЧАСТНИКИ!$A$2:$L$655,5,FALSE)</f>
        <v>СШОР-5</v>
      </c>
      <c r="E13" s="254" t="s">
        <v>450</v>
      </c>
      <c r="F13" s="258"/>
      <c r="G13" s="245"/>
      <c r="H13" s="245"/>
      <c r="I13" s="245"/>
      <c r="J13" s="246">
        <f>VLOOKUP($E13,УЧАСТНИКИ!$A$2:$L$655,9,FALSE)</f>
        <v>0</v>
      </c>
    </row>
    <row r="14" spans="1:13" ht="20.100000000000001" customHeight="1">
      <c r="A14" s="17" t="s">
        <v>51</v>
      </c>
      <c r="B14" s="12" t="str">
        <f>VLOOKUP($E14,УЧАСТНИКИ!$A$2:$L$655,3,FALSE)</f>
        <v>СОКОЛЕНКО ПОЛИНА</v>
      </c>
      <c r="C14" s="13" t="str">
        <f>VLOOKUP($E14,УЧАСТНИКИ!$A$2:$L$655,4,FALSE)</f>
        <v>13.12.2009</v>
      </c>
      <c r="D14" s="257" t="str">
        <f>VLOOKUP($E14,УЧАСТНИКИ!$A$2:$L$655,5,FALSE)</f>
        <v>РОСТОВ СШ-1</v>
      </c>
      <c r="E14" s="347" t="s">
        <v>483</v>
      </c>
      <c r="F14" s="279"/>
      <c r="G14" s="192"/>
      <c r="H14" s="192"/>
      <c r="I14" s="192"/>
      <c r="J14" s="191">
        <f>VLOOKUP($E14,УЧАСТНИКИ!$A$2:$L$655,9,FALSE)</f>
        <v>0</v>
      </c>
      <c r="L14" s="3"/>
    </row>
    <row r="15" spans="1:13" ht="15.75" customHeight="1">
      <c r="A15" s="17" t="s">
        <v>52</v>
      </c>
      <c r="B15" s="12" t="str">
        <f>VLOOKUP($E15,УЧАСТНИКИ!$A$2:$L$655,3,FALSE)</f>
        <v>ЧУЧЕЛОВА ЕВГЕНИЯ</v>
      </c>
      <c r="C15" s="13" t="str">
        <f>VLOOKUP($E15,УЧАСТНИКИ!$A$2:$L$655,4,FALSE)</f>
        <v>09.08.2008</v>
      </c>
      <c r="D15" s="257" t="str">
        <f>VLOOKUP($E15,УЧАСТНИКИ!$A$2:$L$655,5,FALSE)</f>
        <v>РОСТОВ СШ-1</v>
      </c>
      <c r="E15" s="347" t="s">
        <v>526</v>
      </c>
      <c r="F15" s="279"/>
      <c r="G15" s="192"/>
      <c r="H15" s="192"/>
      <c r="I15" s="192"/>
      <c r="J15" s="191">
        <f>VLOOKUP($E15,УЧАСТНИКИ!$A$2:$L$655,9,FALSE)</f>
        <v>0</v>
      </c>
    </row>
    <row r="16" spans="1:13" ht="15.75" customHeight="1">
      <c r="A16" s="17" t="s">
        <v>53</v>
      </c>
      <c r="B16" s="12" t="str">
        <f>VLOOKUP($E16,УЧАСТНИКИ!$A$2:$L$655,3,FALSE)</f>
        <v>ЧИЧИБАБИНА АЛЕВТИНА</v>
      </c>
      <c r="C16" s="13" t="str">
        <f>VLOOKUP($E16,УЧАСТНИКИ!$A$2:$L$655,4,FALSE)</f>
        <v>19.12.2006</v>
      </c>
      <c r="D16" s="257" t="str">
        <f>VLOOKUP($E16,УЧАСТНИКИ!$A$2:$L$655,5,FALSE)</f>
        <v>РОУОР АЗОВ СШ-2</v>
      </c>
      <c r="E16" s="254" t="s">
        <v>752</v>
      </c>
      <c r="F16" s="279"/>
      <c r="G16" s="192"/>
      <c r="H16" s="192"/>
      <c r="I16" s="192"/>
      <c r="J16" s="191">
        <f>VLOOKUP($E16,УЧАСТНИКИ!$A$2:$L$655,9,FALSE)</f>
        <v>0</v>
      </c>
    </row>
    <row r="17" spans="1:12" ht="15.75" customHeight="1">
      <c r="A17" s="17" t="s">
        <v>54</v>
      </c>
      <c r="B17" s="190" t="e">
        <f>VLOOKUP($E17,УЧАСТНИКИ!$A$2:$L$655,3,FALSE)</f>
        <v>#N/A</v>
      </c>
      <c r="C17" s="191" t="e">
        <f>VLOOKUP($E17,УЧАСТНИКИ!$A$2:$L$655,4,FALSE)</f>
        <v>#N/A</v>
      </c>
      <c r="D17" s="195" t="e">
        <f>VLOOKUP($E17,УЧАСТНИКИ!$A$2:$L$655,5,FALSE)</f>
        <v>#N/A</v>
      </c>
      <c r="E17" s="192"/>
      <c r="F17" s="192"/>
      <c r="G17" s="192"/>
      <c r="H17" s="192"/>
      <c r="I17" s="192"/>
      <c r="J17" s="191" t="e">
        <f>VLOOKUP($E17,УЧАСТНИКИ!$A$2:$L$655,9,FALSE)</f>
        <v>#N/A</v>
      </c>
    </row>
    <row r="18" spans="1:12" ht="15.75" customHeight="1">
      <c r="A18" s="17">
        <v>8</v>
      </c>
      <c r="B18" s="190" t="e">
        <f>VLOOKUP($E18,УЧАСТНИКИ!$A$2:$L$655,3,FALSE)</f>
        <v>#N/A</v>
      </c>
      <c r="C18" s="191" t="e">
        <f>VLOOKUP($E18,УЧАСТНИКИ!$A$2:$L$655,4,FALSE)</f>
        <v>#N/A</v>
      </c>
      <c r="D18" s="195" t="e">
        <f>VLOOKUP($E18,УЧАСТНИКИ!$A$2:$L$655,5,FALSE)</f>
        <v>#N/A</v>
      </c>
      <c r="E18" s="192"/>
      <c r="F18" s="192"/>
      <c r="G18" s="192"/>
      <c r="H18" s="192"/>
      <c r="I18" s="192"/>
      <c r="J18" s="191" t="e">
        <f>VLOOKUP($E18,УЧАСТНИКИ!$A$2:$L$655,9,FALSE)</f>
        <v>#N/A</v>
      </c>
    </row>
    <row r="19" spans="1:12" ht="14.25" customHeight="1" thickBot="1">
      <c r="A19" s="115"/>
      <c r="B19" s="116" t="s">
        <v>321</v>
      </c>
      <c r="C19" s="114"/>
      <c r="D19" s="114"/>
      <c r="E19" s="108"/>
      <c r="F19" s="114"/>
      <c r="G19" s="114"/>
      <c r="H19" s="114"/>
      <c r="I19" s="114"/>
      <c r="J19" s="117"/>
    </row>
    <row r="20" spans="1:12" ht="20.100000000000001" customHeight="1">
      <c r="A20" s="16" t="s">
        <v>48</v>
      </c>
      <c r="B20" s="12" t="str">
        <f>VLOOKUP($E20,УЧАСТНИКИ!$A$2:$L$655,3,FALSE)</f>
        <v>ОСТАПЧЕНКО ПОЛИНА</v>
      </c>
      <c r="C20" s="13" t="str">
        <f>VLOOKUP($E20,УЧАСТНИКИ!$A$2:$L$655,4,FALSE)</f>
        <v>18.12.2008</v>
      </c>
      <c r="D20" s="257" t="str">
        <f>VLOOKUP($E20,УЧАСТНИКИ!$A$2:$L$655,5,FALSE)</f>
        <v>ГУКОВО СШ ПРОМЕТЕЙ</v>
      </c>
      <c r="E20" s="347" t="s">
        <v>411</v>
      </c>
      <c r="F20" s="258"/>
      <c r="G20" s="245"/>
      <c r="H20" s="245"/>
      <c r="I20" s="245"/>
      <c r="J20" s="278"/>
    </row>
    <row r="21" spans="1:12" ht="20.100000000000001" customHeight="1">
      <c r="A21" s="17" t="s">
        <v>49</v>
      </c>
      <c r="B21" s="12" t="str">
        <f>VLOOKUP($E21,УЧАСТНИКИ!$A$2:$L$655,3,FALSE)</f>
        <v>КУЛИКОВСКАЯ АНАСТАСИЯ</v>
      </c>
      <c r="C21" s="13" t="str">
        <f>VLOOKUP($E21,УЧАСТНИКИ!$A$2:$L$655,4,FALSE)</f>
        <v>12.08.2008</v>
      </c>
      <c r="D21" s="257" t="str">
        <f>VLOOKUP($E21,УЧАСТНИКИ!$A$2:$L$655,5,FALSE)</f>
        <v>РОСТОВ СШ-1</v>
      </c>
      <c r="E21" s="347" t="s">
        <v>523</v>
      </c>
      <c r="F21" s="258"/>
      <c r="G21" s="245"/>
      <c r="H21" s="245"/>
      <c r="I21" s="245"/>
      <c r="J21" s="246">
        <f>VLOOKUP($E21,УЧАСТНИКИ!$A$2:$L$655,9,FALSE)</f>
        <v>0</v>
      </c>
    </row>
    <row r="22" spans="1:12" ht="20.100000000000001" customHeight="1">
      <c r="A22" s="17" t="s">
        <v>50</v>
      </c>
      <c r="B22" s="12" t="e">
        <f>VLOOKUP($E22,УЧАСТНИКИ!$A$2:$L$655,3,FALSE)</f>
        <v>#N/A</v>
      </c>
      <c r="C22" s="13" t="e">
        <f>VLOOKUP($E22,УЧАСТНИКИ!$A$2:$L$655,4,FALSE)</f>
        <v>#N/A</v>
      </c>
      <c r="D22" s="257" t="e">
        <f>VLOOKUP($E22,УЧАСТНИКИ!$A$2:$L$655,5,FALSE)</f>
        <v>#N/A</v>
      </c>
      <c r="E22" s="347" t="s">
        <v>745</v>
      </c>
      <c r="F22" s="258"/>
      <c r="G22" s="245"/>
      <c r="H22" s="245"/>
      <c r="I22" s="245"/>
      <c r="J22" s="246" t="e">
        <f>VLOOKUP($E22,УЧАСТНИКИ!$A$2:$L$655,9,FALSE)</f>
        <v>#N/A</v>
      </c>
    </row>
    <row r="23" spans="1:12" ht="20.100000000000001" customHeight="1">
      <c r="A23" s="17" t="s">
        <v>51</v>
      </c>
      <c r="B23" s="12" t="str">
        <f>VLOOKUP($E23,УЧАСТНИКИ!$A$2:$L$655,3,FALSE)</f>
        <v>НЕГОВОРОВА АНАСТАСИЯ</v>
      </c>
      <c r="C23" s="13" t="str">
        <f>VLOOKUP($E23,УЧАСТНИКИ!$A$2:$L$655,4,FALSE)</f>
        <v>16.0.2006</v>
      </c>
      <c r="D23" s="257" t="str">
        <f>VLOOKUP($E23,УЧАСТНИКИ!$A$2:$L$655,5,FALSE)</f>
        <v>БАТАЙСК МБУ ДО СШ</v>
      </c>
      <c r="E23" s="347" t="s">
        <v>34</v>
      </c>
      <c r="F23" s="279"/>
      <c r="G23" s="192"/>
      <c r="H23" s="192"/>
      <c r="I23" s="192"/>
      <c r="J23" s="191">
        <f>VLOOKUP($E23,УЧАСТНИКИ!$A$2:$L$655,9,FALSE)</f>
        <v>0</v>
      </c>
      <c r="L23" s="3"/>
    </row>
    <row r="24" spans="1:12" ht="15.75" customHeight="1">
      <c r="A24" s="17" t="s">
        <v>52</v>
      </c>
      <c r="B24" s="12" t="str">
        <f>VLOOKUP($E24,УЧАСТНИКИ!$A$2:$L$655,3,FALSE)</f>
        <v>ИВАЩЕНКО МАРИЯ</v>
      </c>
      <c r="C24" s="13" t="str">
        <f>VLOOKUP($E24,УЧАСТНИКИ!$A$2:$L$655,4,FALSE)</f>
        <v>16.06.2008</v>
      </c>
      <c r="D24" s="257" t="str">
        <f>VLOOKUP($E24,УЧАСТНИКИ!$A$2:$L$655,5,FALSE)</f>
        <v>БАТАЙСК МБУ ДО СШ</v>
      </c>
      <c r="E24" s="254" t="s">
        <v>747</v>
      </c>
      <c r="F24" s="279"/>
      <c r="G24" s="192"/>
      <c r="H24" s="192"/>
      <c r="I24" s="192"/>
      <c r="J24" s="191">
        <f>VLOOKUP($E24,УЧАСТНИКИ!$A$2:$L$655,9,FALSE)</f>
        <v>0</v>
      </c>
    </row>
    <row r="25" spans="1:12" ht="15.75" customHeight="1">
      <c r="A25" s="17" t="s">
        <v>53</v>
      </c>
      <c r="B25" s="12" t="str">
        <f>VLOOKUP($E25,УЧАСТНИКИ!$A$2:$L$655,3,FALSE)</f>
        <v>ГЕРГИЛЬ ВАЛЕНТИНА</v>
      </c>
      <c r="C25" s="13" t="str">
        <f>VLOOKUP($E25,УЧАСТНИКИ!$A$2:$L$655,4,FALSE)</f>
        <v>14.02.2006</v>
      </c>
      <c r="D25" s="257" t="str">
        <f>VLOOKUP($E25,УЧАСТНИКИ!$A$2:$L$655,5,FALSE)</f>
        <v>БАТАЙСК СШ</v>
      </c>
      <c r="E25" s="347" t="s">
        <v>749</v>
      </c>
      <c r="F25" s="279"/>
      <c r="G25" s="192"/>
      <c r="H25" s="192"/>
      <c r="I25" s="192"/>
      <c r="J25" s="191">
        <f>VLOOKUP($E25,УЧАСТНИКИ!$A$2:$L$655,9,FALSE)</f>
        <v>0</v>
      </c>
    </row>
    <row r="26" spans="1:12" ht="15.75" customHeight="1">
      <c r="A26" s="17" t="s">
        <v>54</v>
      </c>
      <c r="B26" s="12" t="str">
        <f>VLOOKUP($E26,УЧАСТНИКИ!$A$2:$L$655,3,FALSE)</f>
        <v xml:space="preserve">ЛЕДНИЧЕНКО АННА </v>
      </c>
      <c r="C26" s="13" t="str">
        <f>VLOOKUP($E26,УЧАСТНИКИ!$A$2:$L$655,4,FALSE)</f>
        <v>20.02.2009</v>
      </c>
      <c r="D26" s="257" t="str">
        <f>VLOOKUP($E26,УЧАСТНИКИ!$A$2:$L$655,5,FALSE)</f>
        <v>ГБУ ДО РО СШОР №5</v>
      </c>
      <c r="E26" s="254" t="s">
        <v>447</v>
      </c>
      <c r="F26" s="279"/>
      <c r="G26" s="192"/>
      <c r="H26" s="192"/>
      <c r="I26" s="192"/>
      <c r="J26" s="191">
        <f>VLOOKUP($E26,УЧАСТНИКИ!$A$2:$L$655,9,FALSE)</f>
        <v>0</v>
      </c>
    </row>
    <row r="27" spans="1:12" ht="15.75" customHeight="1">
      <c r="A27" s="17">
        <v>8</v>
      </c>
      <c r="B27" s="190" t="e">
        <f>VLOOKUP($E27,УЧАСТНИКИ!$A$2:$L$655,3,FALSE)</f>
        <v>#N/A</v>
      </c>
      <c r="C27" s="191" t="e">
        <f>VLOOKUP($E27,УЧАСТНИКИ!$A$2:$L$655,4,FALSE)</f>
        <v>#N/A</v>
      </c>
      <c r="D27" s="195" t="e">
        <f>VLOOKUP($E27,УЧАСТНИКИ!$A$2:$L$655,5,FALSE)</f>
        <v>#N/A</v>
      </c>
      <c r="E27" s="192"/>
      <c r="F27" s="192"/>
      <c r="G27" s="192"/>
      <c r="H27" s="192"/>
      <c r="I27" s="192"/>
      <c r="J27" s="191" t="e">
        <f>VLOOKUP($E27,УЧАСТНИКИ!$A$2:$L$655,9,FALSE)</f>
        <v>#N/A</v>
      </c>
    </row>
    <row r="28" spans="1:12" hidden="1"/>
    <row r="29" spans="1:12" ht="15.75" hidden="1">
      <c r="A29" s="4"/>
      <c r="B29" s="2"/>
      <c r="C29" s="4"/>
      <c r="D29" s="4"/>
      <c r="E29" s="4"/>
      <c r="F29" s="20"/>
      <c r="H29" s="4"/>
      <c r="I29" s="63"/>
    </row>
    <row r="30" spans="1:12" ht="15.75" customHeight="1">
      <c r="A30" s="4" t="s">
        <v>78</v>
      </c>
      <c r="B30" s="2"/>
    </row>
    <row r="31" spans="1:12" ht="15.75" customHeight="1">
      <c r="A31" s="4" t="s">
        <v>70</v>
      </c>
      <c r="D31" s="259"/>
    </row>
    <row r="32" spans="1:12" ht="15.75" customHeight="1">
      <c r="A32" s="4" t="s">
        <v>72</v>
      </c>
      <c r="B32" s="4"/>
      <c r="D32" s="259"/>
    </row>
    <row r="33" spans="1:10" ht="15.75" customHeight="1">
      <c r="A33" s="470" t="s">
        <v>71</v>
      </c>
      <c r="B33" s="470"/>
      <c r="D33" s="259"/>
    </row>
    <row r="34" spans="1:10" ht="15.75" customHeight="1">
      <c r="B34" s="4"/>
    </row>
    <row r="35" spans="1:10" ht="15.75" customHeight="1">
      <c r="B35" s="4"/>
    </row>
    <row r="36" spans="1:10" ht="15.75" customHeight="1">
      <c r="B36" s="4"/>
    </row>
    <row r="37" spans="1:10" ht="15.75" customHeight="1">
      <c r="B37" s="4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>
      <c r="A47" s="23"/>
      <c r="B47" s="30"/>
      <c r="C47" s="23"/>
      <c r="D47" s="23"/>
      <c r="E47" s="23"/>
      <c r="F47" s="23"/>
      <c r="G47" s="23"/>
      <c r="H47" s="23"/>
      <c r="I47" s="23"/>
      <c r="J47" s="23"/>
    </row>
    <row r="48" spans="1:10" ht="15.75" customHeight="1">
      <c r="A48" s="31"/>
      <c r="B48" s="32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8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5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31"/>
      <c r="B51" s="35"/>
      <c r="C51" s="33"/>
      <c r="D51" s="34"/>
      <c r="E51" s="31"/>
      <c r="F51" s="31"/>
      <c r="G51" s="31"/>
      <c r="H51" s="31"/>
      <c r="I51" s="31"/>
      <c r="J51" s="33"/>
    </row>
    <row r="52" spans="1:10" ht="15.75" customHeight="1">
      <c r="A52" s="31"/>
      <c r="B52" s="35"/>
      <c r="C52" s="33"/>
      <c r="D52" s="34"/>
      <c r="E52" s="31"/>
      <c r="F52" s="31"/>
      <c r="G52" s="31"/>
      <c r="H52" s="31"/>
      <c r="I52" s="31"/>
      <c r="J52" s="33"/>
    </row>
    <row r="53" spans="1:10" ht="15.75" customHeight="1">
      <c r="A53" s="31"/>
      <c r="B53" s="35"/>
      <c r="C53" s="33"/>
      <c r="D53" s="34"/>
      <c r="E53" s="31"/>
      <c r="F53" s="31"/>
      <c r="G53" s="31"/>
      <c r="H53" s="31"/>
      <c r="I53" s="31"/>
      <c r="J53" s="33"/>
    </row>
    <row r="54" spans="1:10" ht="15.75" customHeight="1">
      <c r="A54" s="31"/>
      <c r="B54" s="35"/>
      <c r="C54" s="33"/>
      <c r="D54" s="34"/>
      <c r="E54" s="31"/>
      <c r="F54" s="31"/>
      <c r="G54" s="31"/>
      <c r="H54" s="31"/>
      <c r="I54" s="31"/>
      <c r="J54" s="33"/>
    </row>
    <row r="55" spans="1:10" ht="15.75" customHeight="1">
      <c r="A55" s="31"/>
      <c r="B55" s="35"/>
      <c r="C55" s="33"/>
      <c r="D55" s="34"/>
      <c r="E55" s="31"/>
      <c r="F55" s="31"/>
      <c r="G55" s="31"/>
      <c r="H55" s="31"/>
      <c r="I55" s="31"/>
      <c r="J55" s="33"/>
    </row>
    <row r="56" spans="1:10" ht="15.75" customHeight="1">
      <c r="A56" s="23"/>
      <c r="B56" s="30"/>
      <c r="C56" s="23"/>
      <c r="D56" s="23"/>
      <c r="E56" s="23"/>
      <c r="F56" s="23"/>
      <c r="G56" s="23"/>
      <c r="H56" s="23"/>
      <c r="I56" s="23"/>
      <c r="J56" s="23"/>
    </row>
    <row r="57" spans="1:10" ht="15.75" customHeight="1">
      <c r="A57" s="31"/>
      <c r="B57" s="32"/>
      <c r="C57" s="33"/>
      <c r="D57" s="34"/>
      <c r="E57" s="31"/>
      <c r="F57" s="31"/>
      <c r="G57" s="31"/>
      <c r="H57" s="31"/>
      <c r="I57" s="31"/>
      <c r="J57" s="33"/>
    </row>
    <row r="58" spans="1:10" ht="15.75" customHeight="1">
      <c r="A58" s="31"/>
      <c r="B58" s="32"/>
      <c r="C58" s="33"/>
      <c r="D58" s="34"/>
      <c r="E58" s="31"/>
      <c r="F58" s="31"/>
      <c r="G58" s="31"/>
      <c r="H58" s="31"/>
      <c r="I58" s="31"/>
      <c r="J58" s="33"/>
    </row>
    <row r="59" spans="1:10" ht="15.75" customHeight="1">
      <c r="A59" s="31"/>
      <c r="B59" s="32"/>
      <c r="C59" s="33"/>
      <c r="D59" s="34"/>
      <c r="E59" s="31"/>
      <c r="F59" s="31"/>
      <c r="G59" s="31"/>
      <c r="H59" s="31"/>
      <c r="I59" s="31"/>
      <c r="J59" s="33"/>
    </row>
    <row r="60" spans="1:10" ht="15.75" customHeight="1">
      <c r="A60" s="31"/>
      <c r="B60" s="32"/>
      <c r="C60" s="33"/>
      <c r="D60" s="34"/>
      <c r="E60" s="31"/>
      <c r="F60" s="31"/>
      <c r="G60" s="31"/>
      <c r="H60" s="31"/>
      <c r="I60" s="31"/>
      <c r="J60" s="33"/>
    </row>
    <row r="61" spans="1:10" ht="15.75" customHeight="1">
      <c r="A61" s="31"/>
      <c r="B61" s="32"/>
      <c r="C61" s="33"/>
      <c r="D61" s="34"/>
      <c r="E61" s="31"/>
      <c r="F61" s="31"/>
      <c r="G61" s="31"/>
      <c r="H61" s="31"/>
      <c r="I61" s="31"/>
      <c r="J61" s="33"/>
    </row>
    <row r="62" spans="1:10" ht="15.75" customHeight="1">
      <c r="A62" s="31"/>
      <c r="B62" s="32"/>
      <c r="C62" s="33"/>
      <c r="D62" s="34"/>
      <c r="E62" s="31"/>
      <c r="F62" s="31"/>
      <c r="G62" s="31"/>
      <c r="H62" s="31"/>
      <c r="I62" s="31"/>
      <c r="J62" s="33"/>
    </row>
    <row r="63" spans="1:10" ht="15.75" customHeight="1">
      <c r="A63" s="31"/>
      <c r="B63" s="32"/>
      <c r="C63" s="33"/>
      <c r="D63" s="34"/>
      <c r="E63" s="31"/>
      <c r="F63" s="31"/>
      <c r="G63" s="31"/>
      <c r="H63" s="31"/>
      <c r="I63" s="31"/>
      <c r="J63" s="33"/>
    </row>
    <row r="64" spans="1:10" ht="15.75" customHeight="1">
      <c r="A64" s="31"/>
      <c r="B64" s="32"/>
      <c r="C64" s="33"/>
      <c r="D64" s="34"/>
      <c r="E64" s="31"/>
      <c r="F64" s="31"/>
      <c r="G64" s="31"/>
      <c r="H64" s="31"/>
      <c r="I64" s="31"/>
      <c r="J64" s="33"/>
    </row>
  </sheetData>
  <mergeCells count="7">
    <mergeCell ref="A2:M2"/>
    <mergeCell ref="A3:M3"/>
    <mergeCell ref="A33:B33"/>
    <mergeCell ref="A1:J1"/>
    <mergeCell ref="E5:J5"/>
    <mergeCell ref="A7:B7"/>
    <mergeCell ref="A4:J4"/>
  </mergeCells>
  <phoneticPr fontId="2" type="noConversion"/>
  <printOptions horizontalCentered="1"/>
  <pageMargins left="0" right="0" top="0.9055118110236221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indexed="34"/>
  </sheetPr>
  <dimension ref="A1:M59"/>
  <sheetViews>
    <sheetView topLeftCell="A8" workbookViewId="0">
      <selection sqref="A1:M27"/>
    </sheetView>
  </sheetViews>
  <sheetFormatPr defaultColWidth="9.140625" defaultRowHeight="12.75"/>
  <cols>
    <col min="1" max="1" width="4" style="14" customWidth="1"/>
    <col min="2" max="2" width="38.5703125" style="14" customWidth="1"/>
    <col min="3" max="3" width="16.85546875" style="14" customWidth="1"/>
    <col min="4" max="4" width="26.5703125" style="14" customWidth="1"/>
    <col min="5" max="5" width="9.28515625" style="14" customWidth="1"/>
    <col min="6" max="6" width="6.85546875" style="14" customWidth="1"/>
    <col min="7" max="7" width="24.28515625" style="14" customWidth="1"/>
    <col min="8" max="8" width="6.85546875" style="14" customWidth="1"/>
    <col min="9" max="9" width="10.85546875" style="14" customWidth="1"/>
    <col min="10" max="10" width="0.28515625" style="14" hidden="1" customWidth="1"/>
    <col min="11" max="13" width="9.140625" style="14" hidden="1" customWidth="1"/>
    <col min="14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86"/>
      <c r="L1" s="86"/>
      <c r="M1" s="86"/>
    </row>
    <row r="2" spans="1:13">
      <c r="A2" s="464" t="s">
        <v>351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467"/>
      <c r="K3" s="86"/>
      <c r="L3" s="86"/>
      <c r="M3" s="86"/>
    </row>
    <row r="4" spans="1:13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87"/>
      <c r="K4" s="86"/>
      <c r="L4" s="86"/>
      <c r="M4" s="86"/>
    </row>
    <row r="5" spans="1:13" ht="14.25">
      <c r="A5" s="466"/>
      <c r="B5" s="466"/>
      <c r="C5" s="11"/>
      <c r="D5" s="3"/>
      <c r="E5" s="468" t="s">
        <v>5</v>
      </c>
      <c r="F5" s="468"/>
      <c r="G5" s="468"/>
      <c r="H5" s="468"/>
      <c r="I5" s="468"/>
      <c r="J5" s="468"/>
    </row>
    <row r="6" spans="1:13">
      <c r="A6" s="466" t="s">
        <v>3</v>
      </c>
      <c r="B6" s="466"/>
      <c r="C6" s="11"/>
      <c r="D6" s="3"/>
      <c r="H6" s="120" t="str">
        <f>d_1</f>
        <v>9 декабря 2023г.</v>
      </c>
      <c r="I6" s="15"/>
      <c r="J6" s="11"/>
    </row>
    <row r="7" spans="1:13" ht="12.75" customHeight="1">
      <c r="A7" s="83" t="str">
        <f>d_4</f>
        <v>ЖЕНЩИНЫ</v>
      </c>
      <c r="C7" s="11"/>
      <c r="D7" s="3"/>
      <c r="E7" s="121"/>
      <c r="F7" s="135" t="str">
        <f>d_5</f>
        <v>г. РОСТОВ-НА-ДОНУ, л/а манеж ДГТУ</v>
      </c>
      <c r="G7" s="121"/>
      <c r="H7" s="121"/>
      <c r="I7" s="184" t="s">
        <v>122</v>
      </c>
      <c r="J7" s="11"/>
    </row>
    <row r="8" spans="1:13" ht="18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117</v>
      </c>
      <c r="G8" s="119" t="s">
        <v>23</v>
      </c>
      <c r="H8" s="119" t="s">
        <v>60</v>
      </c>
      <c r="I8" s="106" t="s">
        <v>79</v>
      </c>
    </row>
    <row r="9" spans="1:13">
      <c r="A9" s="107"/>
      <c r="B9" s="113" t="s">
        <v>55</v>
      </c>
      <c r="C9" s="108"/>
      <c r="D9" s="108"/>
      <c r="E9" s="108"/>
      <c r="F9" s="108"/>
      <c r="G9" s="108"/>
      <c r="H9" s="108"/>
      <c r="I9" s="109"/>
    </row>
    <row r="10" spans="1:13" ht="20.100000000000001" customHeight="1">
      <c r="A10" s="17" t="s">
        <v>48</v>
      </c>
      <c r="B10" s="12" t="str">
        <f>VLOOKUP($E10,УЧАСТНИКИ!$A$2:$L$655,3,FALSE)</f>
        <v>ТАЩИЯН ЕВА</v>
      </c>
      <c r="C10" s="129" t="str">
        <f>VLOOKUP($E10,УЧАСТНИКИ!$A$2:$L$655,4,FALSE)</f>
        <v>31.07.2010</v>
      </c>
      <c r="D10" s="257" t="str">
        <f>VLOOKUP($E10,УЧАСТНИКИ!$A$2:$L$655,5,FALSE)</f>
        <v>СШОРК ЦСКА (СКА, Ростов н/Д)</v>
      </c>
      <c r="E10" s="347" t="s">
        <v>53</v>
      </c>
      <c r="F10" s="264"/>
      <c r="G10" s="17"/>
      <c r="H10" s="17"/>
      <c r="I10" s="191">
        <f>VLOOKUP($E10,УЧАСТНИКИ!$A$2:$L$655,9,FALSE)</f>
        <v>0</v>
      </c>
    </row>
    <row r="11" spans="1:13" ht="20.100000000000001" customHeight="1">
      <c r="A11" s="17" t="s">
        <v>49</v>
      </c>
      <c r="B11" s="12" t="str">
        <f>VLOOKUP($E11,УЧАСТНИКИ!$A$2:$L$655,3,FALSE)</f>
        <v>ШАПОВАЛОВА МАРГАРИТА</v>
      </c>
      <c r="C11" s="129" t="str">
        <f>VLOOKUP($E11,УЧАСТНИКИ!$A$2:$L$655,4,FALSE)</f>
        <v>12.09.2009</v>
      </c>
      <c r="D11" s="257" t="str">
        <f>VLOOKUP($E11,УЧАСТНИКИ!$A$2:$L$655,5,FALSE)</f>
        <v>ТАГАНРОГ СШОР-13</v>
      </c>
      <c r="E11" s="254" t="s">
        <v>96</v>
      </c>
      <c r="F11" s="228"/>
      <c r="G11" s="17"/>
      <c r="H11" s="17"/>
      <c r="I11" s="191">
        <f>VLOOKUP($E11,УЧАСТНИКИ!$A$2:$L$655,9,FALSE)</f>
        <v>0</v>
      </c>
    </row>
    <row r="12" spans="1:13" ht="20.100000000000001" customHeight="1">
      <c r="A12" s="17" t="s">
        <v>50</v>
      </c>
      <c r="B12" s="12" t="str">
        <f>VLOOKUP($E12,УЧАСТНИКИ!$A$2:$L$655,3,FALSE)</f>
        <v>ШЕВЦОВА АНАСТАСИЯ</v>
      </c>
      <c r="C12" s="129" t="str">
        <f>VLOOKUP($E12,УЧАСТНИКИ!$A$2:$L$655,4,FALSE)</f>
        <v>11.01.2003</v>
      </c>
      <c r="D12" s="257" t="str">
        <f>VLOOKUP($E12,УЧАСТНИКИ!$A$2:$L$655,5,FALSE)</f>
        <v xml:space="preserve">РОУОР  </v>
      </c>
      <c r="E12" s="254" t="s">
        <v>95</v>
      </c>
      <c r="F12" s="279"/>
      <c r="G12" s="192"/>
      <c r="H12" s="192"/>
      <c r="I12" s="13"/>
    </row>
    <row r="13" spans="1:13" ht="20.100000000000001" customHeight="1">
      <c r="A13" s="17" t="s">
        <v>51</v>
      </c>
      <c r="B13" s="12" t="str">
        <f>VLOOKUP($E13,УЧАСТНИКИ!$A$2:$L$655,3,FALSE)</f>
        <v>ЛИХТОРОВИЧ ТАТЬЯНА</v>
      </c>
      <c r="C13" s="129" t="str">
        <f>VLOOKUP($E13,УЧАСТНИКИ!$A$2:$L$655,4,FALSE)</f>
        <v>16.01.1999</v>
      </c>
      <c r="D13" s="257" t="str">
        <f>VLOOKUP($E13,УЧАСТНИКИ!$A$2:$L$655,5,FALSE)</f>
        <v>РОСТОВ ГБУ ДО РО СШОР-5</v>
      </c>
      <c r="E13" s="254" t="s">
        <v>94</v>
      </c>
      <c r="F13" s="279"/>
      <c r="G13" s="192"/>
      <c r="H13" s="192"/>
      <c r="I13" s="13"/>
      <c r="K13" s="3"/>
    </row>
    <row r="14" spans="1:13" ht="20.100000000000001" customHeight="1">
      <c r="A14" s="17" t="s">
        <v>52</v>
      </c>
      <c r="B14" s="12" t="str">
        <f>VLOOKUP($E14,УЧАСТНИКИ!$A$2:$L$655,3,FALSE)</f>
        <v>ГЕРГИЛЬ ВАЛЕНТИНА</v>
      </c>
      <c r="C14" s="129" t="str">
        <f>VLOOKUP($E14,УЧАСТНИКИ!$A$2:$L$655,4,FALSE)</f>
        <v>14.02.2006</v>
      </c>
      <c r="D14" s="257" t="str">
        <f>VLOOKUP($E14,УЧАСТНИКИ!$A$2:$L$655,5,FALSE)</f>
        <v>БАТАЙСК СШ</v>
      </c>
      <c r="E14" s="347" t="s">
        <v>749</v>
      </c>
      <c r="F14" s="279"/>
      <c r="G14" s="192"/>
      <c r="H14" s="192"/>
      <c r="I14" s="13"/>
    </row>
    <row r="15" spans="1:13" ht="20.100000000000001" customHeight="1">
      <c r="A15" s="17" t="s">
        <v>53</v>
      </c>
      <c r="B15" s="12" t="str">
        <f>VLOOKUP($E15,УЧАСТНИКИ!$A$2:$L$655,3,FALSE)</f>
        <v>МИХАЙЛОВА АНГЕЛИНА</v>
      </c>
      <c r="C15" s="129" t="str">
        <f>VLOOKUP($E15,УЧАСТНИКИ!$A$2:$L$655,4,FALSE)</f>
        <v>28.08.2009</v>
      </c>
      <c r="D15" s="257" t="str">
        <f>VLOOKUP($E15,УЧАСТНИКИ!$A$2:$L$655,5,FALSE)</f>
        <v>МБУ ДО СШ № 2ТАГАНРОГ</v>
      </c>
      <c r="E15" s="347" t="s">
        <v>255</v>
      </c>
      <c r="F15" s="279"/>
      <c r="G15" s="192"/>
      <c r="H15" s="192"/>
      <c r="I15" s="191">
        <f>VLOOKUP($E15,УЧАСТНИКИ!$A$2:$L$655,9,FALSE)</f>
        <v>0</v>
      </c>
    </row>
    <row r="16" spans="1:13" ht="20.100000000000001" customHeight="1">
      <c r="A16" s="17" t="s">
        <v>54</v>
      </c>
      <c r="B16" s="12" t="str">
        <f>VLOOKUP($E16,УЧАСТНИКИ!$A$2:$L$655,3,FALSE)</f>
        <v>СИВОПЛЯС НИКОЛЬ</v>
      </c>
      <c r="C16" s="129" t="str">
        <f>VLOOKUP($E16,УЧАСТНИКИ!$A$2:$L$655,4,FALSE)</f>
        <v>12.10.2007</v>
      </c>
      <c r="D16" s="257" t="str">
        <f>VLOOKUP($E16,УЧАСТНИКИ!$A$2:$L$655,5,FALSE)</f>
        <v>РОСТОВ РОУОР, ТАГАНРОГ МБУ ДО СШ-2</v>
      </c>
      <c r="E16" s="347" t="s">
        <v>759</v>
      </c>
      <c r="F16" s="279"/>
      <c r="G16" s="192"/>
      <c r="H16" s="192"/>
      <c r="I16" s="191">
        <f>VLOOKUP($E16,УЧАСТНИКИ!$A$2:$L$655,9,FALSE)</f>
        <v>0</v>
      </c>
    </row>
    <row r="17" spans="1:10" ht="20.100000000000001" customHeight="1">
      <c r="A17" s="17" t="s">
        <v>90</v>
      </c>
      <c r="B17" s="12" t="str">
        <f>VLOOKUP($E17,УЧАСТНИКИ!$A$2:$L$655,3,FALSE)</f>
        <v>ЛУШКИНА ПОЛИНА</v>
      </c>
      <c r="C17" s="129" t="str">
        <f>VLOOKUP($E17,УЧАСТНИКИ!$A$2:$L$655,4,FALSE)</f>
        <v>29.11.2008</v>
      </c>
      <c r="D17" s="257" t="str">
        <f>VLOOKUP($E17,УЧАСТНИКИ!$A$2:$L$655,5,FALSE)</f>
        <v>ГУКОВО СШ ПРОМЕТЕЙ</v>
      </c>
      <c r="E17" s="347" t="s">
        <v>717</v>
      </c>
      <c r="F17" s="228"/>
      <c r="G17" s="17"/>
      <c r="H17" s="17"/>
      <c r="I17" s="13"/>
    </row>
    <row r="18" spans="1:10" ht="20.100000000000001" customHeight="1">
      <c r="A18" s="17" t="s">
        <v>97</v>
      </c>
      <c r="B18" s="12" t="str">
        <f>VLOOKUP($E18,УЧАСТНИКИ!$A$2:$L$655,3,FALSE)</f>
        <v>КУЧМИСТОВА АЛИНА</v>
      </c>
      <c r="C18" s="129" t="str">
        <f>VLOOKUP($E18,УЧАСТНИКИ!$A$2:$L$655,4,FALSE)</f>
        <v>07.05.2007</v>
      </c>
      <c r="D18" s="257" t="str">
        <f>VLOOKUP($E18,УЧАСТНИКИ!$A$2:$L$655,5,FALSE)</f>
        <v>СШОР-5</v>
      </c>
      <c r="E18" s="254" t="s">
        <v>450</v>
      </c>
      <c r="F18" s="228"/>
      <c r="G18" s="17"/>
      <c r="H18" s="17"/>
      <c r="I18" s="13"/>
    </row>
    <row r="19" spans="1:10" ht="20.100000000000001" customHeight="1">
      <c r="A19" s="17" t="s">
        <v>96</v>
      </c>
      <c r="B19" s="12" t="e">
        <f>VLOOKUP($E19,УЧАСТНИКИ!$A$2:$L$655,3,FALSE)</f>
        <v>#N/A</v>
      </c>
      <c r="C19" s="129" t="e">
        <f>VLOOKUP($E19,УЧАСТНИКИ!$A$2:$L$655,4,FALSE)</f>
        <v>#N/A</v>
      </c>
      <c r="D19" s="257" t="e">
        <f>VLOOKUP($E19,УЧАСТНИКИ!$A$2:$L$655,5,FALSE)</f>
        <v>#N/A</v>
      </c>
      <c r="E19" s="254" t="s">
        <v>763</v>
      </c>
      <c r="F19" s="228"/>
      <c r="G19" s="17"/>
      <c r="H19" s="17"/>
      <c r="I19" s="13"/>
    </row>
    <row r="20" spans="1:10" ht="20.100000000000001" customHeight="1">
      <c r="A20" s="17" t="s">
        <v>95</v>
      </c>
      <c r="B20" s="12" t="str">
        <f>VLOOKUP($E20,УЧАСТНИКИ!$A$2:$L$655,3,FALSE)</f>
        <v>КУЛИКОВСКАЯ АНАСТАСИЯ</v>
      </c>
      <c r="C20" s="129" t="str">
        <f>VLOOKUP($E20,УЧАСТНИКИ!$A$2:$L$655,4,FALSE)</f>
        <v>12.08.2008</v>
      </c>
      <c r="D20" s="257" t="str">
        <f>VLOOKUP($E20,УЧАСТНИКИ!$A$2:$L$655,5,FALSE)</f>
        <v>РОСТОВ СШ-1</v>
      </c>
      <c r="E20" s="347" t="s">
        <v>523</v>
      </c>
      <c r="F20" s="228"/>
      <c r="G20" s="17"/>
      <c r="H20" s="17"/>
      <c r="I20" s="13"/>
    </row>
    <row r="21" spans="1:10" ht="20.100000000000001" customHeight="1">
      <c r="A21" s="17" t="s">
        <v>94</v>
      </c>
      <c r="B21" s="12" t="e">
        <f>VLOOKUP($E21,УЧАСТНИКИ!$A$2:$L$655,3,FALSE)</f>
        <v>#N/A</v>
      </c>
      <c r="C21" s="129" t="e">
        <f>VLOOKUP($E21,УЧАСТНИКИ!$A$2:$L$655,4,FALSE)</f>
        <v>#N/A</v>
      </c>
      <c r="D21" s="257" t="e">
        <f>VLOOKUP($E21,УЧАСТНИКИ!$A$2:$L$655,5,FALSE)</f>
        <v>#N/A</v>
      </c>
      <c r="E21" s="353" t="s">
        <v>705</v>
      </c>
      <c r="F21" s="228"/>
      <c r="G21" s="17"/>
      <c r="H21" s="17"/>
      <c r="I21" s="13"/>
    </row>
    <row r="22" spans="1:10" ht="15.75" customHeight="1">
      <c r="A22" s="31"/>
      <c r="B22" s="32"/>
      <c r="C22" s="33"/>
      <c r="D22" s="34"/>
      <c r="E22" s="354"/>
      <c r="F22" s="31"/>
      <c r="G22" s="31"/>
      <c r="H22" s="31"/>
      <c r="I22" s="31"/>
      <c r="J22" s="33"/>
    </row>
    <row r="24" spans="1:10" ht="15.75">
      <c r="A24" s="4" t="s">
        <v>78</v>
      </c>
      <c r="B24" s="2"/>
      <c r="D24" s="4"/>
      <c r="F24" s="20"/>
      <c r="H24" s="4"/>
    </row>
    <row r="25" spans="1:10" ht="15.75">
      <c r="A25" s="4" t="s">
        <v>70</v>
      </c>
    </row>
    <row r="26" spans="1:10" ht="15.75">
      <c r="A26" s="4" t="s">
        <v>72</v>
      </c>
      <c r="B26" s="4"/>
    </row>
    <row r="27" spans="1:10" ht="15.75">
      <c r="A27" s="470" t="s">
        <v>71</v>
      </c>
      <c r="B27" s="470"/>
    </row>
    <row r="28" spans="1:10" ht="15.75">
      <c r="B28" s="4"/>
    </row>
    <row r="29" spans="1:10" ht="15.75">
      <c r="B29" s="4"/>
    </row>
    <row r="31" spans="1:10" ht="15.75">
      <c r="B31" s="4"/>
    </row>
    <row r="32" spans="1:10" ht="15.75" customHeight="1">
      <c r="B32" s="4"/>
    </row>
    <row r="33" spans="1:10" ht="15.75" customHeight="1"/>
    <row r="34" spans="1:10" ht="15.75" customHeight="1"/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>
      <c r="A42" s="23"/>
      <c r="B42" s="30"/>
      <c r="C42" s="23"/>
      <c r="D42" s="23"/>
      <c r="E42" s="23"/>
      <c r="F42" s="23"/>
      <c r="G42" s="23"/>
      <c r="H42" s="23"/>
      <c r="I42" s="23"/>
      <c r="J42" s="23"/>
    </row>
    <row r="43" spans="1:10" ht="15.75" customHeight="1">
      <c r="A43" s="31"/>
      <c r="B43" s="32"/>
      <c r="C43" s="33"/>
      <c r="D43" s="34"/>
      <c r="E43" s="31"/>
      <c r="F43" s="31"/>
      <c r="G43" s="31"/>
      <c r="H43" s="31"/>
      <c r="I43" s="31"/>
      <c r="J43" s="33"/>
    </row>
    <row r="44" spans="1:10" ht="15.75" customHeight="1">
      <c r="A44" s="31"/>
      <c r="B44" s="8"/>
      <c r="C44" s="33"/>
      <c r="D44" s="34"/>
      <c r="E44" s="31"/>
      <c r="F44" s="31"/>
      <c r="G44" s="31"/>
      <c r="H44" s="31"/>
      <c r="I44" s="31"/>
      <c r="J44" s="33"/>
    </row>
    <row r="45" spans="1:10" ht="15.75" customHeight="1">
      <c r="A45" s="31"/>
      <c r="B45" s="35"/>
      <c r="C45" s="33"/>
      <c r="D45" s="34"/>
      <c r="E45" s="31"/>
      <c r="F45" s="31"/>
      <c r="G45" s="31"/>
      <c r="H45" s="31"/>
      <c r="I45" s="31"/>
      <c r="J45" s="33"/>
    </row>
    <row r="46" spans="1:10" ht="15.75" customHeight="1">
      <c r="A46" s="31"/>
      <c r="B46" s="35"/>
      <c r="C46" s="33"/>
      <c r="D46" s="34"/>
      <c r="E46" s="31"/>
      <c r="F46" s="31"/>
      <c r="G46" s="31"/>
      <c r="H46" s="31"/>
      <c r="I46" s="31"/>
      <c r="J46" s="33"/>
    </row>
    <row r="47" spans="1:10" ht="15.75" customHeight="1">
      <c r="A47" s="31"/>
      <c r="B47" s="35"/>
      <c r="C47" s="33"/>
      <c r="D47" s="34"/>
      <c r="E47" s="31"/>
      <c r="F47" s="31"/>
      <c r="G47" s="31"/>
      <c r="H47" s="31"/>
      <c r="I47" s="31"/>
      <c r="J47" s="33"/>
    </row>
    <row r="48" spans="1:10" ht="15.75" customHeight="1">
      <c r="A48" s="31"/>
      <c r="B48" s="35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35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5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23"/>
      <c r="B51" s="30"/>
      <c r="C51" s="23"/>
      <c r="D51" s="23"/>
      <c r="E51" s="23"/>
      <c r="F51" s="23"/>
      <c r="G51" s="23"/>
      <c r="H51" s="23"/>
      <c r="I51" s="23"/>
      <c r="J51" s="23"/>
    </row>
    <row r="52" spans="1:10" ht="15.75" customHeight="1">
      <c r="A52" s="31"/>
      <c r="B52" s="32"/>
      <c r="C52" s="33"/>
      <c r="D52" s="34"/>
      <c r="E52" s="31"/>
      <c r="F52" s="31"/>
      <c r="G52" s="31"/>
      <c r="H52" s="31"/>
      <c r="I52" s="31"/>
      <c r="J52" s="33"/>
    </row>
    <row r="53" spans="1:10" ht="15.75" customHeight="1">
      <c r="A53" s="31"/>
      <c r="B53" s="32"/>
      <c r="C53" s="33"/>
      <c r="D53" s="34"/>
      <c r="E53" s="31"/>
      <c r="F53" s="31"/>
      <c r="G53" s="31"/>
      <c r="H53" s="31"/>
      <c r="I53" s="31"/>
      <c r="J53" s="33"/>
    </row>
    <row r="54" spans="1:10" ht="15.75" customHeight="1">
      <c r="A54" s="31"/>
      <c r="B54" s="32"/>
      <c r="C54" s="33"/>
      <c r="D54" s="34"/>
      <c r="E54" s="31"/>
      <c r="F54" s="31"/>
      <c r="G54" s="31"/>
      <c r="H54" s="31"/>
      <c r="I54" s="31"/>
      <c r="J54" s="33"/>
    </row>
    <row r="55" spans="1:10" ht="15.75" customHeight="1">
      <c r="A55" s="31"/>
      <c r="B55" s="32"/>
      <c r="C55" s="33"/>
      <c r="D55" s="34"/>
      <c r="E55" s="31"/>
      <c r="F55" s="31"/>
      <c r="G55" s="31"/>
      <c r="H55" s="31"/>
      <c r="I55" s="31"/>
      <c r="J55" s="33"/>
    </row>
    <row r="56" spans="1:10" ht="15.75" customHeight="1">
      <c r="A56" s="31"/>
      <c r="B56" s="32"/>
      <c r="C56" s="33"/>
      <c r="D56" s="34"/>
      <c r="E56" s="31"/>
      <c r="F56" s="31"/>
      <c r="G56" s="31"/>
      <c r="H56" s="31"/>
      <c r="I56" s="31"/>
      <c r="J56" s="33"/>
    </row>
    <row r="57" spans="1:10" ht="15.75" customHeight="1">
      <c r="A57" s="31"/>
      <c r="B57" s="32"/>
      <c r="C57" s="33"/>
      <c r="D57" s="34"/>
      <c r="E57" s="31"/>
      <c r="F57" s="31"/>
      <c r="G57" s="31"/>
      <c r="H57" s="31"/>
      <c r="I57" s="31"/>
      <c r="J57" s="33"/>
    </row>
    <row r="58" spans="1:10" ht="15.75" customHeight="1">
      <c r="A58" s="31"/>
      <c r="B58" s="32"/>
      <c r="C58" s="33"/>
      <c r="D58" s="34"/>
      <c r="E58" s="31"/>
      <c r="F58" s="31"/>
      <c r="G58" s="31"/>
      <c r="H58" s="31"/>
      <c r="I58" s="31"/>
      <c r="J58" s="33"/>
    </row>
    <row r="59" spans="1:10" ht="15.75" customHeight="1">
      <c r="A59" s="31"/>
      <c r="B59" s="32"/>
      <c r="C59" s="33"/>
      <c r="D59" s="34"/>
      <c r="E59" s="31"/>
      <c r="F59" s="31"/>
      <c r="G59" s="31"/>
      <c r="H59" s="31"/>
      <c r="I59" s="31"/>
      <c r="J59" s="33"/>
    </row>
  </sheetData>
  <mergeCells count="8">
    <mergeCell ref="A1:J1"/>
    <mergeCell ref="A27:B27"/>
    <mergeCell ref="A3:J3"/>
    <mergeCell ref="A5:B5"/>
    <mergeCell ref="A6:B6"/>
    <mergeCell ref="E5:J5"/>
    <mergeCell ref="A4:I4"/>
    <mergeCell ref="A2:M2"/>
  </mergeCells>
  <phoneticPr fontId="2" type="noConversion"/>
  <printOptions horizontalCentered="1"/>
  <pageMargins left="0" right="0" top="0.27559055118110237" bottom="0.55118110236220474" header="0.27559055118110237" footer="0.1968503937007874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indexed="34"/>
  </sheetPr>
  <dimension ref="A1:M61"/>
  <sheetViews>
    <sheetView topLeftCell="A5" workbookViewId="0">
      <selection sqref="A1:M29"/>
    </sheetView>
  </sheetViews>
  <sheetFormatPr defaultColWidth="9.140625" defaultRowHeight="12.75"/>
  <cols>
    <col min="1" max="1" width="4" style="14" customWidth="1"/>
    <col min="2" max="2" width="27.7109375" style="14" customWidth="1"/>
    <col min="3" max="3" width="10.5703125" style="14" customWidth="1"/>
    <col min="4" max="4" width="23.7109375" style="14" customWidth="1"/>
    <col min="5" max="5" width="7.7109375" style="14" customWidth="1"/>
    <col min="6" max="6" width="6.85546875" style="14" customWidth="1"/>
    <col min="7" max="7" width="32.28515625" style="14" customWidth="1"/>
    <col min="8" max="8" width="6.85546875" style="14" customWidth="1"/>
    <col min="9" max="9" width="8.140625" style="14" customWidth="1"/>
    <col min="10" max="10" width="6" style="14" hidden="1" customWidth="1"/>
    <col min="11" max="13" width="9.140625" style="14" hidden="1" customWidth="1"/>
    <col min="14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86"/>
      <c r="L1" s="86"/>
      <c r="M1" s="86"/>
    </row>
    <row r="2" spans="1:13">
      <c r="A2" s="464" t="s">
        <v>351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87"/>
      <c r="K3" s="86"/>
      <c r="L3" s="86"/>
      <c r="M3" s="86"/>
    </row>
    <row r="4" spans="1:13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87"/>
      <c r="K4" s="86"/>
      <c r="L4" s="86"/>
      <c r="M4" s="86"/>
    </row>
    <row r="5" spans="1:13" ht="14.25">
      <c r="A5" s="466"/>
      <c r="B5" s="466"/>
      <c r="C5" s="11"/>
      <c r="D5" s="3"/>
      <c r="E5" s="468" t="s">
        <v>5</v>
      </c>
      <c r="F5" s="468"/>
      <c r="G5" s="468"/>
      <c r="H5" s="468"/>
      <c r="I5" s="468"/>
      <c r="J5" s="468"/>
    </row>
    <row r="6" spans="1:13">
      <c r="A6" s="466" t="s">
        <v>353</v>
      </c>
      <c r="B6" s="466"/>
      <c r="C6" s="11"/>
      <c r="D6" s="3"/>
      <c r="H6" s="83" t="str">
        <f>d_2</f>
        <v>9 декабря 2023г.</v>
      </c>
      <c r="I6" s="15"/>
      <c r="J6" s="11"/>
    </row>
    <row r="7" spans="1:13" ht="12.75" customHeight="1">
      <c r="A7" s="83" t="str">
        <f>d_4</f>
        <v>ЖЕНЩИНЫ</v>
      </c>
      <c r="C7" s="11"/>
      <c r="D7" s="3"/>
      <c r="E7" s="121"/>
      <c r="F7" s="135" t="str">
        <f>d_5</f>
        <v>г. РОСТОВ-НА-ДОНУ, л/а манеж ДГТУ</v>
      </c>
      <c r="G7" s="121"/>
      <c r="H7" s="121"/>
      <c r="I7" s="184" t="s">
        <v>123</v>
      </c>
      <c r="J7" s="11"/>
    </row>
    <row r="8" spans="1:13" ht="18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117</v>
      </c>
      <c r="G8" s="119" t="s">
        <v>23</v>
      </c>
      <c r="H8" s="119" t="s">
        <v>60</v>
      </c>
      <c r="I8" s="106" t="s">
        <v>79</v>
      </c>
    </row>
    <row r="9" spans="1:13">
      <c r="A9" s="107"/>
      <c r="B9" s="113" t="s">
        <v>55</v>
      </c>
      <c r="C9" s="108"/>
      <c r="D9" s="108"/>
      <c r="E9" s="108"/>
      <c r="F9" s="108"/>
      <c r="G9" s="108"/>
      <c r="H9" s="108"/>
      <c r="I9" s="109"/>
    </row>
    <row r="10" spans="1:13" ht="20.100000000000001" customHeight="1">
      <c r="A10" s="17" t="s">
        <v>48</v>
      </c>
      <c r="B10" s="12" t="str">
        <f>VLOOKUP($E10,УЧАСТНИКИ!$A$2:$L$655,3,FALSE)</f>
        <v>ВОЛОЧИЙ ЕКАТЕРИНА</v>
      </c>
      <c r="C10" s="13" t="str">
        <f>VLOOKUP($E10,УЧАСТНИКИ!$A$2:$L$655,4,FALSE)</f>
        <v>24.03.2011</v>
      </c>
      <c r="D10" s="257" t="str">
        <f>VLOOKUP($E10,УЧАСТНИКИ!$A$2:$L$655,5,FALSE)</f>
        <v>СШОРК ЦСКА (СКА, Ростов н/Д)</v>
      </c>
      <c r="E10" s="254" t="s">
        <v>743</v>
      </c>
      <c r="F10" s="228"/>
      <c r="G10" s="17"/>
      <c r="H10" s="17"/>
      <c r="I10" s="191">
        <f>VLOOKUP($E10,УЧАСТНИКИ!$A$2:$L$655,9,FALSE)</f>
        <v>0</v>
      </c>
    </row>
    <row r="11" spans="1:13" ht="20.100000000000001" customHeight="1">
      <c r="A11" s="17" t="s">
        <v>49</v>
      </c>
      <c r="B11" s="12" t="str">
        <f>VLOOKUP($E11,УЧАСТНИКИ!$A$2:$L$655,3,FALSE)</f>
        <v>ГЕРГИЛЬ ВАЛЕНТИНА</v>
      </c>
      <c r="C11" s="13" t="str">
        <f>VLOOKUP($E11,УЧАСТНИКИ!$A$2:$L$655,4,FALSE)</f>
        <v>14.02.2006</v>
      </c>
      <c r="D11" s="257" t="str">
        <f>VLOOKUP($E11,УЧАСТНИКИ!$A$2:$L$655,5,FALSE)</f>
        <v>БАТАЙСК СШ</v>
      </c>
      <c r="E11" s="347" t="s">
        <v>749</v>
      </c>
      <c r="F11" s="228"/>
      <c r="G11" s="17"/>
      <c r="H11" s="17"/>
      <c r="I11" s="191">
        <f>VLOOKUP($E11,УЧАСТНИКИ!$A$2:$L$655,9,FALSE)</f>
        <v>0</v>
      </c>
    </row>
    <row r="12" spans="1:13" ht="20.100000000000001" customHeight="1">
      <c r="A12" s="17" t="s">
        <v>50</v>
      </c>
      <c r="B12" s="12" t="str">
        <f>VLOOKUP($E12,УЧАСТНИКИ!$A$2:$L$655,3,FALSE)</f>
        <v>МИХАЙЛОВА АНГЕЛИНА</v>
      </c>
      <c r="C12" s="13" t="str">
        <f>VLOOKUP($E12,УЧАСТНИКИ!$A$2:$L$655,4,FALSE)</f>
        <v>28.08.2009</v>
      </c>
      <c r="D12" s="257" t="str">
        <f>VLOOKUP($E12,УЧАСТНИКИ!$A$2:$L$655,5,FALSE)</f>
        <v>МБУ ДО СШ № 2ТАГАНРОГ</v>
      </c>
      <c r="E12" s="347" t="s">
        <v>255</v>
      </c>
      <c r="F12" s="228"/>
      <c r="G12" s="17"/>
      <c r="H12" s="17"/>
      <c r="I12" s="191">
        <f>VLOOKUP($E12,УЧАСТНИКИ!$A$2:$L$655,9,FALSE)</f>
        <v>0</v>
      </c>
    </row>
    <row r="13" spans="1:13" ht="20.100000000000001" customHeight="1">
      <c r="A13" s="17" t="s">
        <v>51</v>
      </c>
      <c r="B13" s="12" t="str">
        <f>VLOOKUP($E13,УЧАСТНИКИ!$A$2:$L$655,3,FALSE)</f>
        <v>КУЦЕНКО СОФЬЯ</v>
      </c>
      <c r="C13" s="13" t="str">
        <f>VLOOKUP($E13,УЧАСТНИКИ!$A$2:$L$655,4,FALSE)</f>
        <v>24.04.2009</v>
      </c>
      <c r="D13" s="257" t="str">
        <f>VLOOKUP($E13,УЧАСТНИКИ!$A$2:$L$655,5,FALSE)</f>
        <v>РОСТОВ ГБУ ДО РО СШОР-8</v>
      </c>
      <c r="E13" s="347" t="s">
        <v>139</v>
      </c>
      <c r="F13" s="228"/>
      <c r="G13" s="17"/>
      <c r="H13" s="17"/>
      <c r="I13" s="191">
        <f>VLOOKUP($E13,УЧАСТНИКИ!$A$2:$L$655,9,FALSE)</f>
        <v>0</v>
      </c>
      <c r="K13" s="3"/>
    </row>
    <row r="14" spans="1:13" ht="20.100000000000001" customHeight="1">
      <c r="A14" s="17" t="s">
        <v>52</v>
      </c>
      <c r="B14" s="12" t="str">
        <f>VLOOKUP($E14,УЧАСТНИКИ!$A$2:$L$655,3,FALSE)</f>
        <v>ЛУШКИНА ПОЛИНА</v>
      </c>
      <c r="C14" s="13" t="str">
        <f>VLOOKUP($E14,УЧАСТНИКИ!$A$2:$L$655,4,FALSE)</f>
        <v>29.11.2008</v>
      </c>
      <c r="D14" s="257" t="str">
        <f>VLOOKUP($E14,УЧАСТНИКИ!$A$2:$L$655,5,FALSE)</f>
        <v>ГУКОВО СШ ПРОМЕТЕЙ</v>
      </c>
      <c r="E14" s="347" t="s">
        <v>717</v>
      </c>
      <c r="F14" s="228"/>
      <c r="G14" s="17"/>
      <c r="H14" s="17"/>
      <c r="I14" s="191">
        <f>VLOOKUP($E14,УЧАСТНИКИ!$A$2:$L$655,9,FALSE)</f>
        <v>0</v>
      </c>
    </row>
    <row r="15" spans="1:13" ht="20.100000000000001" customHeight="1">
      <c r="A15" s="17" t="s">
        <v>53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57" t="e">
        <f>VLOOKUP($E15,УЧАСТНИКИ!$A$2:$L$655,5,FALSE)</f>
        <v>#N/A</v>
      </c>
      <c r="E15" s="254" t="s">
        <v>763</v>
      </c>
      <c r="F15" s="228"/>
      <c r="G15" s="17"/>
      <c r="H15" s="17"/>
      <c r="I15" s="191" t="e">
        <f>VLOOKUP($E15,УЧАСТНИКИ!$A$2:$L$655,9,FALSE)</f>
        <v>#N/A</v>
      </c>
    </row>
    <row r="16" spans="1:13" ht="20.100000000000001" customHeight="1">
      <c r="A16" s="17" t="s">
        <v>54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57" t="e">
        <f>VLOOKUP($E16,УЧАСТНИКИ!$A$2:$L$655,5,FALSE)</f>
        <v>#N/A</v>
      </c>
      <c r="E16" s="347" t="s">
        <v>705</v>
      </c>
      <c r="F16" s="228"/>
      <c r="G16" s="17"/>
      <c r="H16" s="17"/>
      <c r="I16" s="191" t="e">
        <f>VLOOKUP($E16,УЧАСТНИКИ!$A$2:$L$655,9,FALSE)</f>
        <v>#N/A</v>
      </c>
    </row>
    <row r="17" spans="1:10" ht="20.100000000000001" customHeight="1">
      <c r="A17" s="17" t="s">
        <v>90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57" t="e">
        <f>VLOOKUP($E17,УЧАСТНИКИ!$A$2:$L$655,5,FALSE)</f>
        <v>#N/A</v>
      </c>
      <c r="E17" s="347" t="s">
        <v>708</v>
      </c>
      <c r="F17" s="228"/>
      <c r="G17" s="17"/>
      <c r="H17" s="17"/>
      <c r="I17" s="191" t="e">
        <f>VLOOKUP($E17,УЧАСТНИКИ!$A$2:$L$655,9,FALSE)</f>
        <v>#N/A</v>
      </c>
    </row>
    <row r="18" spans="1:10" ht="20.100000000000001" customHeight="1">
      <c r="A18" s="17" t="s">
        <v>97</v>
      </c>
      <c r="B18" s="12" t="e">
        <f>VLOOKUP($E18,УЧАСТНИКИ!$A$2:$L$655,3,FALSE)</f>
        <v>#N/A</v>
      </c>
      <c r="C18" s="129" t="e">
        <f>VLOOKUP($E18,УЧАСТНИКИ!$A$2:$L$655,4,FALSE)</f>
        <v>#N/A</v>
      </c>
      <c r="D18" s="29" t="e">
        <f>VLOOKUP($E18,УЧАСТНИКИ!$A$2:$L$655,5,FALSE)</f>
        <v>#N/A</v>
      </c>
      <c r="E18" s="17" t="s">
        <v>794</v>
      </c>
      <c r="F18" s="17"/>
      <c r="G18" s="17"/>
      <c r="H18" s="17"/>
      <c r="I18" s="191" t="e">
        <f>VLOOKUP($E18,УЧАСТНИКИ!$A$2:$L$655,9,FALSE)</f>
        <v>#N/A</v>
      </c>
    </row>
    <row r="19" spans="1:10" ht="20.100000000000001" customHeight="1">
      <c r="A19" s="17" t="s">
        <v>96</v>
      </c>
      <c r="B19" s="190" t="e">
        <f>VLOOKUP($E19,УЧАСТНИКИ!$A$2:$L$655,3,FALSE)</f>
        <v>#N/A</v>
      </c>
      <c r="C19" s="191" t="e">
        <f>VLOOKUP($E19,УЧАСТНИКИ!$A$2:$L$655,4,FALSE)</f>
        <v>#N/A</v>
      </c>
      <c r="D19" s="195" t="e">
        <f>VLOOKUP($E19,УЧАСТНИКИ!$A$2:$L$655,5,FALSE)</f>
        <v>#N/A</v>
      </c>
      <c r="E19" s="17"/>
      <c r="F19" s="17"/>
      <c r="G19" s="17"/>
      <c r="H19" s="17"/>
      <c r="I19" s="191" t="e">
        <f>VLOOKUP($E19,УЧАСТНИКИ!$A$2:$L$655,9,FALSE)</f>
        <v>#N/A</v>
      </c>
    </row>
    <row r="20" spans="1:10" hidden="1">
      <c r="A20" s="17" t="s">
        <v>95</v>
      </c>
      <c r="B20" s="190" t="e">
        <f>VLOOKUP($E20,УЧАСТНИКИ!$A$2:$L$655,3,FALSE)</f>
        <v>#N/A</v>
      </c>
      <c r="C20" s="191" t="e">
        <f>VLOOKUP($E20,УЧАСТНИКИ!$A$2:$L$655,4,FALSE)</f>
        <v>#N/A</v>
      </c>
      <c r="D20" s="195" t="e">
        <f>VLOOKUP($E20,УЧАСТНИКИ!$A$2:$L$655,5,FALSE)</f>
        <v>#N/A</v>
      </c>
      <c r="E20" s="17"/>
      <c r="F20" s="17"/>
      <c r="G20" s="17"/>
      <c r="H20" s="17"/>
      <c r="I20" s="191" t="e">
        <f>VLOOKUP($E20,УЧАСТНИКИ!$A$2:$L$655,9,FALSE)</f>
        <v>#N/A</v>
      </c>
    </row>
    <row r="21" spans="1:10" hidden="1">
      <c r="A21" s="17" t="s">
        <v>94</v>
      </c>
      <c r="B21" s="190" t="e">
        <f>VLOOKUP($E21,УЧАСТНИКИ!$A$2:$L$655,3,FALSE)</f>
        <v>#N/A</v>
      </c>
      <c r="C21" s="191" t="e">
        <f>VLOOKUP($E21,УЧАСТНИКИ!$A$2:$L$655,4,FALSE)</f>
        <v>#N/A</v>
      </c>
      <c r="D21" s="195" t="e">
        <f>VLOOKUP($E21,УЧАСТНИКИ!$A$2:$L$655,5,FALSE)</f>
        <v>#N/A</v>
      </c>
      <c r="E21" s="17"/>
      <c r="F21" s="17"/>
      <c r="G21" s="17"/>
      <c r="H21" s="17"/>
      <c r="I21" s="191" t="e">
        <f>VLOOKUP($E21,УЧАСТНИКИ!$A$2:$L$655,9,FALSE)</f>
        <v>#N/A</v>
      </c>
    </row>
    <row r="22" spans="1:10" hidden="1">
      <c r="A22" s="17" t="s">
        <v>93</v>
      </c>
      <c r="B22" s="190" t="e">
        <f>VLOOKUP($E22,УЧАСТНИКИ!$A$2:$L$655,3,FALSE)</f>
        <v>#N/A</v>
      </c>
      <c r="C22" s="191" t="e">
        <f>VLOOKUP($E22,УЧАСТНИКИ!$A$2:$L$655,4,FALSE)</f>
        <v>#N/A</v>
      </c>
      <c r="D22" s="195" t="e">
        <f>VLOOKUP($E22,УЧАСТНИКИ!$A$2:$L$655,5,FALSE)</f>
        <v>#N/A</v>
      </c>
      <c r="E22" s="17"/>
      <c r="F22" s="17"/>
      <c r="G22" s="17"/>
      <c r="H22" s="17"/>
      <c r="I22" s="191" t="e">
        <f>VLOOKUP($E22,УЧАСТНИКИ!$A$2:$L$655,9,FALSE)</f>
        <v>#N/A</v>
      </c>
    </row>
    <row r="23" spans="1:10" hidden="1">
      <c r="A23" s="17" t="s">
        <v>92</v>
      </c>
      <c r="B23" s="190" t="e">
        <f>VLOOKUP($E23,УЧАСТНИКИ!$A$2:$L$655,3,FALSE)</f>
        <v>#N/A</v>
      </c>
      <c r="C23" s="191" t="e">
        <f>VLOOKUP($E23,УЧАСТНИКИ!$A$2:$L$655,4,FALSE)</f>
        <v>#N/A</v>
      </c>
      <c r="D23" s="195" t="e">
        <f>VLOOKUP($E23,УЧАСТНИКИ!$A$2:$L$655,5,FALSE)</f>
        <v>#N/A</v>
      </c>
      <c r="E23" s="17"/>
      <c r="F23" s="17"/>
      <c r="G23" s="17"/>
      <c r="H23" s="17"/>
      <c r="I23" s="191" t="e">
        <f>VLOOKUP($E23,УЧАСТНИКИ!$A$2:$L$655,9,FALSE)</f>
        <v>#N/A</v>
      </c>
    </row>
    <row r="24" spans="1:10" ht="15.75" customHeight="1">
      <c r="A24" s="31"/>
      <c r="B24" s="32"/>
      <c r="C24" s="33"/>
      <c r="D24" s="34"/>
      <c r="E24" s="31"/>
      <c r="F24" s="31"/>
      <c r="G24" s="31"/>
      <c r="H24" s="31"/>
      <c r="I24" s="31"/>
      <c r="J24" s="33"/>
    </row>
    <row r="26" spans="1:10" ht="15.75">
      <c r="A26" s="4" t="s">
        <v>78</v>
      </c>
      <c r="B26" s="2"/>
      <c r="D26" s="4"/>
      <c r="F26" s="20"/>
      <c r="H26" s="4"/>
    </row>
    <row r="27" spans="1:10" ht="15.75">
      <c r="A27" s="4" t="s">
        <v>70</v>
      </c>
    </row>
    <row r="28" spans="1:10" ht="15.75">
      <c r="A28" s="4" t="s">
        <v>72</v>
      </c>
      <c r="B28" s="4"/>
    </row>
    <row r="29" spans="1:10" ht="15.75">
      <c r="A29" s="470" t="s">
        <v>71</v>
      </c>
      <c r="B29" s="470"/>
    </row>
    <row r="30" spans="1:10" ht="15.75">
      <c r="B30" s="4"/>
    </row>
    <row r="31" spans="1:10" ht="15.75">
      <c r="B31" s="4"/>
    </row>
    <row r="33" spans="1:10" ht="15.75">
      <c r="B33" s="4"/>
    </row>
    <row r="34" spans="1:10" ht="15.75" customHeight="1">
      <c r="B34" s="4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>
      <c r="A44" s="23"/>
      <c r="B44" s="30"/>
      <c r="C44" s="23"/>
      <c r="D44" s="23"/>
      <c r="E44" s="23"/>
      <c r="F44" s="23"/>
      <c r="G44" s="23"/>
      <c r="H44" s="23"/>
      <c r="I44" s="23"/>
      <c r="J44" s="23"/>
    </row>
    <row r="45" spans="1:10" ht="15.75" customHeight="1">
      <c r="A45" s="31"/>
      <c r="B45" s="32"/>
      <c r="C45" s="33"/>
      <c r="D45" s="34"/>
      <c r="E45" s="31"/>
      <c r="F45" s="31"/>
      <c r="G45" s="31"/>
      <c r="H45" s="31"/>
      <c r="I45" s="31"/>
      <c r="J45" s="33"/>
    </row>
    <row r="46" spans="1:10" ht="15.75" customHeight="1">
      <c r="A46" s="31"/>
      <c r="B46" s="8"/>
      <c r="C46" s="33"/>
      <c r="D46" s="34"/>
      <c r="E46" s="31"/>
      <c r="F46" s="31"/>
      <c r="G46" s="31"/>
      <c r="H46" s="31"/>
      <c r="I46" s="31"/>
      <c r="J46" s="33"/>
    </row>
    <row r="47" spans="1:10" ht="15.75" customHeight="1">
      <c r="A47" s="31"/>
      <c r="B47" s="35"/>
      <c r="C47" s="33"/>
      <c r="D47" s="34"/>
      <c r="E47" s="31"/>
      <c r="F47" s="31"/>
      <c r="G47" s="31"/>
      <c r="H47" s="31"/>
      <c r="I47" s="31"/>
      <c r="J47" s="33"/>
    </row>
    <row r="48" spans="1:10" ht="15.75" customHeight="1">
      <c r="A48" s="31"/>
      <c r="B48" s="35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35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5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31"/>
      <c r="B51" s="35"/>
      <c r="C51" s="33"/>
      <c r="D51" s="34"/>
      <c r="E51" s="31"/>
      <c r="F51" s="31"/>
      <c r="G51" s="31"/>
      <c r="H51" s="31"/>
      <c r="I51" s="31"/>
      <c r="J51" s="33"/>
    </row>
    <row r="52" spans="1:10" ht="15.75" customHeight="1">
      <c r="A52" s="31"/>
      <c r="B52" s="35"/>
      <c r="C52" s="33"/>
      <c r="D52" s="34"/>
      <c r="E52" s="31"/>
      <c r="F52" s="31"/>
      <c r="G52" s="31"/>
      <c r="H52" s="31"/>
      <c r="I52" s="31"/>
      <c r="J52" s="33"/>
    </row>
    <row r="53" spans="1:10" ht="15.75" customHeight="1">
      <c r="A53" s="23"/>
      <c r="B53" s="30"/>
      <c r="C53" s="23"/>
      <c r="D53" s="23"/>
      <c r="E53" s="23"/>
      <c r="F53" s="23"/>
      <c r="G53" s="23"/>
      <c r="H53" s="23"/>
      <c r="I53" s="23"/>
      <c r="J53" s="23"/>
    </row>
    <row r="54" spans="1:10" ht="15.75" customHeight="1">
      <c r="A54" s="31"/>
      <c r="B54" s="32"/>
      <c r="C54" s="33"/>
      <c r="D54" s="34"/>
      <c r="E54" s="31"/>
      <c r="F54" s="31"/>
      <c r="G54" s="31"/>
      <c r="H54" s="31"/>
      <c r="I54" s="31"/>
      <c r="J54" s="33"/>
    </row>
    <row r="55" spans="1:10" ht="15.75" customHeight="1">
      <c r="A55" s="31"/>
      <c r="B55" s="32"/>
      <c r="C55" s="33"/>
      <c r="D55" s="34"/>
      <c r="E55" s="31"/>
      <c r="F55" s="31"/>
      <c r="G55" s="31"/>
      <c r="H55" s="31"/>
      <c r="I55" s="31"/>
      <c r="J55" s="33"/>
    </row>
    <row r="56" spans="1:10" ht="15.75" customHeight="1">
      <c r="A56" s="31"/>
      <c r="B56" s="32"/>
      <c r="C56" s="33"/>
      <c r="D56" s="34"/>
      <c r="E56" s="31"/>
      <c r="F56" s="31"/>
      <c r="G56" s="31"/>
      <c r="H56" s="31"/>
      <c r="I56" s="31"/>
      <c r="J56" s="33"/>
    </row>
    <row r="57" spans="1:10" ht="15.75" customHeight="1">
      <c r="A57" s="31"/>
      <c r="B57" s="32"/>
      <c r="C57" s="33"/>
      <c r="D57" s="34"/>
      <c r="E57" s="31"/>
      <c r="F57" s="31"/>
      <c r="G57" s="31"/>
      <c r="H57" s="31"/>
      <c r="I57" s="31"/>
      <c r="J57" s="33"/>
    </row>
    <row r="58" spans="1:10" ht="15.75" customHeight="1">
      <c r="A58" s="31"/>
      <c r="B58" s="32"/>
      <c r="C58" s="33"/>
      <c r="D58" s="34"/>
      <c r="E58" s="31"/>
      <c r="F58" s="31"/>
      <c r="G58" s="31"/>
      <c r="H58" s="31"/>
      <c r="I58" s="31"/>
      <c r="J58" s="33"/>
    </row>
    <row r="59" spans="1:10" ht="15.75" customHeight="1">
      <c r="A59" s="31"/>
      <c r="B59" s="32"/>
      <c r="C59" s="33"/>
      <c r="D59" s="34"/>
      <c r="E59" s="31"/>
      <c r="F59" s="31"/>
      <c r="G59" s="31"/>
      <c r="H59" s="31"/>
      <c r="I59" s="31"/>
      <c r="J59" s="33"/>
    </row>
    <row r="60" spans="1:10" ht="15.75" customHeight="1">
      <c r="A60" s="31"/>
      <c r="B60" s="32"/>
      <c r="C60" s="33"/>
      <c r="D60" s="34"/>
      <c r="E60" s="31"/>
      <c r="F60" s="31"/>
      <c r="G60" s="31"/>
      <c r="H60" s="31"/>
      <c r="I60" s="31"/>
      <c r="J60" s="33"/>
    </row>
    <row r="61" spans="1:10" ht="15.75" customHeight="1">
      <c r="A61" s="31"/>
      <c r="B61" s="32"/>
      <c r="C61" s="33"/>
      <c r="D61" s="34"/>
      <c r="E61" s="31"/>
      <c r="F61" s="31"/>
      <c r="G61" s="31"/>
      <c r="H61" s="31"/>
      <c r="I61" s="31"/>
      <c r="J61" s="33"/>
    </row>
  </sheetData>
  <mergeCells count="8">
    <mergeCell ref="A1:J1"/>
    <mergeCell ref="A2:M2"/>
    <mergeCell ref="A3:I3"/>
    <mergeCell ref="A29:B29"/>
    <mergeCell ref="A5:B5"/>
    <mergeCell ref="A6:B6"/>
    <mergeCell ref="E5:J5"/>
    <mergeCell ref="A4:I4"/>
  </mergeCells>
  <phoneticPr fontId="2" type="noConversion"/>
  <printOptions horizontalCentered="1"/>
  <pageMargins left="0" right="0" top="0.27559055118110237" bottom="0.55118110236220474" header="0.27559055118110237" footer="0.19685039370078741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M121"/>
  <sheetViews>
    <sheetView topLeftCell="A84" workbookViewId="0">
      <selection sqref="A1:J121"/>
    </sheetView>
  </sheetViews>
  <sheetFormatPr defaultColWidth="9.140625" defaultRowHeight="12.75"/>
  <cols>
    <col min="1" max="1" width="4" style="14" customWidth="1"/>
    <col min="2" max="2" width="27.7109375" style="14" customWidth="1"/>
    <col min="3" max="3" width="10.5703125" style="14" customWidth="1"/>
    <col min="4" max="4" width="23.7109375" style="14" customWidth="1"/>
    <col min="5" max="5" width="7.7109375" style="14" customWidth="1"/>
    <col min="6" max="6" width="6.85546875" style="14" customWidth="1"/>
    <col min="7" max="7" width="32.28515625" style="14" customWidth="1"/>
    <col min="8" max="8" width="6.85546875" style="14" customWidth="1"/>
    <col min="9" max="9" width="8.28515625" style="14" customWidth="1"/>
    <col min="10" max="10" width="6" style="14" customWidth="1"/>
    <col min="11" max="16384" width="9.140625" style="14"/>
  </cols>
  <sheetData>
    <row r="1" spans="1:13">
      <c r="A1" s="464" t="s">
        <v>75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  <c r="M1" s="86"/>
    </row>
    <row r="2" spans="1:13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87"/>
      <c r="K2" s="86"/>
      <c r="L2" s="86"/>
      <c r="M2" s="86"/>
    </row>
    <row r="3" spans="1:13" ht="15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87"/>
      <c r="K3" s="86"/>
      <c r="L3" s="86"/>
      <c r="M3" s="86"/>
    </row>
    <row r="4" spans="1:13" ht="14.25">
      <c r="A4" s="466"/>
      <c r="B4" s="466"/>
      <c r="C4" s="11"/>
      <c r="D4" s="3"/>
      <c r="E4" s="468" t="s">
        <v>5</v>
      </c>
      <c r="F4" s="468"/>
      <c r="G4" s="468"/>
      <c r="H4" s="468"/>
      <c r="I4" s="468"/>
      <c r="J4" s="468"/>
    </row>
    <row r="5" spans="1:13">
      <c r="A5" s="466" t="s">
        <v>219</v>
      </c>
      <c r="B5" s="466"/>
      <c r="C5" s="11"/>
      <c r="D5" s="3"/>
      <c r="H5" s="83" t="str">
        <f>d_2</f>
        <v>9 декабря 2023г.</v>
      </c>
      <c r="I5" s="15"/>
      <c r="J5" s="11"/>
    </row>
    <row r="6" spans="1:13" ht="12.75" customHeight="1">
      <c r="A6" s="83" t="str">
        <f>d_4</f>
        <v>ЖЕНЩИНЫ</v>
      </c>
      <c r="C6" s="11"/>
      <c r="D6" s="3"/>
      <c r="E6" s="121"/>
      <c r="F6" s="135" t="str">
        <f>d_5</f>
        <v>г. РОСТОВ-НА-ДОНУ, л/а манеж ДГТУ</v>
      </c>
      <c r="G6" s="121"/>
      <c r="H6" s="121"/>
      <c r="I6" s="184" t="s">
        <v>814</v>
      </c>
      <c r="J6" s="11"/>
    </row>
    <row r="7" spans="1:13" ht="18">
      <c r="A7" s="106" t="s">
        <v>76</v>
      </c>
      <c r="B7" s="106" t="s">
        <v>77</v>
      </c>
      <c r="C7" s="106" t="s">
        <v>74</v>
      </c>
      <c r="D7" s="106" t="s">
        <v>110</v>
      </c>
      <c r="E7" s="119" t="s">
        <v>45</v>
      </c>
      <c r="F7" s="119" t="s">
        <v>117</v>
      </c>
      <c r="G7" s="119" t="s">
        <v>23</v>
      </c>
      <c r="H7" s="119" t="s">
        <v>60</v>
      </c>
      <c r="I7" s="106" t="s">
        <v>79</v>
      </c>
    </row>
    <row r="8" spans="1:13">
      <c r="A8" s="107"/>
      <c r="B8" s="113" t="s">
        <v>55</v>
      </c>
      <c r="C8" s="108"/>
      <c r="D8" s="108"/>
      <c r="E8" s="108"/>
      <c r="F8" s="108"/>
      <c r="G8" s="108"/>
      <c r="H8" s="108"/>
      <c r="I8" s="109"/>
    </row>
    <row r="9" spans="1:13" hidden="1">
      <c r="A9" s="17" t="s">
        <v>48</v>
      </c>
      <c r="B9" s="12"/>
      <c r="C9" s="13"/>
      <c r="D9" s="29"/>
      <c r="E9" s="17"/>
      <c r="F9" s="17"/>
      <c r="G9" s="17"/>
      <c r="H9" s="17"/>
      <c r="I9" s="13"/>
    </row>
    <row r="10" spans="1:13" hidden="1">
      <c r="A10" s="17" t="s">
        <v>48</v>
      </c>
      <c r="B10" s="12"/>
      <c r="C10" s="13"/>
      <c r="D10" s="29"/>
      <c r="E10" s="17"/>
      <c r="F10" s="17"/>
      <c r="G10" s="17"/>
      <c r="H10" s="17"/>
      <c r="I10" s="13"/>
    </row>
    <row r="11" spans="1:13" hidden="1">
      <c r="A11" s="17" t="s">
        <v>48</v>
      </c>
      <c r="B11" s="12"/>
      <c r="C11" s="13"/>
      <c r="D11" s="29"/>
      <c r="E11" s="17"/>
      <c r="F11" s="17"/>
      <c r="G11" s="17"/>
      <c r="H11" s="17"/>
      <c r="I11" s="13"/>
    </row>
    <row r="12" spans="1:13" hidden="1">
      <c r="A12" s="17" t="s">
        <v>48</v>
      </c>
      <c r="B12" s="12"/>
      <c r="C12" s="13"/>
      <c r="D12" s="29"/>
      <c r="E12" s="17"/>
      <c r="F12" s="17"/>
      <c r="G12" s="17"/>
      <c r="H12" s="17"/>
      <c r="I12" s="13"/>
      <c r="K12" s="3"/>
    </row>
    <row r="13" spans="1:13" hidden="1">
      <c r="A13" s="17" t="s">
        <v>48</v>
      </c>
      <c r="B13" s="12"/>
      <c r="C13" s="13"/>
      <c r="D13" s="29"/>
      <c r="E13" s="17"/>
      <c r="F13" s="17"/>
      <c r="G13" s="17"/>
      <c r="H13" s="17"/>
      <c r="I13" s="13"/>
    </row>
    <row r="14" spans="1:13" hidden="1">
      <c r="A14" s="17" t="s">
        <v>48</v>
      </c>
      <c r="B14" s="12"/>
      <c r="C14" s="13"/>
      <c r="D14" s="29"/>
      <c r="E14" s="17"/>
      <c r="F14" s="17"/>
      <c r="G14" s="17"/>
      <c r="H14" s="17"/>
      <c r="I14" s="13"/>
    </row>
    <row r="15" spans="1:13">
      <c r="A15" s="17"/>
      <c r="B15" s="12"/>
      <c r="C15" s="13"/>
      <c r="D15" s="29"/>
      <c r="E15" s="17"/>
      <c r="F15" s="17"/>
      <c r="G15" s="17"/>
      <c r="H15" s="17"/>
      <c r="I15" s="13"/>
    </row>
    <row r="16" spans="1:13">
      <c r="A16" s="17" t="s">
        <v>48</v>
      </c>
      <c r="B16" s="190" t="e">
        <f>VLOOKUP($E16,УЧАСТНИКИ!$A$2:$L$655,3,FALSE)</f>
        <v>#N/A</v>
      </c>
      <c r="C16" s="191" t="e">
        <f>VLOOKUP($E16,УЧАСТНИКИ!$A$2:$L$655,4,FALSE)</f>
        <v>#N/A</v>
      </c>
      <c r="D16" s="195" t="e">
        <f>VLOOKUP($E16,УЧАСТНИКИ!$A$2:$L$655,5,FALSE)</f>
        <v>#N/A</v>
      </c>
      <c r="E16" s="17"/>
      <c r="F16" s="17"/>
      <c r="G16" s="17"/>
      <c r="H16" s="17"/>
      <c r="I16" s="13"/>
    </row>
    <row r="17" spans="1:9">
      <c r="A17" s="17" t="s">
        <v>48</v>
      </c>
      <c r="B17" s="190" t="e">
        <f>VLOOKUP($E17,УЧАСТНИКИ!$A$2:$L$655,3,FALSE)</f>
        <v>#N/A</v>
      </c>
      <c r="C17" s="191" t="e">
        <f>VLOOKUP($E17,УЧАСТНИКИ!$A$2:$L$655,4,FALSE)</f>
        <v>#N/A</v>
      </c>
      <c r="D17" s="195" t="e">
        <f>VLOOKUP($E17,УЧАСТНИКИ!$A$2:$L$655,5,FALSE)</f>
        <v>#N/A</v>
      </c>
      <c r="E17" s="17"/>
      <c r="F17" s="17"/>
      <c r="G17" s="17"/>
      <c r="H17" s="17"/>
      <c r="I17" s="13"/>
    </row>
    <row r="18" spans="1:9">
      <c r="A18" s="17" t="s">
        <v>48</v>
      </c>
      <c r="B18" s="190" t="e">
        <f>VLOOKUP($E18,УЧАСТНИКИ!$A$2:$L$655,3,FALSE)</f>
        <v>#N/A</v>
      </c>
      <c r="C18" s="191" t="e">
        <f>VLOOKUP($E18,УЧАСТНИКИ!$A$2:$L$655,4,FALSE)</f>
        <v>#N/A</v>
      </c>
      <c r="D18" s="195" t="e">
        <f>VLOOKUP($E18,УЧАСТНИКИ!$A$2:$L$655,5,FALSE)</f>
        <v>#N/A</v>
      </c>
      <c r="E18" s="17"/>
      <c r="F18" s="17"/>
      <c r="G18" s="17"/>
      <c r="H18" s="17"/>
      <c r="I18" s="13"/>
    </row>
    <row r="19" spans="1:9">
      <c r="A19" s="17" t="s">
        <v>48</v>
      </c>
      <c r="B19" s="190" t="e">
        <f>VLOOKUP($E19,УЧАСТНИКИ!$A$2:$L$655,3,FALSE)</f>
        <v>#N/A</v>
      </c>
      <c r="C19" s="191" t="e">
        <f>VLOOKUP($E19,УЧАСТНИКИ!$A$2:$L$655,4,FALSE)</f>
        <v>#N/A</v>
      </c>
      <c r="D19" s="195" t="e">
        <f>VLOOKUP($E19,УЧАСТНИКИ!$A$2:$L$655,5,FALSE)</f>
        <v>#N/A</v>
      </c>
      <c r="E19" s="17"/>
      <c r="F19" s="17"/>
      <c r="G19" s="17"/>
      <c r="H19" s="17"/>
      <c r="I19" s="13"/>
    </row>
    <row r="20" spans="1:9">
      <c r="A20" s="17"/>
      <c r="B20" s="12"/>
      <c r="C20" s="13"/>
      <c r="D20" s="29"/>
      <c r="E20" s="17"/>
      <c r="F20" s="17"/>
      <c r="G20" s="17"/>
      <c r="H20" s="17"/>
      <c r="I20" s="13"/>
    </row>
    <row r="21" spans="1:9">
      <c r="A21" s="17" t="s">
        <v>49</v>
      </c>
      <c r="B21" s="12" t="str">
        <f>VLOOKUP($E21,УЧАСТНИКИ!$A$2:$L$655,3,FALSE)</f>
        <v>САМАРЧЕНКО АЛИНА</v>
      </c>
      <c r="C21" s="13" t="str">
        <f>VLOOKUP($E21,УЧАСТНИКИ!$A$2:$L$655,4,FALSE)</f>
        <v>25.08.2007</v>
      </c>
      <c r="D21" s="257" t="str">
        <f>VLOOKUP($E21,УЧАСТНИКИ!$A$2:$L$655,5,FALSE)</f>
        <v>ТАГАНРОГ СШОР-13</v>
      </c>
      <c r="E21" s="347" t="s">
        <v>222</v>
      </c>
      <c r="F21" s="228"/>
      <c r="G21" s="17"/>
      <c r="H21" s="17"/>
      <c r="I21" s="13"/>
    </row>
    <row r="22" spans="1:9">
      <c r="A22" s="17" t="s">
        <v>49</v>
      </c>
      <c r="B22" s="12" t="str">
        <f>VLOOKUP($E22,УЧАСТНИКИ!$A$2:$L$655,3,FALSE)</f>
        <v>ТИХОНОВА ЕЛИЗАВЕТА</v>
      </c>
      <c r="C22" s="13" t="str">
        <f>VLOOKUP($E22,УЧАСТНИКИ!$A$2:$L$655,4,FALSE)</f>
        <v>24.09.2008</v>
      </c>
      <c r="D22" s="257" t="str">
        <f>VLOOKUP($E22,УЧАСТНИКИ!$A$2:$L$655,5,FALSE)</f>
        <v>ГУКОВО СШ ПРОМЕТЕЙ</v>
      </c>
      <c r="E22" s="347" t="s">
        <v>166</v>
      </c>
      <c r="F22" s="228"/>
      <c r="G22" s="17"/>
      <c r="H22" s="17"/>
      <c r="I22" s="13"/>
    </row>
    <row r="23" spans="1:9">
      <c r="A23" s="17" t="s">
        <v>49</v>
      </c>
      <c r="B23" s="12" t="str">
        <f>VLOOKUP($E23,УЧАСТНИКИ!$A$2:$L$655,3,FALSE)</f>
        <v>ОСТАПЧЕНКО ПОЛИНА</v>
      </c>
      <c r="C23" s="13" t="str">
        <f>VLOOKUP($E23,УЧАСТНИКИ!$A$2:$L$655,4,FALSE)</f>
        <v>18.12.2008</v>
      </c>
      <c r="D23" s="257" t="str">
        <f>VLOOKUP($E23,УЧАСТНИКИ!$A$2:$L$655,5,FALSE)</f>
        <v>ГУКОВО СШ ПРОМЕТЕЙ</v>
      </c>
      <c r="E23" s="347" t="s">
        <v>411</v>
      </c>
      <c r="F23" s="228"/>
      <c r="G23" s="17"/>
      <c r="H23" s="17"/>
      <c r="I23" s="13"/>
    </row>
    <row r="24" spans="1:9">
      <c r="A24" s="17" t="s">
        <v>49</v>
      </c>
      <c r="B24" s="12" t="str">
        <f>VLOOKUP($E24,УЧАСТНИКИ!$A$2:$L$655,3,FALSE)</f>
        <v>КОЗЛОВА ЕКАТЕРИНА</v>
      </c>
      <c r="C24" s="13" t="str">
        <f>VLOOKUP($E24,УЧАСТНИКИ!$A$2:$L$655,4,FALSE)</f>
        <v>10.11.2007</v>
      </c>
      <c r="D24" s="257" t="str">
        <f>VLOOKUP($E24,УЧАСТНИКИ!$A$2:$L$655,5,FALSE)</f>
        <v>РОСТОВ СШ-1</v>
      </c>
      <c r="E24" s="347" t="s">
        <v>615</v>
      </c>
      <c r="F24" s="228"/>
      <c r="G24" s="17"/>
      <c r="H24" s="17"/>
      <c r="I24" s="13"/>
    </row>
    <row r="25" spans="1:9">
      <c r="A25" s="17" t="s">
        <v>49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57" t="e">
        <f>VLOOKUP($E25,УЧАСТНИКИ!$A$2:$L$655,5,FALSE)</f>
        <v>#N/A</v>
      </c>
      <c r="E25" s="347" t="s">
        <v>720</v>
      </c>
      <c r="F25" s="228"/>
      <c r="G25" s="17"/>
      <c r="H25" s="17"/>
      <c r="I25" s="13"/>
    </row>
    <row r="26" spans="1:9">
      <c r="A26" s="17"/>
      <c r="B26" s="12"/>
      <c r="C26" s="13"/>
      <c r="D26" s="29"/>
      <c r="E26" s="17"/>
      <c r="F26" s="17"/>
      <c r="G26" s="17"/>
      <c r="H26" s="17"/>
      <c r="I26" s="13"/>
    </row>
    <row r="27" spans="1:9">
      <c r="A27" s="17"/>
      <c r="B27" s="12"/>
      <c r="C27" s="13"/>
      <c r="D27" s="29"/>
      <c r="E27" s="17"/>
      <c r="F27" s="17"/>
      <c r="G27" s="17"/>
      <c r="H27" s="17"/>
      <c r="I27" s="13"/>
    </row>
    <row r="28" spans="1:9" ht="25.5">
      <c r="A28" s="17" t="s">
        <v>50</v>
      </c>
      <c r="B28" s="12" t="str">
        <f>VLOOKUP($E28,УЧАСТНИКИ!$A$2:$L$655,3,FALSE)</f>
        <v>КОЛЕСНИКОВА АЛЕКСАНДРА</v>
      </c>
      <c r="C28" s="13" t="str">
        <f>VLOOKUP($E28,УЧАСТНИКИ!$A$2:$L$655,4,FALSE)</f>
        <v>06.01.2009</v>
      </c>
      <c r="D28" s="257" t="str">
        <f>VLOOKUP($E28,УЧАСТНИКИ!$A$2:$L$655,5,FALSE)</f>
        <v>СШОРК ЦСКА (СКА, Ростов н/Д)</v>
      </c>
      <c r="E28" s="347" t="s">
        <v>90</v>
      </c>
      <c r="F28" s="228"/>
      <c r="G28" s="17"/>
      <c r="H28" s="17"/>
      <c r="I28" s="13"/>
    </row>
    <row r="29" spans="1:9" ht="25.5">
      <c r="A29" s="17" t="s">
        <v>50</v>
      </c>
      <c r="B29" s="12" t="str">
        <f>VLOOKUP($E29,УЧАСТНИКИ!$A$2:$L$655,3,FALSE)</f>
        <v>АФАНАСЬЕВА ВИКТОРИЯ</v>
      </c>
      <c r="C29" s="13" t="str">
        <f>VLOOKUP($E29,УЧАСТНИКИ!$A$2:$L$655,4,FALSE)</f>
        <v>13.04.2009</v>
      </c>
      <c r="D29" s="257" t="str">
        <f>VLOOKUP($E29,УЧАСТНИКИ!$A$2:$L$655,5,FALSE)</f>
        <v>СШОРК ЦСКА (СКА, Ростов н/Д)</v>
      </c>
      <c r="E29" s="347" t="s">
        <v>168</v>
      </c>
      <c r="F29" s="228"/>
      <c r="G29" s="17"/>
      <c r="H29" s="17"/>
      <c r="I29" s="13"/>
    </row>
    <row r="30" spans="1:9" ht="25.5">
      <c r="A30" s="17" t="s">
        <v>50</v>
      </c>
      <c r="B30" s="12" t="str">
        <f>VLOOKUP($E30,УЧАСТНИКИ!$A$2:$L$655,3,FALSE)</f>
        <v>ПОЛЯКОВА ЕКАТЕРИНА</v>
      </c>
      <c r="C30" s="13" t="str">
        <f>VLOOKUP($E30,УЧАСТНИКИ!$A$2:$L$655,4,FALSE)</f>
        <v>13.02.2008</v>
      </c>
      <c r="D30" s="257" t="str">
        <f>VLOOKUP($E30,УЧАСТНИКИ!$A$2:$L$655,5,FALSE)</f>
        <v>СШОРК ЦСКА (СКА, Ростов н/Д)</v>
      </c>
      <c r="E30" s="347" t="s">
        <v>257</v>
      </c>
      <c r="F30" s="228"/>
      <c r="G30" s="17"/>
      <c r="H30" s="17"/>
      <c r="I30" s="13"/>
    </row>
    <row r="31" spans="1:9">
      <c r="A31" s="17" t="s">
        <v>50</v>
      </c>
      <c r="B31" s="12" t="e">
        <f>VLOOKUP($E31,УЧАСТНИКИ!$A$2:$L$655,3,FALSE)</f>
        <v>#N/A</v>
      </c>
      <c r="C31" s="13" t="e">
        <f>VLOOKUP($E31,УЧАСТНИКИ!$A$2:$L$655,4,FALSE)</f>
        <v>#N/A</v>
      </c>
      <c r="D31" s="257" t="e">
        <f>VLOOKUP($E31,УЧАСТНИКИ!$A$2:$L$655,5,FALSE)</f>
        <v>#N/A</v>
      </c>
      <c r="E31" s="347" t="s">
        <v>754</v>
      </c>
      <c r="F31" s="228"/>
      <c r="G31" s="17"/>
      <c r="H31" s="17"/>
      <c r="I31" s="13"/>
    </row>
    <row r="32" spans="1:9">
      <c r="A32" s="17" t="s">
        <v>50</v>
      </c>
      <c r="B32" s="190" t="e">
        <f>VLOOKUP($E32,УЧАСТНИКИ!$A$2:$L$655,3,FALSE)</f>
        <v>#N/A</v>
      </c>
      <c r="C32" s="191" t="e">
        <f>VLOOKUP($E32,УЧАСТНИКИ!$A$2:$L$655,4,FALSE)</f>
        <v>#N/A</v>
      </c>
      <c r="D32" s="195" t="e">
        <f>VLOOKUP($E32,УЧАСТНИКИ!$A$2:$L$655,5,FALSE)</f>
        <v>#N/A</v>
      </c>
      <c r="E32" s="17"/>
      <c r="F32" s="17"/>
      <c r="G32" s="17"/>
      <c r="H32" s="17"/>
      <c r="I32" s="13"/>
    </row>
    <row r="33" spans="1:9" hidden="1">
      <c r="A33" s="17"/>
      <c r="B33" s="12"/>
      <c r="C33" s="13"/>
      <c r="D33" s="29"/>
      <c r="E33" s="17"/>
      <c r="F33" s="17"/>
      <c r="G33" s="17"/>
      <c r="H33" s="17"/>
      <c r="I33" s="13"/>
    </row>
    <row r="34" spans="1:9" hidden="1">
      <c r="A34" s="17"/>
      <c r="B34" s="12"/>
      <c r="C34" s="13"/>
      <c r="D34" s="29"/>
      <c r="E34" s="17"/>
      <c r="F34" s="17"/>
      <c r="G34" s="17"/>
      <c r="H34" s="17"/>
      <c r="I34" s="13"/>
    </row>
    <row r="35" spans="1:9" hidden="1">
      <c r="A35" s="17" t="s">
        <v>52</v>
      </c>
      <c r="B35" s="12" t="e">
        <f>VLOOKUP($E35,УЧАСТНИКИ!$A$2:$L$655,3,FALSE)</f>
        <v>#N/A</v>
      </c>
      <c r="C35" s="13" t="e">
        <f>VLOOKUP($E35,УЧАСТНИКИ!$A$2:$L$655,4,FALSE)</f>
        <v>#N/A</v>
      </c>
      <c r="D35" s="29" t="e">
        <f>VLOOKUP($E35,УЧАСТНИКИ!$A$2:$L$655,5,FALSE)</f>
        <v>#N/A</v>
      </c>
      <c r="E35" s="17"/>
      <c r="F35" s="17"/>
      <c r="G35" s="17"/>
      <c r="H35" s="17"/>
      <c r="I35" s="13"/>
    </row>
    <row r="36" spans="1:9" hidden="1">
      <c r="A36" s="17" t="s">
        <v>52</v>
      </c>
      <c r="B36" s="12" t="e">
        <f>VLOOKUP($E36,УЧАСТНИКИ!$A$2:$L$655,3,FALSE)</f>
        <v>#N/A</v>
      </c>
      <c r="C36" s="13" t="e">
        <f>VLOOKUP($E36,УЧАСТНИКИ!$A$2:$L$655,4,FALSE)</f>
        <v>#N/A</v>
      </c>
      <c r="D36" s="29" t="e">
        <f>VLOOKUP($E36,УЧАСТНИКИ!$A$2:$L$655,5,FALSE)</f>
        <v>#N/A</v>
      </c>
      <c r="E36" s="17"/>
      <c r="F36" s="17"/>
      <c r="G36" s="17"/>
      <c r="H36" s="17"/>
      <c r="I36" s="13"/>
    </row>
    <row r="37" spans="1:9" hidden="1">
      <c r="A37" s="17" t="s">
        <v>52</v>
      </c>
      <c r="B37" s="12" t="e">
        <f>VLOOKUP($E37,УЧАСТНИКИ!$A$2:$L$655,3,FALSE)</f>
        <v>#N/A</v>
      </c>
      <c r="C37" s="13" t="e">
        <f>VLOOKUP($E37,УЧАСТНИКИ!$A$2:$L$655,4,FALSE)</f>
        <v>#N/A</v>
      </c>
      <c r="D37" s="29" t="e">
        <f>VLOOKUP($E37,УЧАСТНИКИ!$A$2:$L$655,5,FALSE)</f>
        <v>#N/A</v>
      </c>
      <c r="E37" s="17"/>
      <c r="F37" s="17"/>
      <c r="G37" s="17"/>
      <c r="H37" s="17"/>
      <c r="I37" s="13"/>
    </row>
    <row r="38" spans="1:9" hidden="1">
      <c r="A38" s="17" t="s">
        <v>52</v>
      </c>
      <c r="B38" s="12" t="e">
        <f>VLOOKUP($E38,УЧАСТНИКИ!$A$2:$L$655,3,FALSE)</f>
        <v>#N/A</v>
      </c>
      <c r="C38" s="13" t="e">
        <f>VLOOKUP($E38,УЧАСТНИКИ!$A$2:$L$655,4,FALSE)</f>
        <v>#N/A</v>
      </c>
      <c r="D38" s="29" t="e">
        <f>VLOOKUP($E38,УЧАСТНИКИ!$A$2:$L$655,5,FALSE)</f>
        <v>#N/A</v>
      </c>
      <c r="E38" s="17"/>
      <c r="F38" s="17"/>
      <c r="G38" s="17"/>
      <c r="H38" s="17"/>
      <c r="I38" s="13"/>
    </row>
    <row r="39" spans="1:9" hidden="1">
      <c r="A39" s="17" t="s">
        <v>52</v>
      </c>
      <c r="B39" s="12"/>
      <c r="C39" s="13"/>
      <c r="D39" s="29"/>
      <c r="E39" s="17"/>
      <c r="F39" s="17"/>
      <c r="G39" s="17"/>
      <c r="H39" s="17"/>
      <c r="I39" s="13"/>
    </row>
    <row r="40" spans="1:9" hidden="1">
      <c r="A40" s="17" t="s">
        <v>52</v>
      </c>
      <c r="B40" s="12"/>
      <c r="C40" s="13"/>
      <c r="D40" s="29"/>
      <c r="E40" s="17"/>
      <c r="F40" s="17"/>
      <c r="G40" s="17"/>
      <c r="H40" s="17"/>
      <c r="I40" s="13"/>
    </row>
    <row r="41" spans="1:9" hidden="1">
      <c r="A41" s="17"/>
      <c r="B41" s="12"/>
      <c r="C41" s="13"/>
      <c r="D41" s="29"/>
      <c r="E41" s="17"/>
      <c r="F41" s="17"/>
      <c r="G41" s="17"/>
      <c r="H41" s="17"/>
      <c r="I41" s="13"/>
    </row>
    <row r="42" spans="1:9" hidden="1">
      <c r="A42" s="17" t="s">
        <v>53</v>
      </c>
      <c r="B42" s="12" t="e">
        <f>VLOOKUP($E42,УЧАСТНИКИ!$A$2:$L$655,3,FALSE)</f>
        <v>#N/A</v>
      </c>
      <c r="C42" s="13" t="e">
        <f>VLOOKUP($E42,УЧАСТНИКИ!$A$2:$L$655,4,FALSE)</f>
        <v>#N/A</v>
      </c>
      <c r="D42" s="29" t="e">
        <f>VLOOKUP($E42,УЧАСТНИКИ!$A$2:$L$655,5,FALSE)</f>
        <v>#N/A</v>
      </c>
      <c r="E42" s="17"/>
      <c r="F42" s="17"/>
      <c r="G42" s="17"/>
      <c r="H42" s="17"/>
      <c r="I42" s="13" t="e">
        <f>VLOOKUP($E42,УЧАСТНИКИ!$A$2:$L$655,9,FALSE)</f>
        <v>#N/A</v>
      </c>
    </row>
    <row r="43" spans="1:9" hidden="1">
      <c r="A43" s="17" t="s">
        <v>53</v>
      </c>
      <c r="B43" s="12" t="e">
        <f>VLOOKUP($E43,УЧАСТНИКИ!$A$2:$L$655,3,FALSE)</f>
        <v>#N/A</v>
      </c>
      <c r="C43" s="13" t="e">
        <f>VLOOKUP($E43,УЧАСТНИКИ!$A$2:$L$655,4,FALSE)</f>
        <v>#N/A</v>
      </c>
      <c r="D43" s="29" t="e">
        <f>VLOOKUP($E43,УЧАСТНИКИ!$A$2:$L$655,5,FALSE)</f>
        <v>#N/A</v>
      </c>
      <c r="E43" s="17"/>
      <c r="F43" s="17"/>
      <c r="G43" s="17"/>
      <c r="H43" s="17"/>
      <c r="I43" s="13" t="e">
        <f>VLOOKUP($E43,УЧАСТНИКИ!$A$2:$L$655,9,FALSE)</f>
        <v>#N/A</v>
      </c>
    </row>
    <row r="44" spans="1:9" hidden="1">
      <c r="A44" s="17" t="s">
        <v>53</v>
      </c>
      <c r="B44" s="12" t="e">
        <f>VLOOKUP($E44,УЧАСТНИКИ!$A$2:$L$655,3,FALSE)</f>
        <v>#N/A</v>
      </c>
      <c r="C44" s="13" t="e">
        <f>VLOOKUP($E44,УЧАСТНИКИ!$A$2:$L$655,4,FALSE)</f>
        <v>#N/A</v>
      </c>
      <c r="D44" s="29" t="e">
        <f>VLOOKUP($E44,УЧАСТНИКИ!$A$2:$L$655,5,FALSE)</f>
        <v>#N/A</v>
      </c>
      <c r="E44" s="17"/>
      <c r="F44" s="17"/>
      <c r="G44" s="17"/>
      <c r="H44" s="17"/>
      <c r="I44" s="13" t="e">
        <f>VLOOKUP($E44,УЧАСТНИКИ!$A$2:$L$655,9,FALSE)</f>
        <v>#N/A</v>
      </c>
    </row>
    <row r="45" spans="1:9" hidden="1">
      <c r="A45" s="17" t="s">
        <v>53</v>
      </c>
      <c r="B45" s="12" t="e">
        <f>VLOOKUP($E45,УЧАСТНИКИ!$A$2:$L$655,3,FALSE)</f>
        <v>#N/A</v>
      </c>
      <c r="C45" s="13" t="e">
        <f>VLOOKUP($E45,УЧАСТНИКИ!$A$2:$L$655,4,FALSE)</f>
        <v>#N/A</v>
      </c>
      <c r="D45" s="29" t="e">
        <f>VLOOKUP($E45,УЧАСТНИКИ!$A$2:$L$655,5,FALSE)</f>
        <v>#N/A</v>
      </c>
      <c r="E45" s="17"/>
      <c r="F45" s="17"/>
      <c r="G45" s="17"/>
      <c r="H45" s="17"/>
      <c r="I45" s="13" t="e">
        <f>VLOOKUP($E45,УЧАСТНИКИ!$A$2:$L$655,9,FALSE)</f>
        <v>#N/A</v>
      </c>
    </row>
    <row r="46" spans="1:9" hidden="1">
      <c r="A46" s="17" t="s">
        <v>53</v>
      </c>
      <c r="B46" s="12" t="e">
        <f>VLOOKUP($E46,УЧАСТНИКИ!$A$2:$L$655,3,FALSE)</f>
        <v>#N/A</v>
      </c>
      <c r="C46" s="13" t="e">
        <f>VLOOKUP($E46,УЧАСТНИКИ!$A$2:$L$655,4,FALSE)</f>
        <v>#N/A</v>
      </c>
      <c r="D46" s="29" t="e">
        <f>VLOOKUP($E46,УЧАСТНИКИ!$A$2:$L$655,5,FALSE)</f>
        <v>#N/A</v>
      </c>
      <c r="E46" s="17"/>
      <c r="F46" s="17"/>
      <c r="G46" s="17"/>
      <c r="H46" s="17"/>
      <c r="I46" s="13" t="e">
        <f>VLOOKUP($E46,УЧАСТНИКИ!$A$2:$L$655,9,FALSE)</f>
        <v>#N/A</v>
      </c>
    </row>
    <row r="47" spans="1:9" hidden="1">
      <c r="A47" s="17" t="s">
        <v>53</v>
      </c>
      <c r="B47" s="12" t="e">
        <f>VLOOKUP($E47,УЧАСТНИКИ!$A$2:$L$655,3,FALSE)</f>
        <v>#N/A</v>
      </c>
      <c r="C47" s="13" t="e">
        <f>VLOOKUP($E47,УЧАСТНИКИ!$A$2:$L$655,4,FALSE)</f>
        <v>#N/A</v>
      </c>
      <c r="D47" s="29" t="e">
        <f>VLOOKUP($E47,УЧАСТНИКИ!$A$2:$L$655,5,FALSE)</f>
        <v>#N/A</v>
      </c>
      <c r="E47" s="17"/>
      <c r="F47" s="17"/>
      <c r="G47" s="17"/>
      <c r="H47" s="17"/>
      <c r="I47" s="13" t="e">
        <f>VLOOKUP($E47,УЧАСТНИКИ!$A$2:$L$655,9,FALSE)</f>
        <v>#N/A</v>
      </c>
    </row>
    <row r="48" spans="1:9" hidden="1">
      <c r="A48" s="17"/>
      <c r="B48" s="12"/>
      <c r="C48" s="13"/>
      <c r="D48" s="29"/>
      <c r="E48" s="17"/>
      <c r="F48" s="17"/>
      <c r="G48" s="17"/>
      <c r="H48" s="17"/>
      <c r="I48" s="13"/>
    </row>
    <row r="49" spans="1:9" hidden="1">
      <c r="A49" s="17" t="s">
        <v>54</v>
      </c>
      <c r="B49" s="12" t="e">
        <f>VLOOKUP($E49,УЧАСТНИКИ!$A$2:$L$655,3,FALSE)</f>
        <v>#N/A</v>
      </c>
      <c r="C49" s="13" t="e">
        <f>VLOOKUP($E49,УЧАСТНИКИ!$A$2:$L$655,4,FALSE)</f>
        <v>#N/A</v>
      </c>
      <c r="D49" s="29" t="e">
        <f>VLOOKUP($E49,УЧАСТНИКИ!$A$2:$L$655,5,FALSE)</f>
        <v>#N/A</v>
      </c>
      <c r="E49" s="17"/>
      <c r="F49" s="17"/>
      <c r="G49" s="17"/>
      <c r="H49" s="17"/>
      <c r="I49" s="13" t="e">
        <f>VLOOKUP($E49,УЧАСТНИКИ!$A$2:$L$655,9,FALSE)</f>
        <v>#N/A</v>
      </c>
    </row>
    <row r="50" spans="1:9" hidden="1">
      <c r="A50" s="17" t="s">
        <v>54</v>
      </c>
      <c r="B50" s="12" t="e">
        <f>VLOOKUP($E50,УЧАСТНИКИ!$A$2:$L$655,3,FALSE)</f>
        <v>#N/A</v>
      </c>
      <c r="C50" s="13" t="e">
        <f>VLOOKUP($E50,УЧАСТНИКИ!$A$2:$L$655,4,FALSE)</f>
        <v>#N/A</v>
      </c>
      <c r="D50" s="29" t="e">
        <f>VLOOKUP($E50,УЧАСТНИКИ!$A$2:$L$655,5,FALSE)</f>
        <v>#N/A</v>
      </c>
      <c r="E50" s="17"/>
      <c r="F50" s="17"/>
      <c r="G50" s="17"/>
      <c r="H50" s="17"/>
      <c r="I50" s="13" t="e">
        <f>VLOOKUP($E50,УЧАСТНИКИ!$A$2:$L$655,9,FALSE)</f>
        <v>#N/A</v>
      </c>
    </row>
    <row r="51" spans="1:9" hidden="1">
      <c r="A51" s="17" t="s">
        <v>54</v>
      </c>
      <c r="B51" s="12" t="e">
        <f>VLOOKUP($E51,УЧАСТНИКИ!$A$2:$L$655,3,FALSE)</f>
        <v>#N/A</v>
      </c>
      <c r="C51" s="13" t="e">
        <f>VLOOKUP($E51,УЧАСТНИКИ!$A$2:$L$655,4,FALSE)</f>
        <v>#N/A</v>
      </c>
      <c r="D51" s="29" t="e">
        <f>VLOOKUP($E51,УЧАСТНИКИ!$A$2:$L$655,5,FALSE)</f>
        <v>#N/A</v>
      </c>
      <c r="E51" s="17"/>
      <c r="F51" s="17"/>
      <c r="G51" s="17"/>
      <c r="H51" s="17"/>
      <c r="I51" s="13" t="e">
        <f>VLOOKUP($E51,УЧАСТНИКИ!$A$2:$L$655,9,FALSE)</f>
        <v>#N/A</v>
      </c>
    </row>
    <row r="52" spans="1:9" hidden="1">
      <c r="A52" s="17" t="s">
        <v>54</v>
      </c>
      <c r="B52" s="12" t="e">
        <f>VLOOKUP($E52,УЧАСТНИКИ!$A$2:$L$655,3,FALSE)</f>
        <v>#N/A</v>
      </c>
      <c r="C52" s="13" t="e">
        <f>VLOOKUP($E52,УЧАСТНИКИ!$A$2:$L$655,4,FALSE)</f>
        <v>#N/A</v>
      </c>
      <c r="D52" s="29" t="e">
        <f>VLOOKUP($E52,УЧАСТНИКИ!$A$2:$L$655,5,FALSE)</f>
        <v>#N/A</v>
      </c>
      <c r="E52" s="17"/>
      <c r="F52" s="17"/>
      <c r="G52" s="17"/>
      <c r="H52" s="17"/>
      <c r="I52" s="13" t="e">
        <f>VLOOKUP($E52,УЧАСТНИКИ!$A$2:$L$655,9,FALSE)</f>
        <v>#N/A</v>
      </c>
    </row>
    <row r="53" spans="1:9" hidden="1">
      <c r="A53" s="17" t="s">
        <v>54</v>
      </c>
      <c r="B53" s="12" t="e">
        <f>VLOOKUP($E53,УЧАСТНИКИ!$A$2:$L$655,3,FALSE)</f>
        <v>#N/A</v>
      </c>
      <c r="C53" s="13" t="e">
        <f>VLOOKUP($E53,УЧАСТНИКИ!$A$2:$L$655,4,FALSE)</f>
        <v>#N/A</v>
      </c>
      <c r="D53" s="29" t="e">
        <f>VLOOKUP($E53,УЧАСТНИКИ!$A$2:$L$655,5,FALSE)</f>
        <v>#N/A</v>
      </c>
      <c r="E53" s="17"/>
      <c r="F53" s="17"/>
      <c r="G53" s="17"/>
      <c r="H53" s="17"/>
      <c r="I53" s="13" t="e">
        <f>VLOOKUP($E53,УЧАСТНИКИ!$A$2:$L$655,9,FALSE)</f>
        <v>#N/A</v>
      </c>
    </row>
    <row r="54" spans="1:9" hidden="1">
      <c r="A54" s="17" t="s">
        <v>54</v>
      </c>
      <c r="B54" s="12" t="e">
        <f>VLOOKUP($E54,УЧАСТНИКИ!$A$2:$L$655,3,FALSE)</f>
        <v>#N/A</v>
      </c>
      <c r="C54" s="13" t="e">
        <f>VLOOKUP($E54,УЧАСТНИКИ!$A$2:$L$655,4,FALSE)</f>
        <v>#N/A</v>
      </c>
      <c r="D54" s="29" t="e">
        <f>VLOOKUP($E54,УЧАСТНИКИ!$A$2:$L$655,5,FALSE)</f>
        <v>#N/A</v>
      </c>
      <c r="E54" s="17"/>
      <c r="F54" s="17"/>
      <c r="G54" s="17"/>
      <c r="H54" s="17"/>
      <c r="I54" s="13" t="e">
        <f>VLOOKUP($E54,УЧАСТНИКИ!$A$2:$L$655,9,FALSE)</f>
        <v>#N/A</v>
      </c>
    </row>
    <row r="55" spans="1:9" hidden="1">
      <c r="A55" s="17"/>
      <c r="B55" s="12"/>
      <c r="C55" s="13"/>
      <c r="D55" s="29"/>
      <c r="E55" s="17"/>
      <c r="F55" s="17"/>
      <c r="G55" s="17"/>
      <c r="H55" s="17"/>
      <c r="I55" s="13"/>
    </row>
    <row r="56" spans="1:9" hidden="1">
      <c r="A56" s="17" t="s">
        <v>90</v>
      </c>
      <c r="B56" s="12" t="e">
        <f>VLOOKUP($E56,УЧАСТНИКИ!$A$2:$L$655,3,FALSE)</f>
        <v>#N/A</v>
      </c>
      <c r="C56" s="13" t="e">
        <f>VLOOKUP($E56,УЧАСТНИКИ!$A$2:$L$655,4,FALSE)</f>
        <v>#N/A</v>
      </c>
      <c r="D56" s="29" t="e">
        <f>VLOOKUP($E56,УЧАСТНИКИ!$A$2:$L$655,5,FALSE)</f>
        <v>#N/A</v>
      </c>
      <c r="E56" s="17"/>
      <c r="F56" s="17"/>
      <c r="G56" s="17"/>
      <c r="H56" s="17"/>
      <c r="I56" s="13" t="e">
        <f>VLOOKUP($E56,УЧАСТНИКИ!$A$2:$L$655,9,FALSE)</f>
        <v>#N/A</v>
      </c>
    </row>
    <row r="57" spans="1:9" hidden="1">
      <c r="A57" s="17" t="s">
        <v>90</v>
      </c>
      <c r="B57" s="12" t="e">
        <f>VLOOKUP($E57,УЧАСТНИКИ!$A$2:$L$655,3,FALSE)</f>
        <v>#N/A</v>
      </c>
      <c r="C57" s="13" t="e">
        <f>VLOOKUP($E57,УЧАСТНИКИ!$A$2:$L$655,4,FALSE)</f>
        <v>#N/A</v>
      </c>
      <c r="D57" s="29" t="e">
        <f>VLOOKUP($E57,УЧАСТНИКИ!$A$2:$L$655,5,FALSE)</f>
        <v>#N/A</v>
      </c>
      <c r="E57" s="17"/>
      <c r="F57" s="17"/>
      <c r="G57" s="17"/>
      <c r="H57" s="17"/>
      <c r="I57" s="13" t="e">
        <f>VLOOKUP($E57,УЧАСТНИКИ!$A$2:$L$655,9,FALSE)</f>
        <v>#N/A</v>
      </c>
    </row>
    <row r="58" spans="1:9" hidden="1">
      <c r="A58" s="17" t="s">
        <v>90</v>
      </c>
      <c r="B58" s="12" t="e">
        <f>VLOOKUP($E58,УЧАСТНИКИ!$A$2:$L$655,3,FALSE)</f>
        <v>#N/A</v>
      </c>
      <c r="C58" s="13" t="e">
        <f>VLOOKUP($E58,УЧАСТНИКИ!$A$2:$L$655,4,FALSE)</f>
        <v>#N/A</v>
      </c>
      <c r="D58" s="29" t="e">
        <f>VLOOKUP($E58,УЧАСТНИКИ!$A$2:$L$655,5,FALSE)</f>
        <v>#N/A</v>
      </c>
      <c r="E58" s="17"/>
      <c r="F58" s="17"/>
      <c r="G58" s="17"/>
      <c r="H58" s="17"/>
      <c r="I58" s="13" t="e">
        <f>VLOOKUP($E58,УЧАСТНИКИ!$A$2:$L$655,9,FALSE)</f>
        <v>#N/A</v>
      </c>
    </row>
    <row r="59" spans="1:9" hidden="1">
      <c r="A59" s="17" t="s">
        <v>90</v>
      </c>
      <c r="B59" s="12" t="e">
        <f>VLOOKUP($E59,УЧАСТНИКИ!$A$2:$L$655,3,FALSE)</f>
        <v>#N/A</v>
      </c>
      <c r="C59" s="13" t="e">
        <f>VLOOKUP($E59,УЧАСТНИКИ!$A$2:$L$655,4,FALSE)</f>
        <v>#N/A</v>
      </c>
      <c r="D59" s="29" t="e">
        <f>VLOOKUP($E59,УЧАСТНИКИ!$A$2:$L$655,5,FALSE)</f>
        <v>#N/A</v>
      </c>
      <c r="E59" s="17"/>
      <c r="F59" s="17"/>
      <c r="G59" s="17"/>
      <c r="H59" s="17"/>
      <c r="I59" s="13" t="e">
        <f>VLOOKUP($E59,УЧАСТНИКИ!$A$2:$L$655,9,FALSE)</f>
        <v>#N/A</v>
      </c>
    </row>
    <row r="60" spans="1:9" hidden="1">
      <c r="A60" s="17" t="s">
        <v>90</v>
      </c>
      <c r="B60" s="12" t="e">
        <f>VLOOKUP($E60,УЧАСТНИКИ!$A$2:$L$655,3,FALSE)</f>
        <v>#N/A</v>
      </c>
      <c r="C60" s="13" t="e">
        <f>VLOOKUP($E60,УЧАСТНИКИ!$A$2:$L$655,4,FALSE)</f>
        <v>#N/A</v>
      </c>
      <c r="D60" s="29" t="e">
        <f>VLOOKUP($E60,УЧАСТНИКИ!$A$2:$L$655,5,FALSE)</f>
        <v>#N/A</v>
      </c>
      <c r="E60" s="17"/>
      <c r="F60" s="17"/>
      <c r="G60" s="17"/>
      <c r="H60" s="17"/>
      <c r="I60" s="13" t="e">
        <f>VLOOKUP($E60,УЧАСТНИКИ!$A$2:$L$655,9,FALSE)</f>
        <v>#N/A</v>
      </c>
    </row>
    <row r="61" spans="1:9" hidden="1">
      <c r="A61" s="17" t="s">
        <v>90</v>
      </c>
      <c r="B61" s="12" t="e">
        <f>VLOOKUP($E61,УЧАСТНИКИ!$A$2:$L$655,3,FALSE)</f>
        <v>#N/A</v>
      </c>
      <c r="C61" s="13" t="e">
        <f>VLOOKUP($E61,УЧАСТНИКИ!$A$2:$L$655,4,FALSE)</f>
        <v>#N/A</v>
      </c>
      <c r="D61" s="29" t="e">
        <f>VLOOKUP($E61,УЧАСТНИКИ!$A$2:$L$655,5,FALSE)</f>
        <v>#N/A</v>
      </c>
      <c r="E61" s="17"/>
      <c r="F61" s="17"/>
      <c r="G61" s="17"/>
      <c r="H61" s="17"/>
      <c r="I61" s="13" t="e">
        <f>VLOOKUP($E61,УЧАСТНИКИ!$A$2:$L$655,9,FALSE)</f>
        <v>#N/A</v>
      </c>
    </row>
    <row r="62" spans="1:9">
      <c r="A62" s="107"/>
      <c r="B62" s="113" t="s">
        <v>56</v>
      </c>
      <c r="C62" s="108"/>
      <c r="D62" s="108"/>
      <c r="E62" s="108"/>
      <c r="F62" s="108"/>
      <c r="G62" s="108"/>
      <c r="H62" s="108"/>
      <c r="I62" s="109"/>
    </row>
    <row r="63" spans="1:9">
      <c r="A63" s="17" t="s">
        <v>48</v>
      </c>
      <c r="B63" s="190" t="e">
        <f>VLOOKUP($E63,УЧАСТНИКИ!$A$2:$L$655,3,FALSE)</f>
        <v>#N/A</v>
      </c>
      <c r="C63" s="191" t="e">
        <f>VLOOKUP($E63,УЧАСТНИКИ!$A$2:$L$655,4,FALSE)</f>
        <v>#N/A</v>
      </c>
      <c r="D63" s="195" t="e">
        <f>VLOOKUP($E63,УЧАСТНИКИ!$A$2:$L$655,5,FALSE)</f>
        <v>#N/A</v>
      </c>
      <c r="E63" s="192"/>
      <c r="F63" s="192"/>
      <c r="G63" s="192"/>
      <c r="H63" s="192"/>
      <c r="I63" s="191" t="e">
        <f>VLOOKUP($E63,УЧАСТНИКИ!$A$2:$L$655,9,FALSE)</f>
        <v>#N/A</v>
      </c>
    </row>
    <row r="64" spans="1:9">
      <c r="A64" s="17" t="s">
        <v>48</v>
      </c>
      <c r="B64" s="190" t="e">
        <f>VLOOKUP($E64,УЧАСТНИКИ!$A$2:$L$655,3,FALSE)</f>
        <v>#N/A</v>
      </c>
      <c r="C64" s="191" t="e">
        <f>VLOOKUP($E64,УЧАСТНИКИ!$A$2:$L$655,4,FALSE)</f>
        <v>#N/A</v>
      </c>
      <c r="D64" s="195" t="e">
        <f>VLOOKUP($E64,УЧАСТНИКИ!$A$2:$L$655,5,FALSE)</f>
        <v>#N/A</v>
      </c>
      <c r="E64" s="192"/>
      <c r="F64" s="192"/>
      <c r="G64" s="192"/>
      <c r="H64" s="192"/>
      <c r="I64" s="191" t="e">
        <f>VLOOKUP($E64,УЧАСТНИКИ!$A$2:$L$655,9,FALSE)</f>
        <v>#N/A</v>
      </c>
    </row>
    <row r="65" spans="1:11">
      <c r="A65" s="17" t="s">
        <v>48</v>
      </c>
      <c r="B65" s="190" t="e">
        <f>VLOOKUP($E65,УЧАСТНИКИ!$A$2:$L$655,3,FALSE)</f>
        <v>#N/A</v>
      </c>
      <c r="C65" s="191" t="e">
        <f>VLOOKUP($E65,УЧАСТНИКИ!$A$2:$L$655,4,FALSE)</f>
        <v>#N/A</v>
      </c>
      <c r="D65" s="195" t="e">
        <f>VLOOKUP($E65,УЧАСТНИКИ!$A$2:$L$655,5,FALSE)</f>
        <v>#N/A</v>
      </c>
      <c r="E65" s="192"/>
      <c r="F65" s="192"/>
      <c r="G65" s="192"/>
      <c r="H65" s="192"/>
      <c r="I65" s="191" t="e">
        <f>VLOOKUP($E65,УЧАСТНИКИ!$A$2:$L$655,9,FALSE)</f>
        <v>#N/A</v>
      </c>
    </row>
    <row r="66" spans="1:11">
      <c r="A66" s="17" t="s">
        <v>48</v>
      </c>
      <c r="B66" s="190" t="e">
        <f>VLOOKUP($E66,УЧАСТНИКИ!$A$2:$L$655,3,FALSE)</f>
        <v>#N/A</v>
      </c>
      <c r="C66" s="191" t="e">
        <f>VLOOKUP($E66,УЧАСТНИКИ!$A$2:$L$655,4,FALSE)</f>
        <v>#N/A</v>
      </c>
      <c r="D66" s="195" t="e">
        <f>VLOOKUP($E66,УЧАСТНИКИ!$A$2:$L$655,5,FALSE)</f>
        <v>#N/A</v>
      </c>
      <c r="E66" s="192"/>
      <c r="F66" s="192"/>
      <c r="G66" s="192"/>
      <c r="H66" s="192"/>
      <c r="I66" s="191" t="e">
        <f>VLOOKUP($E66,УЧАСТНИКИ!$A$2:$L$655,9,FALSE)</f>
        <v>#N/A</v>
      </c>
      <c r="K66" s="3"/>
    </row>
    <row r="67" spans="1:11">
      <c r="A67" s="17" t="s">
        <v>48</v>
      </c>
      <c r="B67" s="190" t="e">
        <f>VLOOKUP($E67,УЧАСТНИКИ!$A$2:$L$655,3,FALSE)</f>
        <v>#N/A</v>
      </c>
      <c r="C67" s="191" t="e">
        <f>VLOOKUP($E67,УЧАСТНИКИ!$A$2:$L$655,4,FALSE)</f>
        <v>#N/A</v>
      </c>
      <c r="D67" s="195" t="e">
        <f>VLOOKUP($E67,УЧАСТНИКИ!$A$2:$L$655,5,FALSE)</f>
        <v>#N/A</v>
      </c>
      <c r="E67" s="192"/>
      <c r="F67" s="192"/>
      <c r="G67" s="192"/>
      <c r="H67" s="192"/>
      <c r="I67" s="191" t="e">
        <f>VLOOKUP($E67,УЧАСТНИКИ!$A$2:$L$655,9,FALSE)</f>
        <v>#N/A</v>
      </c>
    </row>
    <row r="68" spans="1:11">
      <c r="A68" s="17" t="s">
        <v>48</v>
      </c>
      <c r="B68" s="190" t="e">
        <f>VLOOKUP($E68,УЧАСТНИКИ!$A$2:$L$655,3,FALSE)</f>
        <v>#N/A</v>
      </c>
      <c r="C68" s="191" t="e">
        <f>VLOOKUP($E68,УЧАСТНИКИ!$A$2:$L$655,4,FALSE)</f>
        <v>#N/A</v>
      </c>
      <c r="D68" s="195" t="e">
        <f>VLOOKUP($E68,УЧАСТНИКИ!$A$2:$L$655,5,FALSE)</f>
        <v>#N/A</v>
      </c>
      <c r="E68" s="192"/>
      <c r="F68" s="192"/>
      <c r="G68" s="192"/>
      <c r="H68" s="192"/>
      <c r="I68" s="191" t="e">
        <f>VLOOKUP($E68,УЧАСТНИКИ!$A$2:$L$655,9,FALSE)</f>
        <v>#N/A</v>
      </c>
    </row>
    <row r="69" spans="1:11">
      <c r="A69" s="17"/>
      <c r="B69" s="190"/>
      <c r="C69" s="191"/>
      <c r="D69" s="195"/>
      <c r="E69" s="192"/>
      <c r="F69" s="192"/>
      <c r="G69" s="192"/>
      <c r="H69" s="192"/>
      <c r="I69" s="191"/>
    </row>
    <row r="70" spans="1:11">
      <c r="A70" s="17" t="s">
        <v>49</v>
      </c>
      <c r="B70" s="12" t="e">
        <f>VLOOKUP($E70,УЧАСТНИКИ!$A$2:$L$655,3,FALSE)</f>
        <v>#N/A</v>
      </c>
      <c r="C70" s="13" t="e">
        <f>VLOOKUP($E70,УЧАСТНИКИ!$A$2:$L$655,4,FALSE)</f>
        <v>#N/A</v>
      </c>
      <c r="D70" s="29" t="e">
        <f>VLOOKUP($E70,УЧАСТНИКИ!$A$2:$L$655,5,FALSE)</f>
        <v>#N/A</v>
      </c>
      <c r="E70" s="283" t="s">
        <v>498</v>
      </c>
      <c r="F70" s="17"/>
      <c r="G70" s="17"/>
      <c r="H70" s="17"/>
      <c r="I70" s="191" t="e">
        <f>VLOOKUP($E70,УЧАСТНИКИ!$A$2:$L$655,9,FALSE)</f>
        <v>#N/A</v>
      </c>
    </row>
    <row r="71" spans="1:11">
      <c r="A71" s="17" t="s">
        <v>49</v>
      </c>
      <c r="B71" s="190" t="e">
        <f>VLOOKUP($E71,УЧАСТНИКИ!$A$2:$L$655,3,FALSE)</f>
        <v>#N/A</v>
      </c>
      <c r="C71" s="191" t="e">
        <f>VLOOKUP($E71,УЧАСТНИКИ!$A$2:$L$655,4,FALSE)</f>
        <v>#N/A</v>
      </c>
      <c r="D71" s="195" t="e">
        <f>VLOOKUP($E71,УЧАСТНИКИ!$A$2:$L$655,5,FALSE)</f>
        <v>#N/A</v>
      </c>
      <c r="E71" s="17"/>
      <c r="F71" s="17"/>
      <c r="G71" s="17"/>
      <c r="H71" s="17"/>
      <c r="I71" s="191" t="e">
        <f>VLOOKUP($E71,УЧАСТНИКИ!$A$2:$L$655,9,FALSE)</f>
        <v>#N/A</v>
      </c>
    </row>
    <row r="72" spans="1:11">
      <c r="A72" s="17" t="s">
        <v>49</v>
      </c>
      <c r="B72" s="190" t="e">
        <f>VLOOKUP($E72,УЧАСТНИКИ!$A$2:$L$655,3,FALSE)</f>
        <v>#N/A</v>
      </c>
      <c r="C72" s="191" t="e">
        <f>VLOOKUP($E72,УЧАСТНИКИ!$A$2:$L$655,4,FALSE)</f>
        <v>#N/A</v>
      </c>
      <c r="D72" s="195" t="e">
        <f>VLOOKUP($E72,УЧАСТНИКИ!$A$2:$L$655,5,FALSE)</f>
        <v>#N/A</v>
      </c>
      <c r="E72" s="17"/>
      <c r="F72" s="17"/>
      <c r="G72" s="17"/>
      <c r="H72" s="17"/>
      <c r="I72" s="191" t="e">
        <f>VLOOKUP($E72,УЧАСТНИКИ!$A$2:$L$655,9,FALSE)</f>
        <v>#N/A</v>
      </c>
    </row>
    <row r="73" spans="1:11">
      <c r="A73" s="17" t="s">
        <v>49</v>
      </c>
      <c r="B73" s="190" t="e">
        <f>VLOOKUP($E73,УЧАСТНИКИ!$A$2:$L$655,3,FALSE)</f>
        <v>#N/A</v>
      </c>
      <c r="C73" s="191" t="e">
        <f>VLOOKUP($E73,УЧАСТНИКИ!$A$2:$L$655,4,FALSE)</f>
        <v>#N/A</v>
      </c>
      <c r="D73" s="195" t="e">
        <f>VLOOKUP($E73,УЧАСТНИКИ!$A$2:$L$655,5,FALSE)</f>
        <v>#N/A</v>
      </c>
      <c r="E73" s="17"/>
      <c r="F73" s="17"/>
      <c r="G73" s="17"/>
      <c r="H73" s="17"/>
      <c r="I73" s="191" t="e">
        <f>VLOOKUP($E73,УЧАСТНИКИ!$A$2:$L$655,9,FALSE)</f>
        <v>#N/A</v>
      </c>
    </row>
    <row r="74" spans="1:11">
      <c r="A74" s="17" t="s">
        <v>49</v>
      </c>
      <c r="B74" s="190" t="e">
        <f>VLOOKUP($E74,УЧАСТНИКИ!$A$2:$L$655,3,FALSE)</f>
        <v>#N/A</v>
      </c>
      <c r="C74" s="191" t="e">
        <f>VLOOKUP($E74,УЧАСТНИКИ!$A$2:$L$655,4,FALSE)</f>
        <v>#N/A</v>
      </c>
      <c r="D74" s="195" t="e">
        <f>VLOOKUP($E74,УЧАСТНИКИ!$A$2:$L$655,5,FALSE)</f>
        <v>#N/A</v>
      </c>
      <c r="E74" s="17"/>
      <c r="F74" s="17"/>
      <c r="G74" s="17"/>
      <c r="H74" s="17"/>
      <c r="I74" s="191" t="e">
        <f>VLOOKUP($E74,УЧАСТНИКИ!$A$2:$L$655,9,FALSE)</f>
        <v>#N/A</v>
      </c>
    </row>
    <row r="75" spans="1:11">
      <c r="A75" s="17" t="s">
        <v>49</v>
      </c>
      <c r="B75" s="190" t="e">
        <f>VLOOKUP($E75,УЧАСТНИКИ!$A$2:$L$655,3,FALSE)</f>
        <v>#N/A</v>
      </c>
      <c r="C75" s="191" t="e">
        <f>VLOOKUP($E75,УЧАСТНИКИ!$A$2:$L$655,4,FALSE)</f>
        <v>#N/A</v>
      </c>
      <c r="D75" s="195" t="e">
        <f>VLOOKUP($E75,УЧАСТНИКИ!$A$2:$L$655,5,FALSE)</f>
        <v>#N/A</v>
      </c>
      <c r="E75" s="17"/>
      <c r="F75" s="17"/>
      <c r="G75" s="17"/>
      <c r="H75" s="17"/>
      <c r="I75" s="191" t="e">
        <f>VLOOKUP($E75,УЧАСТНИКИ!$A$2:$L$655,9,FALSE)</f>
        <v>#N/A</v>
      </c>
    </row>
    <row r="76" spans="1:11">
      <c r="A76" s="17"/>
      <c r="B76" s="12"/>
      <c r="C76" s="13"/>
      <c r="D76" s="29"/>
      <c r="E76" s="17"/>
      <c r="F76" s="17"/>
      <c r="G76" s="17"/>
      <c r="H76" s="17"/>
      <c r="I76" s="191"/>
    </row>
    <row r="77" spans="1:11">
      <c r="A77" s="17" t="s">
        <v>50</v>
      </c>
      <c r="B77" s="12" t="str">
        <f>VLOOKUP($E77,УЧАСТНИКИ!$A$2:$L$655,3,FALSE)</f>
        <v>УРУРОВА СОФЬЯ</v>
      </c>
      <c r="C77" s="13" t="str">
        <f>VLOOKUP($E77,УЧАСТНИКИ!$A$2:$L$655,4,FALSE)</f>
        <v>10.06.2007</v>
      </c>
      <c r="D77" s="257" t="str">
        <f>VLOOKUP($E77,УЧАСТНИКИ!$A$2:$L$655,5,FALSE)</f>
        <v>АЗОВ СШ-2</v>
      </c>
      <c r="E77" s="347" t="s">
        <v>390</v>
      </c>
      <c r="F77" s="228"/>
      <c r="G77" s="17"/>
      <c r="H77" s="17"/>
      <c r="I77" s="191">
        <f>VLOOKUP($E77,УЧАСТНИКИ!$A$2:$L$655,9,FALSE)</f>
        <v>0</v>
      </c>
    </row>
    <row r="78" spans="1:11">
      <c r="A78" s="17" t="s">
        <v>50</v>
      </c>
      <c r="B78" s="12" t="str">
        <f>VLOOKUP($E78,УЧАСТНИКИ!$A$2:$L$655,3,FALSE)</f>
        <v>ШАЛАЕВА ЕКАТЕРИНА</v>
      </c>
      <c r="C78" s="13" t="str">
        <f>VLOOKUP($E78,УЧАСТНИКИ!$A$2:$L$655,4,FALSE)</f>
        <v>21.06.2010</v>
      </c>
      <c r="D78" s="257" t="str">
        <f>VLOOKUP($E78,УЧАСТНИКИ!$A$2:$L$655,5,FALSE)</f>
        <v>АЗОВ СШ-2</v>
      </c>
      <c r="E78" s="347" t="s">
        <v>399</v>
      </c>
      <c r="F78" s="228"/>
      <c r="G78" s="17"/>
      <c r="H78" s="17"/>
      <c r="I78" s="191">
        <f>VLOOKUP($E78,УЧАСТНИКИ!$A$2:$L$655,9,FALSE)</f>
        <v>0</v>
      </c>
    </row>
    <row r="79" spans="1:11">
      <c r="A79" s="17" t="s">
        <v>50</v>
      </c>
      <c r="B79" s="12" t="str">
        <f>VLOOKUP($E79,УЧАСТНИКИ!$A$2:$L$655,3,FALSE)</f>
        <v>ГАРАЩЕНКО АРИНА</v>
      </c>
      <c r="C79" s="13" t="str">
        <f>VLOOKUP($E79,УЧАСТНИКИ!$A$2:$L$655,4,FALSE)</f>
        <v>26.04.2008</v>
      </c>
      <c r="D79" s="257" t="str">
        <f>VLOOKUP($E79,УЧАСТНИКИ!$A$2:$L$655,5,FALSE)</f>
        <v>АЗОВ СШ-2</v>
      </c>
      <c r="E79" s="347" t="s">
        <v>394</v>
      </c>
      <c r="F79" s="228"/>
      <c r="G79" s="17"/>
      <c r="H79" s="17"/>
      <c r="I79" s="191">
        <f>VLOOKUP($E79,УЧАСТНИКИ!$A$2:$L$655,9,FALSE)</f>
        <v>0</v>
      </c>
    </row>
    <row r="80" spans="1:11">
      <c r="A80" s="17" t="s">
        <v>50</v>
      </c>
      <c r="B80" s="12" t="str">
        <f>VLOOKUP($E80,УЧАСТНИКИ!$A$2:$L$655,3,FALSE)</f>
        <v>ПИНЧУК ВЛАДА</v>
      </c>
      <c r="C80" s="13" t="str">
        <f>VLOOKUP($E80,УЧАСТНИКИ!$A$2:$L$655,4,FALSE)</f>
        <v>30.11.2009</v>
      </c>
      <c r="D80" s="257" t="str">
        <f>VLOOKUP($E80,УЧАСТНИКИ!$A$2:$L$655,5,FALSE)</f>
        <v>АЗОВ СШ-2</v>
      </c>
      <c r="E80" s="360" t="s">
        <v>372</v>
      </c>
      <c r="F80" s="228"/>
      <c r="G80" s="17"/>
      <c r="H80" s="17"/>
      <c r="I80" s="191">
        <f>VLOOKUP($E80,УЧАСТНИКИ!$A$2:$L$655,9,FALSE)</f>
        <v>0</v>
      </c>
    </row>
    <row r="81" spans="1:9">
      <c r="A81" s="17" t="s">
        <v>50</v>
      </c>
      <c r="B81" s="12" t="str">
        <f>VLOOKUP($E81,УЧАСТНИКИ!$A$2:$L$655,3,FALSE)</f>
        <v xml:space="preserve">РОЖДЕСТВЕНСКАЯ МЕЛАНЬЯ </v>
      </c>
      <c r="C81" s="13" t="str">
        <f>VLOOKUP($E81,УЧАСТНИКИ!$A$2:$L$655,4,FALSE)</f>
        <v>15.09.2007</v>
      </c>
      <c r="D81" s="257" t="str">
        <f>VLOOKUP($E81,УЧАСТНИКИ!$A$2:$L$655,5,FALSE)</f>
        <v>УОР-АЗОВ СШ-2</v>
      </c>
      <c r="E81" s="361" t="s">
        <v>397</v>
      </c>
      <c r="F81" s="228"/>
      <c r="G81" s="17"/>
      <c r="H81" s="17"/>
      <c r="I81" s="191">
        <f>VLOOKUP($E81,УЧАСТНИКИ!$A$2:$L$655,9,FALSE)</f>
        <v>0</v>
      </c>
    </row>
    <row r="82" spans="1:9">
      <c r="A82" s="17" t="s">
        <v>50</v>
      </c>
      <c r="B82" s="12" t="e">
        <f>VLOOKUP($E82,УЧАСТНИКИ!$A$2:$L$655,3,FALSE)</f>
        <v>#N/A</v>
      </c>
      <c r="C82" s="13" t="e">
        <f>VLOOKUP($E82,УЧАСТНИКИ!$A$2:$L$655,4,FALSE)</f>
        <v>#N/A</v>
      </c>
      <c r="D82" s="257" t="e">
        <f>VLOOKUP($E82,УЧАСТНИКИ!$A$2:$L$655,5,FALSE)</f>
        <v>#N/A</v>
      </c>
      <c r="E82" s="360" t="s">
        <v>305</v>
      </c>
      <c r="F82" s="228"/>
      <c r="G82" s="17"/>
      <c r="H82" s="17"/>
      <c r="I82" s="191" t="e">
        <f>VLOOKUP($E82,УЧАСТНИКИ!$A$2:$L$655,9,FALSE)</f>
        <v>#N/A</v>
      </c>
    </row>
    <row r="83" spans="1:9">
      <c r="A83" s="17" t="s">
        <v>50</v>
      </c>
      <c r="B83" s="12" t="str">
        <f>VLOOKUP($E83,УЧАСТНИКИ!$A$2:$L$655,3,FALSE)</f>
        <v>БИБИК ЕКАТЕРИНА</v>
      </c>
      <c r="C83" s="13" t="str">
        <f>VLOOKUP($E83,УЧАСТНИКИ!$A$2:$L$655,4,FALSE)</f>
        <v>02.08.2007</v>
      </c>
      <c r="D83" s="257" t="str">
        <f>VLOOKUP($E83,УЧАСТНИКИ!$A$2:$L$655,5,FALSE)</f>
        <v>АЗОВ СШ-2</v>
      </c>
      <c r="E83" s="347" t="s">
        <v>224</v>
      </c>
      <c r="F83" s="228"/>
      <c r="G83" s="17"/>
      <c r="H83" s="17"/>
      <c r="I83" s="191">
        <f>VLOOKUP($E83,УЧАСТНИКИ!$A$2:$L$655,9,FALSE)</f>
        <v>0</v>
      </c>
    </row>
    <row r="84" spans="1:9" ht="25.5">
      <c r="A84" s="17" t="s">
        <v>50</v>
      </c>
      <c r="B84" s="12" t="str">
        <f>VLOOKUP($E84,УЧАСТНИКИ!$A$2:$L$655,3,FALSE)</f>
        <v>КОНДРАТЬЕВА ЕКАТЕРИНА</v>
      </c>
      <c r="C84" s="13" t="str">
        <f>VLOOKUP($E84,УЧАСТНИКИ!$A$2:$L$655,4,FALSE)</f>
        <v>00.00.1999</v>
      </c>
      <c r="D84" s="257" t="str">
        <f>VLOOKUP($E84,УЧАСТНИКИ!$A$2:$L$655,5,FALSE)</f>
        <v>РОСТОВ ГБУ ДО РО СШОР-8</v>
      </c>
      <c r="E84" s="17" t="s">
        <v>287</v>
      </c>
      <c r="F84" s="228"/>
      <c r="G84" s="17"/>
      <c r="H84" s="17"/>
      <c r="I84" s="191">
        <f>VLOOKUP($E84,УЧАСТНИКИ!$A$2:$L$655,9,FALSE)</f>
        <v>0</v>
      </c>
    </row>
    <row r="85" spans="1:9" hidden="1">
      <c r="A85" s="17" t="s">
        <v>51</v>
      </c>
      <c r="B85" s="12" t="e">
        <f>VLOOKUP($E85,УЧАСТНИКИ!$A$2:$L$655,3,FALSE)</f>
        <v>#N/A</v>
      </c>
      <c r="C85" s="13" t="e">
        <f>VLOOKUP($E85,УЧАСТНИКИ!$A$2:$L$655,4,FALSE)</f>
        <v>#N/A</v>
      </c>
      <c r="D85" s="29" t="e">
        <f>VLOOKUP($E85,УЧАСТНИКИ!$A$2:$L$655,5,FALSE)</f>
        <v>#N/A</v>
      </c>
      <c r="E85" s="17"/>
      <c r="F85" s="17"/>
      <c r="G85" s="17"/>
      <c r="H85" s="17"/>
      <c r="I85" s="13" t="e">
        <f>VLOOKUP($E85,УЧАСТНИКИ!$A$2:$L$655,9,FALSE)</f>
        <v>#N/A</v>
      </c>
    </row>
    <row r="86" spans="1:9" hidden="1">
      <c r="A86" s="17" t="s">
        <v>51</v>
      </c>
      <c r="B86" s="12" t="e">
        <f>VLOOKUP($E86,УЧАСТНИКИ!$A$2:$L$655,3,FALSE)</f>
        <v>#N/A</v>
      </c>
      <c r="C86" s="13" t="e">
        <f>VLOOKUP($E86,УЧАСТНИКИ!$A$2:$L$655,4,FALSE)</f>
        <v>#N/A</v>
      </c>
      <c r="D86" s="29" t="e">
        <f>VLOOKUP($E86,УЧАСТНИКИ!$A$2:$L$655,5,FALSE)</f>
        <v>#N/A</v>
      </c>
      <c r="E86" s="17"/>
      <c r="F86" s="17"/>
      <c r="G86" s="17"/>
      <c r="H86" s="17"/>
      <c r="I86" s="13" t="e">
        <f>VLOOKUP($E86,УЧАСТНИКИ!$A$2:$L$655,9,FALSE)</f>
        <v>#N/A</v>
      </c>
    </row>
    <row r="87" spans="1:9" hidden="1">
      <c r="A87" s="17" t="s">
        <v>51</v>
      </c>
      <c r="B87" s="12" t="e">
        <f>VLOOKUP($E87,УЧАСТНИКИ!$A$2:$L$655,3,FALSE)</f>
        <v>#N/A</v>
      </c>
      <c r="C87" s="13" t="e">
        <f>VLOOKUP($E87,УЧАСТНИКИ!$A$2:$L$655,4,FALSE)</f>
        <v>#N/A</v>
      </c>
      <c r="D87" s="29" t="e">
        <f>VLOOKUP($E87,УЧАСТНИКИ!$A$2:$L$655,5,FALSE)</f>
        <v>#N/A</v>
      </c>
      <c r="E87" s="17"/>
      <c r="F87" s="17"/>
      <c r="G87" s="17"/>
      <c r="H87" s="17"/>
      <c r="I87" s="13" t="e">
        <f>VLOOKUP($E87,УЧАСТНИКИ!$A$2:$L$655,9,FALSE)</f>
        <v>#N/A</v>
      </c>
    </row>
    <row r="88" spans="1:9" hidden="1">
      <c r="A88" s="17" t="s">
        <v>51</v>
      </c>
      <c r="B88" s="12" t="e">
        <f>VLOOKUP($E88,УЧАСТНИКИ!$A$2:$L$655,3,FALSE)</f>
        <v>#N/A</v>
      </c>
      <c r="C88" s="13" t="e">
        <f>VLOOKUP($E88,УЧАСТНИКИ!$A$2:$L$655,4,FALSE)</f>
        <v>#N/A</v>
      </c>
      <c r="D88" s="29" t="e">
        <f>VLOOKUP($E88,УЧАСТНИКИ!$A$2:$L$655,5,FALSE)</f>
        <v>#N/A</v>
      </c>
      <c r="E88" s="17"/>
      <c r="F88" s="17"/>
      <c r="G88" s="17"/>
      <c r="H88" s="17"/>
      <c r="I88" s="13" t="e">
        <f>VLOOKUP($E88,УЧАСТНИКИ!$A$2:$L$655,9,FALSE)</f>
        <v>#N/A</v>
      </c>
    </row>
    <row r="89" spans="1:9" hidden="1">
      <c r="A89" s="17"/>
      <c r="B89" s="12"/>
      <c r="C89" s="13"/>
      <c r="D89" s="29"/>
      <c r="E89" s="17"/>
      <c r="F89" s="17"/>
      <c r="G89" s="17"/>
      <c r="H89" s="17"/>
      <c r="I89" s="13"/>
    </row>
    <row r="90" spans="1:9" hidden="1">
      <c r="A90" s="17" t="s">
        <v>52</v>
      </c>
      <c r="B90" s="12" t="e">
        <f>VLOOKUP($E90,УЧАСТНИКИ!$A$2:$L$655,3,FALSE)</f>
        <v>#N/A</v>
      </c>
      <c r="C90" s="13" t="e">
        <f>VLOOKUP($E90,УЧАСТНИКИ!$A$2:$L$655,4,FALSE)</f>
        <v>#N/A</v>
      </c>
      <c r="D90" s="29" t="e">
        <f>VLOOKUP($E90,УЧАСТНИКИ!$A$2:$L$655,5,FALSE)</f>
        <v>#N/A</v>
      </c>
      <c r="E90" s="17"/>
      <c r="F90" s="17"/>
      <c r="G90" s="17"/>
      <c r="H90" s="17"/>
      <c r="I90" s="13" t="e">
        <f>VLOOKUP($E90,УЧАСТНИКИ!$A$2:$L$655,9,FALSE)</f>
        <v>#N/A</v>
      </c>
    </row>
    <row r="91" spans="1:9" hidden="1">
      <c r="A91" s="17" t="s">
        <v>52</v>
      </c>
      <c r="B91" s="12" t="e">
        <f>VLOOKUP($E91,УЧАСТНИКИ!$A$2:$L$655,3,FALSE)</f>
        <v>#N/A</v>
      </c>
      <c r="C91" s="13" t="e">
        <f>VLOOKUP($E91,УЧАСТНИКИ!$A$2:$L$655,4,FALSE)</f>
        <v>#N/A</v>
      </c>
      <c r="D91" s="29" t="e">
        <f>VLOOKUP($E91,УЧАСТНИКИ!$A$2:$L$655,5,FALSE)</f>
        <v>#N/A</v>
      </c>
      <c r="E91" s="17"/>
      <c r="F91" s="17"/>
      <c r="G91" s="17"/>
      <c r="H91" s="17"/>
      <c r="I91" s="13" t="e">
        <f>VLOOKUP($E91,УЧАСТНИКИ!$A$2:$L$655,9,FALSE)</f>
        <v>#N/A</v>
      </c>
    </row>
    <row r="92" spans="1:9" hidden="1">
      <c r="A92" s="17" t="s">
        <v>52</v>
      </c>
      <c r="B92" s="12" t="e">
        <f>VLOOKUP($E92,УЧАСТНИКИ!$A$2:$L$655,3,FALSE)</f>
        <v>#N/A</v>
      </c>
      <c r="C92" s="13" t="e">
        <f>VLOOKUP($E92,УЧАСТНИКИ!$A$2:$L$655,4,FALSE)</f>
        <v>#N/A</v>
      </c>
      <c r="D92" s="29" t="e">
        <f>VLOOKUP($E92,УЧАСТНИКИ!$A$2:$L$655,5,FALSE)</f>
        <v>#N/A</v>
      </c>
      <c r="E92" s="17"/>
      <c r="F92" s="17"/>
      <c r="G92" s="17"/>
      <c r="H92" s="17"/>
      <c r="I92" s="13" t="e">
        <f>VLOOKUP($E92,УЧАСТНИКИ!$A$2:$L$655,9,FALSE)</f>
        <v>#N/A</v>
      </c>
    </row>
    <row r="93" spans="1:9" hidden="1">
      <c r="A93" s="17" t="s">
        <v>52</v>
      </c>
      <c r="B93" s="12" t="e">
        <f>VLOOKUP($E93,УЧАСТНИКИ!$A$2:$L$655,3,FALSE)</f>
        <v>#N/A</v>
      </c>
      <c r="C93" s="13" t="e">
        <f>VLOOKUP($E93,УЧАСТНИКИ!$A$2:$L$655,4,FALSE)</f>
        <v>#N/A</v>
      </c>
      <c r="D93" s="29" t="e">
        <f>VLOOKUP($E93,УЧАСТНИКИ!$A$2:$L$655,5,FALSE)</f>
        <v>#N/A</v>
      </c>
      <c r="E93" s="17"/>
      <c r="F93" s="17"/>
      <c r="G93" s="17"/>
      <c r="H93" s="17"/>
      <c r="I93" s="13" t="e">
        <f>VLOOKUP($E93,УЧАСТНИКИ!$A$2:$L$655,9,FALSE)</f>
        <v>#N/A</v>
      </c>
    </row>
    <row r="94" spans="1:9" hidden="1">
      <c r="A94" s="17" t="s">
        <v>52</v>
      </c>
      <c r="B94" s="12" t="e">
        <f>VLOOKUP($E94,УЧАСТНИКИ!$A$2:$L$655,3,FALSE)</f>
        <v>#N/A</v>
      </c>
      <c r="C94" s="13" t="e">
        <f>VLOOKUP($E94,УЧАСТНИКИ!$A$2:$L$655,4,FALSE)</f>
        <v>#N/A</v>
      </c>
      <c r="D94" s="29" t="e">
        <f>VLOOKUP($E94,УЧАСТНИКИ!$A$2:$L$655,5,FALSE)</f>
        <v>#N/A</v>
      </c>
      <c r="E94" s="17"/>
      <c r="F94" s="17"/>
      <c r="G94" s="17"/>
      <c r="H94" s="17"/>
      <c r="I94" s="13" t="e">
        <f>VLOOKUP($E94,УЧАСТНИКИ!$A$2:$L$655,9,FALSE)</f>
        <v>#N/A</v>
      </c>
    </row>
    <row r="95" spans="1:9" hidden="1">
      <c r="A95" s="17" t="s">
        <v>52</v>
      </c>
      <c r="B95" s="12" t="e">
        <f>VLOOKUP($E95,УЧАСТНИКИ!$A$2:$L$655,3,FALSE)</f>
        <v>#N/A</v>
      </c>
      <c r="C95" s="13" t="e">
        <f>VLOOKUP($E95,УЧАСТНИКИ!$A$2:$L$655,4,FALSE)</f>
        <v>#N/A</v>
      </c>
      <c r="D95" s="29" t="e">
        <f>VLOOKUP($E95,УЧАСТНИКИ!$A$2:$L$655,5,FALSE)</f>
        <v>#N/A</v>
      </c>
      <c r="E95" s="17"/>
      <c r="F95" s="17"/>
      <c r="G95" s="17"/>
      <c r="H95" s="17"/>
      <c r="I95" s="13" t="e">
        <f>VLOOKUP($E95,УЧАСТНИКИ!$A$2:$L$655,9,FALSE)</f>
        <v>#N/A</v>
      </c>
    </row>
    <row r="96" spans="1:9" hidden="1">
      <c r="A96" s="17"/>
      <c r="B96" s="12"/>
      <c r="C96" s="13"/>
      <c r="D96" s="29"/>
      <c r="E96" s="17"/>
      <c r="F96" s="17"/>
      <c r="G96" s="17"/>
      <c r="H96" s="17"/>
      <c r="I96" s="13"/>
    </row>
    <row r="97" spans="1:9" hidden="1">
      <c r="A97" s="17" t="s">
        <v>53</v>
      </c>
      <c r="B97" s="12" t="e">
        <f>VLOOKUP($E97,УЧАСТНИКИ!$A$2:$L$655,3,FALSE)</f>
        <v>#N/A</v>
      </c>
      <c r="C97" s="13" t="e">
        <f>VLOOKUP($E97,УЧАСТНИКИ!$A$2:$L$655,4,FALSE)</f>
        <v>#N/A</v>
      </c>
      <c r="D97" s="29" t="e">
        <f>VLOOKUP($E97,УЧАСТНИКИ!$A$2:$L$655,5,FALSE)</f>
        <v>#N/A</v>
      </c>
      <c r="E97" s="17"/>
      <c r="F97" s="17"/>
      <c r="G97" s="17"/>
      <c r="H97" s="17"/>
      <c r="I97" s="13" t="e">
        <f>VLOOKUP($E97,УЧАСТНИКИ!$A$2:$L$655,9,FALSE)</f>
        <v>#N/A</v>
      </c>
    </row>
    <row r="98" spans="1:9" hidden="1">
      <c r="A98" s="17" t="s">
        <v>53</v>
      </c>
      <c r="B98" s="12" t="e">
        <f>VLOOKUP($E98,УЧАСТНИКИ!$A$2:$L$655,3,FALSE)</f>
        <v>#N/A</v>
      </c>
      <c r="C98" s="13" t="e">
        <f>VLOOKUP($E98,УЧАСТНИКИ!$A$2:$L$655,4,FALSE)</f>
        <v>#N/A</v>
      </c>
      <c r="D98" s="29" t="e">
        <f>VLOOKUP($E98,УЧАСТНИКИ!$A$2:$L$655,5,FALSE)</f>
        <v>#N/A</v>
      </c>
      <c r="E98" s="17"/>
      <c r="F98" s="17"/>
      <c r="G98" s="17"/>
      <c r="H98" s="17"/>
      <c r="I98" s="13" t="e">
        <f>VLOOKUP($E98,УЧАСТНИКИ!$A$2:$L$655,9,FALSE)</f>
        <v>#N/A</v>
      </c>
    </row>
    <row r="99" spans="1:9" hidden="1">
      <c r="A99" s="17" t="s">
        <v>53</v>
      </c>
      <c r="B99" s="12" t="e">
        <f>VLOOKUP($E99,УЧАСТНИКИ!$A$2:$L$655,3,FALSE)</f>
        <v>#N/A</v>
      </c>
      <c r="C99" s="13" t="e">
        <f>VLOOKUP($E99,УЧАСТНИКИ!$A$2:$L$655,4,FALSE)</f>
        <v>#N/A</v>
      </c>
      <c r="D99" s="29" t="e">
        <f>VLOOKUP($E99,УЧАСТНИКИ!$A$2:$L$655,5,FALSE)</f>
        <v>#N/A</v>
      </c>
      <c r="E99" s="17"/>
      <c r="F99" s="17"/>
      <c r="G99" s="17"/>
      <c r="H99" s="17"/>
      <c r="I99" s="13" t="e">
        <f>VLOOKUP($E99,УЧАСТНИКИ!$A$2:$L$655,9,FALSE)</f>
        <v>#N/A</v>
      </c>
    </row>
    <row r="100" spans="1:9" hidden="1">
      <c r="A100" s="17" t="s">
        <v>53</v>
      </c>
      <c r="B100" s="12" t="e">
        <f>VLOOKUP($E100,УЧАСТНИКИ!$A$2:$L$655,3,FALSE)</f>
        <v>#N/A</v>
      </c>
      <c r="C100" s="13" t="e">
        <f>VLOOKUP($E100,УЧАСТНИКИ!$A$2:$L$655,4,FALSE)</f>
        <v>#N/A</v>
      </c>
      <c r="D100" s="29" t="e">
        <f>VLOOKUP($E100,УЧАСТНИКИ!$A$2:$L$655,5,FALSE)</f>
        <v>#N/A</v>
      </c>
      <c r="E100" s="17"/>
      <c r="F100" s="17"/>
      <c r="G100" s="17"/>
      <c r="H100" s="17"/>
      <c r="I100" s="13" t="e">
        <f>VLOOKUP($E100,УЧАСТНИКИ!$A$2:$L$655,9,FALSE)</f>
        <v>#N/A</v>
      </c>
    </row>
    <row r="101" spans="1:9" hidden="1">
      <c r="A101" s="17" t="s">
        <v>53</v>
      </c>
      <c r="B101" s="12" t="e">
        <f>VLOOKUP($E101,УЧАСТНИКИ!$A$2:$L$655,3,FALSE)</f>
        <v>#N/A</v>
      </c>
      <c r="C101" s="13" t="e">
        <f>VLOOKUP($E101,УЧАСТНИКИ!$A$2:$L$655,4,FALSE)</f>
        <v>#N/A</v>
      </c>
      <c r="D101" s="29" t="e">
        <f>VLOOKUP($E101,УЧАСТНИКИ!$A$2:$L$655,5,FALSE)</f>
        <v>#N/A</v>
      </c>
      <c r="E101" s="17"/>
      <c r="F101" s="17"/>
      <c r="G101" s="17"/>
      <c r="H101" s="17"/>
      <c r="I101" s="13" t="e">
        <f>VLOOKUP($E101,УЧАСТНИКИ!$A$2:$L$655,9,FALSE)</f>
        <v>#N/A</v>
      </c>
    </row>
    <row r="102" spans="1:9" hidden="1">
      <c r="A102" s="17" t="s">
        <v>53</v>
      </c>
      <c r="B102" s="12" t="e">
        <f>VLOOKUP($E102,УЧАСТНИКИ!$A$2:$L$655,3,FALSE)</f>
        <v>#N/A</v>
      </c>
      <c r="C102" s="13" t="e">
        <f>VLOOKUP($E102,УЧАСТНИКИ!$A$2:$L$655,4,FALSE)</f>
        <v>#N/A</v>
      </c>
      <c r="D102" s="29" t="e">
        <f>VLOOKUP($E102,УЧАСТНИКИ!$A$2:$L$655,5,FALSE)</f>
        <v>#N/A</v>
      </c>
      <c r="E102" s="17"/>
      <c r="F102" s="17"/>
      <c r="G102" s="17"/>
      <c r="H102" s="17"/>
      <c r="I102" s="13" t="e">
        <f>VLOOKUP($E102,УЧАСТНИКИ!$A$2:$L$655,9,FALSE)</f>
        <v>#N/A</v>
      </c>
    </row>
    <row r="103" spans="1:9" hidden="1">
      <c r="A103" s="17"/>
      <c r="B103" s="12"/>
      <c r="C103" s="13"/>
      <c r="D103" s="29"/>
      <c r="E103" s="17"/>
      <c r="F103" s="17"/>
      <c r="G103" s="17"/>
      <c r="H103" s="17"/>
      <c r="I103" s="13"/>
    </row>
    <row r="104" spans="1:9" hidden="1">
      <c r="A104" s="17" t="s">
        <v>54</v>
      </c>
      <c r="B104" s="12" t="e">
        <f>VLOOKUP($E104,УЧАСТНИКИ!$A$2:$L$655,3,FALSE)</f>
        <v>#N/A</v>
      </c>
      <c r="C104" s="13" t="e">
        <f>VLOOKUP($E104,УЧАСТНИКИ!$A$2:$L$655,4,FALSE)</f>
        <v>#N/A</v>
      </c>
      <c r="D104" s="29" t="e">
        <f>VLOOKUP($E104,УЧАСТНИКИ!$A$2:$L$655,5,FALSE)</f>
        <v>#N/A</v>
      </c>
      <c r="E104" s="17"/>
      <c r="F104" s="17"/>
      <c r="G104" s="17"/>
      <c r="H104" s="17"/>
      <c r="I104" s="13" t="e">
        <f>VLOOKUP($E104,УЧАСТНИКИ!$A$2:$L$655,9,FALSE)</f>
        <v>#N/A</v>
      </c>
    </row>
    <row r="105" spans="1:9" hidden="1">
      <c r="A105" s="17" t="s">
        <v>54</v>
      </c>
      <c r="B105" s="12" t="e">
        <f>VLOOKUP($E105,УЧАСТНИКИ!$A$2:$L$655,3,FALSE)</f>
        <v>#N/A</v>
      </c>
      <c r="C105" s="13" t="e">
        <f>VLOOKUP($E105,УЧАСТНИКИ!$A$2:$L$655,4,FALSE)</f>
        <v>#N/A</v>
      </c>
      <c r="D105" s="29" t="e">
        <f>VLOOKUP($E105,УЧАСТНИКИ!$A$2:$L$655,5,FALSE)</f>
        <v>#N/A</v>
      </c>
      <c r="E105" s="17"/>
      <c r="F105" s="17"/>
      <c r="G105" s="17"/>
      <c r="H105" s="17"/>
      <c r="I105" s="13" t="e">
        <f>VLOOKUP($E105,УЧАСТНИКИ!$A$2:$L$655,9,FALSE)</f>
        <v>#N/A</v>
      </c>
    </row>
    <row r="106" spans="1:9" hidden="1">
      <c r="A106" s="17" t="s">
        <v>54</v>
      </c>
      <c r="B106" s="12" t="e">
        <f>VLOOKUP($E106,УЧАСТНИКИ!$A$2:$L$655,3,FALSE)</f>
        <v>#N/A</v>
      </c>
      <c r="C106" s="13" t="e">
        <f>VLOOKUP($E106,УЧАСТНИКИ!$A$2:$L$655,4,FALSE)</f>
        <v>#N/A</v>
      </c>
      <c r="D106" s="29" t="e">
        <f>VLOOKUP($E106,УЧАСТНИКИ!$A$2:$L$655,5,FALSE)</f>
        <v>#N/A</v>
      </c>
      <c r="E106" s="17"/>
      <c r="F106" s="17"/>
      <c r="G106" s="17"/>
      <c r="H106" s="17"/>
      <c r="I106" s="13" t="e">
        <f>VLOOKUP($E106,УЧАСТНИКИ!$A$2:$L$655,9,FALSE)</f>
        <v>#N/A</v>
      </c>
    </row>
    <row r="107" spans="1:9" hidden="1">
      <c r="A107" s="17" t="s">
        <v>54</v>
      </c>
      <c r="B107" s="12" t="e">
        <f>VLOOKUP($E107,УЧАСТНИКИ!$A$2:$L$655,3,FALSE)</f>
        <v>#N/A</v>
      </c>
      <c r="C107" s="13" t="e">
        <f>VLOOKUP($E107,УЧАСТНИКИ!$A$2:$L$655,4,FALSE)</f>
        <v>#N/A</v>
      </c>
      <c r="D107" s="29" t="e">
        <f>VLOOKUP($E107,УЧАСТНИКИ!$A$2:$L$655,5,FALSE)</f>
        <v>#N/A</v>
      </c>
      <c r="E107" s="17"/>
      <c r="F107" s="17"/>
      <c r="G107" s="17"/>
      <c r="H107" s="17"/>
      <c r="I107" s="13" t="e">
        <f>VLOOKUP($E107,УЧАСТНИКИ!$A$2:$L$655,9,FALSE)</f>
        <v>#N/A</v>
      </c>
    </row>
    <row r="108" spans="1:9" hidden="1">
      <c r="A108" s="17" t="s">
        <v>54</v>
      </c>
      <c r="B108" s="12" t="e">
        <f>VLOOKUP($E108,УЧАСТНИКИ!$A$2:$L$655,3,FALSE)</f>
        <v>#N/A</v>
      </c>
      <c r="C108" s="13" t="e">
        <f>VLOOKUP($E108,УЧАСТНИКИ!$A$2:$L$655,4,FALSE)</f>
        <v>#N/A</v>
      </c>
      <c r="D108" s="29" t="e">
        <f>VLOOKUP($E108,УЧАСТНИКИ!$A$2:$L$655,5,FALSE)</f>
        <v>#N/A</v>
      </c>
      <c r="E108" s="17"/>
      <c r="F108" s="17"/>
      <c r="G108" s="17"/>
      <c r="H108" s="17"/>
      <c r="I108" s="13" t="e">
        <f>VLOOKUP($E108,УЧАСТНИКИ!$A$2:$L$655,9,FALSE)</f>
        <v>#N/A</v>
      </c>
    </row>
    <row r="109" spans="1:9" hidden="1">
      <c r="A109" s="17" t="s">
        <v>54</v>
      </c>
      <c r="B109" s="12" t="e">
        <f>VLOOKUP($E109,УЧАСТНИКИ!$A$2:$L$655,3,FALSE)</f>
        <v>#N/A</v>
      </c>
      <c r="C109" s="13" t="e">
        <f>VLOOKUP($E109,УЧАСТНИКИ!$A$2:$L$655,4,FALSE)</f>
        <v>#N/A</v>
      </c>
      <c r="D109" s="29" t="e">
        <f>VLOOKUP($E109,УЧАСТНИКИ!$A$2:$L$655,5,FALSE)</f>
        <v>#N/A</v>
      </c>
      <c r="E109" s="17"/>
      <c r="F109" s="17"/>
      <c r="G109" s="17"/>
      <c r="H109" s="17"/>
      <c r="I109" s="13" t="e">
        <f>VLOOKUP($E109,УЧАСТНИКИ!$A$2:$L$655,9,FALSE)</f>
        <v>#N/A</v>
      </c>
    </row>
    <row r="110" spans="1:9" hidden="1">
      <c r="A110" s="17"/>
      <c r="B110" s="12"/>
      <c r="C110" s="13"/>
      <c r="D110" s="29"/>
      <c r="E110" s="17"/>
      <c r="F110" s="17"/>
      <c r="G110" s="17"/>
      <c r="H110" s="17"/>
      <c r="I110" s="13"/>
    </row>
    <row r="111" spans="1:9" hidden="1">
      <c r="A111" s="17" t="s">
        <v>90</v>
      </c>
      <c r="B111" s="12" t="e">
        <f>VLOOKUP($E111,УЧАСТНИКИ!$A$2:$L$655,3,FALSE)</f>
        <v>#N/A</v>
      </c>
      <c r="C111" s="13" t="e">
        <f>VLOOKUP($E111,УЧАСТНИКИ!$A$2:$L$655,4,FALSE)</f>
        <v>#N/A</v>
      </c>
      <c r="D111" s="29" t="e">
        <f>VLOOKUP($E111,УЧАСТНИКИ!$A$2:$L$655,5,FALSE)</f>
        <v>#N/A</v>
      </c>
      <c r="E111" s="17"/>
      <c r="F111" s="17"/>
      <c r="G111" s="17"/>
      <c r="H111" s="17"/>
      <c r="I111" s="13" t="e">
        <f>VLOOKUP($E111,УЧАСТНИКИ!$A$2:$L$655,9,FALSE)</f>
        <v>#N/A</v>
      </c>
    </row>
    <row r="112" spans="1:9" hidden="1">
      <c r="A112" s="17" t="s">
        <v>90</v>
      </c>
      <c r="B112" s="12" t="e">
        <f>VLOOKUP($E112,УЧАСТНИКИ!$A$2:$L$655,3,FALSE)</f>
        <v>#N/A</v>
      </c>
      <c r="C112" s="13" t="e">
        <f>VLOOKUP($E112,УЧАСТНИКИ!$A$2:$L$655,4,FALSE)</f>
        <v>#N/A</v>
      </c>
      <c r="D112" s="29" t="e">
        <f>VLOOKUP($E112,УЧАСТНИКИ!$A$2:$L$655,5,FALSE)</f>
        <v>#N/A</v>
      </c>
      <c r="E112" s="17"/>
      <c r="F112" s="17"/>
      <c r="G112" s="17"/>
      <c r="H112" s="17"/>
      <c r="I112" s="13" t="e">
        <f>VLOOKUP($E112,УЧАСТНИКИ!$A$2:$L$655,9,FALSE)</f>
        <v>#N/A</v>
      </c>
    </row>
    <row r="113" spans="1:9" hidden="1">
      <c r="A113" s="17" t="s">
        <v>90</v>
      </c>
      <c r="B113" s="12" t="e">
        <f>VLOOKUP($E113,УЧАСТНИКИ!$A$2:$L$655,3,FALSE)</f>
        <v>#N/A</v>
      </c>
      <c r="C113" s="13" t="e">
        <f>VLOOKUP($E113,УЧАСТНИКИ!$A$2:$L$655,4,FALSE)</f>
        <v>#N/A</v>
      </c>
      <c r="D113" s="29" t="e">
        <f>VLOOKUP($E113,УЧАСТНИКИ!$A$2:$L$655,5,FALSE)</f>
        <v>#N/A</v>
      </c>
      <c r="E113" s="17"/>
      <c r="F113" s="17"/>
      <c r="G113" s="17"/>
      <c r="H113" s="17"/>
      <c r="I113" s="13" t="e">
        <f>VLOOKUP($E113,УЧАСТНИКИ!$A$2:$L$655,9,FALSE)</f>
        <v>#N/A</v>
      </c>
    </row>
    <row r="114" spans="1:9" hidden="1">
      <c r="A114" s="17" t="s">
        <v>90</v>
      </c>
      <c r="B114" s="12" t="e">
        <f>VLOOKUP($E114,УЧАСТНИКИ!$A$2:$L$655,3,FALSE)</f>
        <v>#N/A</v>
      </c>
      <c r="C114" s="13" t="e">
        <f>VLOOKUP($E114,УЧАСТНИКИ!$A$2:$L$655,4,FALSE)</f>
        <v>#N/A</v>
      </c>
      <c r="D114" s="29" t="e">
        <f>VLOOKUP($E114,УЧАСТНИКИ!$A$2:$L$655,5,FALSE)</f>
        <v>#N/A</v>
      </c>
      <c r="E114" s="17"/>
      <c r="F114" s="17"/>
      <c r="G114" s="17"/>
      <c r="H114" s="17"/>
      <c r="I114" s="13" t="e">
        <f>VLOOKUP($E114,УЧАСТНИКИ!$A$2:$L$655,9,FALSE)</f>
        <v>#N/A</v>
      </c>
    </row>
    <row r="115" spans="1:9" hidden="1">
      <c r="A115" s="17" t="s">
        <v>90</v>
      </c>
      <c r="B115" s="12" t="e">
        <f>VLOOKUP($E115,УЧАСТНИКИ!$A$2:$L$655,3,FALSE)</f>
        <v>#N/A</v>
      </c>
      <c r="C115" s="13" t="e">
        <f>VLOOKUP($E115,УЧАСТНИКИ!$A$2:$L$655,4,FALSE)</f>
        <v>#N/A</v>
      </c>
      <c r="D115" s="29" t="e">
        <f>VLOOKUP($E115,УЧАСТНИКИ!$A$2:$L$655,5,FALSE)</f>
        <v>#N/A</v>
      </c>
      <c r="E115" s="17"/>
      <c r="F115" s="17"/>
      <c r="G115" s="17"/>
      <c r="H115" s="17"/>
      <c r="I115" s="13" t="e">
        <f>VLOOKUP($E115,УЧАСТНИКИ!$A$2:$L$655,9,FALSE)</f>
        <v>#N/A</v>
      </c>
    </row>
    <row r="116" spans="1:9" hidden="1">
      <c r="A116" s="17" t="s">
        <v>90</v>
      </c>
      <c r="B116" s="12" t="e">
        <f>VLOOKUP($E116,УЧАСТНИКИ!$A$2:$L$655,3,FALSE)</f>
        <v>#N/A</v>
      </c>
      <c r="C116" s="13" t="e">
        <f>VLOOKUP($E116,УЧАСТНИКИ!$A$2:$L$655,4,FALSE)</f>
        <v>#N/A</v>
      </c>
      <c r="D116" s="29" t="e">
        <f>VLOOKUP($E116,УЧАСТНИКИ!$A$2:$L$655,5,FALSE)</f>
        <v>#N/A</v>
      </c>
      <c r="E116" s="17"/>
      <c r="F116" s="17"/>
      <c r="G116" s="17"/>
      <c r="H116" s="17"/>
      <c r="I116" s="13" t="e">
        <f>VLOOKUP($E116,УЧАСТНИКИ!$A$2:$L$655,9,FALSE)</f>
        <v>#N/A</v>
      </c>
    </row>
    <row r="117" spans="1:9" hidden="1"/>
    <row r="118" spans="1:9" hidden="1"/>
    <row r="120" spans="1:9" ht="15.75">
      <c r="A120" s="4" t="s">
        <v>78</v>
      </c>
      <c r="B120" s="2"/>
      <c r="E120" s="4" t="s">
        <v>72</v>
      </c>
      <c r="F120" s="4"/>
    </row>
    <row r="121" spans="1:9" ht="15.75">
      <c r="A121" s="4" t="s">
        <v>70</v>
      </c>
      <c r="E121" s="470" t="s">
        <v>71</v>
      </c>
      <c r="F121" s="470"/>
    </row>
  </sheetData>
  <mergeCells count="7">
    <mergeCell ref="E121:F121"/>
    <mergeCell ref="A1:I1"/>
    <mergeCell ref="A2:I2"/>
    <mergeCell ref="A3:I3"/>
    <mergeCell ref="A4:B4"/>
    <mergeCell ref="E4:J4"/>
    <mergeCell ref="A5:B5"/>
  </mergeCells>
  <printOptions horizontalCentered="1"/>
  <pageMargins left="0" right="0" top="0.27559055118110237" bottom="0.55118110236220474" header="0.27559055118110237" footer="0.1968503937007874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M126"/>
  <sheetViews>
    <sheetView workbookViewId="0">
      <selection activeCell="C4" sqref="C4:D6"/>
    </sheetView>
  </sheetViews>
  <sheetFormatPr defaultColWidth="9.140625" defaultRowHeight="12.75"/>
  <cols>
    <col min="1" max="1" width="4" style="14" customWidth="1"/>
    <col min="2" max="2" width="27.7109375" style="14" customWidth="1"/>
    <col min="3" max="3" width="10.5703125" style="14" customWidth="1"/>
    <col min="4" max="4" width="23.7109375" style="14" customWidth="1"/>
    <col min="5" max="5" width="7.7109375" style="14" customWidth="1"/>
    <col min="6" max="6" width="6.85546875" style="14" customWidth="1"/>
    <col min="7" max="7" width="32.28515625" style="14" customWidth="1"/>
    <col min="8" max="8" width="6.85546875" style="14" customWidth="1"/>
    <col min="9" max="9" width="8.28515625" style="14" customWidth="1"/>
    <col min="10" max="10" width="6" style="14" customWidth="1"/>
    <col min="11" max="16384" width="9.140625" style="14"/>
  </cols>
  <sheetData>
    <row r="1" spans="1:13">
      <c r="A1" s="464" t="s">
        <v>75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  <c r="M1" s="86"/>
    </row>
    <row r="2" spans="1:13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87"/>
      <c r="K2" s="86"/>
      <c r="L2" s="86"/>
      <c r="M2" s="86"/>
    </row>
    <row r="3" spans="1:13" ht="15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87"/>
      <c r="K3" s="86"/>
      <c r="L3" s="86"/>
      <c r="M3" s="86"/>
    </row>
    <row r="4" spans="1:13" ht="14.25">
      <c r="A4" s="466"/>
      <c r="B4" s="466"/>
      <c r="C4" s="11"/>
      <c r="D4" s="3"/>
      <c r="E4" s="468" t="s">
        <v>5</v>
      </c>
      <c r="F4" s="468"/>
      <c r="G4" s="468"/>
      <c r="H4" s="468"/>
      <c r="I4" s="468"/>
      <c r="J4" s="468"/>
    </row>
    <row r="5" spans="1:13">
      <c r="A5" s="466" t="s">
        <v>131</v>
      </c>
      <c r="B5" s="466"/>
      <c r="C5" s="11"/>
      <c r="D5" s="3"/>
      <c r="H5" s="83" t="str">
        <f>d_1</f>
        <v>9 декабря 2023г.</v>
      </c>
      <c r="I5" s="15"/>
      <c r="J5" s="11"/>
    </row>
    <row r="6" spans="1:13" ht="12.75" customHeight="1">
      <c r="A6" s="83" t="str">
        <f>d_4</f>
        <v>ЖЕНЩИНЫ</v>
      </c>
      <c r="C6" s="11"/>
      <c r="D6" s="3"/>
      <c r="E6" s="121"/>
      <c r="F6" s="135" t="str">
        <f>d_5</f>
        <v>г. РОСТОВ-НА-ДОНУ, л/а манеж ДГТУ</v>
      </c>
      <c r="G6" s="121"/>
      <c r="H6" s="121"/>
      <c r="I6" s="85" t="s">
        <v>123</v>
      </c>
      <c r="J6" s="11"/>
    </row>
    <row r="7" spans="1:13" ht="18">
      <c r="A7" s="106" t="s">
        <v>76</v>
      </c>
      <c r="B7" s="106" t="s">
        <v>77</v>
      </c>
      <c r="C7" s="106" t="s">
        <v>74</v>
      </c>
      <c r="D7" s="106" t="s">
        <v>110</v>
      </c>
      <c r="E7" s="119" t="s">
        <v>45</v>
      </c>
      <c r="F7" s="119" t="s">
        <v>117</v>
      </c>
      <c r="G7" s="119" t="s">
        <v>23</v>
      </c>
      <c r="H7" s="119" t="s">
        <v>60</v>
      </c>
      <c r="I7" s="106" t="s">
        <v>79</v>
      </c>
    </row>
    <row r="8" spans="1:13">
      <c r="A8" s="107"/>
      <c r="B8" s="113" t="s">
        <v>55</v>
      </c>
      <c r="C8" s="108"/>
      <c r="D8" s="108"/>
      <c r="E8" s="108"/>
      <c r="F8" s="108"/>
      <c r="G8" s="108"/>
      <c r="H8" s="108"/>
      <c r="I8" s="109"/>
    </row>
    <row r="9" spans="1:13">
      <c r="A9" s="17" t="s">
        <v>48</v>
      </c>
      <c r="B9" s="12" t="e">
        <f>VLOOKUP($E9,УЧАСТНИКИ!$A$2:$L$655,3,FALSE)</f>
        <v>#N/A</v>
      </c>
      <c r="C9" s="13" t="e">
        <f>VLOOKUP($E9,УЧАСТНИКИ!$A$2:$L$655,4,FALSE)</f>
        <v>#N/A</v>
      </c>
      <c r="D9" s="29" t="e">
        <f>VLOOKUP($E9,УЧАСТНИКИ!$A$2:$L$655,5,FALSE)</f>
        <v>#N/A</v>
      </c>
      <c r="E9" s="17"/>
      <c r="F9" s="17"/>
      <c r="G9" s="17"/>
      <c r="H9" s="17"/>
      <c r="I9" s="13" t="e">
        <f>VLOOKUP($E9,УЧАСТНИКИ!$A$2:$L$655,9,FALSE)</f>
        <v>#N/A</v>
      </c>
    </row>
    <row r="10" spans="1:13">
      <c r="A10" s="17" t="s">
        <v>48</v>
      </c>
      <c r="B10" s="12" t="e">
        <f>VLOOKUP($E10,УЧАСТНИКИ!$A$2:$L$655,3,FALSE)</f>
        <v>#N/A</v>
      </c>
      <c r="C10" s="13" t="e">
        <f>VLOOKUP($E10,УЧАСТНИКИ!$A$2:$L$655,4,FALSE)</f>
        <v>#N/A</v>
      </c>
      <c r="D10" s="29" t="e">
        <f>VLOOKUP($E10,УЧАСТНИКИ!$A$2:$L$655,5,FALSE)</f>
        <v>#N/A</v>
      </c>
      <c r="E10" s="17"/>
      <c r="F10" s="17"/>
      <c r="G10" s="17"/>
      <c r="H10" s="17"/>
      <c r="I10" s="13" t="e">
        <f>VLOOKUP($E10,УЧАСТНИКИ!$A$2:$L$655,9,FALSE)</f>
        <v>#N/A</v>
      </c>
    </row>
    <row r="11" spans="1:13">
      <c r="A11" s="17" t="s">
        <v>48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9" t="e">
        <f>VLOOKUP($E11,УЧАСТНИКИ!$A$2:$L$655,5,FALSE)</f>
        <v>#N/A</v>
      </c>
      <c r="E11" s="17"/>
      <c r="F11" s="17"/>
      <c r="G11" s="17"/>
      <c r="H11" s="17"/>
      <c r="I11" s="13" t="e">
        <f>VLOOKUP($E11,УЧАСТНИКИ!$A$2:$L$655,9,FALSE)</f>
        <v>#N/A</v>
      </c>
    </row>
    <row r="12" spans="1:13">
      <c r="A12" s="17" t="s">
        <v>48</v>
      </c>
      <c r="B12" s="12" t="e">
        <f>VLOOKUP($E12,УЧАСТНИКИ!$A$2:$L$655,3,FALSE)</f>
        <v>#N/A</v>
      </c>
      <c r="C12" s="13" t="e">
        <f>VLOOKUP($E12,УЧАСТНИКИ!$A$2:$L$655,4,FALSE)</f>
        <v>#N/A</v>
      </c>
      <c r="D12" s="29" t="e">
        <f>VLOOKUP($E12,УЧАСТНИКИ!$A$2:$L$655,5,FALSE)</f>
        <v>#N/A</v>
      </c>
      <c r="E12" s="17"/>
      <c r="F12" s="17"/>
      <c r="G12" s="17"/>
      <c r="H12" s="17"/>
      <c r="I12" s="13" t="e">
        <f>VLOOKUP($E12,УЧАСТНИКИ!$A$2:$L$655,9,FALSE)</f>
        <v>#N/A</v>
      </c>
      <c r="K12" s="3"/>
    </row>
    <row r="13" spans="1:13">
      <c r="A13" s="17" t="s">
        <v>48</v>
      </c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9" t="e">
        <f>VLOOKUP($E13,УЧАСТНИКИ!$A$2:$L$655,5,FALSE)</f>
        <v>#N/A</v>
      </c>
      <c r="E13" s="17"/>
      <c r="F13" s="17"/>
      <c r="G13" s="17"/>
      <c r="H13" s="17"/>
      <c r="I13" s="13" t="e">
        <f>VLOOKUP($E13,УЧАСТНИКИ!$A$2:$L$655,9,FALSE)</f>
        <v>#N/A</v>
      </c>
    </row>
    <row r="14" spans="1:13">
      <c r="A14" s="17" t="s">
        <v>48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9" t="e">
        <f>VLOOKUP($E14,УЧАСТНИКИ!$A$2:$L$655,5,FALSE)</f>
        <v>#N/A</v>
      </c>
      <c r="E14" s="17"/>
      <c r="F14" s="17"/>
      <c r="G14" s="17"/>
      <c r="H14" s="17"/>
      <c r="I14" s="13" t="e">
        <f>VLOOKUP($E14,УЧАСТНИКИ!$A$2:$L$655,9,FALSE)</f>
        <v>#N/A</v>
      </c>
    </row>
    <row r="15" spans="1:13">
      <c r="A15" s="17"/>
      <c r="B15" s="12"/>
      <c r="C15" s="13"/>
      <c r="D15" s="29"/>
      <c r="E15" s="17"/>
      <c r="F15" s="17"/>
      <c r="G15" s="17"/>
      <c r="H15" s="17"/>
      <c r="I15" s="13"/>
    </row>
    <row r="16" spans="1:13">
      <c r="A16" s="17" t="s">
        <v>49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9" t="e">
        <f>VLOOKUP($E16,УЧАСТНИКИ!$A$2:$L$655,5,FALSE)</f>
        <v>#N/A</v>
      </c>
      <c r="E16" s="17"/>
      <c r="F16" s="17"/>
      <c r="G16" s="17"/>
      <c r="H16" s="17"/>
      <c r="I16" s="13" t="e">
        <f>VLOOKUP($E16,УЧАСТНИКИ!$A$2:$L$655,9,FALSE)</f>
        <v>#N/A</v>
      </c>
    </row>
    <row r="17" spans="1:9">
      <c r="A17" s="17" t="s">
        <v>49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9" t="e">
        <f>VLOOKUP($E17,УЧАСТНИКИ!$A$2:$L$655,5,FALSE)</f>
        <v>#N/A</v>
      </c>
      <c r="E17" s="17"/>
      <c r="F17" s="17"/>
      <c r="G17" s="17"/>
      <c r="H17" s="17"/>
      <c r="I17" s="13" t="e">
        <f>VLOOKUP($E17,УЧАСТНИКИ!$A$2:$L$655,9,FALSE)</f>
        <v>#N/A</v>
      </c>
    </row>
    <row r="18" spans="1:9">
      <c r="A18" s="17" t="s">
        <v>49</v>
      </c>
      <c r="B18" s="12" t="e">
        <f>VLOOKUP($E18,УЧАСТНИКИ!$A$2:$L$655,3,FALSE)</f>
        <v>#N/A</v>
      </c>
      <c r="C18" s="13" t="e">
        <f>VLOOKUP($E18,УЧАСТНИКИ!$A$2:$L$655,4,FALSE)</f>
        <v>#N/A</v>
      </c>
      <c r="D18" s="29" t="e">
        <f>VLOOKUP($E18,УЧАСТНИКИ!$A$2:$L$655,5,FALSE)</f>
        <v>#N/A</v>
      </c>
      <c r="E18" s="17"/>
      <c r="F18" s="17"/>
      <c r="G18" s="17"/>
      <c r="H18" s="17"/>
      <c r="I18" s="13" t="e">
        <f>VLOOKUP($E18,УЧАСТНИКИ!$A$2:$L$655,9,FALSE)</f>
        <v>#N/A</v>
      </c>
    </row>
    <row r="19" spans="1:9">
      <c r="A19" s="17" t="s">
        <v>49</v>
      </c>
      <c r="B19" s="12" t="e">
        <f>VLOOKUP($E19,УЧАСТНИКИ!$A$2:$L$655,3,FALSE)</f>
        <v>#N/A</v>
      </c>
      <c r="C19" s="13" t="e">
        <f>VLOOKUP($E19,УЧАСТНИКИ!$A$2:$L$655,4,FALSE)</f>
        <v>#N/A</v>
      </c>
      <c r="D19" s="29" t="e">
        <f>VLOOKUP($E19,УЧАСТНИКИ!$A$2:$L$655,5,FALSE)</f>
        <v>#N/A</v>
      </c>
      <c r="E19" s="17"/>
      <c r="F19" s="17"/>
      <c r="G19" s="17"/>
      <c r="H19" s="17"/>
      <c r="I19" s="13" t="e">
        <f>VLOOKUP($E19,УЧАСТНИКИ!$A$2:$L$655,9,FALSE)</f>
        <v>#N/A</v>
      </c>
    </row>
    <row r="20" spans="1:9">
      <c r="A20" s="17" t="s">
        <v>49</v>
      </c>
      <c r="B20" s="12" t="e">
        <f>VLOOKUP($E20,УЧАСТНИКИ!$A$2:$L$655,3,FALSE)</f>
        <v>#N/A</v>
      </c>
      <c r="C20" s="13" t="e">
        <f>VLOOKUP($E20,УЧАСТНИКИ!$A$2:$L$655,4,FALSE)</f>
        <v>#N/A</v>
      </c>
      <c r="D20" s="29" t="e">
        <f>VLOOKUP($E20,УЧАСТНИКИ!$A$2:$L$655,5,FALSE)</f>
        <v>#N/A</v>
      </c>
      <c r="E20" s="17"/>
      <c r="F20" s="17"/>
      <c r="G20" s="17"/>
      <c r="H20" s="17"/>
      <c r="I20" s="13" t="e">
        <f>VLOOKUP($E20,УЧАСТНИКИ!$A$2:$L$655,9,FALSE)</f>
        <v>#N/A</v>
      </c>
    </row>
    <row r="21" spans="1:9">
      <c r="A21" s="17" t="s">
        <v>49</v>
      </c>
      <c r="B21" s="12" t="e">
        <f>VLOOKUP($E21,УЧАСТНИКИ!$A$2:$L$655,3,FALSE)</f>
        <v>#N/A</v>
      </c>
      <c r="C21" s="13" t="e">
        <f>VLOOKUP($E21,УЧАСТНИКИ!$A$2:$L$655,4,FALSE)</f>
        <v>#N/A</v>
      </c>
      <c r="D21" s="29" t="e">
        <f>VLOOKUP($E21,УЧАСТНИКИ!$A$2:$L$655,5,FALSE)</f>
        <v>#N/A</v>
      </c>
      <c r="E21" s="17"/>
      <c r="F21" s="17"/>
      <c r="G21" s="17"/>
      <c r="H21" s="17"/>
      <c r="I21" s="13" t="e">
        <f>VLOOKUP($E21,УЧАСТНИКИ!$A$2:$L$655,9,FALSE)</f>
        <v>#N/A</v>
      </c>
    </row>
    <row r="22" spans="1:9">
      <c r="A22" s="17"/>
      <c r="B22" s="12"/>
      <c r="C22" s="13"/>
      <c r="D22" s="29"/>
      <c r="E22" s="17"/>
      <c r="F22" s="17"/>
      <c r="G22" s="17"/>
      <c r="H22" s="17"/>
      <c r="I22" s="13"/>
    </row>
    <row r="23" spans="1:9">
      <c r="A23" s="17" t="s">
        <v>50</v>
      </c>
      <c r="B23" s="12" t="e">
        <f>VLOOKUP($E23,УЧАСТНИКИ!$A$2:$L$655,3,FALSE)</f>
        <v>#N/A</v>
      </c>
      <c r="C23" s="13" t="e">
        <f>VLOOKUP($E23,УЧАСТНИКИ!$A$2:$L$655,4,FALSE)</f>
        <v>#N/A</v>
      </c>
      <c r="D23" s="29" t="e">
        <f>VLOOKUP($E23,УЧАСТНИКИ!$A$2:$L$655,5,FALSE)</f>
        <v>#N/A</v>
      </c>
      <c r="E23" s="17"/>
      <c r="F23" s="17"/>
      <c r="G23" s="17"/>
      <c r="H23" s="17"/>
      <c r="I23" s="13" t="e">
        <f>VLOOKUP($E23,УЧАСТНИКИ!$A$2:$L$655,9,FALSE)</f>
        <v>#N/A</v>
      </c>
    </row>
    <row r="24" spans="1:9">
      <c r="A24" s="17" t="s">
        <v>50</v>
      </c>
      <c r="B24" s="12" t="e">
        <f>VLOOKUP($E24,УЧАСТНИКИ!$A$2:$L$655,3,FALSE)</f>
        <v>#N/A</v>
      </c>
      <c r="C24" s="13" t="e">
        <f>VLOOKUP($E24,УЧАСТНИКИ!$A$2:$L$655,4,FALSE)</f>
        <v>#N/A</v>
      </c>
      <c r="D24" s="29" t="e">
        <f>VLOOKUP($E24,УЧАСТНИКИ!$A$2:$L$655,5,FALSE)</f>
        <v>#N/A</v>
      </c>
      <c r="E24" s="17"/>
      <c r="F24" s="17"/>
      <c r="G24" s="17"/>
      <c r="H24" s="17"/>
      <c r="I24" s="13" t="e">
        <f>VLOOKUP($E24,УЧАСТНИКИ!$A$2:$L$655,9,FALSE)</f>
        <v>#N/A</v>
      </c>
    </row>
    <row r="25" spans="1:9">
      <c r="A25" s="17" t="s">
        <v>50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9" t="e">
        <f>VLOOKUP($E25,УЧАСТНИКИ!$A$2:$L$655,5,FALSE)</f>
        <v>#N/A</v>
      </c>
      <c r="E25" s="17"/>
      <c r="F25" s="17"/>
      <c r="G25" s="17"/>
      <c r="H25" s="17"/>
      <c r="I25" s="13" t="e">
        <f>VLOOKUP($E25,УЧАСТНИКИ!$A$2:$L$655,9,FALSE)</f>
        <v>#N/A</v>
      </c>
    </row>
    <row r="26" spans="1:9">
      <c r="A26" s="17" t="s">
        <v>50</v>
      </c>
      <c r="B26" s="12" t="e">
        <f>VLOOKUP($E26,УЧАСТНИКИ!$A$2:$L$655,3,FALSE)</f>
        <v>#N/A</v>
      </c>
      <c r="C26" s="13" t="e">
        <f>VLOOKUP($E26,УЧАСТНИКИ!$A$2:$L$655,4,FALSE)</f>
        <v>#N/A</v>
      </c>
      <c r="D26" s="29" t="e">
        <f>VLOOKUP($E26,УЧАСТНИКИ!$A$2:$L$655,5,FALSE)</f>
        <v>#N/A</v>
      </c>
      <c r="E26" s="17"/>
      <c r="F26" s="17"/>
      <c r="G26" s="17"/>
      <c r="H26" s="17"/>
      <c r="I26" s="13" t="e">
        <f>VLOOKUP($E26,УЧАСТНИКИ!$A$2:$L$655,9,FALSE)</f>
        <v>#N/A</v>
      </c>
    </row>
    <row r="27" spans="1:9">
      <c r="A27" s="17" t="s">
        <v>50</v>
      </c>
      <c r="B27" s="12" t="e">
        <f>VLOOKUP($E27,УЧАСТНИКИ!$A$2:$L$655,3,FALSE)</f>
        <v>#N/A</v>
      </c>
      <c r="C27" s="13" t="e">
        <f>VLOOKUP($E27,УЧАСТНИКИ!$A$2:$L$655,4,FALSE)</f>
        <v>#N/A</v>
      </c>
      <c r="D27" s="29" t="e">
        <f>VLOOKUP($E27,УЧАСТНИКИ!$A$2:$L$655,5,FALSE)</f>
        <v>#N/A</v>
      </c>
      <c r="E27" s="17"/>
      <c r="F27" s="17"/>
      <c r="G27" s="17"/>
      <c r="H27" s="17"/>
      <c r="I27" s="13" t="e">
        <f>VLOOKUP($E27,УЧАСТНИКИ!$A$2:$L$655,9,FALSE)</f>
        <v>#N/A</v>
      </c>
    </row>
    <row r="28" spans="1:9">
      <c r="A28" s="17" t="s">
        <v>50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9" t="e">
        <f>VLOOKUP($E28,УЧАСТНИКИ!$A$2:$L$655,5,FALSE)</f>
        <v>#N/A</v>
      </c>
      <c r="E28" s="17"/>
      <c r="F28" s="17"/>
      <c r="G28" s="17"/>
      <c r="H28" s="17"/>
      <c r="I28" s="13" t="e">
        <f>VLOOKUP($E28,УЧАСТНИКИ!$A$2:$L$655,9,FALSE)</f>
        <v>#N/A</v>
      </c>
    </row>
    <row r="29" spans="1:9">
      <c r="A29" s="17"/>
      <c r="B29" s="12"/>
      <c r="C29" s="13"/>
      <c r="D29" s="29"/>
      <c r="E29" s="17"/>
      <c r="F29" s="17"/>
      <c r="G29" s="17"/>
      <c r="H29" s="17"/>
      <c r="I29" s="13"/>
    </row>
    <row r="30" spans="1:9">
      <c r="A30" s="17" t="s">
        <v>51</v>
      </c>
      <c r="B30" s="12" t="e">
        <f>VLOOKUP($E30,УЧАСТНИКИ!$A$2:$L$655,3,FALSE)</f>
        <v>#N/A</v>
      </c>
      <c r="C30" s="13" t="e">
        <f>VLOOKUP($E30,УЧАСТНИКИ!$A$2:$L$655,4,FALSE)</f>
        <v>#N/A</v>
      </c>
      <c r="D30" s="29" t="e">
        <f>VLOOKUP($E30,УЧАСТНИКИ!$A$2:$L$655,5,FALSE)</f>
        <v>#N/A</v>
      </c>
      <c r="E30" s="17"/>
      <c r="F30" s="17"/>
      <c r="G30" s="17"/>
      <c r="H30" s="17"/>
      <c r="I30" s="13" t="e">
        <f>VLOOKUP($E30,УЧАСТНИКИ!$A$2:$L$655,9,FALSE)</f>
        <v>#N/A</v>
      </c>
    </row>
    <row r="31" spans="1:9">
      <c r="A31" s="17" t="s">
        <v>51</v>
      </c>
      <c r="B31" s="12" t="e">
        <f>VLOOKUP($E31,УЧАСТНИКИ!$A$2:$L$655,3,FALSE)</f>
        <v>#N/A</v>
      </c>
      <c r="C31" s="13" t="e">
        <f>VLOOKUP($E31,УЧАСТНИКИ!$A$2:$L$655,4,FALSE)</f>
        <v>#N/A</v>
      </c>
      <c r="D31" s="29" t="e">
        <f>VLOOKUP($E31,УЧАСТНИКИ!$A$2:$L$655,5,FALSE)</f>
        <v>#N/A</v>
      </c>
      <c r="E31" s="17"/>
      <c r="F31" s="17"/>
      <c r="G31" s="17"/>
      <c r="H31" s="17"/>
      <c r="I31" s="13" t="e">
        <f>VLOOKUP($E31,УЧАСТНИКИ!$A$2:$L$655,9,FALSE)</f>
        <v>#N/A</v>
      </c>
    </row>
    <row r="32" spans="1:9">
      <c r="A32" s="17" t="s">
        <v>51</v>
      </c>
      <c r="B32" s="12" t="e">
        <f>VLOOKUP($E32,УЧАСТНИКИ!$A$2:$L$655,3,FALSE)</f>
        <v>#N/A</v>
      </c>
      <c r="C32" s="13" t="e">
        <f>VLOOKUP($E32,УЧАСТНИКИ!$A$2:$L$655,4,FALSE)</f>
        <v>#N/A</v>
      </c>
      <c r="D32" s="29" t="e">
        <f>VLOOKUP($E32,УЧАСТНИКИ!$A$2:$L$655,5,FALSE)</f>
        <v>#N/A</v>
      </c>
      <c r="E32" s="17"/>
      <c r="F32" s="17"/>
      <c r="G32" s="17"/>
      <c r="H32" s="17"/>
      <c r="I32" s="13" t="e">
        <f>VLOOKUP($E32,УЧАСТНИКИ!$A$2:$L$655,9,FALSE)</f>
        <v>#N/A</v>
      </c>
    </row>
    <row r="33" spans="1:9">
      <c r="A33" s="17" t="s">
        <v>51</v>
      </c>
      <c r="B33" s="12" t="e">
        <f>VLOOKUP($E33,УЧАСТНИКИ!$A$2:$L$655,3,FALSE)</f>
        <v>#N/A</v>
      </c>
      <c r="C33" s="13" t="e">
        <f>VLOOKUP($E33,УЧАСТНИКИ!$A$2:$L$655,4,FALSE)</f>
        <v>#N/A</v>
      </c>
      <c r="D33" s="29" t="e">
        <f>VLOOKUP($E33,УЧАСТНИКИ!$A$2:$L$655,5,FALSE)</f>
        <v>#N/A</v>
      </c>
      <c r="E33" s="17"/>
      <c r="F33" s="17"/>
      <c r="G33" s="17"/>
      <c r="H33" s="17"/>
      <c r="I33" s="13" t="e">
        <f>VLOOKUP($E33,УЧАСТНИКИ!$A$2:$L$655,9,FALSE)</f>
        <v>#N/A</v>
      </c>
    </row>
    <row r="34" spans="1:9">
      <c r="A34" s="17" t="s">
        <v>51</v>
      </c>
      <c r="B34" s="12" t="e">
        <f>VLOOKUP($E34,УЧАСТНИКИ!$A$2:$L$655,3,FALSE)</f>
        <v>#N/A</v>
      </c>
      <c r="C34" s="13" t="e">
        <f>VLOOKUP($E34,УЧАСТНИКИ!$A$2:$L$655,4,FALSE)</f>
        <v>#N/A</v>
      </c>
      <c r="D34" s="29" t="e">
        <f>VLOOKUP($E34,УЧАСТНИКИ!$A$2:$L$655,5,FALSE)</f>
        <v>#N/A</v>
      </c>
      <c r="E34" s="17"/>
      <c r="F34" s="17"/>
      <c r="G34" s="17"/>
      <c r="H34" s="17"/>
      <c r="I34" s="13" t="e">
        <f>VLOOKUP($E34,УЧАСТНИКИ!$A$2:$L$655,9,FALSE)</f>
        <v>#N/A</v>
      </c>
    </row>
    <row r="35" spans="1:9">
      <c r="A35" s="17" t="s">
        <v>51</v>
      </c>
      <c r="B35" s="12" t="e">
        <f>VLOOKUP($E35,УЧАСТНИКИ!$A$2:$L$655,3,FALSE)</f>
        <v>#N/A</v>
      </c>
      <c r="C35" s="13" t="e">
        <f>VLOOKUP($E35,УЧАСТНИКИ!$A$2:$L$655,4,FALSE)</f>
        <v>#N/A</v>
      </c>
      <c r="D35" s="29" t="e">
        <f>VLOOKUP($E35,УЧАСТНИКИ!$A$2:$L$655,5,FALSE)</f>
        <v>#N/A</v>
      </c>
      <c r="E35" s="17"/>
      <c r="F35" s="17"/>
      <c r="G35" s="17"/>
      <c r="H35" s="17"/>
      <c r="I35" s="13" t="e">
        <f>VLOOKUP($E35,УЧАСТНИКИ!$A$2:$L$655,9,FALSE)</f>
        <v>#N/A</v>
      </c>
    </row>
    <row r="36" spans="1:9">
      <c r="A36" s="17"/>
      <c r="B36" s="12"/>
      <c r="C36" s="13"/>
      <c r="D36" s="29"/>
      <c r="E36" s="17"/>
      <c r="F36" s="17"/>
      <c r="G36" s="17"/>
      <c r="H36" s="17"/>
      <c r="I36" s="13"/>
    </row>
    <row r="37" spans="1:9">
      <c r="A37" s="17" t="s">
        <v>52</v>
      </c>
      <c r="B37" s="12" t="e">
        <f>VLOOKUP($E37,УЧАСТНИКИ!$A$2:$L$655,3,FALSE)</f>
        <v>#N/A</v>
      </c>
      <c r="C37" s="13" t="e">
        <f>VLOOKUP($E37,УЧАСТНИКИ!$A$2:$L$655,4,FALSE)</f>
        <v>#N/A</v>
      </c>
      <c r="D37" s="29" t="e">
        <f>VLOOKUP($E37,УЧАСТНИКИ!$A$2:$L$655,5,FALSE)</f>
        <v>#N/A</v>
      </c>
      <c r="E37" s="17"/>
      <c r="F37" s="17"/>
      <c r="G37" s="17"/>
      <c r="H37" s="17"/>
      <c r="I37" s="13" t="e">
        <f>VLOOKUP($E37,УЧАСТНИКИ!$A$2:$L$655,9,FALSE)</f>
        <v>#N/A</v>
      </c>
    </row>
    <row r="38" spans="1:9">
      <c r="A38" s="17" t="s">
        <v>52</v>
      </c>
      <c r="B38" s="12" t="e">
        <f>VLOOKUP($E38,УЧАСТНИКИ!$A$2:$L$655,3,FALSE)</f>
        <v>#N/A</v>
      </c>
      <c r="C38" s="13" t="e">
        <f>VLOOKUP($E38,УЧАСТНИКИ!$A$2:$L$655,4,FALSE)</f>
        <v>#N/A</v>
      </c>
      <c r="D38" s="29" t="e">
        <f>VLOOKUP($E38,УЧАСТНИКИ!$A$2:$L$655,5,FALSE)</f>
        <v>#N/A</v>
      </c>
      <c r="E38" s="17"/>
      <c r="F38" s="17"/>
      <c r="G38" s="17"/>
      <c r="H38" s="17"/>
      <c r="I38" s="13" t="e">
        <f>VLOOKUP($E38,УЧАСТНИКИ!$A$2:$L$655,9,FALSE)</f>
        <v>#N/A</v>
      </c>
    </row>
    <row r="39" spans="1:9">
      <c r="A39" s="17" t="s">
        <v>52</v>
      </c>
      <c r="B39" s="12" t="e">
        <f>VLOOKUP($E39,УЧАСТНИКИ!$A$2:$L$655,3,FALSE)</f>
        <v>#N/A</v>
      </c>
      <c r="C39" s="13" t="e">
        <f>VLOOKUP($E39,УЧАСТНИКИ!$A$2:$L$655,4,FALSE)</f>
        <v>#N/A</v>
      </c>
      <c r="D39" s="29" t="e">
        <f>VLOOKUP($E39,УЧАСТНИКИ!$A$2:$L$655,5,FALSE)</f>
        <v>#N/A</v>
      </c>
      <c r="E39" s="17"/>
      <c r="F39" s="17"/>
      <c r="G39" s="17"/>
      <c r="H39" s="17"/>
      <c r="I39" s="13" t="e">
        <f>VLOOKUP($E39,УЧАСТНИКИ!$A$2:$L$655,9,FALSE)</f>
        <v>#N/A</v>
      </c>
    </row>
    <row r="40" spans="1:9">
      <c r="A40" s="17" t="s">
        <v>52</v>
      </c>
      <c r="B40" s="12" t="e">
        <f>VLOOKUP($E40,УЧАСТНИКИ!$A$2:$L$655,3,FALSE)</f>
        <v>#N/A</v>
      </c>
      <c r="C40" s="13" t="e">
        <f>VLOOKUP($E40,УЧАСТНИКИ!$A$2:$L$655,4,FALSE)</f>
        <v>#N/A</v>
      </c>
      <c r="D40" s="29" t="e">
        <f>VLOOKUP($E40,УЧАСТНИКИ!$A$2:$L$655,5,FALSE)</f>
        <v>#N/A</v>
      </c>
      <c r="E40" s="17"/>
      <c r="F40" s="17"/>
      <c r="G40" s="17"/>
      <c r="H40" s="17"/>
      <c r="I40" s="13" t="e">
        <f>VLOOKUP($E40,УЧАСТНИКИ!$A$2:$L$655,9,FALSE)</f>
        <v>#N/A</v>
      </c>
    </row>
    <row r="41" spans="1:9">
      <c r="A41" s="17" t="s">
        <v>52</v>
      </c>
      <c r="B41" s="12" t="e">
        <f>VLOOKUP($E41,УЧАСТНИКИ!$A$2:$L$655,3,FALSE)</f>
        <v>#N/A</v>
      </c>
      <c r="C41" s="13" t="e">
        <f>VLOOKUP($E41,УЧАСТНИКИ!$A$2:$L$655,4,FALSE)</f>
        <v>#N/A</v>
      </c>
      <c r="D41" s="29" t="e">
        <f>VLOOKUP($E41,УЧАСТНИКИ!$A$2:$L$655,5,FALSE)</f>
        <v>#N/A</v>
      </c>
      <c r="E41" s="17"/>
      <c r="F41" s="17"/>
      <c r="G41" s="17"/>
      <c r="H41" s="17"/>
      <c r="I41" s="13" t="e">
        <f>VLOOKUP($E41,УЧАСТНИКИ!$A$2:$L$655,9,FALSE)</f>
        <v>#N/A</v>
      </c>
    </row>
    <row r="42" spans="1:9">
      <c r="A42" s="17" t="s">
        <v>52</v>
      </c>
      <c r="B42" s="12" t="e">
        <f>VLOOKUP($E42,УЧАСТНИКИ!$A$2:$L$655,3,FALSE)</f>
        <v>#N/A</v>
      </c>
      <c r="C42" s="13" t="e">
        <f>VLOOKUP($E42,УЧАСТНИКИ!$A$2:$L$655,4,FALSE)</f>
        <v>#N/A</v>
      </c>
      <c r="D42" s="29" t="e">
        <f>VLOOKUP($E42,УЧАСТНИКИ!$A$2:$L$655,5,FALSE)</f>
        <v>#N/A</v>
      </c>
      <c r="E42" s="17"/>
      <c r="F42" s="17"/>
      <c r="G42" s="17"/>
      <c r="H42" s="17"/>
      <c r="I42" s="13" t="e">
        <f>VLOOKUP($E42,УЧАСТНИКИ!$A$2:$L$655,9,FALSE)</f>
        <v>#N/A</v>
      </c>
    </row>
    <row r="43" spans="1:9">
      <c r="A43" s="17"/>
      <c r="B43" s="12"/>
      <c r="C43" s="13"/>
      <c r="D43" s="29"/>
      <c r="E43" s="17"/>
      <c r="F43" s="17"/>
      <c r="G43" s="17"/>
      <c r="H43" s="17"/>
      <c r="I43" s="13"/>
    </row>
    <row r="44" spans="1:9">
      <c r="A44" s="17" t="s">
        <v>53</v>
      </c>
      <c r="B44" s="12" t="e">
        <f>VLOOKUP($E44,УЧАСТНИКИ!$A$2:$L$655,3,FALSE)</f>
        <v>#N/A</v>
      </c>
      <c r="C44" s="13" t="e">
        <f>VLOOKUP($E44,УЧАСТНИКИ!$A$2:$L$655,4,FALSE)</f>
        <v>#N/A</v>
      </c>
      <c r="D44" s="29" t="e">
        <f>VLOOKUP($E44,УЧАСТНИКИ!$A$2:$L$655,5,FALSE)</f>
        <v>#N/A</v>
      </c>
      <c r="E44" s="17"/>
      <c r="F44" s="17"/>
      <c r="G44" s="17"/>
      <c r="H44" s="17"/>
      <c r="I44" s="13" t="e">
        <f>VLOOKUP($E44,УЧАСТНИКИ!$A$2:$L$655,9,FALSE)</f>
        <v>#N/A</v>
      </c>
    </row>
    <row r="45" spans="1:9">
      <c r="A45" s="17" t="s">
        <v>53</v>
      </c>
      <c r="B45" s="12" t="e">
        <f>VLOOKUP($E45,УЧАСТНИКИ!$A$2:$L$655,3,FALSE)</f>
        <v>#N/A</v>
      </c>
      <c r="C45" s="13" t="e">
        <f>VLOOKUP($E45,УЧАСТНИКИ!$A$2:$L$655,4,FALSE)</f>
        <v>#N/A</v>
      </c>
      <c r="D45" s="29" t="e">
        <f>VLOOKUP($E45,УЧАСТНИКИ!$A$2:$L$655,5,FALSE)</f>
        <v>#N/A</v>
      </c>
      <c r="E45" s="17"/>
      <c r="F45" s="17"/>
      <c r="G45" s="17"/>
      <c r="H45" s="17"/>
      <c r="I45" s="13" t="e">
        <f>VLOOKUP($E45,УЧАСТНИКИ!$A$2:$L$655,9,FALSE)</f>
        <v>#N/A</v>
      </c>
    </row>
    <row r="46" spans="1:9">
      <c r="A46" s="17" t="s">
        <v>53</v>
      </c>
      <c r="B46" s="12" t="e">
        <f>VLOOKUP($E46,УЧАСТНИКИ!$A$2:$L$655,3,FALSE)</f>
        <v>#N/A</v>
      </c>
      <c r="C46" s="13" t="e">
        <f>VLOOKUP($E46,УЧАСТНИКИ!$A$2:$L$655,4,FALSE)</f>
        <v>#N/A</v>
      </c>
      <c r="D46" s="29" t="e">
        <f>VLOOKUP($E46,УЧАСТНИКИ!$A$2:$L$655,5,FALSE)</f>
        <v>#N/A</v>
      </c>
      <c r="E46" s="17"/>
      <c r="F46" s="17"/>
      <c r="G46" s="17"/>
      <c r="H46" s="17"/>
      <c r="I46" s="13" t="e">
        <f>VLOOKUP($E46,УЧАСТНИКИ!$A$2:$L$655,9,FALSE)</f>
        <v>#N/A</v>
      </c>
    </row>
    <row r="47" spans="1:9">
      <c r="A47" s="17" t="s">
        <v>53</v>
      </c>
      <c r="B47" s="12" t="e">
        <f>VLOOKUP($E47,УЧАСТНИКИ!$A$2:$L$655,3,FALSE)</f>
        <v>#N/A</v>
      </c>
      <c r="C47" s="13" t="e">
        <f>VLOOKUP($E47,УЧАСТНИКИ!$A$2:$L$655,4,FALSE)</f>
        <v>#N/A</v>
      </c>
      <c r="D47" s="29" t="e">
        <f>VLOOKUP($E47,УЧАСТНИКИ!$A$2:$L$655,5,FALSE)</f>
        <v>#N/A</v>
      </c>
      <c r="E47" s="17"/>
      <c r="F47" s="17"/>
      <c r="G47" s="17"/>
      <c r="H47" s="17"/>
      <c r="I47" s="13" t="e">
        <f>VLOOKUP($E47,УЧАСТНИКИ!$A$2:$L$655,9,FALSE)</f>
        <v>#N/A</v>
      </c>
    </row>
    <row r="48" spans="1:9">
      <c r="A48" s="17" t="s">
        <v>53</v>
      </c>
      <c r="B48" s="12" t="e">
        <f>VLOOKUP($E48,УЧАСТНИКИ!$A$2:$L$655,3,FALSE)</f>
        <v>#N/A</v>
      </c>
      <c r="C48" s="13" t="e">
        <f>VLOOKUP($E48,УЧАСТНИКИ!$A$2:$L$655,4,FALSE)</f>
        <v>#N/A</v>
      </c>
      <c r="D48" s="29" t="e">
        <f>VLOOKUP($E48,УЧАСТНИКИ!$A$2:$L$655,5,FALSE)</f>
        <v>#N/A</v>
      </c>
      <c r="E48" s="17"/>
      <c r="F48" s="17"/>
      <c r="G48" s="17"/>
      <c r="H48" s="17"/>
      <c r="I48" s="13" t="e">
        <f>VLOOKUP($E48,УЧАСТНИКИ!$A$2:$L$655,9,FALSE)</f>
        <v>#N/A</v>
      </c>
    </row>
    <row r="49" spans="1:9">
      <c r="A49" s="17" t="s">
        <v>53</v>
      </c>
      <c r="B49" s="12" t="e">
        <f>VLOOKUP($E49,УЧАСТНИКИ!$A$2:$L$655,3,FALSE)</f>
        <v>#N/A</v>
      </c>
      <c r="C49" s="13" t="e">
        <f>VLOOKUP($E49,УЧАСТНИКИ!$A$2:$L$655,4,FALSE)</f>
        <v>#N/A</v>
      </c>
      <c r="D49" s="29" t="e">
        <f>VLOOKUP($E49,УЧАСТНИКИ!$A$2:$L$655,5,FALSE)</f>
        <v>#N/A</v>
      </c>
      <c r="E49" s="17"/>
      <c r="F49" s="17"/>
      <c r="G49" s="17"/>
      <c r="H49" s="17"/>
      <c r="I49" s="13" t="e">
        <f>VLOOKUP($E49,УЧАСТНИКИ!$A$2:$L$655,9,FALSE)</f>
        <v>#N/A</v>
      </c>
    </row>
    <row r="50" spans="1:9">
      <c r="A50" s="17"/>
      <c r="B50" s="12"/>
      <c r="C50" s="13"/>
      <c r="D50" s="29"/>
      <c r="E50" s="17"/>
      <c r="F50" s="17"/>
      <c r="G50" s="17"/>
      <c r="H50" s="17"/>
      <c r="I50" s="13"/>
    </row>
    <row r="51" spans="1:9">
      <c r="A51" s="17" t="s">
        <v>54</v>
      </c>
      <c r="B51" s="12" t="e">
        <f>VLOOKUP($E51,УЧАСТНИКИ!$A$2:$L$655,3,FALSE)</f>
        <v>#N/A</v>
      </c>
      <c r="C51" s="13" t="e">
        <f>VLOOKUP($E51,УЧАСТНИКИ!$A$2:$L$655,4,FALSE)</f>
        <v>#N/A</v>
      </c>
      <c r="D51" s="29" t="e">
        <f>VLOOKUP($E51,УЧАСТНИКИ!$A$2:$L$655,5,FALSE)</f>
        <v>#N/A</v>
      </c>
      <c r="E51" s="17"/>
      <c r="F51" s="17"/>
      <c r="G51" s="17"/>
      <c r="H51" s="17"/>
      <c r="I51" s="13" t="e">
        <f>VLOOKUP($E51,УЧАСТНИКИ!$A$2:$L$655,9,FALSE)</f>
        <v>#N/A</v>
      </c>
    </row>
    <row r="52" spans="1:9">
      <c r="A52" s="17" t="s">
        <v>54</v>
      </c>
      <c r="B52" s="12" t="e">
        <f>VLOOKUP($E52,УЧАСТНИКИ!$A$2:$L$655,3,FALSE)</f>
        <v>#N/A</v>
      </c>
      <c r="C52" s="13" t="e">
        <f>VLOOKUP($E52,УЧАСТНИКИ!$A$2:$L$655,4,FALSE)</f>
        <v>#N/A</v>
      </c>
      <c r="D52" s="29" t="e">
        <f>VLOOKUP($E52,УЧАСТНИКИ!$A$2:$L$655,5,FALSE)</f>
        <v>#N/A</v>
      </c>
      <c r="E52" s="17"/>
      <c r="F52" s="17"/>
      <c r="G52" s="17"/>
      <c r="H52" s="17"/>
      <c r="I52" s="13" t="e">
        <f>VLOOKUP($E52,УЧАСТНИКИ!$A$2:$L$655,9,FALSE)</f>
        <v>#N/A</v>
      </c>
    </row>
    <row r="53" spans="1:9">
      <c r="A53" s="17" t="s">
        <v>54</v>
      </c>
      <c r="B53" s="12" t="e">
        <f>VLOOKUP($E53,УЧАСТНИКИ!$A$2:$L$655,3,FALSE)</f>
        <v>#N/A</v>
      </c>
      <c r="C53" s="13" t="e">
        <f>VLOOKUP($E53,УЧАСТНИКИ!$A$2:$L$655,4,FALSE)</f>
        <v>#N/A</v>
      </c>
      <c r="D53" s="29" t="e">
        <f>VLOOKUP($E53,УЧАСТНИКИ!$A$2:$L$655,5,FALSE)</f>
        <v>#N/A</v>
      </c>
      <c r="E53" s="17"/>
      <c r="F53" s="17"/>
      <c r="G53" s="17"/>
      <c r="H53" s="17"/>
      <c r="I53" s="13" t="e">
        <f>VLOOKUP($E53,УЧАСТНИКИ!$A$2:$L$655,9,FALSE)</f>
        <v>#N/A</v>
      </c>
    </row>
    <row r="54" spans="1:9">
      <c r="A54" s="17" t="s">
        <v>54</v>
      </c>
      <c r="B54" s="12" t="e">
        <f>VLOOKUP($E54,УЧАСТНИКИ!$A$2:$L$655,3,FALSE)</f>
        <v>#N/A</v>
      </c>
      <c r="C54" s="13" t="e">
        <f>VLOOKUP($E54,УЧАСТНИКИ!$A$2:$L$655,4,FALSE)</f>
        <v>#N/A</v>
      </c>
      <c r="D54" s="29" t="e">
        <f>VLOOKUP($E54,УЧАСТНИКИ!$A$2:$L$655,5,FALSE)</f>
        <v>#N/A</v>
      </c>
      <c r="E54" s="17"/>
      <c r="F54" s="17"/>
      <c r="G54" s="17"/>
      <c r="H54" s="17"/>
      <c r="I54" s="13" t="e">
        <f>VLOOKUP($E54,УЧАСТНИКИ!$A$2:$L$655,9,FALSE)</f>
        <v>#N/A</v>
      </c>
    </row>
    <row r="55" spans="1:9">
      <c r="A55" s="17" t="s">
        <v>54</v>
      </c>
      <c r="B55" s="12" t="e">
        <f>VLOOKUP($E55,УЧАСТНИКИ!$A$2:$L$655,3,FALSE)</f>
        <v>#N/A</v>
      </c>
      <c r="C55" s="13" t="e">
        <f>VLOOKUP($E55,УЧАСТНИКИ!$A$2:$L$655,4,FALSE)</f>
        <v>#N/A</v>
      </c>
      <c r="D55" s="29" t="e">
        <f>VLOOKUP($E55,УЧАСТНИКИ!$A$2:$L$655,5,FALSE)</f>
        <v>#N/A</v>
      </c>
      <c r="E55" s="17"/>
      <c r="F55" s="17"/>
      <c r="G55" s="17"/>
      <c r="H55" s="17"/>
      <c r="I55" s="13" t="e">
        <f>VLOOKUP($E55,УЧАСТНИКИ!$A$2:$L$655,9,FALSE)</f>
        <v>#N/A</v>
      </c>
    </row>
    <row r="56" spans="1:9">
      <c r="A56" s="17" t="s">
        <v>54</v>
      </c>
      <c r="B56" s="12" t="e">
        <f>VLOOKUP($E56,УЧАСТНИКИ!$A$2:$L$655,3,FALSE)</f>
        <v>#N/A</v>
      </c>
      <c r="C56" s="13" t="e">
        <f>VLOOKUP($E56,УЧАСТНИКИ!$A$2:$L$655,4,FALSE)</f>
        <v>#N/A</v>
      </c>
      <c r="D56" s="29" t="e">
        <f>VLOOKUP($E56,УЧАСТНИКИ!$A$2:$L$655,5,FALSE)</f>
        <v>#N/A</v>
      </c>
      <c r="E56" s="17"/>
      <c r="F56" s="17"/>
      <c r="G56" s="17"/>
      <c r="H56" s="17"/>
      <c r="I56" s="13" t="e">
        <f>VLOOKUP($E56,УЧАСТНИКИ!$A$2:$L$655,9,FALSE)</f>
        <v>#N/A</v>
      </c>
    </row>
    <row r="57" spans="1:9">
      <c r="A57" s="17"/>
      <c r="B57" s="12"/>
      <c r="C57" s="13"/>
      <c r="D57" s="29"/>
      <c r="E57" s="17"/>
      <c r="F57" s="17"/>
      <c r="G57" s="17"/>
      <c r="H57" s="17"/>
      <c r="I57" s="13"/>
    </row>
    <row r="58" spans="1:9">
      <c r="A58" s="17" t="s">
        <v>90</v>
      </c>
      <c r="B58" s="12" t="e">
        <f>VLOOKUP($E58,УЧАСТНИКИ!$A$2:$L$655,3,FALSE)</f>
        <v>#N/A</v>
      </c>
      <c r="C58" s="13" t="e">
        <f>VLOOKUP($E58,УЧАСТНИКИ!$A$2:$L$655,4,FALSE)</f>
        <v>#N/A</v>
      </c>
      <c r="D58" s="29" t="e">
        <f>VLOOKUP($E58,УЧАСТНИКИ!$A$2:$L$655,5,FALSE)</f>
        <v>#N/A</v>
      </c>
      <c r="E58" s="17"/>
      <c r="F58" s="17"/>
      <c r="G58" s="17"/>
      <c r="H58" s="17"/>
      <c r="I58" s="13" t="e">
        <f>VLOOKUP($E58,УЧАСТНИКИ!$A$2:$L$655,9,FALSE)</f>
        <v>#N/A</v>
      </c>
    </row>
    <row r="59" spans="1:9">
      <c r="A59" s="17" t="s">
        <v>90</v>
      </c>
      <c r="B59" s="12" t="e">
        <f>VLOOKUP($E59,УЧАСТНИКИ!$A$2:$L$655,3,FALSE)</f>
        <v>#N/A</v>
      </c>
      <c r="C59" s="13" t="e">
        <f>VLOOKUP($E59,УЧАСТНИКИ!$A$2:$L$655,4,FALSE)</f>
        <v>#N/A</v>
      </c>
      <c r="D59" s="29" t="e">
        <f>VLOOKUP($E59,УЧАСТНИКИ!$A$2:$L$655,5,FALSE)</f>
        <v>#N/A</v>
      </c>
      <c r="E59" s="17"/>
      <c r="F59" s="17"/>
      <c r="G59" s="17"/>
      <c r="H59" s="17"/>
      <c r="I59" s="13" t="e">
        <f>VLOOKUP($E59,УЧАСТНИКИ!$A$2:$L$655,9,FALSE)</f>
        <v>#N/A</v>
      </c>
    </row>
    <row r="60" spans="1:9">
      <c r="A60" s="17" t="s">
        <v>90</v>
      </c>
      <c r="B60" s="12" t="e">
        <f>VLOOKUP($E60,УЧАСТНИКИ!$A$2:$L$655,3,FALSE)</f>
        <v>#N/A</v>
      </c>
      <c r="C60" s="13" t="e">
        <f>VLOOKUP($E60,УЧАСТНИКИ!$A$2:$L$655,4,FALSE)</f>
        <v>#N/A</v>
      </c>
      <c r="D60" s="29" t="e">
        <f>VLOOKUP($E60,УЧАСТНИКИ!$A$2:$L$655,5,FALSE)</f>
        <v>#N/A</v>
      </c>
      <c r="E60" s="17"/>
      <c r="F60" s="17"/>
      <c r="G60" s="17"/>
      <c r="H60" s="17"/>
      <c r="I60" s="13" t="e">
        <f>VLOOKUP($E60,УЧАСТНИКИ!$A$2:$L$655,9,FALSE)</f>
        <v>#N/A</v>
      </c>
    </row>
    <row r="61" spans="1:9">
      <c r="A61" s="17" t="s">
        <v>90</v>
      </c>
      <c r="B61" s="12" t="e">
        <f>VLOOKUP($E61,УЧАСТНИКИ!$A$2:$L$655,3,FALSE)</f>
        <v>#N/A</v>
      </c>
      <c r="C61" s="13" t="e">
        <f>VLOOKUP($E61,УЧАСТНИКИ!$A$2:$L$655,4,FALSE)</f>
        <v>#N/A</v>
      </c>
      <c r="D61" s="29" t="e">
        <f>VLOOKUP($E61,УЧАСТНИКИ!$A$2:$L$655,5,FALSE)</f>
        <v>#N/A</v>
      </c>
      <c r="E61" s="17"/>
      <c r="F61" s="17"/>
      <c r="G61" s="17"/>
      <c r="H61" s="17"/>
      <c r="I61" s="13" t="e">
        <f>VLOOKUP($E61,УЧАСТНИКИ!$A$2:$L$655,9,FALSE)</f>
        <v>#N/A</v>
      </c>
    </row>
    <row r="62" spans="1:9">
      <c r="A62" s="17" t="s">
        <v>90</v>
      </c>
      <c r="B62" s="12" t="e">
        <f>VLOOKUP($E62,УЧАСТНИКИ!$A$2:$L$655,3,FALSE)</f>
        <v>#N/A</v>
      </c>
      <c r="C62" s="13" t="e">
        <f>VLOOKUP($E62,УЧАСТНИКИ!$A$2:$L$655,4,FALSE)</f>
        <v>#N/A</v>
      </c>
      <c r="D62" s="29" t="e">
        <f>VLOOKUP($E62,УЧАСТНИКИ!$A$2:$L$655,5,FALSE)</f>
        <v>#N/A</v>
      </c>
      <c r="E62" s="17"/>
      <c r="F62" s="17"/>
      <c r="G62" s="17"/>
      <c r="H62" s="17"/>
      <c r="I62" s="13" t="e">
        <f>VLOOKUP($E62,УЧАСТНИКИ!$A$2:$L$655,9,FALSE)</f>
        <v>#N/A</v>
      </c>
    </row>
    <row r="63" spans="1:9">
      <c r="A63" s="17" t="s">
        <v>90</v>
      </c>
      <c r="B63" s="12" t="e">
        <f>VLOOKUP($E63,УЧАСТНИКИ!$A$2:$L$655,3,FALSE)</f>
        <v>#N/A</v>
      </c>
      <c r="C63" s="13" t="e">
        <f>VLOOKUP($E63,УЧАСТНИКИ!$A$2:$L$655,4,FALSE)</f>
        <v>#N/A</v>
      </c>
      <c r="D63" s="29" t="e">
        <f>VLOOKUP($E63,УЧАСТНИКИ!$A$2:$L$655,5,FALSE)</f>
        <v>#N/A</v>
      </c>
      <c r="E63" s="17"/>
      <c r="F63" s="17"/>
      <c r="G63" s="17"/>
      <c r="H63" s="17"/>
      <c r="I63" s="13" t="e">
        <f>VLOOKUP($E63,УЧАСТНИКИ!$A$2:$L$655,9,FALSE)</f>
        <v>#N/A</v>
      </c>
    </row>
    <row r="64" spans="1:9">
      <c r="A64" s="107"/>
      <c r="B64" s="113" t="s">
        <v>56</v>
      </c>
      <c r="C64" s="108"/>
      <c r="D64" s="108"/>
      <c r="E64" s="108"/>
      <c r="F64" s="108"/>
      <c r="G64" s="108"/>
      <c r="H64" s="108"/>
      <c r="I64" s="109"/>
    </row>
    <row r="65" spans="1:11">
      <c r="A65" s="17" t="s">
        <v>48</v>
      </c>
      <c r="B65" s="12" t="e">
        <f>VLOOKUP($E65,УЧАСТНИКИ!$A$2:$L$655,3,FALSE)</f>
        <v>#N/A</v>
      </c>
      <c r="C65" s="13" t="e">
        <f>VLOOKUP($E65,УЧАСТНИКИ!$A$2:$L$655,4,FALSE)</f>
        <v>#N/A</v>
      </c>
      <c r="D65" s="29" t="e">
        <f>VLOOKUP($E65,УЧАСТНИКИ!$A$2:$L$655,5,FALSE)</f>
        <v>#N/A</v>
      </c>
      <c r="E65" s="17"/>
      <c r="F65" s="17"/>
      <c r="G65" s="17"/>
      <c r="H65" s="17"/>
      <c r="I65" s="13" t="e">
        <f>VLOOKUP($E65,УЧАСТНИКИ!$A$2:$L$655,9,FALSE)</f>
        <v>#N/A</v>
      </c>
    </row>
    <row r="66" spans="1:11">
      <c r="A66" s="17" t="s">
        <v>48</v>
      </c>
      <c r="B66" s="12" t="e">
        <f>VLOOKUP($E66,УЧАСТНИКИ!$A$2:$L$655,3,FALSE)</f>
        <v>#N/A</v>
      </c>
      <c r="C66" s="13" t="e">
        <f>VLOOKUP($E66,УЧАСТНИКИ!$A$2:$L$655,4,FALSE)</f>
        <v>#N/A</v>
      </c>
      <c r="D66" s="29" t="e">
        <f>VLOOKUP($E66,УЧАСТНИКИ!$A$2:$L$655,5,FALSE)</f>
        <v>#N/A</v>
      </c>
      <c r="E66" s="17"/>
      <c r="F66" s="17"/>
      <c r="G66" s="17"/>
      <c r="H66" s="17"/>
      <c r="I66" s="13" t="e">
        <f>VLOOKUP($E66,УЧАСТНИКИ!$A$2:$L$655,9,FALSE)</f>
        <v>#N/A</v>
      </c>
    </row>
    <row r="67" spans="1:11">
      <c r="A67" s="17" t="s">
        <v>48</v>
      </c>
      <c r="B67" s="12" t="e">
        <f>VLOOKUP($E67,УЧАСТНИКИ!$A$2:$L$655,3,FALSE)</f>
        <v>#N/A</v>
      </c>
      <c r="C67" s="13" t="e">
        <f>VLOOKUP($E67,УЧАСТНИКИ!$A$2:$L$655,4,FALSE)</f>
        <v>#N/A</v>
      </c>
      <c r="D67" s="29" t="e">
        <f>VLOOKUP($E67,УЧАСТНИКИ!$A$2:$L$655,5,FALSE)</f>
        <v>#N/A</v>
      </c>
      <c r="E67" s="17"/>
      <c r="F67" s="17"/>
      <c r="G67" s="17"/>
      <c r="H67" s="17"/>
      <c r="I67" s="13" t="e">
        <f>VLOOKUP($E67,УЧАСТНИКИ!$A$2:$L$655,9,FALSE)</f>
        <v>#N/A</v>
      </c>
    </row>
    <row r="68" spans="1:11">
      <c r="A68" s="17" t="s">
        <v>48</v>
      </c>
      <c r="B68" s="12" t="e">
        <f>VLOOKUP($E68,УЧАСТНИКИ!$A$2:$L$655,3,FALSE)</f>
        <v>#N/A</v>
      </c>
      <c r="C68" s="13" t="e">
        <f>VLOOKUP($E68,УЧАСТНИКИ!$A$2:$L$655,4,FALSE)</f>
        <v>#N/A</v>
      </c>
      <c r="D68" s="29" t="e">
        <f>VLOOKUP($E68,УЧАСТНИКИ!$A$2:$L$655,5,FALSE)</f>
        <v>#N/A</v>
      </c>
      <c r="E68" s="17"/>
      <c r="F68" s="17"/>
      <c r="G68" s="17"/>
      <c r="H68" s="17"/>
      <c r="I68" s="13" t="e">
        <f>VLOOKUP($E68,УЧАСТНИКИ!$A$2:$L$655,9,FALSE)</f>
        <v>#N/A</v>
      </c>
      <c r="K68" s="3"/>
    </row>
    <row r="69" spans="1:11">
      <c r="A69" s="17" t="s">
        <v>48</v>
      </c>
      <c r="B69" s="12" t="e">
        <f>VLOOKUP($E69,УЧАСТНИКИ!$A$2:$L$655,3,FALSE)</f>
        <v>#N/A</v>
      </c>
      <c r="C69" s="13" t="e">
        <f>VLOOKUP($E69,УЧАСТНИКИ!$A$2:$L$655,4,FALSE)</f>
        <v>#N/A</v>
      </c>
      <c r="D69" s="29" t="e">
        <f>VLOOKUP($E69,УЧАСТНИКИ!$A$2:$L$655,5,FALSE)</f>
        <v>#N/A</v>
      </c>
      <c r="E69" s="17"/>
      <c r="F69" s="17"/>
      <c r="G69" s="17"/>
      <c r="H69" s="17"/>
      <c r="I69" s="13" t="e">
        <f>VLOOKUP($E69,УЧАСТНИКИ!$A$2:$L$655,9,FALSE)</f>
        <v>#N/A</v>
      </c>
    </row>
    <row r="70" spans="1:11">
      <c r="A70" s="17" t="s">
        <v>48</v>
      </c>
      <c r="B70" s="12" t="e">
        <f>VLOOKUP($E70,УЧАСТНИКИ!$A$2:$L$655,3,FALSE)</f>
        <v>#N/A</v>
      </c>
      <c r="C70" s="13" t="e">
        <f>VLOOKUP($E70,УЧАСТНИКИ!$A$2:$L$655,4,FALSE)</f>
        <v>#N/A</v>
      </c>
      <c r="D70" s="29" t="e">
        <f>VLOOKUP($E70,УЧАСТНИКИ!$A$2:$L$655,5,FALSE)</f>
        <v>#N/A</v>
      </c>
      <c r="E70" s="17"/>
      <c r="F70" s="17"/>
      <c r="G70" s="17"/>
      <c r="H70" s="17"/>
      <c r="I70" s="13" t="e">
        <f>VLOOKUP($E70,УЧАСТНИКИ!$A$2:$L$655,9,FALSE)</f>
        <v>#N/A</v>
      </c>
    </row>
    <row r="71" spans="1:11">
      <c r="A71" s="17"/>
      <c r="B71" s="12"/>
      <c r="C71" s="13"/>
      <c r="D71" s="29"/>
      <c r="E71" s="17"/>
      <c r="F71" s="17"/>
      <c r="G71" s="17"/>
      <c r="H71" s="17"/>
      <c r="I71" s="13"/>
    </row>
    <row r="72" spans="1:11">
      <c r="A72" s="17" t="s">
        <v>49</v>
      </c>
      <c r="B72" s="12" t="e">
        <f>VLOOKUP($E72,УЧАСТНИКИ!$A$2:$L$655,3,FALSE)</f>
        <v>#N/A</v>
      </c>
      <c r="C72" s="13" t="e">
        <f>VLOOKUP($E72,УЧАСТНИКИ!$A$2:$L$655,4,FALSE)</f>
        <v>#N/A</v>
      </c>
      <c r="D72" s="29" t="e">
        <f>VLOOKUP($E72,УЧАСТНИКИ!$A$2:$L$655,5,FALSE)</f>
        <v>#N/A</v>
      </c>
      <c r="E72" s="17"/>
      <c r="F72" s="17"/>
      <c r="G72" s="17"/>
      <c r="H72" s="17"/>
      <c r="I72" s="13" t="e">
        <f>VLOOKUP($E72,УЧАСТНИКИ!$A$2:$L$655,9,FALSE)</f>
        <v>#N/A</v>
      </c>
    </row>
    <row r="73" spans="1:11">
      <c r="A73" s="17" t="s">
        <v>49</v>
      </c>
      <c r="B73" s="12" t="e">
        <f>VLOOKUP($E73,УЧАСТНИКИ!$A$2:$L$655,3,FALSE)</f>
        <v>#N/A</v>
      </c>
      <c r="C73" s="13" t="e">
        <f>VLOOKUP($E73,УЧАСТНИКИ!$A$2:$L$655,4,FALSE)</f>
        <v>#N/A</v>
      </c>
      <c r="D73" s="29" t="e">
        <f>VLOOKUP($E73,УЧАСТНИКИ!$A$2:$L$655,5,FALSE)</f>
        <v>#N/A</v>
      </c>
      <c r="E73" s="17"/>
      <c r="F73" s="17"/>
      <c r="G73" s="17"/>
      <c r="H73" s="17"/>
      <c r="I73" s="13" t="e">
        <f>VLOOKUP($E73,УЧАСТНИКИ!$A$2:$L$655,9,FALSE)</f>
        <v>#N/A</v>
      </c>
    </row>
    <row r="74" spans="1:11">
      <c r="A74" s="17" t="s">
        <v>49</v>
      </c>
      <c r="B74" s="12" t="e">
        <f>VLOOKUP($E74,УЧАСТНИКИ!$A$2:$L$655,3,FALSE)</f>
        <v>#N/A</v>
      </c>
      <c r="C74" s="13" t="e">
        <f>VLOOKUP($E74,УЧАСТНИКИ!$A$2:$L$655,4,FALSE)</f>
        <v>#N/A</v>
      </c>
      <c r="D74" s="29" t="e">
        <f>VLOOKUP($E74,УЧАСТНИКИ!$A$2:$L$655,5,FALSE)</f>
        <v>#N/A</v>
      </c>
      <c r="E74" s="17"/>
      <c r="F74" s="17"/>
      <c r="G74" s="17"/>
      <c r="H74" s="17"/>
      <c r="I74" s="13" t="e">
        <f>VLOOKUP($E74,УЧАСТНИКИ!$A$2:$L$655,9,FALSE)</f>
        <v>#N/A</v>
      </c>
    </row>
    <row r="75" spans="1:11">
      <c r="A75" s="17" t="s">
        <v>49</v>
      </c>
      <c r="B75" s="12" t="e">
        <f>VLOOKUP($E75,УЧАСТНИКИ!$A$2:$L$655,3,FALSE)</f>
        <v>#N/A</v>
      </c>
      <c r="C75" s="13" t="e">
        <f>VLOOKUP($E75,УЧАСТНИКИ!$A$2:$L$655,4,FALSE)</f>
        <v>#N/A</v>
      </c>
      <c r="D75" s="29" t="e">
        <f>VLOOKUP($E75,УЧАСТНИКИ!$A$2:$L$655,5,FALSE)</f>
        <v>#N/A</v>
      </c>
      <c r="E75" s="17"/>
      <c r="F75" s="17"/>
      <c r="G75" s="17"/>
      <c r="H75" s="17"/>
      <c r="I75" s="13" t="e">
        <f>VLOOKUP($E75,УЧАСТНИКИ!$A$2:$L$655,9,FALSE)</f>
        <v>#N/A</v>
      </c>
    </row>
    <row r="76" spans="1:11">
      <c r="A76" s="17" t="s">
        <v>49</v>
      </c>
      <c r="B76" s="12" t="e">
        <f>VLOOKUP($E76,УЧАСТНИКИ!$A$2:$L$655,3,FALSE)</f>
        <v>#N/A</v>
      </c>
      <c r="C76" s="13" t="e">
        <f>VLOOKUP($E76,УЧАСТНИКИ!$A$2:$L$655,4,FALSE)</f>
        <v>#N/A</v>
      </c>
      <c r="D76" s="29" t="e">
        <f>VLOOKUP($E76,УЧАСТНИКИ!$A$2:$L$655,5,FALSE)</f>
        <v>#N/A</v>
      </c>
      <c r="E76" s="17"/>
      <c r="F76" s="17"/>
      <c r="G76" s="17"/>
      <c r="H76" s="17"/>
      <c r="I76" s="13" t="e">
        <f>VLOOKUP($E76,УЧАСТНИКИ!$A$2:$L$655,9,FALSE)</f>
        <v>#N/A</v>
      </c>
    </row>
    <row r="77" spans="1:11">
      <c r="A77" s="17" t="s">
        <v>49</v>
      </c>
      <c r="B77" s="12" t="e">
        <f>VLOOKUP($E77,УЧАСТНИКИ!$A$2:$L$655,3,FALSE)</f>
        <v>#N/A</v>
      </c>
      <c r="C77" s="13" t="e">
        <f>VLOOKUP($E77,УЧАСТНИКИ!$A$2:$L$655,4,FALSE)</f>
        <v>#N/A</v>
      </c>
      <c r="D77" s="29" t="e">
        <f>VLOOKUP($E77,УЧАСТНИКИ!$A$2:$L$655,5,FALSE)</f>
        <v>#N/A</v>
      </c>
      <c r="E77" s="17"/>
      <c r="F77" s="17"/>
      <c r="G77" s="17"/>
      <c r="H77" s="17"/>
      <c r="I77" s="13" t="e">
        <f>VLOOKUP($E77,УЧАСТНИКИ!$A$2:$L$655,9,FALSE)</f>
        <v>#N/A</v>
      </c>
    </row>
    <row r="78" spans="1:11">
      <c r="A78" s="17"/>
      <c r="B78" s="12"/>
      <c r="C78" s="13"/>
      <c r="D78" s="29"/>
      <c r="E78" s="17"/>
      <c r="F78" s="17"/>
      <c r="G78" s="17"/>
      <c r="H78" s="17"/>
      <c r="I78" s="13"/>
    </row>
    <row r="79" spans="1:11">
      <c r="A79" s="17" t="s">
        <v>50</v>
      </c>
      <c r="B79" s="12" t="e">
        <f>VLOOKUP($E79,УЧАСТНИКИ!$A$2:$L$655,3,FALSE)</f>
        <v>#N/A</v>
      </c>
      <c r="C79" s="13" t="e">
        <f>VLOOKUP($E79,УЧАСТНИКИ!$A$2:$L$655,4,FALSE)</f>
        <v>#N/A</v>
      </c>
      <c r="D79" s="29" t="e">
        <f>VLOOKUP($E79,УЧАСТНИКИ!$A$2:$L$655,5,FALSE)</f>
        <v>#N/A</v>
      </c>
      <c r="E79" s="17"/>
      <c r="F79" s="17"/>
      <c r="G79" s="17"/>
      <c r="H79" s="17"/>
      <c r="I79" s="13" t="e">
        <f>VLOOKUP($E79,УЧАСТНИКИ!$A$2:$L$655,9,FALSE)</f>
        <v>#N/A</v>
      </c>
    </row>
    <row r="80" spans="1:11">
      <c r="A80" s="17" t="s">
        <v>50</v>
      </c>
      <c r="B80" s="12" t="e">
        <f>VLOOKUP($E80,УЧАСТНИКИ!$A$2:$L$655,3,FALSE)</f>
        <v>#N/A</v>
      </c>
      <c r="C80" s="13" t="e">
        <f>VLOOKUP($E80,УЧАСТНИКИ!$A$2:$L$655,4,FALSE)</f>
        <v>#N/A</v>
      </c>
      <c r="D80" s="29" t="e">
        <f>VLOOKUP($E80,УЧАСТНИКИ!$A$2:$L$655,5,FALSE)</f>
        <v>#N/A</v>
      </c>
      <c r="E80" s="17"/>
      <c r="F80" s="17"/>
      <c r="G80" s="17"/>
      <c r="H80" s="17"/>
      <c r="I80" s="13" t="e">
        <f>VLOOKUP($E80,УЧАСТНИКИ!$A$2:$L$655,9,FALSE)</f>
        <v>#N/A</v>
      </c>
    </row>
    <row r="81" spans="1:9">
      <c r="A81" s="17" t="s">
        <v>50</v>
      </c>
      <c r="B81" s="12" t="e">
        <f>VLOOKUP($E81,УЧАСТНИКИ!$A$2:$L$655,3,FALSE)</f>
        <v>#N/A</v>
      </c>
      <c r="C81" s="13" t="e">
        <f>VLOOKUP($E81,УЧАСТНИКИ!$A$2:$L$655,4,FALSE)</f>
        <v>#N/A</v>
      </c>
      <c r="D81" s="29" t="e">
        <f>VLOOKUP($E81,УЧАСТНИКИ!$A$2:$L$655,5,FALSE)</f>
        <v>#N/A</v>
      </c>
      <c r="E81" s="17"/>
      <c r="F81" s="17"/>
      <c r="G81" s="17"/>
      <c r="H81" s="17"/>
      <c r="I81" s="13" t="e">
        <f>VLOOKUP($E81,УЧАСТНИКИ!$A$2:$L$655,9,FALSE)</f>
        <v>#N/A</v>
      </c>
    </row>
    <row r="82" spans="1:9">
      <c r="A82" s="17" t="s">
        <v>50</v>
      </c>
      <c r="B82" s="12" t="e">
        <f>VLOOKUP($E82,УЧАСТНИКИ!$A$2:$L$655,3,FALSE)</f>
        <v>#N/A</v>
      </c>
      <c r="C82" s="13" t="e">
        <f>VLOOKUP($E82,УЧАСТНИКИ!$A$2:$L$655,4,FALSE)</f>
        <v>#N/A</v>
      </c>
      <c r="D82" s="29" t="e">
        <f>VLOOKUP($E82,УЧАСТНИКИ!$A$2:$L$655,5,FALSE)</f>
        <v>#N/A</v>
      </c>
      <c r="E82" s="17"/>
      <c r="F82" s="17"/>
      <c r="G82" s="17"/>
      <c r="H82" s="17"/>
      <c r="I82" s="13" t="e">
        <f>VLOOKUP($E82,УЧАСТНИКИ!$A$2:$L$655,9,FALSE)</f>
        <v>#N/A</v>
      </c>
    </row>
    <row r="83" spans="1:9">
      <c r="A83" s="17" t="s">
        <v>50</v>
      </c>
      <c r="B83" s="12" t="e">
        <f>VLOOKUP($E83,УЧАСТНИКИ!$A$2:$L$655,3,FALSE)</f>
        <v>#N/A</v>
      </c>
      <c r="C83" s="13" t="e">
        <f>VLOOKUP($E83,УЧАСТНИКИ!$A$2:$L$655,4,FALSE)</f>
        <v>#N/A</v>
      </c>
      <c r="D83" s="29" t="e">
        <f>VLOOKUP($E83,УЧАСТНИКИ!$A$2:$L$655,5,FALSE)</f>
        <v>#N/A</v>
      </c>
      <c r="E83" s="17"/>
      <c r="F83" s="17"/>
      <c r="G83" s="17"/>
      <c r="H83" s="17"/>
      <c r="I83" s="13" t="e">
        <f>VLOOKUP($E83,УЧАСТНИКИ!$A$2:$L$655,9,FALSE)</f>
        <v>#N/A</v>
      </c>
    </row>
    <row r="84" spans="1:9">
      <c r="A84" s="17" t="s">
        <v>50</v>
      </c>
      <c r="B84" s="12" t="e">
        <f>VLOOKUP($E84,УЧАСТНИКИ!$A$2:$L$655,3,FALSE)</f>
        <v>#N/A</v>
      </c>
      <c r="C84" s="13" t="e">
        <f>VLOOKUP($E84,УЧАСТНИКИ!$A$2:$L$655,4,FALSE)</f>
        <v>#N/A</v>
      </c>
      <c r="D84" s="29" t="e">
        <f>VLOOKUP($E84,УЧАСТНИКИ!$A$2:$L$655,5,FALSE)</f>
        <v>#N/A</v>
      </c>
      <c r="E84" s="17"/>
      <c r="F84" s="17"/>
      <c r="G84" s="17"/>
      <c r="H84" s="17"/>
      <c r="I84" s="13" t="e">
        <f>VLOOKUP($E84,УЧАСТНИКИ!$A$2:$L$655,9,FALSE)</f>
        <v>#N/A</v>
      </c>
    </row>
    <row r="85" spans="1:9">
      <c r="A85" s="17"/>
      <c r="B85" s="12"/>
      <c r="C85" s="13"/>
      <c r="D85" s="29"/>
      <c r="E85" s="17"/>
      <c r="F85" s="17"/>
      <c r="G85" s="17"/>
      <c r="H85" s="17"/>
      <c r="I85" s="13"/>
    </row>
    <row r="86" spans="1:9">
      <c r="A86" s="17" t="s">
        <v>51</v>
      </c>
      <c r="B86" s="12" t="e">
        <f>VLOOKUP($E86,УЧАСТНИКИ!$A$2:$L$655,3,FALSE)</f>
        <v>#N/A</v>
      </c>
      <c r="C86" s="13" t="e">
        <f>VLOOKUP($E86,УЧАСТНИКИ!$A$2:$L$655,4,FALSE)</f>
        <v>#N/A</v>
      </c>
      <c r="D86" s="29" t="e">
        <f>VLOOKUP($E86,УЧАСТНИКИ!$A$2:$L$655,5,FALSE)</f>
        <v>#N/A</v>
      </c>
      <c r="E86" s="17"/>
      <c r="F86" s="17"/>
      <c r="G86" s="17"/>
      <c r="H86" s="17"/>
      <c r="I86" s="13" t="e">
        <f>VLOOKUP($E86,УЧАСТНИКИ!$A$2:$L$655,9,FALSE)</f>
        <v>#N/A</v>
      </c>
    </row>
    <row r="87" spans="1:9">
      <c r="A87" s="17" t="s">
        <v>51</v>
      </c>
      <c r="B87" s="12" t="e">
        <f>VLOOKUP($E87,УЧАСТНИКИ!$A$2:$L$655,3,FALSE)</f>
        <v>#N/A</v>
      </c>
      <c r="C87" s="13" t="e">
        <f>VLOOKUP($E87,УЧАСТНИКИ!$A$2:$L$655,4,FALSE)</f>
        <v>#N/A</v>
      </c>
      <c r="D87" s="29" t="e">
        <f>VLOOKUP($E87,УЧАСТНИКИ!$A$2:$L$655,5,FALSE)</f>
        <v>#N/A</v>
      </c>
      <c r="E87" s="17"/>
      <c r="F87" s="17"/>
      <c r="G87" s="17"/>
      <c r="H87" s="17"/>
      <c r="I87" s="13" t="e">
        <f>VLOOKUP($E87,УЧАСТНИКИ!$A$2:$L$655,9,FALSE)</f>
        <v>#N/A</v>
      </c>
    </row>
    <row r="88" spans="1:9">
      <c r="A88" s="17" t="s">
        <v>51</v>
      </c>
      <c r="B88" s="12" t="e">
        <f>VLOOKUP($E88,УЧАСТНИКИ!$A$2:$L$655,3,FALSE)</f>
        <v>#N/A</v>
      </c>
      <c r="C88" s="13" t="e">
        <f>VLOOKUP($E88,УЧАСТНИКИ!$A$2:$L$655,4,FALSE)</f>
        <v>#N/A</v>
      </c>
      <c r="D88" s="29" t="e">
        <f>VLOOKUP($E88,УЧАСТНИКИ!$A$2:$L$655,5,FALSE)</f>
        <v>#N/A</v>
      </c>
      <c r="E88" s="17"/>
      <c r="F88" s="17"/>
      <c r="G88" s="17"/>
      <c r="H88" s="17"/>
      <c r="I88" s="13" t="e">
        <f>VLOOKUP($E88,УЧАСТНИКИ!$A$2:$L$655,9,FALSE)</f>
        <v>#N/A</v>
      </c>
    </row>
    <row r="89" spans="1:9">
      <c r="A89" s="17" t="s">
        <v>51</v>
      </c>
      <c r="B89" s="12" t="e">
        <f>VLOOKUP($E89,УЧАСТНИКИ!$A$2:$L$655,3,FALSE)</f>
        <v>#N/A</v>
      </c>
      <c r="C89" s="13" t="e">
        <f>VLOOKUP($E89,УЧАСТНИКИ!$A$2:$L$655,4,FALSE)</f>
        <v>#N/A</v>
      </c>
      <c r="D89" s="29" t="e">
        <f>VLOOKUP($E89,УЧАСТНИКИ!$A$2:$L$655,5,FALSE)</f>
        <v>#N/A</v>
      </c>
      <c r="E89" s="17"/>
      <c r="F89" s="17"/>
      <c r="G89" s="17"/>
      <c r="H89" s="17"/>
      <c r="I89" s="13" t="e">
        <f>VLOOKUP($E89,УЧАСТНИКИ!$A$2:$L$655,9,FALSE)</f>
        <v>#N/A</v>
      </c>
    </row>
    <row r="90" spans="1:9">
      <c r="A90" s="17" t="s">
        <v>51</v>
      </c>
      <c r="B90" s="12" t="e">
        <f>VLOOKUP($E90,УЧАСТНИКИ!$A$2:$L$655,3,FALSE)</f>
        <v>#N/A</v>
      </c>
      <c r="C90" s="13" t="e">
        <f>VLOOKUP($E90,УЧАСТНИКИ!$A$2:$L$655,4,FALSE)</f>
        <v>#N/A</v>
      </c>
      <c r="D90" s="29" t="e">
        <f>VLOOKUP($E90,УЧАСТНИКИ!$A$2:$L$655,5,FALSE)</f>
        <v>#N/A</v>
      </c>
      <c r="E90" s="17"/>
      <c r="F90" s="17"/>
      <c r="G90" s="17"/>
      <c r="H90" s="17"/>
      <c r="I90" s="13" t="e">
        <f>VLOOKUP($E90,УЧАСТНИКИ!$A$2:$L$655,9,FALSE)</f>
        <v>#N/A</v>
      </c>
    </row>
    <row r="91" spans="1:9">
      <c r="A91" s="17" t="s">
        <v>51</v>
      </c>
      <c r="B91" s="12" t="e">
        <f>VLOOKUP($E91,УЧАСТНИКИ!$A$2:$L$655,3,FALSE)</f>
        <v>#N/A</v>
      </c>
      <c r="C91" s="13" t="e">
        <f>VLOOKUP($E91,УЧАСТНИКИ!$A$2:$L$655,4,FALSE)</f>
        <v>#N/A</v>
      </c>
      <c r="D91" s="29" t="e">
        <f>VLOOKUP($E91,УЧАСТНИКИ!$A$2:$L$655,5,FALSE)</f>
        <v>#N/A</v>
      </c>
      <c r="E91" s="17"/>
      <c r="F91" s="17"/>
      <c r="G91" s="17"/>
      <c r="H91" s="17"/>
      <c r="I91" s="13" t="e">
        <f>VLOOKUP($E91,УЧАСТНИКИ!$A$2:$L$655,9,FALSE)</f>
        <v>#N/A</v>
      </c>
    </row>
    <row r="92" spans="1:9">
      <c r="A92" s="17"/>
      <c r="B92" s="12"/>
      <c r="C92" s="13"/>
      <c r="D92" s="29"/>
      <c r="E92" s="17"/>
      <c r="F92" s="17"/>
      <c r="G92" s="17"/>
      <c r="H92" s="17"/>
      <c r="I92" s="13"/>
    </row>
    <row r="93" spans="1:9">
      <c r="A93" s="17" t="s">
        <v>52</v>
      </c>
      <c r="B93" s="12" t="e">
        <f>VLOOKUP($E93,УЧАСТНИКИ!$A$2:$L$655,3,FALSE)</f>
        <v>#N/A</v>
      </c>
      <c r="C93" s="13" t="e">
        <f>VLOOKUP($E93,УЧАСТНИКИ!$A$2:$L$655,4,FALSE)</f>
        <v>#N/A</v>
      </c>
      <c r="D93" s="29" t="e">
        <f>VLOOKUP($E93,УЧАСТНИКИ!$A$2:$L$655,5,FALSE)</f>
        <v>#N/A</v>
      </c>
      <c r="E93" s="17"/>
      <c r="F93" s="17"/>
      <c r="G93" s="17"/>
      <c r="H93" s="17"/>
      <c r="I93" s="13" t="e">
        <f>VLOOKUP($E93,УЧАСТНИКИ!$A$2:$L$655,9,FALSE)</f>
        <v>#N/A</v>
      </c>
    </row>
    <row r="94" spans="1:9">
      <c r="A94" s="17" t="s">
        <v>52</v>
      </c>
      <c r="B94" s="12" t="e">
        <f>VLOOKUP($E94,УЧАСТНИКИ!$A$2:$L$655,3,FALSE)</f>
        <v>#N/A</v>
      </c>
      <c r="C94" s="13" t="e">
        <f>VLOOKUP($E94,УЧАСТНИКИ!$A$2:$L$655,4,FALSE)</f>
        <v>#N/A</v>
      </c>
      <c r="D94" s="29" t="e">
        <f>VLOOKUP($E94,УЧАСТНИКИ!$A$2:$L$655,5,FALSE)</f>
        <v>#N/A</v>
      </c>
      <c r="E94" s="17"/>
      <c r="F94" s="17"/>
      <c r="G94" s="17"/>
      <c r="H94" s="17"/>
      <c r="I94" s="13" t="e">
        <f>VLOOKUP($E94,УЧАСТНИКИ!$A$2:$L$655,9,FALSE)</f>
        <v>#N/A</v>
      </c>
    </row>
    <row r="95" spans="1:9">
      <c r="A95" s="17" t="s">
        <v>52</v>
      </c>
      <c r="B95" s="12" t="e">
        <f>VLOOKUP($E95,УЧАСТНИКИ!$A$2:$L$655,3,FALSE)</f>
        <v>#N/A</v>
      </c>
      <c r="C95" s="13" t="e">
        <f>VLOOKUP($E95,УЧАСТНИКИ!$A$2:$L$655,4,FALSE)</f>
        <v>#N/A</v>
      </c>
      <c r="D95" s="29" t="e">
        <f>VLOOKUP($E95,УЧАСТНИКИ!$A$2:$L$655,5,FALSE)</f>
        <v>#N/A</v>
      </c>
      <c r="E95" s="17"/>
      <c r="F95" s="17"/>
      <c r="G95" s="17"/>
      <c r="H95" s="17"/>
      <c r="I95" s="13" t="e">
        <f>VLOOKUP($E95,УЧАСТНИКИ!$A$2:$L$655,9,FALSE)</f>
        <v>#N/A</v>
      </c>
    </row>
    <row r="96" spans="1:9">
      <c r="A96" s="17" t="s">
        <v>52</v>
      </c>
      <c r="B96" s="12" t="e">
        <f>VLOOKUP($E96,УЧАСТНИКИ!$A$2:$L$655,3,FALSE)</f>
        <v>#N/A</v>
      </c>
      <c r="C96" s="13" t="e">
        <f>VLOOKUP($E96,УЧАСТНИКИ!$A$2:$L$655,4,FALSE)</f>
        <v>#N/A</v>
      </c>
      <c r="D96" s="29" t="e">
        <f>VLOOKUP($E96,УЧАСТНИКИ!$A$2:$L$655,5,FALSE)</f>
        <v>#N/A</v>
      </c>
      <c r="E96" s="17"/>
      <c r="F96" s="17"/>
      <c r="G96" s="17"/>
      <c r="H96" s="17"/>
      <c r="I96" s="13" t="e">
        <f>VLOOKUP($E96,УЧАСТНИКИ!$A$2:$L$655,9,FALSE)</f>
        <v>#N/A</v>
      </c>
    </row>
    <row r="97" spans="1:9">
      <c r="A97" s="17" t="s">
        <v>52</v>
      </c>
      <c r="B97" s="12" t="e">
        <f>VLOOKUP($E97,УЧАСТНИКИ!$A$2:$L$655,3,FALSE)</f>
        <v>#N/A</v>
      </c>
      <c r="C97" s="13" t="e">
        <f>VLOOKUP($E97,УЧАСТНИКИ!$A$2:$L$655,4,FALSE)</f>
        <v>#N/A</v>
      </c>
      <c r="D97" s="29" t="e">
        <f>VLOOKUP($E97,УЧАСТНИКИ!$A$2:$L$655,5,FALSE)</f>
        <v>#N/A</v>
      </c>
      <c r="E97" s="17"/>
      <c r="F97" s="17"/>
      <c r="G97" s="17"/>
      <c r="H97" s="17"/>
      <c r="I97" s="13" t="e">
        <f>VLOOKUP($E97,УЧАСТНИКИ!$A$2:$L$655,9,FALSE)</f>
        <v>#N/A</v>
      </c>
    </row>
    <row r="98" spans="1:9">
      <c r="A98" s="17" t="s">
        <v>52</v>
      </c>
      <c r="B98" s="12" t="e">
        <f>VLOOKUP($E98,УЧАСТНИКИ!$A$2:$L$655,3,FALSE)</f>
        <v>#N/A</v>
      </c>
      <c r="C98" s="13" t="e">
        <f>VLOOKUP($E98,УЧАСТНИКИ!$A$2:$L$655,4,FALSE)</f>
        <v>#N/A</v>
      </c>
      <c r="D98" s="29" t="e">
        <f>VLOOKUP($E98,УЧАСТНИКИ!$A$2:$L$655,5,FALSE)</f>
        <v>#N/A</v>
      </c>
      <c r="E98" s="17"/>
      <c r="F98" s="17"/>
      <c r="G98" s="17"/>
      <c r="H98" s="17"/>
      <c r="I98" s="13" t="e">
        <f>VLOOKUP($E98,УЧАСТНИКИ!$A$2:$L$655,9,FALSE)</f>
        <v>#N/A</v>
      </c>
    </row>
    <row r="99" spans="1:9">
      <c r="A99" s="17"/>
      <c r="B99" s="12"/>
      <c r="C99" s="13"/>
      <c r="D99" s="29"/>
      <c r="E99" s="17"/>
      <c r="F99" s="17"/>
      <c r="G99" s="17"/>
      <c r="H99" s="17"/>
      <c r="I99" s="13"/>
    </row>
    <row r="100" spans="1:9">
      <c r="A100" s="17" t="s">
        <v>53</v>
      </c>
      <c r="B100" s="12" t="e">
        <f>VLOOKUP($E100,УЧАСТНИКИ!$A$2:$L$655,3,FALSE)</f>
        <v>#N/A</v>
      </c>
      <c r="C100" s="13" t="e">
        <f>VLOOKUP($E100,УЧАСТНИКИ!$A$2:$L$655,4,FALSE)</f>
        <v>#N/A</v>
      </c>
      <c r="D100" s="29" t="e">
        <f>VLOOKUP($E100,УЧАСТНИКИ!$A$2:$L$655,5,FALSE)</f>
        <v>#N/A</v>
      </c>
      <c r="E100" s="17"/>
      <c r="F100" s="17"/>
      <c r="G100" s="17"/>
      <c r="H100" s="17"/>
      <c r="I100" s="13" t="e">
        <f>VLOOKUP($E100,УЧАСТНИКИ!$A$2:$L$655,9,FALSE)</f>
        <v>#N/A</v>
      </c>
    </row>
    <row r="101" spans="1:9">
      <c r="A101" s="17" t="s">
        <v>53</v>
      </c>
      <c r="B101" s="12" t="e">
        <f>VLOOKUP($E101,УЧАСТНИКИ!$A$2:$L$655,3,FALSE)</f>
        <v>#N/A</v>
      </c>
      <c r="C101" s="13" t="e">
        <f>VLOOKUP($E101,УЧАСТНИКИ!$A$2:$L$655,4,FALSE)</f>
        <v>#N/A</v>
      </c>
      <c r="D101" s="29" t="e">
        <f>VLOOKUP($E101,УЧАСТНИКИ!$A$2:$L$655,5,FALSE)</f>
        <v>#N/A</v>
      </c>
      <c r="E101" s="17"/>
      <c r="F101" s="17"/>
      <c r="G101" s="17"/>
      <c r="H101" s="17"/>
      <c r="I101" s="13" t="e">
        <f>VLOOKUP($E101,УЧАСТНИКИ!$A$2:$L$655,9,FALSE)</f>
        <v>#N/A</v>
      </c>
    </row>
    <row r="102" spans="1:9">
      <c r="A102" s="17" t="s">
        <v>53</v>
      </c>
      <c r="B102" s="12" t="e">
        <f>VLOOKUP($E102,УЧАСТНИКИ!$A$2:$L$655,3,FALSE)</f>
        <v>#N/A</v>
      </c>
      <c r="C102" s="13" t="e">
        <f>VLOOKUP($E102,УЧАСТНИКИ!$A$2:$L$655,4,FALSE)</f>
        <v>#N/A</v>
      </c>
      <c r="D102" s="29" t="e">
        <f>VLOOKUP($E102,УЧАСТНИКИ!$A$2:$L$655,5,FALSE)</f>
        <v>#N/A</v>
      </c>
      <c r="E102" s="17"/>
      <c r="F102" s="17"/>
      <c r="G102" s="17"/>
      <c r="H102" s="17"/>
      <c r="I102" s="13" t="e">
        <f>VLOOKUP($E102,УЧАСТНИКИ!$A$2:$L$655,9,FALSE)</f>
        <v>#N/A</v>
      </c>
    </row>
    <row r="103" spans="1:9">
      <c r="A103" s="17" t="s">
        <v>53</v>
      </c>
      <c r="B103" s="12" t="e">
        <f>VLOOKUP($E103,УЧАСТНИКИ!$A$2:$L$655,3,FALSE)</f>
        <v>#N/A</v>
      </c>
      <c r="C103" s="13" t="e">
        <f>VLOOKUP($E103,УЧАСТНИКИ!$A$2:$L$655,4,FALSE)</f>
        <v>#N/A</v>
      </c>
      <c r="D103" s="29" t="e">
        <f>VLOOKUP($E103,УЧАСТНИКИ!$A$2:$L$655,5,FALSE)</f>
        <v>#N/A</v>
      </c>
      <c r="E103" s="17"/>
      <c r="F103" s="17"/>
      <c r="G103" s="17"/>
      <c r="H103" s="17"/>
      <c r="I103" s="13" t="e">
        <f>VLOOKUP($E103,УЧАСТНИКИ!$A$2:$L$655,9,FALSE)</f>
        <v>#N/A</v>
      </c>
    </row>
    <row r="104" spans="1:9">
      <c r="A104" s="17" t="s">
        <v>53</v>
      </c>
      <c r="B104" s="12" t="e">
        <f>VLOOKUP($E104,УЧАСТНИКИ!$A$2:$L$655,3,FALSE)</f>
        <v>#N/A</v>
      </c>
      <c r="C104" s="13" t="e">
        <f>VLOOKUP($E104,УЧАСТНИКИ!$A$2:$L$655,4,FALSE)</f>
        <v>#N/A</v>
      </c>
      <c r="D104" s="29" t="e">
        <f>VLOOKUP($E104,УЧАСТНИКИ!$A$2:$L$655,5,FALSE)</f>
        <v>#N/A</v>
      </c>
      <c r="E104" s="17"/>
      <c r="F104" s="17"/>
      <c r="G104" s="17"/>
      <c r="H104" s="17"/>
      <c r="I104" s="13" t="e">
        <f>VLOOKUP($E104,УЧАСТНИКИ!$A$2:$L$655,9,FALSE)</f>
        <v>#N/A</v>
      </c>
    </row>
    <row r="105" spans="1:9">
      <c r="A105" s="17" t="s">
        <v>53</v>
      </c>
      <c r="B105" s="12" t="e">
        <f>VLOOKUP($E105,УЧАСТНИКИ!$A$2:$L$655,3,FALSE)</f>
        <v>#N/A</v>
      </c>
      <c r="C105" s="13" t="e">
        <f>VLOOKUP($E105,УЧАСТНИКИ!$A$2:$L$655,4,FALSE)</f>
        <v>#N/A</v>
      </c>
      <c r="D105" s="29" t="e">
        <f>VLOOKUP($E105,УЧАСТНИКИ!$A$2:$L$655,5,FALSE)</f>
        <v>#N/A</v>
      </c>
      <c r="E105" s="17"/>
      <c r="F105" s="17"/>
      <c r="G105" s="17"/>
      <c r="H105" s="17"/>
      <c r="I105" s="13" t="e">
        <f>VLOOKUP($E105,УЧАСТНИКИ!$A$2:$L$655,9,FALSE)</f>
        <v>#N/A</v>
      </c>
    </row>
    <row r="106" spans="1:9">
      <c r="A106" s="17"/>
      <c r="B106" s="12"/>
      <c r="C106" s="13"/>
      <c r="D106" s="29"/>
      <c r="E106" s="17"/>
      <c r="F106" s="17"/>
      <c r="G106" s="17"/>
      <c r="H106" s="17"/>
      <c r="I106" s="13"/>
    </row>
    <row r="107" spans="1:9">
      <c r="A107" s="17" t="s">
        <v>54</v>
      </c>
      <c r="B107" s="12" t="e">
        <f>VLOOKUP($E107,УЧАСТНИКИ!$A$2:$L$655,3,FALSE)</f>
        <v>#N/A</v>
      </c>
      <c r="C107" s="13" t="e">
        <f>VLOOKUP($E107,УЧАСТНИКИ!$A$2:$L$655,4,FALSE)</f>
        <v>#N/A</v>
      </c>
      <c r="D107" s="29" t="e">
        <f>VLOOKUP($E107,УЧАСТНИКИ!$A$2:$L$655,5,FALSE)</f>
        <v>#N/A</v>
      </c>
      <c r="E107" s="17"/>
      <c r="F107" s="17"/>
      <c r="G107" s="17"/>
      <c r="H107" s="17"/>
      <c r="I107" s="13" t="e">
        <f>VLOOKUP($E107,УЧАСТНИКИ!$A$2:$L$655,9,FALSE)</f>
        <v>#N/A</v>
      </c>
    </row>
    <row r="108" spans="1:9">
      <c r="A108" s="17" t="s">
        <v>54</v>
      </c>
      <c r="B108" s="12" t="e">
        <f>VLOOKUP($E108,УЧАСТНИКИ!$A$2:$L$655,3,FALSE)</f>
        <v>#N/A</v>
      </c>
      <c r="C108" s="13" t="e">
        <f>VLOOKUP($E108,УЧАСТНИКИ!$A$2:$L$655,4,FALSE)</f>
        <v>#N/A</v>
      </c>
      <c r="D108" s="29" t="e">
        <f>VLOOKUP($E108,УЧАСТНИКИ!$A$2:$L$655,5,FALSE)</f>
        <v>#N/A</v>
      </c>
      <c r="E108" s="17"/>
      <c r="F108" s="17"/>
      <c r="G108" s="17"/>
      <c r="H108" s="17"/>
      <c r="I108" s="13" t="e">
        <f>VLOOKUP($E108,УЧАСТНИКИ!$A$2:$L$655,9,FALSE)</f>
        <v>#N/A</v>
      </c>
    </row>
    <row r="109" spans="1:9">
      <c r="A109" s="17" t="s">
        <v>54</v>
      </c>
      <c r="B109" s="12" t="e">
        <f>VLOOKUP($E109,УЧАСТНИКИ!$A$2:$L$655,3,FALSE)</f>
        <v>#N/A</v>
      </c>
      <c r="C109" s="13" t="e">
        <f>VLOOKUP($E109,УЧАСТНИКИ!$A$2:$L$655,4,FALSE)</f>
        <v>#N/A</v>
      </c>
      <c r="D109" s="29" t="e">
        <f>VLOOKUP($E109,УЧАСТНИКИ!$A$2:$L$655,5,FALSE)</f>
        <v>#N/A</v>
      </c>
      <c r="E109" s="17"/>
      <c r="F109" s="17"/>
      <c r="G109" s="17"/>
      <c r="H109" s="17"/>
      <c r="I109" s="13" t="e">
        <f>VLOOKUP($E109,УЧАСТНИКИ!$A$2:$L$655,9,FALSE)</f>
        <v>#N/A</v>
      </c>
    </row>
    <row r="110" spans="1:9">
      <c r="A110" s="17" t="s">
        <v>54</v>
      </c>
      <c r="B110" s="12" t="e">
        <f>VLOOKUP($E110,УЧАСТНИКИ!$A$2:$L$655,3,FALSE)</f>
        <v>#N/A</v>
      </c>
      <c r="C110" s="13" t="e">
        <f>VLOOKUP($E110,УЧАСТНИКИ!$A$2:$L$655,4,FALSE)</f>
        <v>#N/A</v>
      </c>
      <c r="D110" s="29" t="e">
        <f>VLOOKUP($E110,УЧАСТНИКИ!$A$2:$L$655,5,FALSE)</f>
        <v>#N/A</v>
      </c>
      <c r="E110" s="17"/>
      <c r="F110" s="17"/>
      <c r="G110" s="17"/>
      <c r="H110" s="17"/>
      <c r="I110" s="13" t="e">
        <f>VLOOKUP($E110,УЧАСТНИКИ!$A$2:$L$655,9,FALSE)</f>
        <v>#N/A</v>
      </c>
    </row>
    <row r="111" spans="1:9">
      <c r="A111" s="17" t="s">
        <v>54</v>
      </c>
      <c r="B111" s="12" t="e">
        <f>VLOOKUP($E111,УЧАСТНИКИ!$A$2:$L$655,3,FALSE)</f>
        <v>#N/A</v>
      </c>
      <c r="C111" s="13" t="e">
        <f>VLOOKUP($E111,УЧАСТНИКИ!$A$2:$L$655,4,FALSE)</f>
        <v>#N/A</v>
      </c>
      <c r="D111" s="29" t="e">
        <f>VLOOKUP($E111,УЧАСТНИКИ!$A$2:$L$655,5,FALSE)</f>
        <v>#N/A</v>
      </c>
      <c r="E111" s="17"/>
      <c r="F111" s="17"/>
      <c r="G111" s="17"/>
      <c r="H111" s="17"/>
      <c r="I111" s="13" t="e">
        <f>VLOOKUP($E111,УЧАСТНИКИ!$A$2:$L$655,9,FALSE)</f>
        <v>#N/A</v>
      </c>
    </row>
    <row r="112" spans="1:9">
      <c r="A112" s="17" t="s">
        <v>54</v>
      </c>
      <c r="B112" s="12" t="e">
        <f>VLOOKUP($E112,УЧАСТНИКИ!$A$2:$L$655,3,FALSE)</f>
        <v>#N/A</v>
      </c>
      <c r="C112" s="13" t="e">
        <f>VLOOKUP($E112,УЧАСТНИКИ!$A$2:$L$655,4,FALSE)</f>
        <v>#N/A</v>
      </c>
      <c r="D112" s="29" t="e">
        <f>VLOOKUP($E112,УЧАСТНИКИ!$A$2:$L$655,5,FALSE)</f>
        <v>#N/A</v>
      </c>
      <c r="E112" s="17"/>
      <c r="F112" s="17"/>
      <c r="G112" s="17"/>
      <c r="H112" s="17"/>
      <c r="I112" s="13" t="e">
        <f>VLOOKUP($E112,УЧАСТНИКИ!$A$2:$L$655,9,FALSE)</f>
        <v>#N/A</v>
      </c>
    </row>
    <row r="113" spans="1:9">
      <c r="A113" s="17"/>
      <c r="B113" s="12"/>
      <c r="C113" s="13"/>
      <c r="D113" s="29"/>
      <c r="E113" s="17"/>
      <c r="F113" s="17"/>
      <c r="G113" s="17"/>
      <c r="H113" s="17"/>
      <c r="I113" s="13"/>
    </row>
    <row r="114" spans="1:9">
      <c r="A114" s="17" t="s">
        <v>90</v>
      </c>
      <c r="B114" s="12" t="e">
        <f>VLOOKUP($E114,УЧАСТНИКИ!$A$2:$L$655,3,FALSE)</f>
        <v>#N/A</v>
      </c>
      <c r="C114" s="13" t="e">
        <f>VLOOKUP($E114,УЧАСТНИКИ!$A$2:$L$655,4,FALSE)</f>
        <v>#N/A</v>
      </c>
      <c r="D114" s="29" t="e">
        <f>VLOOKUP($E114,УЧАСТНИКИ!$A$2:$L$655,5,FALSE)</f>
        <v>#N/A</v>
      </c>
      <c r="E114" s="17"/>
      <c r="F114" s="17"/>
      <c r="G114" s="17"/>
      <c r="H114" s="17"/>
      <c r="I114" s="13" t="e">
        <f>VLOOKUP($E114,УЧАСТНИКИ!$A$2:$L$655,9,FALSE)</f>
        <v>#N/A</v>
      </c>
    </row>
    <row r="115" spans="1:9">
      <c r="A115" s="17" t="s">
        <v>90</v>
      </c>
      <c r="B115" s="12" t="e">
        <f>VLOOKUP($E115,УЧАСТНИКИ!$A$2:$L$655,3,FALSE)</f>
        <v>#N/A</v>
      </c>
      <c r="C115" s="13" t="e">
        <f>VLOOKUP($E115,УЧАСТНИКИ!$A$2:$L$655,4,FALSE)</f>
        <v>#N/A</v>
      </c>
      <c r="D115" s="29" t="e">
        <f>VLOOKUP($E115,УЧАСТНИКИ!$A$2:$L$655,5,FALSE)</f>
        <v>#N/A</v>
      </c>
      <c r="E115" s="17"/>
      <c r="F115" s="17"/>
      <c r="G115" s="17"/>
      <c r="H115" s="17"/>
      <c r="I115" s="13" t="e">
        <f>VLOOKUP($E115,УЧАСТНИКИ!$A$2:$L$655,9,FALSE)</f>
        <v>#N/A</v>
      </c>
    </row>
    <row r="116" spans="1:9">
      <c r="A116" s="17" t="s">
        <v>90</v>
      </c>
      <c r="B116" s="12" t="e">
        <f>VLOOKUP($E116,УЧАСТНИКИ!$A$2:$L$655,3,FALSE)</f>
        <v>#N/A</v>
      </c>
      <c r="C116" s="13" t="e">
        <f>VLOOKUP($E116,УЧАСТНИКИ!$A$2:$L$655,4,FALSE)</f>
        <v>#N/A</v>
      </c>
      <c r="D116" s="29" t="e">
        <f>VLOOKUP($E116,УЧАСТНИКИ!$A$2:$L$655,5,FALSE)</f>
        <v>#N/A</v>
      </c>
      <c r="E116" s="17"/>
      <c r="F116" s="17"/>
      <c r="G116" s="17"/>
      <c r="H116" s="17"/>
      <c r="I116" s="13" t="e">
        <f>VLOOKUP($E116,УЧАСТНИКИ!$A$2:$L$655,9,FALSE)</f>
        <v>#N/A</v>
      </c>
    </row>
    <row r="117" spans="1:9">
      <c r="A117" s="17" t="s">
        <v>90</v>
      </c>
      <c r="B117" s="12" t="e">
        <f>VLOOKUP($E117,УЧАСТНИКИ!$A$2:$L$655,3,FALSE)</f>
        <v>#N/A</v>
      </c>
      <c r="C117" s="13" t="e">
        <f>VLOOKUP($E117,УЧАСТНИКИ!$A$2:$L$655,4,FALSE)</f>
        <v>#N/A</v>
      </c>
      <c r="D117" s="29" t="e">
        <f>VLOOKUP($E117,УЧАСТНИКИ!$A$2:$L$655,5,FALSE)</f>
        <v>#N/A</v>
      </c>
      <c r="E117" s="17"/>
      <c r="F117" s="17"/>
      <c r="G117" s="17"/>
      <c r="H117" s="17"/>
      <c r="I117" s="13" t="e">
        <f>VLOOKUP($E117,УЧАСТНИКИ!$A$2:$L$655,9,FALSE)</f>
        <v>#N/A</v>
      </c>
    </row>
    <row r="118" spans="1:9">
      <c r="A118" s="17" t="s">
        <v>90</v>
      </c>
      <c r="B118" s="12" t="e">
        <f>VLOOKUP($E118,УЧАСТНИКИ!$A$2:$L$655,3,FALSE)</f>
        <v>#N/A</v>
      </c>
      <c r="C118" s="13" t="e">
        <f>VLOOKUP($E118,УЧАСТНИКИ!$A$2:$L$655,4,FALSE)</f>
        <v>#N/A</v>
      </c>
      <c r="D118" s="29" t="e">
        <f>VLOOKUP($E118,УЧАСТНИКИ!$A$2:$L$655,5,FALSE)</f>
        <v>#N/A</v>
      </c>
      <c r="E118" s="17"/>
      <c r="F118" s="17"/>
      <c r="G118" s="17"/>
      <c r="H118" s="17"/>
      <c r="I118" s="13" t="e">
        <f>VLOOKUP($E118,УЧАСТНИКИ!$A$2:$L$655,9,FALSE)</f>
        <v>#N/A</v>
      </c>
    </row>
    <row r="119" spans="1:9">
      <c r="A119" s="17" t="s">
        <v>90</v>
      </c>
      <c r="B119" s="12" t="e">
        <f>VLOOKUP($E119,УЧАСТНИКИ!$A$2:$L$655,3,FALSE)</f>
        <v>#N/A</v>
      </c>
      <c r="C119" s="13" t="e">
        <f>VLOOKUP($E119,УЧАСТНИКИ!$A$2:$L$655,4,FALSE)</f>
        <v>#N/A</v>
      </c>
      <c r="D119" s="29" t="e">
        <f>VLOOKUP($E119,УЧАСТНИКИ!$A$2:$L$655,5,FALSE)</f>
        <v>#N/A</v>
      </c>
      <c r="E119" s="17"/>
      <c r="F119" s="17"/>
      <c r="G119" s="17"/>
      <c r="H119" s="17"/>
      <c r="I119" s="13" t="e">
        <f>VLOOKUP($E119,УЧАСТНИКИ!$A$2:$L$655,9,FALSE)</f>
        <v>#N/A</v>
      </c>
    </row>
    <row r="123" spans="1:9" ht="15.75">
      <c r="A123" s="4" t="s">
        <v>78</v>
      </c>
      <c r="B123" s="2"/>
    </row>
    <row r="124" spans="1:9" ht="15.75">
      <c r="A124" s="4" t="s">
        <v>70</v>
      </c>
    </row>
    <row r="125" spans="1:9" ht="15.75">
      <c r="A125" s="4" t="s">
        <v>72</v>
      </c>
      <c r="B125" s="4"/>
    </row>
    <row r="126" spans="1:9" ht="15.75">
      <c r="A126" s="470" t="s">
        <v>71</v>
      </c>
      <c r="B126" s="470"/>
    </row>
  </sheetData>
  <mergeCells count="7">
    <mergeCell ref="A126:B126"/>
    <mergeCell ref="A1:I1"/>
    <mergeCell ref="A2:I2"/>
    <mergeCell ref="A3:I3"/>
    <mergeCell ref="A4:B4"/>
    <mergeCell ref="E4:J4"/>
    <mergeCell ref="A5:B5"/>
  </mergeCells>
  <printOptions horizontalCentered="1"/>
  <pageMargins left="0" right="0" top="0.27559055118110237" bottom="0.55118110236220474" header="0.27559055118110237" footer="0.19685039370078741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34"/>
  </sheetPr>
  <dimension ref="A1:L63"/>
  <sheetViews>
    <sheetView workbookViewId="0">
      <selection activeCell="H19" sqref="H19"/>
    </sheetView>
  </sheetViews>
  <sheetFormatPr defaultColWidth="9.140625" defaultRowHeight="12.75"/>
  <cols>
    <col min="1" max="1" width="4" style="14" customWidth="1"/>
    <col min="2" max="2" width="20.7109375" style="14" customWidth="1"/>
    <col min="3" max="3" width="10.5703125" style="14" customWidth="1"/>
    <col min="4" max="4" width="22" style="14" customWidth="1"/>
    <col min="5" max="5" width="7.7109375" style="14" customWidth="1"/>
    <col min="6" max="7" width="6.85546875" style="14" customWidth="1"/>
    <col min="8" max="8" width="23" style="14" customWidth="1"/>
    <col min="9" max="9" width="8.28515625" style="14" customWidth="1"/>
    <col min="10" max="10" width="6" style="14" customWidth="1"/>
    <col min="11" max="16384" width="9.140625" style="14"/>
  </cols>
  <sheetData>
    <row r="1" spans="1:12">
      <c r="A1" s="464" t="s">
        <v>75</v>
      </c>
      <c r="B1" s="464"/>
      <c r="C1" s="464"/>
      <c r="D1" s="464"/>
      <c r="E1" s="464"/>
      <c r="F1" s="464"/>
      <c r="G1" s="464"/>
      <c r="H1" s="464"/>
      <c r="I1" s="464"/>
      <c r="J1" s="464"/>
    </row>
    <row r="2" spans="1:12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467"/>
    </row>
    <row r="3" spans="1:12" ht="15" customHeight="1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469"/>
    </row>
    <row r="4" spans="1:12" ht="14.25">
      <c r="A4" s="88"/>
      <c r="B4" s="88"/>
      <c r="C4" s="88"/>
      <c r="D4" s="88"/>
      <c r="E4" s="468" t="s">
        <v>4</v>
      </c>
      <c r="F4" s="468"/>
      <c r="G4" s="468"/>
      <c r="H4" s="468"/>
      <c r="I4" s="468"/>
      <c r="J4" s="468"/>
    </row>
    <row r="5" spans="1:12">
      <c r="C5" s="11"/>
      <c r="D5" s="3"/>
      <c r="H5" s="11"/>
      <c r="I5" s="15"/>
      <c r="J5" s="11"/>
    </row>
    <row r="6" spans="1:12">
      <c r="A6" s="466" t="s">
        <v>6</v>
      </c>
      <c r="B6" s="466"/>
      <c r="C6" s="11"/>
      <c r="D6" s="3"/>
      <c r="H6" s="83" t="str">
        <f>d_1</f>
        <v>9 декабря 2023г.</v>
      </c>
      <c r="I6" s="15"/>
      <c r="J6" s="11"/>
    </row>
    <row r="7" spans="1:12" ht="12.75" customHeight="1">
      <c r="A7" s="83" t="str">
        <f>d_4</f>
        <v>ЖЕНЩИНЫ</v>
      </c>
      <c r="C7" s="11"/>
      <c r="D7" s="3"/>
      <c r="E7" s="121"/>
      <c r="F7" s="126" t="str">
        <f>d_5</f>
        <v>г. РОСТОВ-НА-ДОНУ, л/а манеж ДГТУ</v>
      </c>
      <c r="G7" s="121"/>
      <c r="H7" s="121"/>
      <c r="I7" s="85" t="s">
        <v>0</v>
      </c>
      <c r="J7" s="11"/>
    </row>
    <row r="8" spans="1:12" ht="18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113</v>
      </c>
      <c r="G8" s="119" t="s">
        <v>114</v>
      </c>
      <c r="H8" s="119" t="s">
        <v>115</v>
      </c>
      <c r="I8" s="106" t="s">
        <v>60</v>
      </c>
      <c r="J8" s="106" t="s">
        <v>79</v>
      </c>
    </row>
    <row r="9" spans="1:12">
      <c r="A9" s="107"/>
      <c r="B9" s="113" t="s">
        <v>55</v>
      </c>
      <c r="C9" s="108"/>
      <c r="D9" s="108"/>
      <c r="E9" s="108"/>
      <c r="F9" s="108"/>
      <c r="G9" s="108"/>
      <c r="H9" s="108"/>
      <c r="I9" s="108"/>
      <c r="J9" s="109"/>
    </row>
    <row r="10" spans="1:12">
      <c r="A10" s="17" t="s">
        <v>48</v>
      </c>
      <c r="B10" s="12" t="e">
        <f>VLOOKUP($E10,УЧАСТНИКИ!$A$2:$L$655,3,FALSE)</f>
        <v>#N/A</v>
      </c>
      <c r="C10" s="13" t="e">
        <f>VLOOKUP($E10,УЧАСТНИКИ!$A$2:$L$655,4,FALSE)</f>
        <v>#N/A</v>
      </c>
      <c r="D10" s="29" t="e">
        <f>VLOOKUP($E10,УЧАСТНИКИ!$A$2:$L$655,5,FALSE)</f>
        <v>#N/A</v>
      </c>
      <c r="E10" s="17"/>
      <c r="F10" s="17"/>
      <c r="G10" s="17"/>
      <c r="H10" s="17"/>
      <c r="I10" s="17"/>
      <c r="J10" s="13" t="e">
        <f>VLOOKUP($E10,УЧАСТНИКИ!$A$2:$L$655,9,FALSE)</f>
        <v>#N/A</v>
      </c>
    </row>
    <row r="11" spans="1:12">
      <c r="A11" s="17" t="s">
        <v>49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9" t="e">
        <f>VLOOKUP($E11,УЧАСТНИКИ!$A$2:$L$655,5,FALSE)</f>
        <v>#N/A</v>
      </c>
      <c r="E11" s="17"/>
      <c r="F11" s="17"/>
      <c r="G11" s="17"/>
      <c r="H11" s="17"/>
      <c r="I11" s="17"/>
      <c r="J11" s="13" t="e">
        <f>VLOOKUP($E11,УЧАСТНИКИ!$A$2:$L$655,9,FALSE)</f>
        <v>#N/A</v>
      </c>
    </row>
    <row r="12" spans="1:12">
      <c r="A12" s="17" t="s">
        <v>50</v>
      </c>
      <c r="B12" s="12" t="e">
        <f>VLOOKUP($E12,УЧАСТНИКИ!$A$2:$L$655,3,FALSE)</f>
        <v>#N/A</v>
      </c>
      <c r="C12" s="13" t="e">
        <f>VLOOKUP($E12,УЧАСТНИКИ!$A$2:$L$655,4,FALSE)</f>
        <v>#N/A</v>
      </c>
      <c r="D12" s="29" t="e">
        <f>VLOOKUP($E12,УЧАСТНИКИ!$A$2:$L$655,5,FALSE)</f>
        <v>#N/A</v>
      </c>
      <c r="E12" s="17"/>
      <c r="F12" s="17"/>
      <c r="G12" s="17"/>
      <c r="H12" s="17"/>
      <c r="I12" s="17"/>
      <c r="J12" s="13" t="e">
        <f>VLOOKUP($E12,УЧАСТНИКИ!$A$2:$L$655,9,FALSE)</f>
        <v>#N/A</v>
      </c>
    </row>
    <row r="13" spans="1:12">
      <c r="A13" s="17" t="s">
        <v>51</v>
      </c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9" t="e">
        <f>VLOOKUP($E13,УЧАСТНИКИ!$A$2:$L$655,5,FALSE)</f>
        <v>#N/A</v>
      </c>
      <c r="E13" s="17"/>
      <c r="F13" s="17"/>
      <c r="G13" s="17"/>
      <c r="H13" s="17"/>
      <c r="I13" s="17"/>
      <c r="J13" s="13" t="e">
        <f>VLOOKUP($E13,УЧАСТНИКИ!$A$2:$L$655,9,FALSE)</f>
        <v>#N/A</v>
      </c>
      <c r="L13" s="3"/>
    </row>
    <row r="14" spans="1:12">
      <c r="A14" s="17" t="s">
        <v>52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9" t="e">
        <f>VLOOKUP($E14,УЧАСТНИКИ!$A$2:$L$655,5,FALSE)</f>
        <v>#N/A</v>
      </c>
      <c r="E14" s="17"/>
      <c r="F14" s="17"/>
      <c r="G14" s="17"/>
      <c r="H14" s="17"/>
      <c r="I14" s="17"/>
      <c r="J14" s="13" t="e">
        <f>VLOOKUP($E14,УЧАСТНИКИ!$A$2:$L$655,9,FALSE)</f>
        <v>#N/A</v>
      </c>
    </row>
    <row r="15" spans="1:12">
      <c r="A15" s="17" t="s">
        <v>53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9" t="e">
        <f>VLOOKUP($E15,УЧАСТНИКИ!$A$2:$L$655,5,FALSE)</f>
        <v>#N/A</v>
      </c>
      <c r="E15" s="17"/>
      <c r="F15" s="17"/>
      <c r="G15" s="17"/>
      <c r="H15" s="17"/>
      <c r="I15" s="17"/>
      <c r="J15" s="13" t="e">
        <f>VLOOKUP($E15,УЧАСТНИКИ!$A$2:$L$655,9,FALSE)</f>
        <v>#N/A</v>
      </c>
    </row>
    <row r="16" spans="1:12">
      <c r="A16" s="17" t="s">
        <v>54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9" t="e">
        <f>VLOOKUP($E16,УЧАСТНИКИ!$A$2:$L$655,5,FALSE)</f>
        <v>#N/A</v>
      </c>
      <c r="E16" s="17"/>
      <c r="F16" s="17"/>
      <c r="G16" s="17"/>
      <c r="H16" s="17"/>
      <c r="I16" s="17"/>
      <c r="J16" s="13" t="e">
        <f>VLOOKUP($E16,УЧАСТНИКИ!$A$2:$L$655,9,FALSE)</f>
        <v>#N/A</v>
      </c>
    </row>
    <row r="17" spans="1:10">
      <c r="A17" s="17">
        <v>8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9" t="e">
        <f>VLOOKUP($E17,УЧАСТНИКИ!$A$2:$L$655,5,FALSE)</f>
        <v>#N/A</v>
      </c>
      <c r="E17" s="17"/>
      <c r="F17" s="17"/>
      <c r="G17" s="17"/>
      <c r="H17" s="17"/>
      <c r="I17" s="17"/>
      <c r="J17" s="13" t="e">
        <f>VLOOKUP($E17,УЧАСТНИКИ!$A$2:$L$655,9,FALSE)</f>
        <v>#N/A</v>
      </c>
    </row>
    <row r="18" spans="1:10">
      <c r="A18" s="107"/>
      <c r="B18" s="113" t="s">
        <v>56</v>
      </c>
      <c r="C18" s="108"/>
      <c r="D18" s="108"/>
      <c r="E18" s="108"/>
      <c r="F18" s="108"/>
      <c r="G18" s="108"/>
      <c r="H18" s="108"/>
      <c r="I18" s="108"/>
      <c r="J18" s="109"/>
    </row>
    <row r="19" spans="1:10">
      <c r="A19" s="17" t="s">
        <v>48</v>
      </c>
      <c r="B19" s="12" t="e">
        <f>VLOOKUP($E19,УЧАСТНИКИ!$A$2:$L$655,3,FALSE)</f>
        <v>#N/A</v>
      </c>
      <c r="C19" s="13" t="e">
        <f>VLOOKUP($E19,УЧАСТНИКИ!$A$2:$L$655,4,FALSE)</f>
        <v>#N/A</v>
      </c>
      <c r="D19" s="29" t="e">
        <f>VLOOKUP($E19,УЧАСТНИКИ!$A$2:$L$655,5,FALSE)</f>
        <v>#N/A</v>
      </c>
      <c r="E19" s="17"/>
      <c r="F19" s="17"/>
      <c r="G19" s="17"/>
      <c r="H19" s="17"/>
      <c r="I19" s="17"/>
      <c r="J19" s="13" t="e">
        <f>VLOOKUP($E19,УЧАСТНИКИ!$A$2:$L$655,9,FALSE)</f>
        <v>#N/A</v>
      </c>
    </row>
    <row r="20" spans="1:10">
      <c r="A20" s="17" t="s">
        <v>49</v>
      </c>
      <c r="B20" s="12" t="e">
        <f>VLOOKUP($E20,УЧАСТНИКИ!$A$2:$L$655,3,FALSE)</f>
        <v>#N/A</v>
      </c>
      <c r="C20" s="13" t="e">
        <f>VLOOKUP($E20,УЧАСТНИКИ!$A$2:$L$655,4,FALSE)</f>
        <v>#N/A</v>
      </c>
      <c r="D20" s="29" t="e">
        <f>VLOOKUP($E20,УЧАСТНИКИ!$A$2:$L$655,5,FALSE)</f>
        <v>#N/A</v>
      </c>
      <c r="E20" s="17"/>
      <c r="F20" s="17"/>
      <c r="G20" s="17"/>
      <c r="H20" s="17"/>
      <c r="I20" s="17"/>
      <c r="J20" s="13" t="e">
        <f>VLOOKUP($E20,УЧАСТНИКИ!$A$2:$L$655,9,FALSE)</f>
        <v>#N/A</v>
      </c>
    </row>
    <row r="21" spans="1:10">
      <c r="A21" s="17" t="s">
        <v>50</v>
      </c>
      <c r="B21" s="12" t="e">
        <f>VLOOKUP($E21,УЧАСТНИКИ!$A$2:$L$655,3,FALSE)</f>
        <v>#N/A</v>
      </c>
      <c r="C21" s="13" t="e">
        <f>VLOOKUP($E21,УЧАСТНИКИ!$A$2:$L$655,4,FALSE)</f>
        <v>#N/A</v>
      </c>
      <c r="D21" s="29" t="e">
        <f>VLOOKUP($E21,УЧАСТНИКИ!$A$2:$L$655,5,FALSE)</f>
        <v>#N/A</v>
      </c>
      <c r="E21" s="17"/>
      <c r="F21" s="17"/>
      <c r="G21" s="17"/>
      <c r="H21" s="17"/>
      <c r="I21" s="17"/>
      <c r="J21" s="13" t="e">
        <f>VLOOKUP($E21,УЧАСТНИКИ!$A$2:$L$655,9,FALSE)</f>
        <v>#N/A</v>
      </c>
    </row>
    <row r="22" spans="1:10">
      <c r="A22" s="17" t="s">
        <v>51</v>
      </c>
      <c r="B22" s="12" t="e">
        <f>VLOOKUP($E22,УЧАСТНИКИ!$A$2:$L$655,3,FALSE)</f>
        <v>#N/A</v>
      </c>
      <c r="C22" s="13" t="e">
        <f>VLOOKUP($E22,УЧАСТНИКИ!$A$2:$L$655,4,FALSE)</f>
        <v>#N/A</v>
      </c>
      <c r="D22" s="29" t="e">
        <f>VLOOKUP($E22,УЧАСТНИКИ!$A$2:$L$655,5,FALSE)</f>
        <v>#N/A</v>
      </c>
      <c r="E22" s="17"/>
      <c r="F22" s="17"/>
      <c r="G22" s="17"/>
      <c r="H22" s="17"/>
      <c r="I22" s="17"/>
      <c r="J22" s="13" t="e">
        <f>VLOOKUP($E22,УЧАСТНИКИ!$A$2:$L$655,9,FALSE)</f>
        <v>#N/A</v>
      </c>
    </row>
    <row r="23" spans="1:10">
      <c r="A23" s="17" t="s">
        <v>52</v>
      </c>
      <c r="B23" s="12" t="e">
        <f>VLOOKUP($E23,УЧАСТНИКИ!$A$2:$L$655,3,FALSE)</f>
        <v>#N/A</v>
      </c>
      <c r="C23" s="13" t="e">
        <f>VLOOKUP($E23,УЧАСТНИКИ!$A$2:$L$655,4,FALSE)</f>
        <v>#N/A</v>
      </c>
      <c r="D23" s="29" t="e">
        <f>VLOOKUP($E23,УЧАСТНИКИ!$A$2:$L$655,5,FALSE)</f>
        <v>#N/A</v>
      </c>
      <c r="E23" s="17"/>
      <c r="F23" s="17"/>
      <c r="G23" s="17"/>
      <c r="H23" s="17"/>
      <c r="I23" s="17"/>
      <c r="J23" s="13" t="e">
        <f>VLOOKUP($E23,УЧАСТНИКИ!$A$2:$L$655,9,FALSE)</f>
        <v>#N/A</v>
      </c>
    </row>
    <row r="24" spans="1:10">
      <c r="A24" s="17" t="s">
        <v>53</v>
      </c>
      <c r="B24" s="12" t="e">
        <f>VLOOKUP($E24,УЧАСТНИКИ!$A$2:$L$655,3,FALSE)</f>
        <v>#N/A</v>
      </c>
      <c r="C24" s="13" t="e">
        <f>VLOOKUP($E24,УЧАСТНИКИ!$A$2:$L$655,4,FALSE)</f>
        <v>#N/A</v>
      </c>
      <c r="D24" s="29" t="e">
        <f>VLOOKUP($E24,УЧАСТНИКИ!$A$2:$L$655,5,FALSE)</f>
        <v>#N/A</v>
      </c>
      <c r="E24" s="17"/>
      <c r="F24" s="17"/>
      <c r="G24" s="17"/>
      <c r="H24" s="17"/>
      <c r="I24" s="17"/>
      <c r="J24" s="13" t="e">
        <f>VLOOKUP($E24,УЧАСТНИКИ!$A$2:$L$655,9,FALSE)</f>
        <v>#N/A</v>
      </c>
    </row>
    <row r="25" spans="1:10">
      <c r="A25" s="17" t="s">
        <v>54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9" t="e">
        <f>VLOOKUP($E25,УЧАСТНИКИ!$A$2:$L$655,5,FALSE)</f>
        <v>#N/A</v>
      </c>
      <c r="E25" s="17"/>
      <c r="F25" s="17"/>
      <c r="G25" s="17"/>
      <c r="H25" s="17"/>
      <c r="I25" s="17"/>
      <c r="J25" s="13" t="e">
        <f>VLOOKUP($E25,УЧАСТНИКИ!$A$2:$L$655,9,FALSE)</f>
        <v>#N/A</v>
      </c>
    </row>
    <row r="26" spans="1:10">
      <c r="A26" s="17">
        <v>8</v>
      </c>
      <c r="B26" s="12" t="e">
        <f>VLOOKUP($E26,УЧАСТНИКИ!$A$2:$L$655,3,FALSE)</f>
        <v>#N/A</v>
      </c>
      <c r="C26" s="13" t="e">
        <f>VLOOKUP($E26,УЧАСТНИКИ!$A$2:$L$655,4,FALSE)</f>
        <v>#N/A</v>
      </c>
      <c r="D26" s="29" t="e">
        <f>VLOOKUP($E26,УЧАСТНИКИ!$A$2:$L$655,5,FALSE)</f>
        <v>#N/A</v>
      </c>
      <c r="E26" s="17"/>
      <c r="F26" s="17"/>
      <c r="G26" s="17"/>
      <c r="H26" s="17"/>
      <c r="I26" s="17"/>
      <c r="J26" s="13" t="e">
        <f>VLOOKUP($E26,УЧАСТНИКИ!$A$2:$L$655,9,FALSE)</f>
        <v>#N/A</v>
      </c>
    </row>
    <row r="28" spans="1:10" ht="15.75">
      <c r="A28" s="4" t="s">
        <v>78</v>
      </c>
      <c r="B28" s="2"/>
      <c r="D28" s="4"/>
      <c r="F28" s="20"/>
      <c r="H28" s="4"/>
    </row>
    <row r="29" spans="1:10" ht="15.75" customHeight="1">
      <c r="A29" s="4" t="s">
        <v>70</v>
      </c>
    </row>
    <row r="30" spans="1:10" ht="15.75" customHeight="1">
      <c r="A30" s="4" t="s">
        <v>72</v>
      </c>
      <c r="B30" s="4"/>
    </row>
    <row r="31" spans="1:10" ht="15.75" customHeight="1">
      <c r="A31" s="470" t="s">
        <v>71</v>
      </c>
      <c r="B31" s="470"/>
    </row>
    <row r="32" spans="1:10" ht="15.75" customHeight="1">
      <c r="B32" s="4"/>
    </row>
    <row r="33" spans="1:10" ht="15.75" customHeight="1">
      <c r="B33" s="4"/>
    </row>
    <row r="34" spans="1:10" ht="15.75" customHeight="1">
      <c r="B34" s="4"/>
    </row>
    <row r="35" spans="1:10" ht="15.75" customHeight="1">
      <c r="B35" s="4"/>
    </row>
    <row r="36" spans="1:10" ht="15.75" customHeight="1">
      <c r="B36" s="4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>
      <c r="A46" s="23"/>
      <c r="B46" s="30"/>
      <c r="C46" s="23"/>
      <c r="D46" s="23"/>
      <c r="E46" s="23"/>
      <c r="F46" s="23"/>
      <c r="G46" s="23"/>
      <c r="H46" s="23"/>
      <c r="I46" s="23"/>
      <c r="J46" s="23"/>
    </row>
    <row r="47" spans="1:10" ht="15.75" customHeight="1">
      <c r="A47" s="31"/>
      <c r="B47" s="32"/>
      <c r="C47" s="33"/>
      <c r="D47" s="34"/>
      <c r="E47" s="31"/>
      <c r="F47" s="31"/>
      <c r="G47" s="31"/>
      <c r="H47" s="31"/>
      <c r="I47" s="31"/>
      <c r="J47" s="33"/>
    </row>
    <row r="48" spans="1:10" ht="15.75" customHeight="1">
      <c r="A48" s="31"/>
      <c r="B48" s="8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35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5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31"/>
      <c r="B51" s="35"/>
      <c r="C51" s="33"/>
      <c r="D51" s="34"/>
      <c r="E51" s="31"/>
      <c r="F51" s="31"/>
      <c r="G51" s="31"/>
      <c r="H51" s="31"/>
      <c r="I51" s="31"/>
      <c r="J51" s="33"/>
    </row>
    <row r="52" spans="1:10" ht="15.75" customHeight="1">
      <c r="A52" s="31"/>
      <c r="B52" s="35"/>
      <c r="C52" s="33"/>
      <c r="D52" s="34"/>
      <c r="E52" s="31"/>
      <c r="F52" s="31"/>
      <c r="G52" s="31"/>
      <c r="H52" s="31"/>
      <c r="I52" s="31"/>
      <c r="J52" s="33"/>
    </row>
    <row r="53" spans="1:10" ht="15.75" customHeight="1">
      <c r="A53" s="31"/>
      <c r="B53" s="35"/>
      <c r="C53" s="33"/>
      <c r="D53" s="34"/>
      <c r="E53" s="31"/>
      <c r="F53" s="31"/>
      <c r="G53" s="31"/>
      <c r="H53" s="31"/>
      <c r="I53" s="31"/>
      <c r="J53" s="33"/>
    </row>
    <row r="54" spans="1:10" ht="15.75" customHeight="1">
      <c r="A54" s="31"/>
      <c r="B54" s="35"/>
      <c r="C54" s="33"/>
      <c r="D54" s="34"/>
      <c r="E54" s="31"/>
      <c r="F54" s="31"/>
      <c r="G54" s="31"/>
      <c r="H54" s="31"/>
      <c r="I54" s="31"/>
      <c r="J54" s="33"/>
    </row>
    <row r="55" spans="1:10" ht="15.75" customHeight="1">
      <c r="A55" s="23"/>
      <c r="B55" s="30"/>
      <c r="C55" s="23"/>
      <c r="D55" s="23"/>
      <c r="E55" s="23"/>
      <c r="F55" s="23"/>
      <c r="G55" s="23"/>
      <c r="H55" s="23"/>
      <c r="I55" s="23"/>
      <c r="J55" s="23"/>
    </row>
    <row r="56" spans="1:10" ht="15.75" customHeight="1">
      <c r="A56" s="31"/>
      <c r="B56" s="32"/>
      <c r="C56" s="33"/>
      <c r="D56" s="34"/>
      <c r="E56" s="31"/>
      <c r="F56" s="31"/>
      <c r="G56" s="31"/>
      <c r="H56" s="31"/>
      <c r="I56" s="31"/>
      <c r="J56" s="33"/>
    </row>
    <row r="57" spans="1:10" ht="15.75" customHeight="1">
      <c r="A57" s="31"/>
      <c r="B57" s="32"/>
      <c r="C57" s="33"/>
      <c r="D57" s="34"/>
      <c r="E57" s="31"/>
      <c r="F57" s="31"/>
      <c r="G57" s="31"/>
      <c r="H57" s="31"/>
      <c r="I57" s="31"/>
      <c r="J57" s="33"/>
    </row>
    <row r="58" spans="1:10" ht="15.75" customHeight="1">
      <c r="A58" s="31"/>
      <c r="B58" s="32"/>
      <c r="C58" s="33"/>
      <c r="D58" s="34"/>
      <c r="E58" s="31"/>
      <c r="F58" s="31"/>
      <c r="G58" s="31"/>
      <c r="H58" s="31"/>
      <c r="I58" s="31"/>
      <c r="J58" s="33"/>
    </row>
    <row r="59" spans="1:10" ht="15.75" customHeight="1">
      <c r="A59" s="31"/>
      <c r="B59" s="32"/>
      <c r="C59" s="33"/>
      <c r="D59" s="34"/>
      <c r="E59" s="31"/>
      <c r="F59" s="31"/>
      <c r="G59" s="31"/>
      <c r="H59" s="31"/>
      <c r="I59" s="31"/>
      <c r="J59" s="33"/>
    </row>
    <row r="60" spans="1:10" ht="15.75" customHeight="1">
      <c r="A60" s="31"/>
      <c r="B60" s="32"/>
      <c r="C60" s="33"/>
      <c r="D60" s="34"/>
      <c r="E60" s="31"/>
      <c r="F60" s="31"/>
      <c r="G60" s="31"/>
      <c r="H60" s="31"/>
      <c r="I60" s="31"/>
      <c r="J60" s="33"/>
    </row>
    <row r="61" spans="1:10" ht="15.75" customHeight="1">
      <c r="A61" s="31"/>
      <c r="B61" s="32"/>
      <c r="C61" s="33"/>
      <c r="D61" s="34"/>
      <c r="E61" s="31"/>
      <c r="F61" s="31"/>
      <c r="G61" s="31"/>
      <c r="H61" s="31"/>
      <c r="I61" s="31"/>
      <c r="J61" s="33"/>
    </row>
    <row r="62" spans="1:10" ht="15.75" customHeight="1">
      <c r="A62" s="31"/>
      <c r="B62" s="32"/>
      <c r="C62" s="33"/>
      <c r="D62" s="34"/>
      <c r="E62" s="31"/>
      <c r="F62" s="31"/>
      <c r="G62" s="31"/>
      <c r="H62" s="31"/>
      <c r="I62" s="31"/>
      <c r="J62" s="33"/>
    </row>
    <row r="63" spans="1:10" ht="15.75" customHeight="1">
      <c r="A63" s="31"/>
      <c r="B63" s="32"/>
      <c r="C63" s="33"/>
      <c r="D63" s="34"/>
      <c r="E63" s="31"/>
      <c r="F63" s="31"/>
      <c r="G63" s="31"/>
      <c r="H63" s="31"/>
      <c r="I63" s="31"/>
      <c r="J63" s="33"/>
    </row>
  </sheetData>
  <mergeCells count="6">
    <mergeCell ref="A31:B31"/>
    <mergeCell ref="A1:J1"/>
    <mergeCell ref="A2:J2"/>
    <mergeCell ref="A6:B6"/>
    <mergeCell ref="E4:J4"/>
    <mergeCell ref="A3:J3"/>
  </mergeCells>
  <phoneticPr fontId="2" type="noConversion"/>
  <printOptions horizontalCentered="1"/>
  <pageMargins left="0" right="0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34"/>
  </sheetPr>
  <dimension ref="A1:M51"/>
  <sheetViews>
    <sheetView workbookViewId="0">
      <selection sqref="A1:K20"/>
    </sheetView>
  </sheetViews>
  <sheetFormatPr defaultColWidth="9.140625" defaultRowHeight="12.75"/>
  <cols>
    <col min="1" max="1" width="4" style="14" customWidth="1"/>
    <col min="2" max="2" width="25.140625" style="14" customWidth="1"/>
    <col min="3" max="3" width="10.5703125" style="14" customWidth="1"/>
    <col min="4" max="4" width="19.42578125" style="14" customWidth="1"/>
    <col min="5" max="5" width="7.7109375" style="14" customWidth="1"/>
    <col min="6" max="6" width="6.85546875" style="14" customWidth="1"/>
    <col min="7" max="7" width="6.85546875" style="14" hidden="1" customWidth="1"/>
    <col min="8" max="8" width="6.85546875" style="14" customWidth="1"/>
    <col min="9" max="9" width="30" style="14" customWidth="1"/>
    <col min="10" max="10" width="6" style="14" customWidth="1"/>
    <col min="11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3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</row>
    <row r="3" spans="1:13" ht="15" customHeight="1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</row>
    <row r="4" spans="1:13" ht="14.25">
      <c r="A4" s="88"/>
      <c r="B4" s="88"/>
      <c r="C4" s="88"/>
      <c r="D4" s="88"/>
      <c r="E4" s="468" t="s">
        <v>88</v>
      </c>
      <c r="F4" s="468"/>
      <c r="G4" s="468"/>
      <c r="H4" s="468"/>
      <c r="I4" s="468"/>
      <c r="J4" s="468"/>
    </row>
    <row r="5" spans="1:13">
      <c r="C5" s="11"/>
      <c r="D5" s="3"/>
      <c r="H5" s="11"/>
      <c r="I5" s="15"/>
      <c r="J5" s="11"/>
    </row>
    <row r="6" spans="1:13">
      <c r="A6" s="466" t="s">
        <v>186</v>
      </c>
      <c r="B6" s="466"/>
      <c r="C6" s="11"/>
      <c r="D6" s="3"/>
      <c r="I6" s="15"/>
      <c r="J6" s="83" t="str">
        <f>d_2</f>
        <v>9 декабря 2023г.</v>
      </c>
    </row>
    <row r="7" spans="1:13" ht="12.75" customHeight="1">
      <c r="A7" s="83" t="str">
        <f>d_4</f>
        <v>ЖЕНЩИНЫ</v>
      </c>
      <c r="C7" s="11"/>
      <c r="D7" s="3"/>
      <c r="G7" s="19"/>
      <c r="H7" s="121"/>
      <c r="I7" s="126" t="str">
        <f>d_5</f>
        <v>г. РОСТОВ-НА-ДОНУ, л/а манеж ДГТУ</v>
      </c>
      <c r="J7" s="11"/>
      <c r="K7" s="189" t="s">
        <v>773</v>
      </c>
    </row>
    <row r="8" spans="1:13" ht="26.25" customHeight="1" thickBot="1">
      <c r="A8" s="106" t="s">
        <v>76</v>
      </c>
      <c r="B8" s="106" t="s">
        <v>77</v>
      </c>
      <c r="C8" s="106" t="s">
        <v>74</v>
      </c>
      <c r="D8" s="106" t="s">
        <v>110</v>
      </c>
      <c r="E8" s="106" t="s">
        <v>45</v>
      </c>
      <c r="F8" s="106" t="s">
        <v>113</v>
      </c>
      <c r="G8" s="106" t="s">
        <v>116</v>
      </c>
      <c r="H8" s="119" t="s">
        <v>114</v>
      </c>
      <c r="I8" s="106" t="s">
        <v>115</v>
      </c>
      <c r="J8" s="106" t="s">
        <v>60</v>
      </c>
      <c r="K8" s="106" t="s">
        <v>79</v>
      </c>
    </row>
    <row r="9" spans="1:13" ht="6.75" customHeight="1" thickBot="1">
      <c r="A9" s="25"/>
      <c r="B9" s="26"/>
      <c r="C9" s="27"/>
      <c r="D9" s="27"/>
      <c r="E9" s="114"/>
      <c r="F9" s="114"/>
      <c r="G9" s="114"/>
      <c r="H9" s="27"/>
      <c r="I9" s="27"/>
      <c r="J9" s="27"/>
      <c r="K9" s="28"/>
    </row>
    <row r="10" spans="1:13" ht="24.95" customHeight="1">
      <c r="A10" s="16" t="s">
        <v>48</v>
      </c>
      <c r="B10" s="190" t="e">
        <f>VLOOKUP($E10,УЧАСТНИКИ!$A$2:$L$655,3,FALSE)</f>
        <v>#N/A</v>
      </c>
      <c r="C10" s="191" t="e">
        <f>VLOOKUP($E10,УЧАСТНИКИ!$A$2:$L$655,4,FALSE)</f>
        <v>#N/A</v>
      </c>
      <c r="D10" s="195" t="e">
        <f>VLOOKUP($E10,УЧАСТНИКИ!$A$2:$L$655,5,FALSE)</f>
        <v>#N/A</v>
      </c>
      <c r="E10" s="17"/>
      <c r="F10" s="17"/>
      <c r="G10" s="17"/>
      <c r="H10" s="17"/>
      <c r="I10" s="17"/>
      <c r="J10" s="17"/>
      <c r="K10" s="13"/>
    </row>
    <row r="11" spans="1:13" ht="24.95" customHeight="1">
      <c r="A11" s="17" t="s">
        <v>49</v>
      </c>
      <c r="B11" s="190" t="e">
        <f>VLOOKUP($E11,УЧАСТНИКИ!$A$2:$L$655,3,FALSE)</f>
        <v>#N/A</v>
      </c>
      <c r="C11" s="191" t="e">
        <f>VLOOKUP($E11,УЧАСТНИКИ!$A$2:$L$655,4,FALSE)</f>
        <v>#N/A</v>
      </c>
      <c r="D11" s="195" t="e">
        <f>VLOOKUP($E11,УЧАСТНИКИ!$A$2:$L$655,5,FALSE)</f>
        <v>#N/A</v>
      </c>
      <c r="E11" s="17"/>
      <c r="F11" s="17"/>
      <c r="G11" s="17"/>
      <c r="H11" s="17"/>
      <c r="I11" s="17"/>
      <c r="J11" s="17"/>
      <c r="K11" s="13"/>
    </row>
    <row r="12" spans="1:13" ht="24.95" customHeight="1">
      <c r="A12" s="17" t="s">
        <v>50</v>
      </c>
      <c r="B12" s="190" t="e">
        <f>VLOOKUP($E12,УЧАСТНИКИ!$A$2:$L$655,3,FALSE)</f>
        <v>#N/A</v>
      </c>
      <c r="C12" s="191" t="e">
        <f>VLOOKUP($E12,УЧАСТНИКИ!$A$2:$L$655,4,FALSE)</f>
        <v>#N/A</v>
      </c>
      <c r="D12" s="195" t="e">
        <f>VLOOKUP($E12,УЧАСТНИКИ!$A$2:$L$655,5,FALSE)</f>
        <v>#N/A</v>
      </c>
      <c r="E12" s="17"/>
      <c r="F12" s="17"/>
      <c r="G12" s="17"/>
      <c r="H12" s="17"/>
      <c r="I12" s="17"/>
      <c r="J12" s="17"/>
      <c r="K12" s="13"/>
    </row>
    <row r="13" spans="1:13" ht="24.95" customHeight="1">
      <c r="A13" s="17" t="s">
        <v>51</v>
      </c>
      <c r="B13" s="190" t="e">
        <f>VLOOKUP($E13,УЧАСТНИКИ!$A$2:$L$655,3,FALSE)</f>
        <v>#N/A</v>
      </c>
      <c r="C13" s="191" t="e">
        <f>VLOOKUP($E13,УЧАСТНИКИ!$A$2:$L$655,4,FALSE)</f>
        <v>#N/A</v>
      </c>
      <c r="D13" s="195" t="e">
        <f>VLOOKUP($E13,УЧАСТНИКИ!$A$2:$L$655,5,FALSE)</f>
        <v>#N/A</v>
      </c>
      <c r="E13" s="17"/>
      <c r="F13" s="17"/>
      <c r="G13" s="17"/>
      <c r="H13" s="17"/>
      <c r="I13" s="17"/>
      <c r="J13" s="17"/>
      <c r="K13" s="13"/>
      <c r="M13" s="3"/>
    </row>
    <row r="14" spans="1:13" ht="24.95" customHeight="1">
      <c r="A14" s="17" t="s">
        <v>52</v>
      </c>
      <c r="B14" s="190" t="e">
        <f>VLOOKUP($E14,УЧАСТНИКИ!$A$2:$L$655,3,FALSE)</f>
        <v>#N/A</v>
      </c>
      <c r="C14" s="191" t="e">
        <f>VLOOKUP($E14,УЧАСТНИКИ!$A$2:$L$655,4,FALSE)</f>
        <v>#N/A</v>
      </c>
      <c r="D14" s="195" t="e">
        <f>VLOOKUP($E14,УЧАСТНИКИ!$A$2:$L$655,5,FALSE)</f>
        <v>#N/A</v>
      </c>
      <c r="E14" s="17"/>
      <c r="F14" s="17"/>
      <c r="G14" s="17"/>
      <c r="H14" s="17"/>
      <c r="I14" s="17"/>
      <c r="J14" s="17"/>
      <c r="K14" s="13"/>
    </row>
    <row r="16" spans="1:13" ht="15.75">
      <c r="A16" s="4"/>
      <c r="B16" s="2"/>
      <c r="C16" s="4"/>
      <c r="D16" s="4"/>
      <c r="E16" s="4"/>
      <c r="F16" s="20"/>
      <c r="H16" s="4"/>
      <c r="I16" s="63"/>
    </row>
    <row r="17" spans="1:2" ht="15.75" customHeight="1">
      <c r="A17" s="4" t="s">
        <v>78</v>
      </c>
      <c r="B17" s="2"/>
    </row>
    <row r="18" spans="1:2" ht="15.75" customHeight="1">
      <c r="A18" s="4" t="s">
        <v>70</v>
      </c>
    </row>
    <row r="19" spans="1:2" ht="15.75" customHeight="1">
      <c r="A19" s="4" t="s">
        <v>72</v>
      </c>
      <c r="B19" s="4"/>
    </row>
    <row r="20" spans="1:2" ht="15.75" customHeight="1">
      <c r="A20" s="470" t="s">
        <v>71</v>
      </c>
      <c r="B20" s="470"/>
    </row>
    <row r="21" spans="1:2" ht="15.75" customHeight="1">
      <c r="B21" s="4"/>
    </row>
    <row r="22" spans="1:2" ht="15.75" customHeight="1">
      <c r="B22" s="4"/>
    </row>
    <row r="23" spans="1:2" ht="15.75" customHeight="1">
      <c r="B23" s="4"/>
    </row>
    <row r="24" spans="1:2" ht="15.75" customHeight="1">
      <c r="B24" s="4"/>
    </row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spans="1:10" ht="15.75" customHeight="1"/>
    <row r="34" spans="1:10" ht="15.75" customHeight="1">
      <c r="A34" s="23"/>
      <c r="B34" s="30"/>
      <c r="C34" s="23"/>
      <c r="D34" s="23"/>
      <c r="E34" s="23"/>
      <c r="F34" s="23"/>
      <c r="G34" s="23"/>
      <c r="H34" s="23"/>
      <c r="I34" s="23"/>
      <c r="J34" s="23"/>
    </row>
    <row r="35" spans="1:10" ht="15.75" customHeight="1">
      <c r="A35" s="31"/>
      <c r="B35" s="32"/>
      <c r="C35" s="33"/>
      <c r="D35" s="34"/>
      <c r="E35" s="31"/>
      <c r="F35" s="31"/>
      <c r="G35" s="31"/>
      <c r="H35" s="31"/>
      <c r="I35" s="31"/>
      <c r="J35" s="33"/>
    </row>
    <row r="36" spans="1:10" ht="15.75" customHeight="1">
      <c r="A36" s="31"/>
      <c r="B36" s="8"/>
      <c r="C36" s="33"/>
      <c r="D36" s="34"/>
      <c r="E36" s="31"/>
      <c r="F36" s="31"/>
      <c r="G36" s="31"/>
      <c r="H36" s="31"/>
      <c r="I36" s="31"/>
      <c r="J36" s="33"/>
    </row>
    <row r="37" spans="1:10" ht="15.75" customHeight="1">
      <c r="A37" s="31"/>
      <c r="B37" s="35"/>
      <c r="C37" s="33"/>
      <c r="D37" s="34"/>
      <c r="E37" s="31"/>
      <c r="F37" s="31"/>
      <c r="G37" s="31"/>
      <c r="H37" s="31"/>
      <c r="I37" s="31"/>
      <c r="J37" s="33"/>
    </row>
    <row r="38" spans="1:10" ht="15.75" customHeight="1">
      <c r="A38" s="31"/>
      <c r="B38" s="35"/>
      <c r="C38" s="33"/>
      <c r="D38" s="34"/>
      <c r="E38" s="31"/>
      <c r="F38" s="31"/>
      <c r="G38" s="31"/>
      <c r="H38" s="31"/>
      <c r="I38" s="31"/>
      <c r="J38" s="33"/>
    </row>
    <row r="39" spans="1:10" ht="15.75" customHeight="1">
      <c r="A39" s="31"/>
      <c r="B39" s="35"/>
      <c r="C39" s="33"/>
      <c r="D39" s="34"/>
      <c r="E39" s="31"/>
      <c r="F39" s="31"/>
      <c r="G39" s="31"/>
      <c r="H39" s="31"/>
      <c r="I39" s="31"/>
      <c r="J39" s="33"/>
    </row>
    <row r="40" spans="1:10" ht="15.75" customHeight="1">
      <c r="A40" s="31"/>
      <c r="B40" s="35"/>
      <c r="C40" s="33"/>
      <c r="D40" s="34"/>
      <c r="E40" s="31"/>
      <c r="F40" s="31"/>
      <c r="G40" s="31"/>
      <c r="H40" s="31"/>
      <c r="I40" s="31"/>
      <c r="J40" s="33"/>
    </row>
    <row r="41" spans="1:10" ht="15.75" customHeight="1">
      <c r="A41" s="31"/>
      <c r="B41" s="35"/>
      <c r="C41" s="33"/>
      <c r="D41" s="34"/>
      <c r="E41" s="31"/>
      <c r="F41" s="31"/>
      <c r="G41" s="31"/>
      <c r="H41" s="31"/>
      <c r="I41" s="31"/>
      <c r="J41" s="33"/>
    </row>
    <row r="42" spans="1:10" ht="15.75" customHeight="1">
      <c r="A42" s="31"/>
      <c r="B42" s="35"/>
      <c r="C42" s="33"/>
      <c r="D42" s="34"/>
      <c r="E42" s="31"/>
      <c r="F42" s="31"/>
      <c r="G42" s="31"/>
      <c r="H42" s="31"/>
      <c r="I42" s="31"/>
      <c r="J42" s="33"/>
    </row>
    <row r="43" spans="1:10" ht="15.75" customHeight="1">
      <c r="A43" s="23"/>
      <c r="B43" s="30"/>
      <c r="C43" s="23"/>
      <c r="D43" s="23"/>
      <c r="E43" s="23"/>
      <c r="F43" s="23"/>
      <c r="G43" s="23"/>
      <c r="H43" s="23"/>
      <c r="I43" s="23"/>
      <c r="J43" s="23"/>
    </row>
    <row r="44" spans="1:10" ht="15.75" customHeight="1">
      <c r="A44" s="31"/>
      <c r="B44" s="32"/>
      <c r="C44" s="33"/>
      <c r="D44" s="34"/>
      <c r="E44" s="31"/>
      <c r="F44" s="31"/>
      <c r="G44" s="31"/>
      <c r="H44" s="31"/>
      <c r="I44" s="31"/>
      <c r="J44" s="33"/>
    </row>
    <row r="45" spans="1:10" ht="15.75" customHeight="1">
      <c r="A45" s="31"/>
      <c r="B45" s="32"/>
      <c r="C45" s="33"/>
      <c r="D45" s="34"/>
      <c r="E45" s="31"/>
      <c r="F45" s="31"/>
      <c r="G45" s="31"/>
      <c r="H45" s="31"/>
      <c r="I45" s="31"/>
      <c r="J45" s="33"/>
    </row>
    <row r="46" spans="1:10" ht="15.75" customHeight="1">
      <c r="A46" s="31"/>
      <c r="B46" s="32"/>
      <c r="C46" s="33"/>
      <c r="D46" s="34"/>
      <c r="E46" s="31"/>
      <c r="F46" s="31"/>
      <c r="G46" s="31"/>
      <c r="H46" s="31"/>
      <c r="I46" s="31"/>
      <c r="J46" s="33"/>
    </row>
    <row r="47" spans="1:10" ht="15.75" customHeight="1">
      <c r="A47" s="31"/>
      <c r="B47" s="32"/>
      <c r="C47" s="33"/>
      <c r="D47" s="34"/>
      <c r="E47" s="31"/>
      <c r="F47" s="31"/>
      <c r="G47" s="31"/>
      <c r="H47" s="31"/>
      <c r="I47" s="31"/>
      <c r="J47" s="33"/>
    </row>
    <row r="48" spans="1:10" ht="15.75" customHeight="1">
      <c r="A48" s="31"/>
      <c r="B48" s="32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32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2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31"/>
      <c r="B51" s="32"/>
      <c r="C51" s="33"/>
      <c r="D51" s="34"/>
      <c r="E51" s="31"/>
      <c r="F51" s="31"/>
      <c r="G51" s="31"/>
      <c r="H51" s="31"/>
      <c r="I51" s="31"/>
      <c r="J51" s="33"/>
    </row>
  </sheetData>
  <mergeCells count="6">
    <mergeCell ref="A20:B20"/>
    <mergeCell ref="E4:J4"/>
    <mergeCell ref="A6:B6"/>
    <mergeCell ref="A1:K1"/>
    <mergeCell ref="A2:K2"/>
    <mergeCell ref="A3:K3"/>
  </mergeCells>
  <phoneticPr fontId="2" type="noConversion"/>
  <printOptions horizontalCentered="1"/>
  <pageMargins left="0" right="0" top="0.9055118110236221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34"/>
  </sheetPr>
  <dimension ref="A1:M109"/>
  <sheetViews>
    <sheetView workbookViewId="0">
      <selection activeCell="E13" sqref="E13"/>
    </sheetView>
  </sheetViews>
  <sheetFormatPr defaultColWidth="9.140625" defaultRowHeight="12.75"/>
  <cols>
    <col min="1" max="1" width="4" style="14" customWidth="1"/>
    <col min="2" max="2" width="25.28515625" style="14" customWidth="1"/>
    <col min="3" max="3" width="12.140625" style="14" customWidth="1"/>
    <col min="4" max="4" width="27.28515625" style="14" customWidth="1"/>
    <col min="5" max="5" width="7.7109375" style="14" customWidth="1"/>
    <col min="6" max="6" width="6.85546875" style="14" customWidth="1"/>
    <col min="7" max="7" width="26.5703125" style="14" customWidth="1"/>
    <col min="8" max="8" width="6.85546875" style="14" customWidth="1"/>
    <col min="9" max="9" width="8.28515625" style="14" customWidth="1"/>
    <col min="10" max="10" width="6" style="14" customWidth="1"/>
    <col min="11" max="16384" width="9.140625" style="14"/>
  </cols>
  <sheetData>
    <row r="1" spans="1:13">
      <c r="A1" s="464" t="s">
        <v>75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  <c r="M1" s="86"/>
    </row>
    <row r="2" spans="1:13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87"/>
      <c r="K2" s="86"/>
      <c r="L2" s="86"/>
      <c r="M2" s="86"/>
    </row>
    <row r="3" spans="1:13" ht="15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87"/>
      <c r="K3" s="86"/>
      <c r="L3" s="86"/>
      <c r="M3" s="86"/>
    </row>
    <row r="4" spans="1:13" ht="14.25">
      <c r="A4" s="466"/>
      <c r="B4" s="466"/>
      <c r="C4" s="11"/>
      <c r="D4" s="3"/>
      <c r="E4" s="468" t="s">
        <v>5</v>
      </c>
      <c r="F4" s="468"/>
      <c r="G4" s="468"/>
      <c r="H4" s="468"/>
      <c r="I4" s="468"/>
      <c r="J4" s="468"/>
    </row>
    <row r="5" spans="1:13">
      <c r="A5" s="466" t="s">
        <v>106</v>
      </c>
      <c r="B5" s="466"/>
      <c r="C5" s="11"/>
      <c r="D5" s="3"/>
      <c r="H5" s="83" t="str">
        <f>d_2</f>
        <v>9 декабря 2023г.</v>
      </c>
      <c r="I5" s="15"/>
      <c r="J5" s="11"/>
    </row>
    <row r="6" spans="1:13" ht="13.5" customHeight="1">
      <c r="A6" s="83" t="str">
        <f>d_4</f>
        <v>ЖЕНЩИНЫ</v>
      </c>
      <c r="C6" s="11"/>
      <c r="D6" s="3"/>
      <c r="E6" s="121"/>
      <c r="F6" s="135" t="str">
        <f>d_5</f>
        <v>г. РОСТОВ-НА-ДОНУ, л/а манеж ДГТУ</v>
      </c>
      <c r="G6" s="121"/>
      <c r="H6" s="121"/>
      <c r="I6" s="184" t="s">
        <v>140</v>
      </c>
      <c r="J6" s="11"/>
    </row>
    <row r="7" spans="1:13" ht="18">
      <c r="A7" s="106" t="s">
        <v>76</v>
      </c>
      <c r="B7" s="106" t="s">
        <v>77</v>
      </c>
      <c r="C7" s="106" t="s">
        <v>74</v>
      </c>
      <c r="D7" s="106" t="s">
        <v>110</v>
      </c>
      <c r="E7" s="119" t="s">
        <v>45</v>
      </c>
      <c r="F7" s="119" t="s">
        <v>117</v>
      </c>
      <c r="G7" s="119" t="s">
        <v>23</v>
      </c>
      <c r="H7" s="119" t="s">
        <v>60</v>
      </c>
      <c r="I7" s="106" t="s">
        <v>79</v>
      </c>
    </row>
    <row r="8" spans="1:13">
      <c r="A8" s="107"/>
      <c r="B8" s="113" t="s">
        <v>55</v>
      </c>
      <c r="C8" s="108"/>
      <c r="D8" s="108"/>
      <c r="E8" s="108"/>
      <c r="F8" s="108"/>
      <c r="G8" s="108"/>
      <c r="H8" s="108"/>
      <c r="I8" s="109"/>
    </row>
    <row r="9" spans="1:13">
      <c r="A9" s="17" t="s">
        <v>48</v>
      </c>
      <c r="B9" s="12" t="e">
        <f>VLOOKUP($E9,УЧАСТНИКИ!$A$2:$L$655,3,FALSE)</f>
        <v>#N/A</v>
      </c>
      <c r="C9" s="13" t="e">
        <f>VLOOKUP($E9,УЧАСТНИКИ!$A$2:$L$655,4,FALSE)</f>
        <v>#N/A</v>
      </c>
      <c r="D9" s="29" t="e">
        <f>VLOOKUP($E9,УЧАСТНИКИ!$A$2:$L$655,5,FALSE)</f>
        <v>#N/A</v>
      </c>
      <c r="E9" s="17"/>
      <c r="F9" s="24"/>
      <c r="G9" s="17"/>
      <c r="H9" s="17"/>
      <c r="I9" s="13"/>
    </row>
    <row r="10" spans="1:13">
      <c r="A10" s="17" t="s">
        <v>49</v>
      </c>
      <c r="B10" s="12" t="e">
        <f>VLOOKUP($E10,УЧАСТНИКИ!$A$2:$L$655,3,FALSE)</f>
        <v>#N/A</v>
      </c>
      <c r="C10" s="13" t="e">
        <f>VLOOKUP($E10,УЧАСТНИКИ!$A$2:$L$655,4,FALSE)</f>
        <v>#N/A</v>
      </c>
      <c r="D10" s="29" t="e">
        <f>VLOOKUP($E10,УЧАСТНИКИ!$A$2:$L$655,5,FALSE)</f>
        <v>#N/A</v>
      </c>
      <c r="E10" s="17"/>
      <c r="F10" s="17"/>
      <c r="G10" s="17"/>
      <c r="H10" s="17"/>
      <c r="I10" s="13"/>
    </row>
    <row r="11" spans="1:13">
      <c r="A11" s="17" t="s">
        <v>50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9" t="e">
        <f>VLOOKUP($E11,УЧАСТНИКИ!$A$2:$L$655,5,FALSE)</f>
        <v>#N/A</v>
      </c>
      <c r="E11" s="17"/>
      <c r="F11" s="17"/>
      <c r="G11" s="17"/>
      <c r="H11" s="17"/>
      <c r="I11" s="13"/>
    </row>
    <row r="12" spans="1:13">
      <c r="A12" s="17" t="s">
        <v>51</v>
      </c>
      <c r="B12" s="12" t="e">
        <f>VLOOKUP($E12,УЧАСТНИКИ!$A$2:$L$655,3,FALSE)</f>
        <v>#N/A</v>
      </c>
      <c r="C12" s="13" t="e">
        <f>VLOOKUP($E12,УЧАСТНИКИ!$A$2:$L$655,4,FALSE)</f>
        <v>#N/A</v>
      </c>
      <c r="D12" s="29" t="e">
        <f>VLOOKUP($E12,УЧАСТНИКИ!$A$2:$L$655,5,FALSE)</f>
        <v>#N/A</v>
      </c>
      <c r="E12" s="17"/>
      <c r="F12" s="17"/>
      <c r="G12" s="17"/>
      <c r="H12" s="17"/>
      <c r="I12" s="13"/>
      <c r="K12" s="3"/>
    </row>
    <row r="13" spans="1:13">
      <c r="A13" s="17" t="s">
        <v>52</v>
      </c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9" t="e">
        <f>VLOOKUP($E13,УЧАСТНИКИ!$A$2:$L$655,5,FALSE)</f>
        <v>#N/A</v>
      </c>
      <c r="E13" s="17"/>
      <c r="F13" s="17"/>
      <c r="G13" s="17"/>
      <c r="H13" s="17"/>
      <c r="I13" s="13"/>
    </row>
    <row r="14" spans="1:13">
      <c r="A14" s="17" t="s">
        <v>53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9" t="e">
        <f>VLOOKUP($E14,УЧАСТНИКИ!$A$2:$L$655,5,FALSE)</f>
        <v>#N/A</v>
      </c>
      <c r="E14" s="17"/>
      <c r="F14" s="17"/>
      <c r="G14" s="17"/>
      <c r="H14" s="17"/>
      <c r="I14" s="13"/>
    </row>
    <row r="15" spans="1:13">
      <c r="A15" s="17" t="s">
        <v>54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9" t="e">
        <f>VLOOKUP($E15,УЧАСТНИКИ!$A$2:$L$655,5,FALSE)</f>
        <v>#N/A</v>
      </c>
      <c r="E15" s="17"/>
      <c r="F15" s="17"/>
      <c r="G15" s="17"/>
      <c r="H15" s="17"/>
      <c r="I15" s="13"/>
    </row>
    <row r="16" spans="1:13">
      <c r="A16" s="17" t="s">
        <v>90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9" t="e">
        <f>VLOOKUP($E16,УЧАСТНИКИ!$A$2:$L$655,5,FALSE)</f>
        <v>#N/A</v>
      </c>
      <c r="E16" s="17"/>
      <c r="F16" s="17"/>
      <c r="G16" s="17"/>
      <c r="H16" s="17"/>
      <c r="I16" s="13"/>
    </row>
    <row r="17" spans="1:9" hidden="1">
      <c r="A17" s="107"/>
      <c r="B17" s="113" t="s">
        <v>56</v>
      </c>
      <c r="C17" s="108"/>
      <c r="D17" s="108"/>
      <c r="E17" s="108"/>
      <c r="F17" s="108"/>
      <c r="G17" s="108"/>
      <c r="H17" s="108"/>
      <c r="I17" s="109"/>
    </row>
    <row r="18" spans="1:9" hidden="1">
      <c r="A18" s="17" t="s">
        <v>48</v>
      </c>
      <c r="B18" s="12" t="e">
        <f>VLOOKUP($E18,УЧАСТНИКИ!$A$2:$L$655,3,FALSE)</f>
        <v>#N/A</v>
      </c>
      <c r="C18" s="13" t="e">
        <f>VLOOKUP($E18,УЧАСТНИКИ!$A$2:$L$655,4,FALSE)</f>
        <v>#N/A</v>
      </c>
      <c r="D18" s="29" t="e">
        <f>VLOOKUP($E18,УЧАСТНИКИ!$A$2:$L$655,5,FALSE)</f>
        <v>#N/A</v>
      </c>
      <c r="E18" s="17"/>
      <c r="F18" s="17"/>
      <c r="G18" s="17"/>
      <c r="H18" s="17"/>
      <c r="I18" s="13" t="e">
        <f>VLOOKUP($E18,УЧАСТНИКИ!$A$2:$L$655,9,FALSE)</f>
        <v>#N/A</v>
      </c>
    </row>
    <row r="19" spans="1:9" hidden="1">
      <c r="A19" s="17" t="s">
        <v>49</v>
      </c>
      <c r="B19" s="12" t="e">
        <f>VLOOKUP($E19,УЧАСТНИКИ!$A$2:$L$655,3,FALSE)</f>
        <v>#N/A</v>
      </c>
      <c r="C19" s="13" t="e">
        <f>VLOOKUP($E19,УЧАСТНИКИ!$A$2:$L$655,4,FALSE)</f>
        <v>#N/A</v>
      </c>
      <c r="D19" s="29" t="e">
        <f>VLOOKUP($E19,УЧАСТНИКИ!$A$2:$L$655,5,FALSE)</f>
        <v>#N/A</v>
      </c>
      <c r="E19" s="17"/>
      <c r="F19" s="17"/>
      <c r="G19" s="17"/>
      <c r="H19" s="17"/>
      <c r="I19" s="13" t="e">
        <f>VLOOKUP($E19,УЧАСТНИКИ!$A$2:$L$655,9,FALSE)</f>
        <v>#N/A</v>
      </c>
    </row>
    <row r="20" spans="1:9" hidden="1">
      <c r="A20" s="17" t="s">
        <v>50</v>
      </c>
      <c r="B20" s="12" t="e">
        <f>VLOOKUP($E20,УЧАСТНИКИ!$A$2:$L$655,3,FALSE)</f>
        <v>#N/A</v>
      </c>
      <c r="C20" s="13" t="e">
        <f>VLOOKUP($E20,УЧАСТНИКИ!$A$2:$L$655,4,FALSE)</f>
        <v>#N/A</v>
      </c>
      <c r="D20" s="29" t="e">
        <f>VLOOKUP($E20,УЧАСТНИКИ!$A$2:$L$655,5,FALSE)</f>
        <v>#N/A</v>
      </c>
      <c r="E20" s="17"/>
      <c r="F20" s="17"/>
      <c r="G20" s="17"/>
      <c r="H20" s="17"/>
      <c r="I20" s="13" t="e">
        <f>VLOOKUP($E20,УЧАСТНИКИ!$A$2:$L$655,9,FALSE)</f>
        <v>#N/A</v>
      </c>
    </row>
    <row r="21" spans="1:9" hidden="1">
      <c r="A21" s="17" t="s">
        <v>51</v>
      </c>
      <c r="B21" s="12" t="e">
        <f>VLOOKUP($E21,УЧАСТНИКИ!$A$2:$L$655,3,FALSE)</f>
        <v>#N/A</v>
      </c>
      <c r="C21" s="13" t="e">
        <f>VLOOKUP($E21,УЧАСТНИКИ!$A$2:$L$655,4,FALSE)</f>
        <v>#N/A</v>
      </c>
      <c r="D21" s="29" t="e">
        <f>VLOOKUP($E21,УЧАСТНИКИ!$A$2:$L$655,5,FALSE)</f>
        <v>#N/A</v>
      </c>
      <c r="E21" s="17"/>
      <c r="F21" s="17"/>
      <c r="G21" s="17"/>
      <c r="H21" s="17"/>
      <c r="I21" s="13" t="e">
        <f>VLOOKUP($E21,УЧАСТНИКИ!$A$2:$L$655,9,FALSE)</f>
        <v>#N/A</v>
      </c>
    </row>
    <row r="22" spans="1:9" hidden="1">
      <c r="A22" s="17" t="s">
        <v>52</v>
      </c>
      <c r="B22" s="12" t="e">
        <f>VLOOKUP($E22,УЧАСТНИКИ!$A$2:$L$655,3,FALSE)</f>
        <v>#N/A</v>
      </c>
      <c r="C22" s="13" t="e">
        <f>VLOOKUP($E22,УЧАСТНИКИ!$A$2:$L$655,4,FALSE)</f>
        <v>#N/A</v>
      </c>
      <c r="D22" s="29" t="e">
        <f>VLOOKUP($E22,УЧАСТНИКИ!$A$2:$L$655,5,FALSE)</f>
        <v>#N/A</v>
      </c>
      <c r="E22" s="17"/>
      <c r="F22" s="17"/>
      <c r="G22" s="17"/>
      <c r="H22" s="17"/>
      <c r="I22" s="13" t="e">
        <f>VLOOKUP($E22,УЧАСТНИКИ!$A$2:$L$655,9,FALSE)</f>
        <v>#N/A</v>
      </c>
    </row>
    <row r="23" spans="1:9" hidden="1">
      <c r="A23" s="17" t="s">
        <v>53</v>
      </c>
      <c r="B23" s="12" t="e">
        <f>VLOOKUP($E23,УЧАСТНИКИ!$A$2:$L$655,3,FALSE)</f>
        <v>#N/A</v>
      </c>
      <c r="C23" s="13" t="e">
        <f>VLOOKUP($E23,УЧАСТНИКИ!$A$2:$L$655,4,FALSE)</f>
        <v>#N/A</v>
      </c>
      <c r="D23" s="29" t="e">
        <f>VLOOKUP($E23,УЧАСТНИКИ!$A$2:$L$655,5,FALSE)</f>
        <v>#N/A</v>
      </c>
      <c r="E23" s="17"/>
      <c r="F23" s="17"/>
      <c r="G23" s="17"/>
      <c r="H23" s="17"/>
      <c r="I23" s="13" t="e">
        <f>VLOOKUP($E23,УЧАСТНИКИ!$A$2:$L$655,9,FALSE)</f>
        <v>#N/A</v>
      </c>
    </row>
    <row r="24" spans="1:9" hidden="1">
      <c r="A24" s="17" t="s">
        <v>54</v>
      </c>
      <c r="B24" s="12" t="e">
        <f>VLOOKUP($E24,УЧАСТНИКИ!$A$2:$L$655,3,FALSE)</f>
        <v>#N/A</v>
      </c>
      <c r="C24" s="13" t="e">
        <f>VLOOKUP($E24,УЧАСТНИКИ!$A$2:$L$655,4,FALSE)</f>
        <v>#N/A</v>
      </c>
      <c r="D24" s="29" t="e">
        <f>VLOOKUP($E24,УЧАСТНИКИ!$A$2:$L$655,5,FALSE)</f>
        <v>#N/A</v>
      </c>
      <c r="E24" s="17"/>
      <c r="F24" s="17"/>
      <c r="G24" s="17"/>
      <c r="H24" s="17"/>
      <c r="I24" s="13" t="e">
        <f>VLOOKUP($E24,УЧАСТНИКИ!$A$2:$L$655,9,FALSE)</f>
        <v>#N/A</v>
      </c>
    </row>
    <row r="25" spans="1:9" hidden="1">
      <c r="A25" s="17">
        <v>8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9" t="e">
        <f>VLOOKUP($E25,УЧАСТНИКИ!$A$2:$L$655,5,FALSE)</f>
        <v>#N/A</v>
      </c>
      <c r="E25" s="17"/>
      <c r="F25" s="17"/>
      <c r="G25" s="17"/>
      <c r="H25" s="17"/>
      <c r="I25" s="13" t="e">
        <f>VLOOKUP($E25,УЧАСТНИКИ!$A$2:$L$655,9,FALSE)</f>
        <v>#N/A</v>
      </c>
    </row>
    <row r="26" spans="1:9" hidden="1">
      <c r="A26" s="107"/>
      <c r="B26" s="113" t="s">
        <v>57</v>
      </c>
      <c r="C26" s="108"/>
      <c r="D26" s="108"/>
      <c r="E26" s="108"/>
      <c r="F26" s="108"/>
      <c r="G26" s="108"/>
      <c r="H26" s="108"/>
      <c r="I26" s="109"/>
    </row>
    <row r="27" spans="1:9" hidden="1">
      <c r="A27" s="17" t="s">
        <v>48</v>
      </c>
      <c r="B27" s="12" t="e">
        <f>VLOOKUP($E27,УЧАСТНИКИ!$A$2:$L$655,3,FALSE)</f>
        <v>#N/A</v>
      </c>
      <c r="C27" s="13" t="e">
        <f>VLOOKUP($E27,УЧАСТНИКИ!$A$2:$L$655,4,FALSE)</f>
        <v>#N/A</v>
      </c>
      <c r="D27" s="29" t="e">
        <f>VLOOKUP($E27,УЧАСТНИКИ!$A$2:$L$655,5,FALSE)</f>
        <v>#N/A</v>
      </c>
      <c r="E27" s="17"/>
      <c r="F27" s="17"/>
      <c r="G27" s="17"/>
      <c r="H27" s="17"/>
      <c r="I27" s="13" t="e">
        <f>VLOOKUP($E27,УЧАСТНИКИ!$A$2:$L$655,9,FALSE)</f>
        <v>#N/A</v>
      </c>
    </row>
    <row r="28" spans="1:9" hidden="1">
      <c r="A28" s="17" t="s">
        <v>49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9" t="e">
        <f>VLOOKUP($E28,УЧАСТНИКИ!$A$2:$L$655,5,FALSE)</f>
        <v>#N/A</v>
      </c>
      <c r="E28" s="17"/>
      <c r="F28" s="17"/>
      <c r="G28" s="17"/>
      <c r="H28" s="17"/>
      <c r="I28" s="13" t="e">
        <f>VLOOKUP($E28,УЧАСТНИКИ!$A$2:$L$655,9,FALSE)</f>
        <v>#N/A</v>
      </c>
    </row>
    <row r="29" spans="1:9" hidden="1">
      <c r="A29" s="17" t="s">
        <v>50</v>
      </c>
      <c r="B29" s="12" t="e">
        <f>VLOOKUP($E29,УЧАСТНИКИ!$A$2:$L$655,3,FALSE)</f>
        <v>#N/A</v>
      </c>
      <c r="C29" s="13" t="e">
        <f>VLOOKUP($E29,УЧАСТНИКИ!$A$2:$L$655,4,FALSE)</f>
        <v>#N/A</v>
      </c>
      <c r="D29" s="29" t="e">
        <f>VLOOKUP($E29,УЧАСТНИКИ!$A$2:$L$655,5,FALSE)</f>
        <v>#N/A</v>
      </c>
      <c r="E29" s="17"/>
      <c r="F29" s="17"/>
      <c r="G29" s="17"/>
      <c r="H29" s="17"/>
      <c r="I29" s="13" t="e">
        <f>VLOOKUP($E29,УЧАСТНИКИ!$A$2:$L$655,9,FALSE)</f>
        <v>#N/A</v>
      </c>
    </row>
    <row r="30" spans="1:9" hidden="1">
      <c r="A30" s="17" t="s">
        <v>51</v>
      </c>
      <c r="B30" s="12" t="e">
        <f>VLOOKUP($E30,УЧАСТНИКИ!$A$2:$L$655,3,FALSE)</f>
        <v>#N/A</v>
      </c>
      <c r="C30" s="13" t="e">
        <f>VLOOKUP($E30,УЧАСТНИКИ!$A$2:$L$655,4,FALSE)</f>
        <v>#N/A</v>
      </c>
      <c r="D30" s="29" t="e">
        <f>VLOOKUP($E30,УЧАСТНИКИ!$A$2:$L$655,5,FALSE)</f>
        <v>#N/A</v>
      </c>
      <c r="E30" s="17"/>
      <c r="F30" s="17"/>
      <c r="G30" s="17"/>
      <c r="H30" s="17"/>
      <c r="I30" s="13" t="e">
        <f>VLOOKUP($E30,УЧАСТНИКИ!$A$2:$L$655,9,FALSE)</f>
        <v>#N/A</v>
      </c>
    </row>
    <row r="31" spans="1:9" hidden="1">
      <c r="A31" s="17" t="s">
        <v>52</v>
      </c>
      <c r="B31" s="12" t="e">
        <f>VLOOKUP($E31,УЧАСТНИКИ!$A$2:$L$655,3,FALSE)</f>
        <v>#N/A</v>
      </c>
      <c r="C31" s="13" t="e">
        <f>VLOOKUP($E31,УЧАСТНИКИ!$A$2:$L$655,4,FALSE)</f>
        <v>#N/A</v>
      </c>
      <c r="D31" s="29" t="e">
        <f>VLOOKUP($E31,УЧАСТНИКИ!$A$2:$L$655,5,FALSE)</f>
        <v>#N/A</v>
      </c>
      <c r="E31" s="17"/>
      <c r="F31" s="17"/>
      <c r="G31" s="17"/>
      <c r="H31" s="17"/>
      <c r="I31" s="13" t="e">
        <f>VLOOKUP($E31,УЧАСТНИКИ!$A$2:$L$655,9,FALSE)</f>
        <v>#N/A</v>
      </c>
    </row>
    <row r="32" spans="1:9" hidden="1">
      <c r="A32" s="17" t="s">
        <v>53</v>
      </c>
      <c r="B32" s="12" t="e">
        <f>VLOOKUP($E32,УЧАСТНИКИ!$A$2:$L$655,3,FALSE)</f>
        <v>#N/A</v>
      </c>
      <c r="C32" s="13" t="e">
        <f>VLOOKUP($E32,УЧАСТНИКИ!$A$2:$L$655,4,FALSE)</f>
        <v>#N/A</v>
      </c>
      <c r="D32" s="29" t="e">
        <f>VLOOKUP($E32,УЧАСТНИКИ!$A$2:$L$655,5,FALSE)</f>
        <v>#N/A</v>
      </c>
      <c r="E32" s="17"/>
      <c r="F32" s="17"/>
      <c r="G32" s="17"/>
      <c r="H32" s="17"/>
      <c r="I32" s="13" t="e">
        <f>VLOOKUP($E32,УЧАСТНИКИ!$A$2:$L$655,9,FALSE)</f>
        <v>#N/A</v>
      </c>
    </row>
    <row r="33" spans="1:9" hidden="1">
      <c r="A33" s="17" t="s">
        <v>54</v>
      </c>
      <c r="B33" s="12" t="e">
        <f>VLOOKUP($E33,УЧАСТНИКИ!$A$2:$L$655,3,FALSE)</f>
        <v>#N/A</v>
      </c>
      <c r="C33" s="13" t="e">
        <f>VLOOKUP($E33,УЧАСТНИКИ!$A$2:$L$655,4,FALSE)</f>
        <v>#N/A</v>
      </c>
      <c r="D33" s="29" t="e">
        <f>VLOOKUP($E33,УЧАСТНИКИ!$A$2:$L$655,5,FALSE)</f>
        <v>#N/A</v>
      </c>
      <c r="E33" s="17"/>
      <c r="F33" s="17"/>
      <c r="G33" s="17"/>
      <c r="H33" s="17"/>
      <c r="I33" s="13" t="e">
        <f>VLOOKUP($E33,УЧАСТНИКИ!$A$2:$L$655,9,FALSE)</f>
        <v>#N/A</v>
      </c>
    </row>
    <row r="34" spans="1:9" hidden="1">
      <c r="A34" s="17">
        <v>8</v>
      </c>
      <c r="B34" s="12" t="e">
        <f>VLOOKUP($E34,УЧАСТНИКИ!$A$2:$L$655,3,FALSE)</f>
        <v>#N/A</v>
      </c>
      <c r="C34" s="13" t="e">
        <f>VLOOKUP($E34,УЧАСТНИКИ!$A$2:$L$655,4,FALSE)</f>
        <v>#N/A</v>
      </c>
      <c r="D34" s="29" t="e">
        <f>VLOOKUP($E34,УЧАСТНИКИ!$A$2:$L$655,5,FALSE)</f>
        <v>#N/A</v>
      </c>
      <c r="E34" s="17"/>
      <c r="F34" s="17"/>
      <c r="G34" s="17"/>
      <c r="H34" s="17"/>
      <c r="I34" s="13" t="e">
        <f>VLOOKUP($E34,УЧАСТНИКИ!$A$2:$L$655,9,FALSE)</f>
        <v>#N/A</v>
      </c>
    </row>
    <row r="35" spans="1:9" hidden="1">
      <c r="A35" s="107"/>
      <c r="B35" s="113" t="s">
        <v>58</v>
      </c>
      <c r="C35" s="108"/>
      <c r="D35" s="108"/>
      <c r="E35" s="108"/>
      <c r="F35" s="108"/>
      <c r="G35" s="108"/>
      <c r="H35" s="108"/>
      <c r="I35" s="109"/>
    </row>
    <row r="36" spans="1:9" hidden="1">
      <c r="A36" s="17" t="s">
        <v>48</v>
      </c>
      <c r="B36" s="12" t="e">
        <f>VLOOKUP($E36,УЧАСТНИКИ!$A$2:$L$655,3,FALSE)</f>
        <v>#N/A</v>
      </c>
      <c r="C36" s="13" t="e">
        <f>VLOOKUP($E36,УЧАСТНИКИ!$A$2:$L$655,4,FALSE)</f>
        <v>#N/A</v>
      </c>
      <c r="D36" s="29" t="e">
        <f>VLOOKUP($E36,УЧАСТНИКИ!$A$2:$L$655,5,FALSE)</f>
        <v>#N/A</v>
      </c>
      <c r="E36" s="17"/>
      <c r="F36" s="17"/>
      <c r="G36" s="17"/>
      <c r="H36" s="17"/>
      <c r="I36" s="13" t="e">
        <f>VLOOKUP($E36,УЧАСТНИКИ!$A$2:$L$655,9,FALSE)</f>
        <v>#N/A</v>
      </c>
    </row>
    <row r="37" spans="1:9" hidden="1">
      <c r="A37" s="17" t="s">
        <v>49</v>
      </c>
      <c r="B37" s="12" t="e">
        <f>VLOOKUP($E37,УЧАСТНИКИ!$A$2:$L$655,3,FALSE)</f>
        <v>#N/A</v>
      </c>
      <c r="C37" s="13" t="e">
        <f>VLOOKUP($E37,УЧАСТНИКИ!$A$2:$L$655,4,FALSE)</f>
        <v>#N/A</v>
      </c>
      <c r="D37" s="29" t="e">
        <f>VLOOKUP($E37,УЧАСТНИКИ!$A$2:$L$655,5,FALSE)</f>
        <v>#N/A</v>
      </c>
      <c r="E37" s="17"/>
      <c r="F37" s="17"/>
      <c r="G37" s="17"/>
      <c r="H37" s="17"/>
      <c r="I37" s="13" t="e">
        <f>VLOOKUP($E37,УЧАСТНИКИ!$A$2:$L$655,9,FALSE)</f>
        <v>#N/A</v>
      </c>
    </row>
    <row r="38" spans="1:9" hidden="1">
      <c r="A38" s="17" t="s">
        <v>50</v>
      </c>
      <c r="B38" s="12" t="e">
        <f>VLOOKUP($E38,УЧАСТНИКИ!$A$2:$L$655,3,FALSE)</f>
        <v>#N/A</v>
      </c>
      <c r="C38" s="13" t="e">
        <f>VLOOKUP($E38,УЧАСТНИКИ!$A$2:$L$655,4,FALSE)</f>
        <v>#N/A</v>
      </c>
      <c r="D38" s="29" t="e">
        <f>VLOOKUP($E38,УЧАСТНИКИ!$A$2:$L$655,5,FALSE)</f>
        <v>#N/A</v>
      </c>
      <c r="E38" s="17"/>
      <c r="F38" s="17"/>
      <c r="G38" s="17"/>
      <c r="H38" s="17"/>
      <c r="I38" s="13" t="e">
        <f>VLOOKUP($E38,УЧАСТНИКИ!$A$2:$L$655,9,FALSE)</f>
        <v>#N/A</v>
      </c>
    </row>
    <row r="39" spans="1:9" hidden="1">
      <c r="A39" s="17" t="s">
        <v>51</v>
      </c>
      <c r="B39" s="12" t="e">
        <f>VLOOKUP($E39,УЧАСТНИКИ!$A$2:$L$655,3,FALSE)</f>
        <v>#N/A</v>
      </c>
      <c r="C39" s="13" t="e">
        <f>VLOOKUP($E39,УЧАСТНИКИ!$A$2:$L$655,4,FALSE)</f>
        <v>#N/A</v>
      </c>
      <c r="D39" s="29" t="e">
        <f>VLOOKUP($E39,УЧАСТНИКИ!$A$2:$L$655,5,FALSE)</f>
        <v>#N/A</v>
      </c>
      <c r="E39" s="17"/>
      <c r="F39" s="17"/>
      <c r="G39" s="17"/>
      <c r="H39" s="17"/>
      <c r="I39" s="13" t="e">
        <f>VLOOKUP($E39,УЧАСТНИКИ!$A$2:$L$655,9,FALSE)</f>
        <v>#N/A</v>
      </c>
    </row>
    <row r="40" spans="1:9" hidden="1">
      <c r="A40" s="17" t="s">
        <v>52</v>
      </c>
      <c r="B40" s="12" t="e">
        <f>VLOOKUP($E40,УЧАСТНИКИ!$A$2:$L$655,3,FALSE)</f>
        <v>#N/A</v>
      </c>
      <c r="C40" s="13" t="e">
        <f>VLOOKUP($E40,УЧАСТНИКИ!$A$2:$L$655,4,FALSE)</f>
        <v>#N/A</v>
      </c>
      <c r="D40" s="29" t="e">
        <f>VLOOKUP($E40,УЧАСТНИКИ!$A$2:$L$655,5,FALSE)</f>
        <v>#N/A</v>
      </c>
      <c r="E40" s="17"/>
      <c r="F40" s="17"/>
      <c r="G40" s="17"/>
      <c r="H40" s="17"/>
      <c r="I40" s="13" t="e">
        <f>VLOOKUP($E40,УЧАСТНИКИ!$A$2:$L$655,9,FALSE)</f>
        <v>#N/A</v>
      </c>
    </row>
    <row r="41" spans="1:9" hidden="1">
      <c r="A41" s="17" t="s">
        <v>53</v>
      </c>
      <c r="B41" s="12" t="e">
        <f>VLOOKUP($E41,УЧАСТНИКИ!$A$2:$L$655,3,FALSE)</f>
        <v>#N/A</v>
      </c>
      <c r="C41" s="13" t="e">
        <f>VLOOKUP($E41,УЧАСТНИКИ!$A$2:$L$655,4,FALSE)</f>
        <v>#N/A</v>
      </c>
      <c r="D41" s="29" t="e">
        <f>VLOOKUP($E41,УЧАСТНИКИ!$A$2:$L$655,5,FALSE)</f>
        <v>#N/A</v>
      </c>
      <c r="E41" s="17"/>
      <c r="F41" s="17"/>
      <c r="G41" s="17"/>
      <c r="H41" s="17"/>
      <c r="I41" s="13" t="e">
        <f>VLOOKUP($E41,УЧАСТНИКИ!$A$2:$L$655,9,FALSE)</f>
        <v>#N/A</v>
      </c>
    </row>
    <row r="42" spans="1:9" hidden="1">
      <c r="A42" s="17" t="s">
        <v>54</v>
      </c>
      <c r="B42" s="12" t="e">
        <f>VLOOKUP($E42,УЧАСТНИКИ!$A$2:$L$655,3,FALSE)</f>
        <v>#N/A</v>
      </c>
      <c r="C42" s="13" t="e">
        <f>VLOOKUP($E42,УЧАСТНИКИ!$A$2:$L$655,4,FALSE)</f>
        <v>#N/A</v>
      </c>
      <c r="D42" s="29" t="e">
        <f>VLOOKUP($E42,УЧАСТНИКИ!$A$2:$L$655,5,FALSE)</f>
        <v>#N/A</v>
      </c>
      <c r="E42" s="17"/>
      <c r="F42" s="17"/>
      <c r="G42" s="17"/>
      <c r="H42" s="17"/>
      <c r="I42" s="13" t="e">
        <f>VLOOKUP($E42,УЧАСТНИКИ!$A$2:$L$655,9,FALSE)</f>
        <v>#N/A</v>
      </c>
    </row>
    <row r="43" spans="1:9" hidden="1">
      <c r="A43" s="17">
        <v>8</v>
      </c>
      <c r="B43" s="12" t="e">
        <f>VLOOKUP($E43,УЧАСТНИКИ!$A$2:$L$655,3,FALSE)</f>
        <v>#N/A</v>
      </c>
      <c r="C43" s="13" t="e">
        <f>VLOOKUP($E43,УЧАСТНИКИ!$A$2:$L$655,4,FALSE)</f>
        <v>#N/A</v>
      </c>
      <c r="D43" s="29" t="e">
        <f>VLOOKUP($E43,УЧАСТНИКИ!$A$2:$L$655,5,FALSE)</f>
        <v>#N/A</v>
      </c>
      <c r="E43" s="17"/>
      <c r="F43" s="17"/>
      <c r="G43" s="17"/>
      <c r="H43" s="17"/>
      <c r="I43" s="13" t="e">
        <f>VLOOKUP($E43,УЧАСТНИКИ!$A$2:$L$655,9,FALSE)</f>
        <v>#N/A</v>
      </c>
    </row>
    <row r="44" spans="1:9" hidden="1">
      <c r="A44" s="110"/>
      <c r="B44" s="113" t="s">
        <v>73</v>
      </c>
      <c r="C44" s="111"/>
      <c r="D44" s="111"/>
      <c r="E44" s="111"/>
      <c r="F44" s="111"/>
      <c r="G44" s="111"/>
      <c r="H44" s="111"/>
      <c r="I44" s="112"/>
    </row>
    <row r="45" spans="1:9" hidden="1">
      <c r="A45" s="17" t="s">
        <v>48</v>
      </c>
      <c r="B45" s="12" t="e">
        <f>VLOOKUP($E45,УЧАСТНИКИ!$A$2:$L$655,3,FALSE)</f>
        <v>#N/A</v>
      </c>
      <c r="C45" s="13" t="e">
        <f>VLOOKUP($E45,УЧАСТНИКИ!$A$2:$L$655,4,FALSE)</f>
        <v>#N/A</v>
      </c>
      <c r="D45" s="29" t="e">
        <f>VLOOKUP($E45,УЧАСТНИКИ!$A$2:$L$655,5,FALSE)</f>
        <v>#N/A</v>
      </c>
      <c r="E45" s="17"/>
      <c r="F45" s="17"/>
      <c r="G45" s="17"/>
      <c r="H45" s="17"/>
      <c r="I45" s="13" t="e">
        <f>VLOOKUP($E45,УЧАСТНИКИ!$A$2:$L$655,9,FALSE)</f>
        <v>#N/A</v>
      </c>
    </row>
    <row r="46" spans="1:9" hidden="1">
      <c r="A46" s="17" t="s">
        <v>49</v>
      </c>
      <c r="B46" s="12" t="e">
        <f>VLOOKUP($E46,УЧАСТНИКИ!$A$2:$L$655,3,FALSE)</f>
        <v>#N/A</v>
      </c>
      <c r="C46" s="13" t="e">
        <f>VLOOKUP($E46,УЧАСТНИКИ!$A$2:$L$655,4,FALSE)</f>
        <v>#N/A</v>
      </c>
      <c r="D46" s="29" t="e">
        <f>VLOOKUP($E46,УЧАСТНИКИ!$A$2:$L$655,5,FALSE)</f>
        <v>#N/A</v>
      </c>
      <c r="E46" s="17"/>
      <c r="F46" s="17"/>
      <c r="G46" s="17"/>
      <c r="H46" s="17"/>
      <c r="I46" s="13" t="e">
        <f>VLOOKUP($E46,УЧАСТНИКИ!$A$2:$L$655,9,FALSE)</f>
        <v>#N/A</v>
      </c>
    </row>
    <row r="47" spans="1:9" hidden="1">
      <c r="A47" s="17" t="s">
        <v>50</v>
      </c>
      <c r="B47" s="12" t="e">
        <f>VLOOKUP($E47,УЧАСТНИКИ!$A$2:$L$655,3,FALSE)</f>
        <v>#N/A</v>
      </c>
      <c r="C47" s="13" t="e">
        <f>VLOOKUP($E47,УЧАСТНИКИ!$A$2:$L$655,4,FALSE)</f>
        <v>#N/A</v>
      </c>
      <c r="D47" s="29" t="e">
        <f>VLOOKUP($E47,УЧАСТНИКИ!$A$2:$L$655,5,FALSE)</f>
        <v>#N/A</v>
      </c>
      <c r="E47" s="17"/>
      <c r="F47" s="17"/>
      <c r="G47" s="17"/>
      <c r="H47" s="17"/>
      <c r="I47" s="13" t="e">
        <f>VLOOKUP($E47,УЧАСТНИКИ!$A$2:$L$655,9,FALSE)</f>
        <v>#N/A</v>
      </c>
    </row>
    <row r="48" spans="1:9" hidden="1">
      <c r="A48" s="17" t="s">
        <v>51</v>
      </c>
      <c r="B48" s="12" t="e">
        <f>VLOOKUP($E48,УЧАСТНИКИ!$A$2:$L$655,3,FALSE)</f>
        <v>#N/A</v>
      </c>
      <c r="C48" s="13" t="e">
        <f>VLOOKUP($E48,УЧАСТНИКИ!$A$2:$L$655,4,FALSE)</f>
        <v>#N/A</v>
      </c>
      <c r="D48" s="29" t="e">
        <f>VLOOKUP($E48,УЧАСТНИКИ!$A$2:$L$655,5,FALSE)</f>
        <v>#N/A</v>
      </c>
      <c r="E48" s="17"/>
      <c r="F48" s="17"/>
      <c r="G48" s="17"/>
      <c r="H48" s="17"/>
      <c r="I48" s="13" t="e">
        <f>VLOOKUP($E48,УЧАСТНИКИ!$A$2:$L$655,9,FALSE)</f>
        <v>#N/A</v>
      </c>
    </row>
    <row r="49" spans="1:9" hidden="1">
      <c r="A49" s="17" t="s">
        <v>52</v>
      </c>
      <c r="B49" s="12" t="e">
        <f>VLOOKUP($E49,УЧАСТНИКИ!$A$2:$L$655,3,FALSE)</f>
        <v>#N/A</v>
      </c>
      <c r="C49" s="13" t="e">
        <f>VLOOKUP($E49,УЧАСТНИКИ!$A$2:$L$655,4,FALSE)</f>
        <v>#N/A</v>
      </c>
      <c r="D49" s="29" t="e">
        <f>VLOOKUP($E49,УЧАСТНИКИ!$A$2:$L$655,5,FALSE)</f>
        <v>#N/A</v>
      </c>
      <c r="E49" s="17"/>
      <c r="F49" s="17"/>
      <c r="G49" s="17"/>
      <c r="H49" s="17"/>
      <c r="I49" s="13" t="e">
        <f>VLOOKUP($E49,УЧАСТНИКИ!$A$2:$L$655,9,FALSE)</f>
        <v>#N/A</v>
      </c>
    </row>
    <row r="50" spans="1:9" hidden="1">
      <c r="A50" s="17" t="s">
        <v>53</v>
      </c>
      <c r="B50" s="12" t="e">
        <f>VLOOKUP($E50,УЧАСТНИКИ!$A$2:$L$655,3,FALSE)</f>
        <v>#N/A</v>
      </c>
      <c r="C50" s="13" t="e">
        <f>VLOOKUP($E50,УЧАСТНИКИ!$A$2:$L$655,4,FALSE)</f>
        <v>#N/A</v>
      </c>
      <c r="D50" s="29" t="e">
        <f>VLOOKUP($E50,УЧАСТНИКИ!$A$2:$L$655,5,FALSE)</f>
        <v>#N/A</v>
      </c>
      <c r="E50" s="17"/>
      <c r="F50" s="17"/>
      <c r="G50" s="17"/>
      <c r="H50" s="17"/>
      <c r="I50" s="13" t="e">
        <f>VLOOKUP($E50,УЧАСТНИКИ!$A$2:$L$655,9,FALSE)</f>
        <v>#N/A</v>
      </c>
    </row>
    <row r="51" spans="1:9" hidden="1">
      <c r="A51" s="17" t="s">
        <v>54</v>
      </c>
      <c r="B51" s="12" t="e">
        <f>VLOOKUP($E51,УЧАСТНИКИ!$A$2:$L$655,3,FALSE)</f>
        <v>#N/A</v>
      </c>
      <c r="C51" s="13" t="e">
        <f>VLOOKUP($E51,УЧАСТНИКИ!$A$2:$L$655,4,FALSE)</f>
        <v>#N/A</v>
      </c>
      <c r="D51" s="29" t="e">
        <f>VLOOKUP($E51,УЧАСТНИКИ!$A$2:$L$655,5,FALSE)</f>
        <v>#N/A</v>
      </c>
      <c r="E51" s="17"/>
      <c r="F51" s="17"/>
      <c r="G51" s="17"/>
      <c r="H51" s="17"/>
      <c r="I51" s="13" t="e">
        <f>VLOOKUP($E51,УЧАСТНИКИ!$A$2:$L$655,9,FALSE)</f>
        <v>#N/A</v>
      </c>
    </row>
    <row r="52" spans="1:9" hidden="1">
      <c r="A52" s="17">
        <v>8</v>
      </c>
      <c r="B52" s="12" t="e">
        <f>VLOOKUP($E52,УЧАСТНИКИ!$A$2:$L$655,3,FALSE)</f>
        <v>#N/A</v>
      </c>
      <c r="C52" s="13" t="e">
        <f>VLOOKUP($E52,УЧАСТНИКИ!$A$2:$L$655,4,FALSE)</f>
        <v>#N/A</v>
      </c>
      <c r="D52" s="29" t="e">
        <f>VLOOKUP($E52,УЧАСТНИКИ!$A$2:$L$655,5,FALSE)</f>
        <v>#N/A</v>
      </c>
      <c r="E52" s="17"/>
      <c r="F52" s="17"/>
      <c r="G52" s="17"/>
      <c r="H52" s="17"/>
      <c r="I52" s="13" t="e">
        <f>VLOOKUP($E52,УЧАСТНИКИ!$A$2:$L$655,9,FALSE)</f>
        <v>#N/A</v>
      </c>
    </row>
    <row r="53" spans="1:9" hidden="1">
      <c r="A53" s="110"/>
      <c r="B53" s="113" t="s">
        <v>35</v>
      </c>
      <c r="C53" s="111"/>
      <c r="D53" s="111"/>
      <c r="E53" s="111"/>
      <c r="F53" s="111"/>
      <c r="G53" s="111"/>
      <c r="H53" s="111"/>
      <c r="I53" s="112"/>
    </row>
    <row r="54" spans="1:9" hidden="1">
      <c r="A54" s="17" t="s">
        <v>48</v>
      </c>
      <c r="B54" s="12" t="e">
        <f>VLOOKUP($E54,УЧАСТНИКИ!$A$2:$L$655,3,FALSE)</f>
        <v>#N/A</v>
      </c>
      <c r="C54" s="13" t="e">
        <f>VLOOKUP($E54,УЧАСТНИКИ!$A$2:$L$655,4,FALSE)</f>
        <v>#N/A</v>
      </c>
      <c r="D54" s="29" t="e">
        <f>VLOOKUP($E54,УЧАСТНИКИ!$A$2:$L$655,5,FALSE)</f>
        <v>#N/A</v>
      </c>
      <c r="E54" s="17"/>
      <c r="F54" s="17"/>
      <c r="G54" s="17"/>
      <c r="H54" s="17"/>
      <c r="I54" s="13" t="e">
        <f>VLOOKUP($E54,УЧАСТНИКИ!$A$2:$L$655,9,FALSE)</f>
        <v>#N/A</v>
      </c>
    </row>
    <row r="55" spans="1:9" hidden="1">
      <c r="A55" s="17" t="s">
        <v>49</v>
      </c>
      <c r="B55" s="12" t="e">
        <f>VLOOKUP($E55,УЧАСТНИКИ!$A$2:$L$655,3,FALSE)</f>
        <v>#N/A</v>
      </c>
      <c r="C55" s="13" t="e">
        <f>VLOOKUP($E55,УЧАСТНИКИ!$A$2:$L$655,4,FALSE)</f>
        <v>#N/A</v>
      </c>
      <c r="D55" s="29" t="e">
        <f>VLOOKUP($E55,УЧАСТНИКИ!$A$2:$L$655,5,FALSE)</f>
        <v>#N/A</v>
      </c>
      <c r="E55" s="17"/>
      <c r="F55" s="17"/>
      <c r="G55" s="17"/>
      <c r="H55" s="17"/>
      <c r="I55" s="13" t="e">
        <f>VLOOKUP($E55,УЧАСТНИКИ!$A$2:$L$655,9,FALSE)</f>
        <v>#N/A</v>
      </c>
    </row>
    <row r="56" spans="1:9" hidden="1">
      <c r="A56" s="17" t="s">
        <v>50</v>
      </c>
      <c r="B56" s="12" t="e">
        <f>VLOOKUP($E56,УЧАСТНИКИ!$A$2:$L$655,3,FALSE)</f>
        <v>#N/A</v>
      </c>
      <c r="C56" s="13" t="e">
        <f>VLOOKUP($E56,УЧАСТНИКИ!$A$2:$L$655,4,FALSE)</f>
        <v>#N/A</v>
      </c>
      <c r="D56" s="29" t="e">
        <f>VLOOKUP($E56,УЧАСТНИКИ!$A$2:$L$655,5,FALSE)</f>
        <v>#N/A</v>
      </c>
      <c r="E56" s="17"/>
      <c r="F56" s="17"/>
      <c r="G56" s="17"/>
      <c r="H56" s="17"/>
      <c r="I56" s="13" t="e">
        <f>VLOOKUP($E56,УЧАСТНИКИ!$A$2:$L$655,9,FALSE)</f>
        <v>#N/A</v>
      </c>
    </row>
    <row r="57" spans="1:9" hidden="1">
      <c r="A57" s="17" t="s">
        <v>51</v>
      </c>
      <c r="B57" s="12" t="e">
        <f>VLOOKUP($E57,УЧАСТНИКИ!$A$2:$L$655,3,FALSE)</f>
        <v>#N/A</v>
      </c>
      <c r="C57" s="13" t="e">
        <f>VLOOKUP($E57,УЧАСТНИКИ!$A$2:$L$655,4,FALSE)</f>
        <v>#N/A</v>
      </c>
      <c r="D57" s="29" t="e">
        <f>VLOOKUP($E57,УЧАСТНИКИ!$A$2:$L$655,5,FALSE)</f>
        <v>#N/A</v>
      </c>
      <c r="E57" s="17"/>
      <c r="F57" s="17"/>
      <c r="G57" s="17"/>
      <c r="H57" s="17"/>
      <c r="I57" s="13" t="e">
        <f>VLOOKUP($E57,УЧАСТНИКИ!$A$2:$L$655,9,FALSE)</f>
        <v>#N/A</v>
      </c>
    </row>
    <row r="58" spans="1:9" hidden="1">
      <c r="A58" s="17" t="s">
        <v>52</v>
      </c>
      <c r="B58" s="12" t="e">
        <f>VLOOKUP($E58,УЧАСТНИКИ!$A$2:$L$655,3,FALSE)</f>
        <v>#N/A</v>
      </c>
      <c r="C58" s="13" t="e">
        <f>VLOOKUP($E58,УЧАСТНИКИ!$A$2:$L$655,4,FALSE)</f>
        <v>#N/A</v>
      </c>
      <c r="D58" s="29" t="e">
        <f>VLOOKUP($E58,УЧАСТНИКИ!$A$2:$L$655,5,FALSE)</f>
        <v>#N/A</v>
      </c>
      <c r="E58" s="17"/>
      <c r="F58" s="17"/>
      <c r="G58" s="17"/>
      <c r="H58" s="17"/>
      <c r="I58" s="13" t="e">
        <f>VLOOKUP($E58,УЧАСТНИКИ!$A$2:$L$655,9,FALSE)</f>
        <v>#N/A</v>
      </c>
    </row>
    <row r="59" spans="1:9" hidden="1">
      <c r="A59" s="17" t="s">
        <v>53</v>
      </c>
      <c r="B59" s="12" t="e">
        <f>VLOOKUP($E59,УЧАСТНИКИ!$A$2:$L$655,3,FALSE)</f>
        <v>#N/A</v>
      </c>
      <c r="C59" s="13" t="e">
        <f>VLOOKUP($E59,УЧАСТНИКИ!$A$2:$L$655,4,FALSE)</f>
        <v>#N/A</v>
      </c>
      <c r="D59" s="29" t="e">
        <f>VLOOKUP($E59,УЧАСТНИКИ!$A$2:$L$655,5,FALSE)</f>
        <v>#N/A</v>
      </c>
      <c r="E59" s="17"/>
      <c r="F59" s="17"/>
      <c r="G59" s="17"/>
      <c r="H59" s="17"/>
      <c r="I59" s="13" t="e">
        <f>VLOOKUP($E59,УЧАСТНИКИ!$A$2:$L$655,9,FALSE)</f>
        <v>#N/A</v>
      </c>
    </row>
    <row r="60" spans="1:9" hidden="1">
      <c r="A60" s="17" t="s">
        <v>54</v>
      </c>
      <c r="B60" s="12" t="e">
        <f>VLOOKUP($E60,УЧАСТНИКИ!$A$2:$L$655,3,FALSE)</f>
        <v>#N/A</v>
      </c>
      <c r="C60" s="13" t="e">
        <f>VLOOKUP($E60,УЧАСТНИКИ!$A$2:$L$655,4,FALSE)</f>
        <v>#N/A</v>
      </c>
      <c r="D60" s="29" t="e">
        <f>VLOOKUP($E60,УЧАСТНИКИ!$A$2:$L$655,5,FALSE)</f>
        <v>#N/A</v>
      </c>
      <c r="E60" s="17"/>
      <c r="F60" s="17"/>
      <c r="G60" s="17"/>
      <c r="H60" s="17"/>
      <c r="I60" s="13" t="e">
        <f>VLOOKUP($E60,УЧАСТНИКИ!$A$2:$L$655,9,FALSE)</f>
        <v>#N/A</v>
      </c>
    </row>
    <row r="61" spans="1:9" hidden="1">
      <c r="A61" s="17">
        <v>8</v>
      </c>
      <c r="B61" s="12" t="e">
        <f>VLOOKUP($E61,УЧАСТНИКИ!$A$2:$L$655,3,FALSE)</f>
        <v>#N/A</v>
      </c>
      <c r="C61" s="13" t="e">
        <f>VLOOKUP($E61,УЧАСТНИКИ!$A$2:$L$655,4,FALSE)</f>
        <v>#N/A</v>
      </c>
      <c r="D61" s="29" t="e">
        <f>VLOOKUP($E61,УЧАСТНИКИ!$A$2:$L$655,5,FALSE)</f>
        <v>#N/A</v>
      </c>
      <c r="E61" s="17"/>
      <c r="F61" s="17"/>
      <c r="G61" s="17"/>
      <c r="H61" s="17"/>
      <c r="I61" s="13" t="e">
        <f>VLOOKUP($E61,УЧАСТНИКИ!$A$2:$L$655,9,FALSE)</f>
        <v>#N/A</v>
      </c>
    </row>
    <row r="62" spans="1:9" hidden="1">
      <c r="A62" s="110"/>
      <c r="B62" s="113" t="s">
        <v>1</v>
      </c>
      <c r="C62" s="111"/>
      <c r="D62" s="111"/>
      <c r="E62" s="111"/>
      <c r="F62" s="111"/>
      <c r="G62" s="111"/>
      <c r="H62" s="111"/>
      <c r="I62" s="112"/>
    </row>
    <row r="63" spans="1:9" hidden="1">
      <c r="A63" s="17" t="s">
        <v>48</v>
      </c>
      <c r="B63" s="12" t="e">
        <f>VLOOKUP($E63,УЧАСТНИКИ!$A$2:$L$655,3,FALSE)</f>
        <v>#N/A</v>
      </c>
      <c r="C63" s="13" t="e">
        <f>VLOOKUP($E63,УЧАСТНИКИ!$A$2:$L$655,4,FALSE)</f>
        <v>#N/A</v>
      </c>
      <c r="D63" s="29" t="e">
        <f>VLOOKUP($E63,УЧАСТНИКИ!$A$2:$L$655,5,FALSE)</f>
        <v>#N/A</v>
      </c>
      <c r="E63" s="17"/>
      <c r="F63" s="17"/>
      <c r="G63" s="17"/>
      <c r="H63" s="17"/>
      <c r="I63" s="13" t="e">
        <f>VLOOKUP($E63,УЧАСТНИКИ!$A$2:$L$655,9,FALSE)</f>
        <v>#N/A</v>
      </c>
    </row>
    <row r="64" spans="1:9" hidden="1">
      <c r="A64" s="17" t="s">
        <v>49</v>
      </c>
      <c r="B64" s="12" t="e">
        <f>VLOOKUP($E64,УЧАСТНИКИ!$A$2:$L$655,3,FALSE)</f>
        <v>#N/A</v>
      </c>
      <c r="C64" s="13" t="e">
        <f>VLOOKUP($E64,УЧАСТНИКИ!$A$2:$L$655,4,FALSE)</f>
        <v>#N/A</v>
      </c>
      <c r="D64" s="29" t="e">
        <f>VLOOKUP($E64,УЧАСТНИКИ!$A$2:$L$655,5,FALSE)</f>
        <v>#N/A</v>
      </c>
      <c r="E64" s="17"/>
      <c r="F64" s="17"/>
      <c r="G64" s="17"/>
      <c r="H64" s="17"/>
      <c r="I64" s="13" t="e">
        <f>VLOOKUP($E64,УЧАСТНИКИ!$A$2:$L$655,9,FALSE)</f>
        <v>#N/A</v>
      </c>
    </row>
    <row r="65" spans="1:10" hidden="1">
      <c r="A65" s="17" t="s">
        <v>50</v>
      </c>
      <c r="B65" s="12" t="e">
        <f>VLOOKUP($E65,УЧАСТНИКИ!$A$2:$L$655,3,FALSE)</f>
        <v>#N/A</v>
      </c>
      <c r="C65" s="13" t="e">
        <f>VLOOKUP($E65,УЧАСТНИКИ!$A$2:$L$655,4,FALSE)</f>
        <v>#N/A</v>
      </c>
      <c r="D65" s="29" t="e">
        <f>VLOOKUP($E65,УЧАСТНИКИ!$A$2:$L$655,5,FALSE)</f>
        <v>#N/A</v>
      </c>
      <c r="E65" s="17"/>
      <c r="F65" s="17"/>
      <c r="G65" s="17"/>
      <c r="H65" s="17"/>
      <c r="I65" s="13" t="e">
        <f>VLOOKUP($E65,УЧАСТНИКИ!$A$2:$L$655,9,FALSE)</f>
        <v>#N/A</v>
      </c>
    </row>
    <row r="66" spans="1:10" hidden="1">
      <c r="A66" s="17" t="s">
        <v>51</v>
      </c>
      <c r="B66" s="12" t="e">
        <f>VLOOKUP($E66,УЧАСТНИКИ!$A$2:$L$655,3,FALSE)</f>
        <v>#N/A</v>
      </c>
      <c r="C66" s="13" t="e">
        <f>VLOOKUP($E66,УЧАСТНИКИ!$A$2:$L$655,4,FALSE)</f>
        <v>#N/A</v>
      </c>
      <c r="D66" s="29" t="e">
        <f>VLOOKUP($E66,УЧАСТНИКИ!$A$2:$L$655,5,FALSE)</f>
        <v>#N/A</v>
      </c>
      <c r="E66" s="17"/>
      <c r="F66" s="17"/>
      <c r="G66" s="17"/>
      <c r="H66" s="17"/>
      <c r="I66" s="13" t="e">
        <f>VLOOKUP($E66,УЧАСТНИКИ!$A$2:$L$655,9,FALSE)</f>
        <v>#N/A</v>
      </c>
    </row>
    <row r="67" spans="1:10" hidden="1">
      <c r="A67" s="17" t="s">
        <v>52</v>
      </c>
      <c r="B67" s="12" t="e">
        <f>VLOOKUP($E67,УЧАСТНИКИ!$A$2:$L$655,3,FALSE)</f>
        <v>#N/A</v>
      </c>
      <c r="C67" s="13" t="e">
        <f>VLOOKUP($E67,УЧАСТНИКИ!$A$2:$L$655,4,FALSE)</f>
        <v>#N/A</v>
      </c>
      <c r="D67" s="29" t="e">
        <f>VLOOKUP($E67,УЧАСТНИКИ!$A$2:$L$655,5,FALSE)</f>
        <v>#N/A</v>
      </c>
      <c r="E67" s="17"/>
      <c r="F67" s="17"/>
      <c r="G67" s="17"/>
      <c r="H67" s="17"/>
      <c r="I67" s="13" t="e">
        <f>VLOOKUP($E67,УЧАСТНИКИ!$A$2:$L$655,9,FALSE)</f>
        <v>#N/A</v>
      </c>
    </row>
    <row r="68" spans="1:10" hidden="1">
      <c r="A68" s="17" t="s">
        <v>53</v>
      </c>
      <c r="B68" s="12" t="e">
        <f>VLOOKUP($E68,УЧАСТНИКИ!$A$2:$L$655,3,FALSE)</f>
        <v>#N/A</v>
      </c>
      <c r="C68" s="13" t="e">
        <f>VLOOKUP($E68,УЧАСТНИКИ!$A$2:$L$655,4,FALSE)</f>
        <v>#N/A</v>
      </c>
      <c r="D68" s="29" t="e">
        <f>VLOOKUP($E68,УЧАСТНИКИ!$A$2:$L$655,5,FALSE)</f>
        <v>#N/A</v>
      </c>
      <c r="E68" s="17"/>
      <c r="F68" s="17"/>
      <c r="G68" s="17"/>
      <c r="H68" s="17"/>
      <c r="I68" s="13" t="e">
        <f>VLOOKUP($E68,УЧАСТНИКИ!$A$2:$L$655,9,FALSE)</f>
        <v>#N/A</v>
      </c>
    </row>
    <row r="69" spans="1:10" hidden="1">
      <c r="A69" s="17" t="s">
        <v>54</v>
      </c>
      <c r="B69" s="12" t="e">
        <f>VLOOKUP($E69,УЧАСТНИКИ!$A$2:$L$655,3,FALSE)</f>
        <v>#N/A</v>
      </c>
      <c r="C69" s="13" t="e">
        <f>VLOOKUP($E69,УЧАСТНИКИ!$A$2:$L$655,4,FALSE)</f>
        <v>#N/A</v>
      </c>
      <c r="D69" s="29" t="e">
        <f>VLOOKUP($E69,УЧАСТНИКИ!$A$2:$L$655,5,FALSE)</f>
        <v>#N/A</v>
      </c>
      <c r="E69" s="17"/>
      <c r="F69" s="17"/>
      <c r="G69" s="17"/>
      <c r="H69" s="17"/>
      <c r="I69" s="13" t="e">
        <f>VLOOKUP($E69,УЧАСТНИКИ!$A$2:$L$655,9,FALSE)</f>
        <v>#N/A</v>
      </c>
    </row>
    <row r="70" spans="1:10" hidden="1">
      <c r="A70" s="17">
        <v>8</v>
      </c>
      <c r="B70" s="12" t="e">
        <f>VLOOKUP($E70,УЧАСТНИКИ!$A$2:$L$655,3,FALSE)</f>
        <v>#N/A</v>
      </c>
      <c r="C70" s="13" t="e">
        <f>VLOOKUP($E70,УЧАСТНИКИ!$A$2:$L$655,4,FALSE)</f>
        <v>#N/A</v>
      </c>
      <c r="D70" s="29" t="e">
        <f>VLOOKUP($E70,УЧАСТНИКИ!$A$2:$L$655,5,FALSE)</f>
        <v>#N/A</v>
      </c>
      <c r="E70" s="17"/>
      <c r="F70" s="17"/>
      <c r="G70" s="17"/>
      <c r="H70" s="17"/>
      <c r="I70" s="13" t="e">
        <f>VLOOKUP($E70,УЧАСТНИКИ!$A$2:$L$655,9,FALSE)</f>
        <v>#N/A</v>
      </c>
    </row>
    <row r="71" spans="1:10" ht="15.75" customHeight="1">
      <c r="A71" s="31"/>
      <c r="B71" s="32"/>
      <c r="C71" s="33"/>
      <c r="D71" s="34"/>
      <c r="E71" s="31"/>
      <c r="F71" s="31"/>
      <c r="G71" s="31"/>
      <c r="H71" s="31"/>
      <c r="I71" s="31"/>
      <c r="J71" s="33"/>
    </row>
    <row r="72" spans="1:10" ht="15.75" customHeight="1">
      <c r="A72" s="31"/>
      <c r="B72" s="32"/>
      <c r="C72" s="33"/>
      <c r="D72" s="34"/>
      <c r="E72" s="31"/>
      <c r="F72" s="31"/>
      <c r="G72" s="31"/>
      <c r="H72" s="31"/>
      <c r="I72" s="31"/>
      <c r="J72" s="33"/>
    </row>
    <row r="74" spans="1:10" ht="15.75">
      <c r="A74" s="4" t="s">
        <v>78</v>
      </c>
      <c r="B74" s="2"/>
      <c r="D74" s="4"/>
      <c r="F74" s="20"/>
      <c r="H74" s="4"/>
    </row>
    <row r="75" spans="1:10" ht="15.75">
      <c r="A75" s="4" t="s">
        <v>70</v>
      </c>
    </row>
    <row r="76" spans="1:10" ht="15.75">
      <c r="A76" s="4" t="s">
        <v>72</v>
      </c>
      <c r="B76" s="4"/>
    </row>
    <row r="77" spans="1:10" ht="15.75">
      <c r="A77" s="470" t="s">
        <v>71</v>
      </c>
      <c r="B77" s="470"/>
    </row>
    <row r="78" spans="1:10" ht="15.75">
      <c r="B78" s="4"/>
    </row>
    <row r="79" spans="1:10" ht="15.75">
      <c r="B79" s="4"/>
    </row>
    <row r="81" spans="1:10" ht="15.75">
      <c r="B81" s="4"/>
    </row>
    <row r="82" spans="1:10" ht="15.75" customHeight="1">
      <c r="B82" s="4"/>
    </row>
    <row r="83" spans="1:10" ht="15.75" customHeight="1"/>
    <row r="84" spans="1:10" ht="15.75" customHeight="1"/>
    <row r="85" spans="1:10" ht="15.75" customHeight="1"/>
    <row r="86" spans="1:10" ht="15.75" customHeight="1"/>
    <row r="87" spans="1:10" ht="15.75" customHeight="1"/>
    <row r="88" spans="1:10" ht="15.75" customHeight="1"/>
    <row r="89" spans="1:10" ht="15.75" customHeight="1"/>
    <row r="90" spans="1:10" ht="15.75" customHeight="1"/>
    <row r="91" spans="1:10" ht="15.75" customHeight="1"/>
    <row r="92" spans="1:10" ht="15.75" customHeight="1">
      <c r="A92" s="23"/>
      <c r="B92" s="30"/>
      <c r="C92" s="23"/>
      <c r="D92" s="23"/>
      <c r="E92" s="23"/>
      <c r="F92" s="23"/>
      <c r="G92" s="23"/>
      <c r="H92" s="23"/>
      <c r="I92" s="23"/>
      <c r="J92" s="23"/>
    </row>
    <row r="93" spans="1:10" ht="15.75" customHeight="1">
      <c r="A93" s="31"/>
      <c r="B93" s="32"/>
      <c r="C93" s="33"/>
      <c r="D93" s="34"/>
      <c r="E93" s="31"/>
      <c r="F93" s="31"/>
      <c r="G93" s="31"/>
      <c r="H93" s="31"/>
      <c r="I93" s="31"/>
      <c r="J93" s="33"/>
    </row>
    <row r="94" spans="1:10" ht="15.75" customHeight="1">
      <c r="A94" s="31"/>
      <c r="B94" s="8"/>
      <c r="C94" s="33"/>
      <c r="D94" s="34"/>
      <c r="E94" s="31"/>
      <c r="F94" s="31"/>
      <c r="G94" s="31"/>
      <c r="H94" s="31"/>
      <c r="I94" s="31"/>
      <c r="J94" s="33"/>
    </row>
    <row r="95" spans="1:10" ht="15.75" customHeight="1">
      <c r="A95" s="31"/>
      <c r="B95" s="35"/>
      <c r="C95" s="33"/>
      <c r="D95" s="34"/>
      <c r="E95" s="31"/>
      <c r="F95" s="31"/>
      <c r="G95" s="31"/>
      <c r="H95" s="31"/>
      <c r="I95" s="31"/>
      <c r="J95" s="33"/>
    </row>
    <row r="96" spans="1:10" ht="15.75" customHeight="1">
      <c r="A96" s="31"/>
      <c r="B96" s="35"/>
      <c r="C96" s="33"/>
      <c r="D96" s="34"/>
      <c r="E96" s="31"/>
      <c r="F96" s="31"/>
      <c r="G96" s="31"/>
      <c r="H96" s="31"/>
      <c r="I96" s="31"/>
      <c r="J96" s="33"/>
    </row>
    <row r="97" spans="1:10" ht="15.75" customHeight="1">
      <c r="A97" s="31"/>
      <c r="B97" s="35"/>
      <c r="C97" s="33"/>
      <c r="D97" s="34"/>
      <c r="E97" s="31"/>
      <c r="F97" s="31"/>
      <c r="G97" s="31"/>
      <c r="H97" s="31"/>
      <c r="I97" s="31"/>
      <c r="J97" s="33"/>
    </row>
    <row r="98" spans="1:10" ht="15.75" customHeight="1">
      <c r="A98" s="31"/>
      <c r="B98" s="35"/>
      <c r="C98" s="33"/>
      <c r="D98" s="34"/>
      <c r="E98" s="31"/>
      <c r="F98" s="31"/>
      <c r="G98" s="31"/>
      <c r="H98" s="31"/>
      <c r="I98" s="31"/>
      <c r="J98" s="33"/>
    </row>
    <row r="99" spans="1:10" ht="15.75" customHeight="1">
      <c r="A99" s="31"/>
      <c r="B99" s="35"/>
      <c r="C99" s="33"/>
      <c r="D99" s="34"/>
      <c r="E99" s="31"/>
      <c r="F99" s="31"/>
      <c r="G99" s="31"/>
      <c r="H99" s="31"/>
      <c r="I99" s="31"/>
      <c r="J99" s="33"/>
    </row>
    <row r="100" spans="1:10" ht="15.75" customHeight="1">
      <c r="A100" s="31"/>
      <c r="B100" s="35"/>
      <c r="C100" s="33"/>
      <c r="D100" s="34"/>
      <c r="E100" s="31"/>
      <c r="F100" s="31"/>
      <c r="G100" s="31"/>
      <c r="H100" s="31"/>
      <c r="I100" s="31"/>
      <c r="J100" s="33"/>
    </row>
    <row r="101" spans="1:10" ht="15.75" customHeight="1">
      <c r="A101" s="23"/>
      <c r="B101" s="30"/>
      <c r="C101" s="23"/>
      <c r="D101" s="23"/>
      <c r="E101" s="23"/>
      <c r="F101" s="23"/>
      <c r="G101" s="23"/>
      <c r="H101" s="23"/>
      <c r="I101" s="23"/>
      <c r="J101" s="23"/>
    </row>
    <row r="102" spans="1:10" ht="15.75" customHeight="1">
      <c r="A102" s="31"/>
      <c r="B102" s="32"/>
      <c r="C102" s="33"/>
      <c r="D102" s="34"/>
      <c r="E102" s="31"/>
      <c r="F102" s="31"/>
      <c r="G102" s="31"/>
      <c r="H102" s="31"/>
      <c r="I102" s="31"/>
      <c r="J102" s="33"/>
    </row>
    <row r="103" spans="1:10" ht="15.75" customHeight="1">
      <c r="A103" s="31"/>
      <c r="B103" s="32"/>
      <c r="C103" s="33"/>
      <c r="D103" s="34"/>
      <c r="E103" s="31"/>
      <c r="F103" s="31"/>
      <c r="G103" s="31"/>
      <c r="H103" s="31"/>
      <c r="I103" s="31"/>
      <c r="J103" s="33"/>
    </row>
    <row r="104" spans="1:10" ht="15.75" customHeight="1">
      <c r="A104" s="31"/>
      <c r="B104" s="32"/>
      <c r="C104" s="33"/>
      <c r="D104" s="34"/>
      <c r="E104" s="31"/>
      <c r="F104" s="31"/>
      <c r="G104" s="31"/>
      <c r="H104" s="31"/>
      <c r="I104" s="31"/>
      <c r="J104" s="33"/>
    </row>
    <row r="105" spans="1:10" ht="15.75" customHeight="1">
      <c r="A105" s="31"/>
      <c r="B105" s="32"/>
      <c r="C105" s="33"/>
      <c r="D105" s="34"/>
      <c r="E105" s="31"/>
      <c r="F105" s="31"/>
      <c r="G105" s="31"/>
      <c r="H105" s="31"/>
      <c r="I105" s="31"/>
      <c r="J105" s="33"/>
    </row>
    <row r="106" spans="1:10" ht="15.75" customHeight="1">
      <c r="A106" s="31"/>
      <c r="B106" s="32"/>
      <c r="C106" s="33"/>
      <c r="D106" s="34"/>
      <c r="E106" s="31"/>
      <c r="F106" s="31"/>
      <c r="G106" s="31"/>
      <c r="H106" s="31"/>
      <c r="I106" s="31"/>
      <c r="J106" s="33"/>
    </row>
    <row r="107" spans="1:10" ht="15.75" customHeight="1">
      <c r="A107" s="31"/>
      <c r="B107" s="32"/>
      <c r="C107" s="33"/>
      <c r="D107" s="34"/>
      <c r="E107" s="31"/>
      <c r="F107" s="31"/>
      <c r="G107" s="31"/>
      <c r="H107" s="31"/>
      <c r="I107" s="31"/>
      <c r="J107" s="33"/>
    </row>
    <row r="108" spans="1:10" ht="15.75" customHeight="1">
      <c r="A108" s="31"/>
      <c r="B108" s="32"/>
      <c r="C108" s="33"/>
      <c r="D108" s="34"/>
      <c r="E108" s="31"/>
      <c r="F108" s="31"/>
      <c r="G108" s="31"/>
      <c r="H108" s="31"/>
      <c r="I108" s="31"/>
      <c r="J108" s="33"/>
    </row>
    <row r="109" spans="1:10" ht="15.75" customHeight="1">
      <c r="A109" s="31"/>
      <c r="B109" s="32"/>
      <c r="C109" s="33"/>
      <c r="D109" s="34"/>
      <c r="E109" s="31"/>
      <c r="F109" s="31"/>
      <c r="G109" s="31"/>
      <c r="H109" s="31"/>
      <c r="I109" s="31"/>
      <c r="J109" s="33"/>
    </row>
  </sheetData>
  <mergeCells count="7">
    <mergeCell ref="A77:B77"/>
    <mergeCell ref="A4:B4"/>
    <mergeCell ref="A5:B5"/>
    <mergeCell ref="A3:I3"/>
    <mergeCell ref="A1:I1"/>
    <mergeCell ref="A2:I2"/>
    <mergeCell ref="E4:J4"/>
  </mergeCells>
  <phoneticPr fontId="2" type="noConversion"/>
  <printOptions horizontalCentered="1"/>
  <pageMargins left="0" right="0" top="0.49" bottom="0.16" header="0.27559055118110237" footer="0.19685039370078741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indexed="34"/>
  </sheetPr>
  <dimension ref="A1:M55"/>
  <sheetViews>
    <sheetView workbookViewId="0">
      <selection activeCell="D23" sqref="D23"/>
    </sheetView>
  </sheetViews>
  <sheetFormatPr defaultColWidth="9.140625" defaultRowHeight="12.75"/>
  <cols>
    <col min="1" max="1" width="4" style="14" customWidth="1"/>
    <col min="2" max="2" width="20.7109375" style="14" customWidth="1"/>
    <col min="3" max="3" width="10.5703125" style="14" customWidth="1"/>
    <col min="4" max="4" width="19.42578125" style="14" customWidth="1"/>
    <col min="5" max="5" width="7.7109375" style="14" customWidth="1"/>
    <col min="6" max="8" width="6.85546875" style="14" customWidth="1"/>
    <col min="9" max="9" width="23.5703125" style="14" customWidth="1"/>
    <col min="10" max="10" width="6" style="14" customWidth="1"/>
    <col min="11" max="16384" width="9.140625" style="14"/>
  </cols>
  <sheetData>
    <row r="1" spans="1:13">
      <c r="A1" s="464" t="s">
        <v>75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3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</row>
    <row r="3" spans="1:13" ht="15" customHeight="1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</row>
    <row r="4" spans="1:13" ht="14.25">
      <c r="A4" s="88"/>
      <c r="B4" s="88"/>
      <c r="C4" s="88"/>
      <c r="D4" s="88"/>
      <c r="E4" s="468" t="s">
        <v>88</v>
      </c>
      <c r="F4" s="468"/>
      <c r="G4" s="468"/>
      <c r="H4" s="468"/>
      <c r="I4" s="468"/>
      <c r="J4" s="468"/>
    </row>
    <row r="5" spans="1:13">
      <c r="C5" s="11"/>
      <c r="D5" s="3"/>
      <c r="H5" s="11"/>
      <c r="I5" s="15"/>
      <c r="J5" s="11"/>
    </row>
    <row r="6" spans="1:13">
      <c r="A6" s="466" t="s">
        <v>106</v>
      </c>
      <c r="B6" s="466"/>
      <c r="C6" s="11"/>
      <c r="D6" s="3"/>
      <c r="H6" s="83">
        <f>d_3</f>
        <v>0</v>
      </c>
      <c r="I6" s="15"/>
      <c r="J6" s="11"/>
    </row>
    <row r="7" spans="1:13" ht="12.75" customHeight="1">
      <c r="A7" s="83" t="str">
        <f>d_4</f>
        <v>ЖЕНЩИНЫ</v>
      </c>
      <c r="C7" s="11"/>
      <c r="D7" s="3"/>
      <c r="E7" s="125"/>
      <c r="F7" s="126" t="str">
        <f>d_5</f>
        <v>г. РОСТОВ-НА-ДОНУ, л/а манеж ДГТУ</v>
      </c>
      <c r="G7" s="125"/>
      <c r="H7" s="121"/>
      <c r="I7" s="85" t="s">
        <v>0</v>
      </c>
      <c r="J7" s="11"/>
    </row>
    <row r="8" spans="1:13" ht="26.25" customHeight="1" thickBot="1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113</v>
      </c>
      <c r="G8" s="119" t="s">
        <v>116</v>
      </c>
      <c r="H8" s="119" t="s">
        <v>114</v>
      </c>
      <c r="I8" s="106" t="s">
        <v>115</v>
      </c>
      <c r="J8" s="106" t="s">
        <v>60</v>
      </c>
      <c r="K8" s="106" t="s">
        <v>79</v>
      </c>
    </row>
    <row r="9" spans="1:13" ht="6.75" customHeight="1" thickBot="1">
      <c r="A9" s="25"/>
      <c r="B9" s="26"/>
      <c r="C9" s="27"/>
      <c r="D9" s="27"/>
      <c r="E9" s="27"/>
      <c r="F9" s="27"/>
      <c r="G9" s="27"/>
      <c r="H9" s="27"/>
      <c r="I9" s="27"/>
      <c r="J9" s="27"/>
      <c r="K9" s="28"/>
    </row>
    <row r="10" spans="1:13" ht="15.75" customHeight="1">
      <c r="A10" s="16" t="s">
        <v>48</v>
      </c>
      <c r="B10" s="12" t="e">
        <f>VLOOKUP($E10,УЧАСТНИКИ!$A$2:$L$655,3,FALSE)</f>
        <v>#N/A</v>
      </c>
      <c r="C10" s="13" t="e">
        <f>VLOOKUP($E10,УЧАСТНИКИ!$A$2:$L$655,4,FALSE)</f>
        <v>#N/A</v>
      </c>
      <c r="D10" s="29" t="e">
        <f>VLOOKUP($E10,УЧАСТНИКИ!$A$2:$L$655,5,FALSE)</f>
        <v>#N/A</v>
      </c>
      <c r="E10" s="17"/>
      <c r="F10" s="17"/>
      <c r="G10" s="17"/>
      <c r="H10" s="17"/>
      <c r="I10" s="17"/>
      <c r="J10" s="17"/>
      <c r="K10" s="13" t="e">
        <f>VLOOKUP($E10,УЧАСТНИКИ!$A$2:$L$655,9,FALSE)</f>
        <v>#N/A</v>
      </c>
    </row>
    <row r="11" spans="1:13" ht="15.75" customHeight="1">
      <c r="A11" s="17" t="s">
        <v>49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9" t="e">
        <f>VLOOKUP($E11,УЧАСТНИКИ!$A$2:$L$655,5,FALSE)</f>
        <v>#N/A</v>
      </c>
      <c r="E11" s="17"/>
      <c r="F11" s="17"/>
      <c r="G11" s="17"/>
      <c r="H11" s="17"/>
      <c r="I11" s="17"/>
      <c r="J11" s="17"/>
      <c r="K11" s="13" t="e">
        <f>VLOOKUP($E11,УЧАСТНИКИ!$A$2:$L$655,9,FALSE)</f>
        <v>#N/A</v>
      </c>
    </row>
    <row r="12" spans="1:13" ht="15.75" customHeight="1">
      <c r="A12" s="17" t="s">
        <v>50</v>
      </c>
      <c r="B12" s="12" t="e">
        <f>VLOOKUP($E12,УЧАСТНИКИ!$A$2:$L$655,3,FALSE)</f>
        <v>#N/A</v>
      </c>
      <c r="C12" s="13" t="e">
        <f>VLOOKUP($E12,УЧАСТНИКИ!$A$2:$L$655,4,FALSE)</f>
        <v>#N/A</v>
      </c>
      <c r="D12" s="29" t="e">
        <f>VLOOKUP($E12,УЧАСТНИКИ!$A$2:$L$655,5,FALSE)</f>
        <v>#N/A</v>
      </c>
      <c r="E12" s="17"/>
      <c r="F12" s="17"/>
      <c r="G12" s="17"/>
      <c r="H12" s="17"/>
      <c r="I12" s="17"/>
      <c r="J12" s="17"/>
      <c r="K12" s="13" t="e">
        <f>VLOOKUP($E12,УЧАСТНИКИ!$A$2:$L$655,9,FALSE)</f>
        <v>#N/A</v>
      </c>
    </row>
    <row r="13" spans="1:13" ht="15.75" customHeight="1">
      <c r="A13" s="17" t="s">
        <v>51</v>
      </c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9" t="e">
        <f>VLOOKUP($E13,УЧАСТНИКИ!$A$2:$L$655,5,FALSE)</f>
        <v>#N/A</v>
      </c>
      <c r="E13" s="17"/>
      <c r="F13" s="17"/>
      <c r="G13" s="17"/>
      <c r="H13" s="17"/>
      <c r="I13" s="17"/>
      <c r="J13" s="17"/>
      <c r="K13" s="13" t="e">
        <f>VLOOKUP($E13,УЧАСТНИКИ!$A$2:$L$655,9,FALSE)</f>
        <v>#N/A</v>
      </c>
      <c r="M13" s="3"/>
    </row>
    <row r="14" spans="1:13" ht="15.75" customHeight="1">
      <c r="A14" s="17" t="s">
        <v>52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9" t="e">
        <f>VLOOKUP($E14,УЧАСТНИКИ!$A$2:$L$655,5,FALSE)</f>
        <v>#N/A</v>
      </c>
      <c r="E14" s="17"/>
      <c r="F14" s="17"/>
      <c r="G14" s="17"/>
      <c r="H14" s="17"/>
      <c r="I14" s="17"/>
      <c r="J14" s="17"/>
      <c r="K14" s="13" t="e">
        <f>VLOOKUP($E14,УЧАСТНИКИ!$A$2:$L$655,9,FALSE)</f>
        <v>#N/A</v>
      </c>
    </row>
    <row r="15" spans="1:13" ht="15.75" customHeight="1">
      <c r="A15" s="17" t="s">
        <v>53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9" t="e">
        <f>VLOOKUP($E15,УЧАСТНИКИ!$A$2:$L$655,5,FALSE)</f>
        <v>#N/A</v>
      </c>
      <c r="E15" s="17"/>
      <c r="F15" s="17"/>
      <c r="G15" s="17"/>
      <c r="H15" s="17"/>
      <c r="I15" s="17"/>
      <c r="J15" s="17"/>
      <c r="K15" s="13" t="e">
        <f>VLOOKUP($E15,УЧАСТНИКИ!$A$2:$L$655,9,FALSE)</f>
        <v>#N/A</v>
      </c>
    </row>
    <row r="16" spans="1:13" ht="15.75" customHeight="1">
      <c r="A16" s="17" t="s">
        <v>54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9" t="e">
        <f>VLOOKUP($E16,УЧАСТНИКИ!$A$2:$L$655,5,FALSE)</f>
        <v>#N/A</v>
      </c>
      <c r="E16" s="17"/>
      <c r="F16" s="17"/>
      <c r="G16" s="17"/>
      <c r="H16" s="17"/>
      <c r="I16" s="17"/>
      <c r="J16" s="17"/>
      <c r="K16" s="13" t="e">
        <f>VLOOKUP($E16,УЧАСТНИКИ!$A$2:$L$655,9,FALSE)</f>
        <v>#N/A</v>
      </c>
    </row>
    <row r="17" spans="1:11" ht="15.75" customHeight="1">
      <c r="A17" s="17">
        <v>8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9" t="e">
        <f>VLOOKUP($E17,УЧАСТНИКИ!$A$2:$L$655,5,FALSE)</f>
        <v>#N/A</v>
      </c>
      <c r="E17" s="17"/>
      <c r="F17" s="17"/>
      <c r="G17" s="17"/>
      <c r="H17" s="17"/>
      <c r="I17" s="17"/>
      <c r="J17" s="17"/>
      <c r="K17" s="13" t="e">
        <f>VLOOKUP($E17,УЧАСТНИКИ!$A$2:$L$655,9,FALSE)</f>
        <v>#N/A</v>
      </c>
    </row>
    <row r="20" spans="1:11" ht="15.75">
      <c r="A20" s="4"/>
      <c r="B20" s="2"/>
      <c r="C20" s="4"/>
      <c r="D20" s="4"/>
      <c r="E20" s="4"/>
      <c r="F20" s="20"/>
      <c r="H20" s="4"/>
      <c r="I20" s="63"/>
    </row>
    <row r="21" spans="1:11" ht="15.75" customHeight="1">
      <c r="A21" s="4" t="s">
        <v>78</v>
      </c>
      <c r="B21" s="2"/>
    </row>
    <row r="22" spans="1:11" ht="15.75" customHeight="1">
      <c r="A22" s="4" t="s">
        <v>70</v>
      </c>
    </row>
    <row r="23" spans="1:11" ht="15.75" customHeight="1">
      <c r="A23" s="4" t="s">
        <v>72</v>
      </c>
      <c r="B23" s="4"/>
    </row>
    <row r="24" spans="1:11" ht="15.75" customHeight="1">
      <c r="A24" s="470" t="s">
        <v>71</v>
      </c>
      <c r="B24" s="470"/>
    </row>
    <row r="25" spans="1:11" ht="15.75" customHeight="1">
      <c r="B25" s="4"/>
    </row>
    <row r="26" spans="1:11" ht="15.75" customHeight="1">
      <c r="B26" s="4"/>
    </row>
    <row r="27" spans="1:11" ht="15.75" customHeight="1">
      <c r="B27" s="4"/>
    </row>
    <row r="28" spans="1:11" ht="15.75" customHeight="1">
      <c r="B28" s="4"/>
    </row>
    <row r="29" spans="1:11" ht="15.75" customHeight="1"/>
    <row r="30" spans="1:11" ht="15.75" customHeight="1"/>
    <row r="31" spans="1:11" ht="15.75" customHeight="1"/>
    <row r="32" spans="1:11" ht="15.75" customHeight="1"/>
    <row r="33" spans="1:10" ht="15.75" customHeight="1"/>
    <row r="34" spans="1:10" ht="15.75" customHeight="1"/>
    <row r="35" spans="1:10" ht="15.75" customHeight="1"/>
    <row r="36" spans="1:10" ht="15.75" customHeight="1"/>
    <row r="37" spans="1:10" ht="15.75" customHeight="1"/>
    <row r="38" spans="1:10" ht="15.75" customHeight="1">
      <c r="A38" s="23"/>
      <c r="B38" s="30"/>
      <c r="C38" s="23"/>
      <c r="D38" s="23"/>
      <c r="E38" s="23"/>
      <c r="F38" s="23"/>
      <c r="G38" s="23"/>
      <c r="H38" s="23"/>
      <c r="I38" s="23"/>
      <c r="J38" s="23"/>
    </row>
    <row r="39" spans="1:10" ht="15.75" customHeight="1">
      <c r="A39" s="31"/>
      <c r="B39" s="32"/>
      <c r="C39" s="33"/>
      <c r="D39" s="34"/>
      <c r="E39" s="31"/>
      <c r="F39" s="31"/>
      <c r="G39" s="31"/>
      <c r="H39" s="31"/>
      <c r="I39" s="31"/>
      <c r="J39" s="33"/>
    </row>
    <row r="40" spans="1:10" ht="15.75" customHeight="1">
      <c r="A40" s="31"/>
      <c r="B40" s="8"/>
      <c r="C40" s="33"/>
      <c r="D40" s="34"/>
      <c r="E40" s="31"/>
      <c r="F40" s="31"/>
      <c r="G40" s="31"/>
      <c r="H40" s="31"/>
      <c r="I40" s="31"/>
      <c r="J40" s="33"/>
    </row>
    <row r="41" spans="1:10" ht="15.75" customHeight="1">
      <c r="A41" s="31"/>
      <c r="B41" s="35"/>
      <c r="C41" s="33"/>
      <c r="D41" s="34"/>
      <c r="E41" s="31"/>
      <c r="F41" s="31"/>
      <c r="G41" s="31"/>
      <c r="H41" s="31"/>
      <c r="I41" s="31"/>
      <c r="J41" s="33"/>
    </row>
    <row r="42" spans="1:10" ht="15.75" customHeight="1">
      <c r="A42" s="31"/>
      <c r="B42" s="35"/>
      <c r="C42" s="33"/>
      <c r="D42" s="34"/>
      <c r="E42" s="31"/>
      <c r="F42" s="31"/>
      <c r="G42" s="31"/>
      <c r="H42" s="31"/>
      <c r="I42" s="31"/>
      <c r="J42" s="33"/>
    </row>
    <row r="43" spans="1:10" ht="15.75" customHeight="1">
      <c r="A43" s="31"/>
      <c r="B43" s="35"/>
      <c r="C43" s="33"/>
      <c r="D43" s="34"/>
      <c r="E43" s="31"/>
      <c r="F43" s="31"/>
      <c r="G43" s="31"/>
      <c r="H43" s="31"/>
      <c r="I43" s="31"/>
      <c r="J43" s="33"/>
    </row>
    <row r="44" spans="1:10" ht="15.75" customHeight="1">
      <c r="A44" s="31"/>
      <c r="B44" s="35"/>
      <c r="C44" s="33"/>
      <c r="D44" s="34"/>
      <c r="E44" s="31"/>
      <c r="F44" s="31"/>
      <c r="G44" s="31"/>
      <c r="H44" s="31"/>
      <c r="I44" s="31"/>
      <c r="J44" s="33"/>
    </row>
    <row r="45" spans="1:10" ht="15.75" customHeight="1">
      <c r="A45" s="31"/>
      <c r="B45" s="35"/>
      <c r="C45" s="33"/>
      <c r="D45" s="34"/>
      <c r="E45" s="31"/>
      <c r="F45" s="31"/>
      <c r="G45" s="31"/>
      <c r="H45" s="31"/>
      <c r="I45" s="31"/>
      <c r="J45" s="33"/>
    </row>
    <row r="46" spans="1:10" ht="15.75" customHeight="1">
      <c r="A46" s="31"/>
      <c r="B46" s="35"/>
      <c r="C46" s="33"/>
      <c r="D46" s="34"/>
      <c r="E46" s="31"/>
      <c r="F46" s="31"/>
      <c r="G46" s="31"/>
      <c r="H46" s="31"/>
      <c r="I46" s="31"/>
      <c r="J46" s="33"/>
    </row>
    <row r="47" spans="1:10" ht="15.75" customHeight="1">
      <c r="A47" s="23"/>
      <c r="B47" s="30"/>
      <c r="C47" s="23"/>
      <c r="D47" s="23"/>
      <c r="E47" s="23"/>
      <c r="F47" s="23"/>
      <c r="G47" s="23"/>
      <c r="H47" s="23"/>
      <c r="I47" s="23"/>
      <c r="J47" s="23"/>
    </row>
    <row r="48" spans="1:10" ht="15.75" customHeight="1">
      <c r="A48" s="31"/>
      <c r="B48" s="32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32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2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31"/>
      <c r="B51" s="32"/>
      <c r="C51" s="33"/>
      <c r="D51" s="34"/>
      <c r="E51" s="31"/>
      <c r="F51" s="31"/>
      <c r="G51" s="31"/>
      <c r="H51" s="31"/>
      <c r="I51" s="31"/>
      <c r="J51" s="33"/>
    </row>
    <row r="52" spans="1:10" ht="15.75" customHeight="1">
      <c r="A52" s="31"/>
      <c r="B52" s="32"/>
      <c r="C52" s="33"/>
      <c r="D52" s="34"/>
      <c r="E52" s="31"/>
      <c r="F52" s="31"/>
      <c r="G52" s="31"/>
      <c r="H52" s="31"/>
      <c r="I52" s="31"/>
      <c r="J52" s="33"/>
    </row>
    <row r="53" spans="1:10" ht="15.75" customHeight="1">
      <c r="A53" s="31"/>
      <c r="B53" s="32"/>
      <c r="C53" s="33"/>
      <c r="D53" s="34"/>
      <c r="E53" s="31"/>
      <c r="F53" s="31"/>
      <c r="G53" s="31"/>
      <c r="H53" s="31"/>
      <c r="I53" s="31"/>
      <c r="J53" s="33"/>
    </row>
    <row r="54" spans="1:10" ht="15.75" customHeight="1">
      <c r="A54" s="31"/>
      <c r="B54" s="32"/>
      <c r="C54" s="33"/>
      <c r="D54" s="34"/>
      <c r="E54" s="31"/>
      <c r="F54" s="31"/>
      <c r="G54" s="31"/>
      <c r="H54" s="31"/>
      <c r="I54" s="31"/>
      <c r="J54" s="33"/>
    </row>
    <row r="55" spans="1:10" ht="15.75" customHeight="1">
      <c r="A55" s="31"/>
      <c r="B55" s="32"/>
      <c r="C55" s="33"/>
      <c r="D55" s="34"/>
      <c r="E55" s="31"/>
      <c r="F55" s="31"/>
      <c r="G55" s="31"/>
      <c r="H55" s="31"/>
      <c r="I55" s="31"/>
      <c r="J55" s="33"/>
    </row>
  </sheetData>
  <mergeCells count="6">
    <mergeCell ref="A24:B24"/>
    <mergeCell ref="E4:J4"/>
    <mergeCell ref="A6:B6"/>
    <mergeCell ref="A1:K1"/>
    <mergeCell ref="A2:K2"/>
    <mergeCell ref="A3:K3"/>
  </mergeCells>
  <phoneticPr fontId="2" type="noConversion"/>
  <printOptions horizontalCentered="1"/>
  <pageMargins left="0" right="0" top="0.9055118110236221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M23"/>
  <sheetViews>
    <sheetView workbookViewId="0">
      <selection activeCell="H18" sqref="H18"/>
    </sheetView>
  </sheetViews>
  <sheetFormatPr defaultRowHeight="12.75"/>
  <cols>
    <col min="1" max="1" width="14.7109375" customWidth="1"/>
  </cols>
  <sheetData>
    <row r="1" spans="1:13">
      <c r="A1" t="s">
        <v>1058</v>
      </c>
    </row>
    <row r="2" spans="1:13">
      <c r="A2" t="s">
        <v>1058</v>
      </c>
    </row>
    <row r="4" spans="1:13">
      <c r="A4" t="s">
        <v>145</v>
      </c>
    </row>
    <row r="5" spans="1:13">
      <c r="A5" t="s">
        <v>348</v>
      </c>
    </row>
    <row r="6" spans="1:13">
      <c r="A6" s="42" t="s">
        <v>173</v>
      </c>
    </row>
    <row r="7" spans="1:13">
      <c r="A7" t="s">
        <v>349</v>
      </c>
    </row>
    <row r="10" spans="1:13">
      <c r="A10" s="464" t="s">
        <v>350</v>
      </c>
      <c r="B10" s="464"/>
      <c r="C10" s="464"/>
      <c r="D10" s="464"/>
      <c r="E10" s="464"/>
      <c r="F10" s="464"/>
      <c r="G10" s="464"/>
      <c r="H10" s="464"/>
      <c r="I10" s="464"/>
      <c r="J10" s="464"/>
      <c r="K10" s="464"/>
      <c r="L10" s="464"/>
      <c r="M10" s="464"/>
    </row>
    <row r="11" spans="1:13" s="23" customFormat="1">
      <c r="A11" s="464" t="s">
        <v>1016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4"/>
    </row>
    <row r="12" spans="1:13" s="23" customFormat="1">
      <c r="A12" s="464"/>
      <c r="B12" s="464"/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</row>
    <row r="13" spans="1:13" ht="36.75" customHeight="1">
      <c r="A13" s="465" t="s">
        <v>1017</v>
      </c>
      <c r="B13" s="465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</row>
    <row r="14" spans="1:13" ht="12.75" customHeight="1">
      <c r="A14" s="463"/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</row>
    <row r="22" spans="1:3">
      <c r="A22" t="s">
        <v>133</v>
      </c>
      <c r="C22" t="s">
        <v>134</v>
      </c>
    </row>
    <row r="23" spans="1:3">
      <c r="A23" s="137"/>
    </row>
  </sheetData>
  <mergeCells count="5">
    <mergeCell ref="A14:M14"/>
    <mergeCell ref="A10:M10"/>
    <mergeCell ref="A11:M11"/>
    <mergeCell ref="A13:M13"/>
    <mergeCell ref="A12:M1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indexed="34"/>
  </sheetPr>
  <dimension ref="A1:P80"/>
  <sheetViews>
    <sheetView workbookViewId="0">
      <selection activeCell="A2" sqref="A2:M2"/>
    </sheetView>
  </sheetViews>
  <sheetFormatPr defaultColWidth="9.140625" defaultRowHeight="12.75"/>
  <cols>
    <col min="1" max="1" width="4" style="14" customWidth="1"/>
    <col min="2" max="2" width="29.28515625" style="14" customWidth="1"/>
    <col min="3" max="3" width="10.5703125" style="14" customWidth="1"/>
    <col min="4" max="4" width="24.5703125" style="14" customWidth="1"/>
    <col min="5" max="5" width="7.7109375" style="14" customWidth="1"/>
    <col min="6" max="6" width="6.28515625" style="14" customWidth="1"/>
    <col min="7" max="7" width="26.85546875" style="14" customWidth="1"/>
    <col min="8" max="8" width="6.85546875" style="14" customWidth="1"/>
    <col min="9" max="9" width="8.28515625" style="14" customWidth="1"/>
    <col min="10" max="10" width="6" style="14" hidden="1" customWidth="1"/>
    <col min="11" max="13" width="9.140625" style="14" hidden="1" customWidth="1"/>
    <col min="14" max="16384" width="9.140625" style="14"/>
  </cols>
  <sheetData>
    <row r="1" spans="1:16">
      <c r="A1" s="464" t="s">
        <v>75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  <c r="M1" s="86"/>
    </row>
    <row r="2" spans="1:16">
      <c r="A2" s="464" t="s">
        <v>351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6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87"/>
      <c r="K3" s="86"/>
      <c r="L3" s="86"/>
      <c r="M3" s="86"/>
    </row>
    <row r="4" spans="1:16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128"/>
      <c r="K4" s="128"/>
      <c r="L4" s="128"/>
      <c r="M4" s="128"/>
      <c r="N4" s="128"/>
      <c r="O4" s="128"/>
      <c r="P4" s="128"/>
    </row>
    <row r="5" spans="1:16" ht="14.25">
      <c r="A5" s="466"/>
      <c r="B5" s="466"/>
      <c r="C5" s="11"/>
      <c r="D5" s="3"/>
      <c r="E5" s="468" t="s">
        <v>5</v>
      </c>
      <c r="F5" s="468"/>
      <c r="G5" s="468"/>
      <c r="H5" s="468"/>
      <c r="I5" s="468"/>
      <c r="J5" s="468"/>
    </row>
    <row r="6" spans="1:16">
      <c r="A6" s="466" t="s">
        <v>24</v>
      </c>
      <c r="B6" s="466"/>
      <c r="C6" s="11"/>
      <c r="D6" s="3"/>
      <c r="H6" s="83" t="str">
        <f>d_1</f>
        <v>9 декабря 2023г.</v>
      </c>
      <c r="J6" s="11"/>
    </row>
    <row r="7" spans="1:16" ht="13.5" customHeight="1">
      <c r="A7" s="83" t="str">
        <f>d_4</f>
        <v>ЖЕНЩИНЫ</v>
      </c>
      <c r="C7" s="83" t="s">
        <v>145</v>
      </c>
      <c r="D7" s="3"/>
      <c r="G7" s="186" t="str">
        <f>d_5</f>
        <v>г. РОСТОВ-НА-ДОНУ, л/а манеж ДГТУ</v>
      </c>
      <c r="H7" s="121"/>
      <c r="I7" s="184" t="s">
        <v>146</v>
      </c>
      <c r="J7" s="11"/>
    </row>
    <row r="8" spans="1:16" ht="18">
      <c r="A8" s="106" t="s">
        <v>76</v>
      </c>
      <c r="B8" s="106" t="s">
        <v>77</v>
      </c>
      <c r="C8" s="106" t="s">
        <v>74</v>
      </c>
      <c r="D8" s="106" t="s">
        <v>110</v>
      </c>
      <c r="E8" s="106" t="s">
        <v>45</v>
      </c>
      <c r="F8" s="106" t="s">
        <v>117</v>
      </c>
      <c r="G8" s="106" t="s">
        <v>23</v>
      </c>
      <c r="H8" s="119" t="s">
        <v>60</v>
      </c>
      <c r="I8" s="106" t="s">
        <v>79</v>
      </c>
    </row>
    <row r="9" spans="1:16">
      <c r="A9" s="107"/>
      <c r="B9" s="113" t="s">
        <v>55</v>
      </c>
      <c r="C9" s="108"/>
      <c r="D9" s="108"/>
      <c r="E9" s="108"/>
      <c r="F9" s="108"/>
      <c r="G9" s="108"/>
      <c r="H9" s="108"/>
      <c r="I9" s="109"/>
    </row>
    <row r="10" spans="1:16">
      <c r="A10" s="17" t="s">
        <v>48</v>
      </c>
      <c r="B10" s="12" t="e">
        <f>VLOOKUP($E10,УЧАСТНИКИ!$A$2:$L$655,3,FALSE)</f>
        <v>#N/A</v>
      </c>
      <c r="C10" s="13" t="e">
        <f>VLOOKUP($E10,УЧАСТНИКИ!$A$2:$L$655,4,FALSE)</f>
        <v>#N/A</v>
      </c>
      <c r="D10" s="29" t="e">
        <f>VLOOKUP($E10,УЧАСТНИКИ!$A$2:$L$655,5,FALSE)</f>
        <v>#N/A</v>
      </c>
      <c r="E10" s="187"/>
      <c r="F10" s="24"/>
      <c r="G10" s="17"/>
      <c r="H10" s="17"/>
      <c r="I10" s="13"/>
    </row>
    <row r="11" spans="1:16">
      <c r="A11" s="17" t="s">
        <v>49</v>
      </c>
      <c r="B11" s="12" t="str">
        <f>VLOOKUP($E11,УЧАСТНИКИ!$A$2:$L$655,3,FALSE)</f>
        <v>ЛИВАНОВСКАЯ СОФИЯ</v>
      </c>
      <c r="C11" s="13" t="str">
        <f>VLOOKUP($E11,УЧАСТНИКИ!$A$2:$L$655,4,FALSE)</f>
        <v>01.04.2009</v>
      </c>
      <c r="D11" s="29" t="str">
        <f>VLOOKUP($E11,УЧАСТНИКИ!$A$2:$L$655,5,FALSE)</f>
        <v>РОСТОВ СШ-1</v>
      </c>
      <c r="E11" s="187" t="s">
        <v>154</v>
      </c>
      <c r="F11" s="17"/>
      <c r="G11" s="17"/>
      <c r="H11" s="17"/>
      <c r="I11" s="13"/>
    </row>
    <row r="12" spans="1:16">
      <c r="A12" s="17" t="s">
        <v>50</v>
      </c>
      <c r="B12" s="12" t="e">
        <f>VLOOKUP($E12,УЧАСТНИКИ!$A$2:$L$655,3,FALSE)</f>
        <v>#N/A</v>
      </c>
      <c r="C12" s="13" t="e">
        <f>VLOOKUP($E12,УЧАСТНИКИ!$A$2:$L$655,4,FALSE)</f>
        <v>#N/A</v>
      </c>
      <c r="D12" s="29" t="e">
        <f>VLOOKUP($E12,УЧАСТНИКИ!$A$2:$L$655,5,FALSE)</f>
        <v>#N/A</v>
      </c>
      <c r="E12" s="187" t="s">
        <v>155</v>
      </c>
      <c r="F12" s="17"/>
      <c r="G12" s="17"/>
      <c r="H12" s="17"/>
      <c r="I12" s="13"/>
    </row>
    <row r="13" spans="1:16">
      <c r="A13" s="17" t="s">
        <v>51</v>
      </c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9" t="e">
        <f>VLOOKUP($E13,УЧАСТНИКИ!$A$2:$L$655,5,FALSE)</f>
        <v>#N/A</v>
      </c>
      <c r="E13" s="187" t="s">
        <v>156</v>
      </c>
      <c r="F13" s="17"/>
      <c r="G13" s="17"/>
      <c r="H13" s="17"/>
      <c r="I13" s="13"/>
      <c r="K13" s="3"/>
    </row>
    <row r="14" spans="1:16">
      <c r="A14" s="17" t="s">
        <v>52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9" t="e">
        <f>VLOOKUP($E14,УЧАСТНИКИ!$A$2:$L$655,5,FALSE)</f>
        <v>#N/A</v>
      </c>
      <c r="E14" s="187" t="s">
        <v>157</v>
      </c>
      <c r="F14" s="17"/>
      <c r="G14" s="17"/>
      <c r="H14" s="17"/>
      <c r="I14" s="13"/>
    </row>
    <row r="15" spans="1:16">
      <c r="A15" s="17" t="s">
        <v>53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9" t="e">
        <f>VLOOKUP($E15,УЧАСТНИКИ!$A$2:$L$655,5,FALSE)</f>
        <v>#N/A</v>
      </c>
      <c r="E15" s="187" t="s">
        <v>158</v>
      </c>
      <c r="F15" s="17"/>
      <c r="G15" s="17"/>
      <c r="H15" s="17"/>
      <c r="I15" s="13"/>
    </row>
    <row r="16" spans="1:16" hidden="1">
      <c r="A16" s="17" t="s">
        <v>54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9" t="e">
        <f>VLOOKUP($E16,УЧАСТНИКИ!$A$2:$L$655,5,FALSE)</f>
        <v>#N/A</v>
      </c>
      <c r="E16" s="17"/>
      <c r="F16" s="17"/>
      <c r="G16" s="17"/>
      <c r="H16" s="17"/>
      <c r="I16" s="13" t="e">
        <f>VLOOKUP($E16,УЧАСТНИКИ!$A$2:$L$655,9,FALSE)</f>
        <v>#N/A</v>
      </c>
    </row>
    <row r="17" spans="1:9" hidden="1">
      <c r="A17" s="17" t="s">
        <v>90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9" t="e">
        <f>VLOOKUP($E17,УЧАСТНИКИ!$A$2:$L$655,5,FALSE)</f>
        <v>#N/A</v>
      </c>
      <c r="E17" s="17"/>
      <c r="F17" s="17"/>
      <c r="G17" s="17"/>
      <c r="H17" s="17"/>
      <c r="I17" s="13" t="e">
        <f>VLOOKUP($E17,УЧАСТНИКИ!$A$2:$L$655,9,FALSE)</f>
        <v>#N/A</v>
      </c>
    </row>
    <row r="18" spans="1:9" hidden="1">
      <c r="A18" s="17" t="s">
        <v>97</v>
      </c>
      <c r="B18" s="12" t="e">
        <f>VLOOKUP($E18,УЧАСТНИКИ!$A$2:$L$655,3,FALSE)</f>
        <v>#N/A</v>
      </c>
      <c r="C18" s="13" t="e">
        <f>VLOOKUP($E18,УЧАСТНИКИ!$A$2:$L$655,4,FALSE)</f>
        <v>#N/A</v>
      </c>
      <c r="D18" s="29" t="e">
        <f>VLOOKUP($E18,УЧАСТНИКИ!$A$2:$L$655,5,FALSE)</f>
        <v>#N/A</v>
      </c>
      <c r="E18" s="17"/>
      <c r="F18" s="17"/>
      <c r="G18" s="17"/>
      <c r="H18" s="17"/>
      <c r="I18" s="13" t="e">
        <f>VLOOKUP($E18,УЧАСТНИКИ!$A$2:$L$655,9,FALSE)</f>
        <v>#N/A</v>
      </c>
    </row>
    <row r="19" spans="1:9" hidden="1">
      <c r="A19" s="17" t="s">
        <v>96</v>
      </c>
      <c r="B19" s="12" t="e">
        <f>VLOOKUP($E19,УЧАСТНИКИ!$A$2:$L$655,3,FALSE)</f>
        <v>#N/A</v>
      </c>
      <c r="C19" s="13" t="e">
        <f>VLOOKUP($E19,УЧАСТНИКИ!$A$2:$L$655,4,FALSE)</f>
        <v>#N/A</v>
      </c>
      <c r="D19" s="29" t="e">
        <f>VLOOKUP($E19,УЧАСТНИКИ!$A$2:$L$655,5,FALSE)</f>
        <v>#N/A</v>
      </c>
      <c r="E19" s="17"/>
      <c r="F19" s="17"/>
      <c r="G19" s="17"/>
      <c r="H19" s="17"/>
      <c r="I19" s="13" t="e">
        <f>VLOOKUP($E19,УЧАСТНИКИ!$A$2:$L$655,9,FALSE)</f>
        <v>#N/A</v>
      </c>
    </row>
    <row r="20" spans="1:9" hidden="1">
      <c r="A20" s="17" t="s">
        <v>95</v>
      </c>
      <c r="B20" s="12" t="e">
        <f>VLOOKUP($E20,УЧАСТНИКИ!$A$2:$L$655,3,FALSE)</f>
        <v>#N/A</v>
      </c>
      <c r="C20" s="13" t="e">
        <f>VLOOKUP($E20,УЧАСТНИКИ!$A$2:$L$655,4,FALSE)</f>
        <v>#N/A</v>
      </c>
      <c r="D20" s="29" t="e">
        <f>VLOOKUP($E20,УЧАСТНИКИ!$A$2:$L$655,5,FALSE)</f>
        <v>#N/A</v>
      </c>
      <c r="E20" s="17"/>
      <c r="F20" s="17"/>
      <c r="G20" s="17"/>
      <c r="H20" s="17"/>
      <c r="I20" s="13" t="e">
        <f>VLOOKUP($E20,УЧАСТНИКИ!$A$2:$L$655,9,FALSE)</f>
        <v>#N/A</v>
      </c>
    </row>
    <row r="21" spans="1:9" hidden="1">
      <c r="A21" s="17" t="s">
        <v>94</v>
      </c>
      <c r="B21" s="12" t="e">
        <f>VLOOKUP($E21,УЧАСТНИКИ!$A$2:$L$655,3,FALSE)</f>
        <v>#N/A</v>
      </c>
      <c r="C21" s="13" t="e">
        <f>VLOOKUP($E21,УЧАСТНИКИ!$A$2:$L$655,4,FALSE)</f>
        <v>#N/A</v>
      </c>
      <c r="D21" s="29" t="e">
        <f>VLOOKUP($E21,УЧАСТНИКИ!$A$2:$L$655,5,FALSE)</f>
        <v>#N/A</v>
      </c>
      <c r="E21" s="17"/>
      <c r="F21" s="17"/>
      <c r="G21" s="17"/>
      <c r="H21" s="17"/>
      <c r="I21" s="13" t="e">
        <f>VLOOKUP($E21,УЧАСТНИКИ!$A$2:$L$655,9,FALSE)</f>
        <v>#N/A</v>
      </c>
    </row>
    <row r="22" spans="1:9" hidden="1">
      <c r="A22" s="17" t="s">
        <v>93</v>
      </c>
      <c r="B22" s="12" t="e">
        <f>VLOOKUP($E22,УЧАСТНИКИ!$A$2:$L$655,3,FALSE)</f>
        <v>#N/A</v>
      </c>
      <c r="C22" s="13" t="e">
        <f>VLOOKUP($E22,УЧАСТНИКИ!$A$2:$L$655,4,FALSE)</f>
        <v>#N/A</v>
      </c>
      <c r="D22" s="29" t="e">
        <f>VLOOKUP($E22,УЧАСТНИКИ!$A$2:$L$655,5,FALSE)</f>
        <v>#N/A</v>
      </c>
      <c r="E22" s="17"/>
      <c r="F22" s="17"/>
      <c r="G22" s="17"/>
      <c r="H22" s="17"/>
      <c r="I22" s="13" t="e">
        <f>VLOOKUP($E22,УЧАСТНИКИ!$A$2:$L$655,9,FALSE)</f>
        <v>#N/A</v>
      </c>
    </row>
    <row r="23" spans="1:9" hidden="1">
      <c r="A23" s="17" t="s">
        <v>92</v>
      </c>
      <c r="B23" s="12" t="e">
        <f>VLOOKUP($E23,УЧАСТНИКИ!$A$2:$L$655,3,FALSE)</f>
        <v>#N/A</v>
      </c>
      <c r="C23" s="13" t="e">
        <f>VLOOKUP($E23,УЧАСТНИКИ!$A$2:$L$655,4,FALSE)</f>
        <v>#N/A</v>
      </c>
      <c r="D23" s="29" t="e">
        <f>VLOOKUP($E23,УЧАСТНИКИ!$A$2:$L$655,5,FALSE)</f>
        <v>#N/A</v>
      </c>
      <c r="E23" s="17"/>
      <c r="F23" s="17"/>
      <c r="G23" s="17"/>
      <c r="H23" s="17"/>
      <c r="I23" s="13" t="e">
        <f>VLOOKUP($E23,УЧАСТНИКИ!$A$2:$L$655,9,FALSE)</f>
        <v>#N/A</v>
      </c>
    </row>
    <row r="24" spans="1:9" hidden="1">
      <c r="A24" s="17" t="s">
        <v>91</v>
      </c>
      <c r="B24" s="12" t="e">
        <f>VLOOKUP($E24,УЧАСТНИКИ!$A$2:$L$655,3,FALSE)</f>
        <v>#N/A</v>
      </c>
      <c r="C24" s="13" t="e">
        <f>VLOOKUP($E24,УЧАСТНИКИ!$A$2:$L$655,4,FALSE)</f>
        <v>#N/A</v>
      </c>
      <c r="D24" s="29" t="e">
        <f>VLOOKUP($E24,УЧАСТНИКИ!$A$2:$L$655,5,FALSE)</f>
        <v>#N/A</v>
      </c>
      <c r="E24" s="17"/>
      <c r="F24" s="17"/>
      <c r="G24" s="17"/>
      <c r="H24" s="17"/>
      <c r="I24" s="13" t="e">
        <f>VLOOKUP($E24,УЧАСТНИКИ!$A$2:$L$655,9,FALSE)</f>
        <v>#N/A</v>
      </c>
    </row>
    <row r="25" spans="1:9" hidden="1">
      <c r="A25" s="17" t="s">
        <v>98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9" t="e">
        <f>VLOOKUP($E25,УЧАСТНИКИ!$A$2:$L$655,5,FALSE)</f>
        <v>#N/A</v>
      </c>
      <c r="E25" s="17"/>
      <c r="F25" s="17"/>
      <c r="G25" s="17"/>
      <c r="H25" s="17"/>
      <c r="I25" s="13" t="e">
        <f>VLOOKUP($E25,УЧАСТНИКИ!$A$2:$L$655,9,FALSE)</f>
        <v>#N/A</v>
      </c>
    </row>
    <row r="26" spans="1:9" hidden="1">
      <c r="A26" s="107"/>
      <c r="B26" s="113" t="s">
        <v>56</v>
      </c>
      <c r="C26" s="108"/>
      <c r="D26" s="108"/>
      <c r="E26" s="108"/>
      <c r="F26" s="108"/>
      <c r="G26" s="108"/>
      <c r="H26" s="108"/>
      <c r="I26" s="109"/>
    </row>
    <row r="27" spans="1:9" hidden="1">
      <c r="A27" s="17" t="s">
        <v>48</v>
      </c>
      <c r="B27" s="12" t="e">
        <f>VLOOKUP($E27,УЧАСТНИКИ!$A$2:$L$655,3,FALSE)</f>
        <v>#N/A</v>
      </c>
      <c r="C27" s="13" t="e">
        <f>VLOOKUP($E27,УЧАСТНИКИ!$A$2:$L$655,4,FALSE)</f>
        <v>#N/A</v>
      </c>
      <c r="D27" s="29" t="e">
        <f>VLOOKUP($E27,УЧАСТНИКИ!$A$2:$L$655,5,FALSE)</f>
        <v>#N/A</v>
      </c>
      <c r="E27" s="17"/>
      <c r="F27" s="17"/>
      <c r="G27" s="17"/>
      <c r="H27" s="17"/>
      <c r="I27" s="13" t="e">
        <f>VLOOKUP($E27,УЧАСТНИКИ!$A$2:$L$655,9,FALSE)</f>
        <v>#N/A</v>
      </c>
    </row>
    <row r="28" spans="1:9" hidden="1">
      <c r="A28" s="17" t="s">
        <v>49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9" t="e">
        <f>VLOOKUP($E28,УЧАСТНИКИ!$A$2:$L$655,5,FALSE)</f>
        <v>#N/A</v>
      </c>
      <c r="E28" s="17"/>
      <c r="F28" s="17"/>
      <c r="G28" s="17"/>
      <c r="H28" s="17"/>
      <c r="I28" s="13" t="e">
        <f>VLOOKUP($E28,УЧАСТНИКИ!$A$2:$L$655,9,FALSE)</f>
        <v>#N/A</v>
      </c>
    </row>
    <row r="29" spans="1:9" hidden="1">
      <c r="A29" s="17" t="s">
        <v>50</v>
      </c>
      <c r="B29" s="12" t="e">
        <f>VLOOKUP($E29,УЧАСТНИКИ!$A$2:$L$655,3,FALSE)</f>
        <v>#N/A</v>
      </c>
      <c r="C29" s="13" t="e">
        <f>VLOOKUP($E29,УЧАСТНИКИ!$A$2:$L$655,4,FALSE)</f>
        <v>#N/A</v>
      </c>
      <c r="D29" s="29" t="e">
        <f>VLOOKUP($E29,УЧАСТНИКИ!$A$2:$L$655,5,FALSE)</f>
        <v>#N/A</v>
      </c>
      <c r="E29" s="17"/>
      <c r="F29" s="17"/>
      <c r="G29" s="17"/>
      <c r="H29" s="17"/>
      <c r="I29" s="13" t="e">
        <f>VLOOKUP($E29,УЧАСТНИКИ!$A$2:$L$655,9,FALSE)</f>
        <v>#N/A</v>
      </c>
    </row>
    <row r="30" spans="1:9" hidden="1">
      <c r="A30" s="17" t="s">
        <v>51</v>
      </c>
      <c r="B30" s="12" t="e">
        <f>VLOOKUP($E30,УЧАСТНИКИ!$A$2:$L$655,3,FALSE)</f>
        <v>#N/A</v>
      </c>
      <c r="C30" s="13" t="e">
        <f>VLOOKUP($E30,УЧАСТНИКИ!$A$2:$L$655,4,FALSE)</f>
        <v>#N/A</v>
      </c>
      <c r="D30" s="29" t="e">
        <f>VLOOKUP($E30,УЧАСТНИКИ!$A$2:$L$655,5,FALSE)</f>
        <v>#N/A</v>
      </c>
      <c r="E30" s="17"/>
      <c r="F30" s="17"/>
      <c r="G30" s="17"/>
      <c r="H30" s="17"/>
      <c r="I30" s="13" t="e">
        <f>VLOOKUP($E30,УЧАСТНИКИ!$A$2:$L$655,9,FALSE)</f>
        <v>#N/A</v>
      </c>
    </row>
    <row r="31" spans="1:9" hidden="1">
      <c r="A31" s="17" t="s">
        <v>52</v>
      </c>
      <c r="B31" s="12" t="e">
        <f>VLOOKUP($E31,УЧАСТНИКИ!$A$2:$L$655,3,FALSE)</f>
        <v>#N/A</v>
      </c>
      <c r="C31" s="13" t="e">
        <f>VLOOKUP($E31,УЧАСТНИКИ!$A$2:$L$655,4,FALSE)</f>
        <v>#N/A</v>
      </c>
      <c r="D31" s="29" t="e">
        <f>VLOOKUP($E31,УЧАСТНИКИ!$A$2:$L$655,5,FALSE)</f>
        <v>#N/A</v>
      </c>
      <c r="E31" s="17"/>
      <c r="F31" s="17"/>
      <c r="G31" s="17"/>
      <c r="H31" s="17"/>
      <c r="I31" s="13" t="e">
        <f>VLOOKUP($E31,УЧАСТНИКИ!$A$2:$L$655,9,FALSE)</f>
        <v>#N/A</v>
      </c>
    </row>
    <row r="32" spans="1:9" hidden="1">
      <c r="A32" s="17" t="s">
        <v>53</v>
      </c>
      <c r="B32" s="12" t="e">
        <f>VLOOKUP($E32,УЧАСТНИКИ!$A$2:$L$655,3,FALSE)</f>
        <v>#N/A</v>
      </c>
      <c r="C32" s="13" t="e">
        <f>VLOOKUP($E32,УЧАСТНИКИ!$A$2:$L$655,4,FALSE)</f>
        <v>#N/A</v>
      </c>
      <c r="D32" s="29" t="e">
        <f>VLOOKUP($E32,УЧАСТНИКИ!$A$2:$L$655,5,FALSE)</f>
        <v>#N/A</v>
      </c>
      <c r="E32" s="17"/>
      <c r="F32" s="17"/>
      <c r="G32" s="17"/>
      <c r="H32" s="17"/>
      <c r="I32" s="13" t="e">
        <f>VLOOKUP($E32,УЧАСТНИКИ!$A$2:$L$655,9,FALSE)</f>
        <v>#N/A</v>
      </c>
    </row>
    <row r="33" spans="1:10" hidden="1">
      <c r="A33" s="17" t="s">
        <v>54</v>
      </c>
      <c r="B33" s="12" t="e">
        <f>VLOOKUP($E33,УЧАСТНИКИ!$A$2:$L$655,3,FALSE)</f>
        <v>#N/A</v>
      </c>
      <c r="C33" s="13" t="e">
        <f>VLOOKUP($E33,УЧАСТНИКИ!$A$2:$L$655,4,FALSE)</f>
        <v>#N/A</v>
      </c>
      <c r="D33" s="29" t="e">
        <f>VLOOKUP($E33,УЧАСТНИКИ!$A$2:$L$655,5,FALSE)</f>
        <v>#N/A</v>
      </c>
      <c r="E33" s="17"/>
      <c r="F33" s="17"/>
      <c r="G33" s="17"/>
      <c r="H33" s="17"/>
      <c r="I33" s="13" t="e">
        <f>VLOOKUP($E33,УЧАСТНИКИ!$A$2:$L$655,9,FALSE)</f>
        <v>#N/A</v>
      </c>
    </row>
    <row r="34" spans="1:10" hidden="1">
      <c r="A34" s="17" t="s">
        <v>90</v>
      </c>
      <c r="B34" s="12" t="e">
        <f>VLOOKUP($E34,УЧАСТНИКИ!$A$2:$L$655,3,FALSE)</f>
        <v>#N/A</v>
      </c>
      <c r="C34" s="13" t="e">
        <f>VLOOKUP($E34,УЧАСТНИКИ!$A$2:$L$655,4,FALSE)</f>
        <v>#N/A</v>
      </c>
      <c r="D34" s="29" t="e">
        <f>VLOOKUP($E34,УЧАСТНИКИ!$A$2:$L$655,5,FALSE)</f>
        <v>#N/A</v>
      </c>
      <c r="E34" s="17"/>
      <c r="F34" s="17"/>
      <c r="G34" s="17"/>
      <c r="H34" s="17"/>
      <c r="I34" s="13" t="e">
        <f>VLOOKUP($E34,УЧАСТНИКИ!$A$2:$L$655,9,FALSE)</f>
        <v>#N/A</v>
      </c>
    </row>
    <row r="35" spans="1:10" hidden="1">
      <c r="A35" s="17" t="s">
        <v>97</v>
      </c>
      <c r="B35" s="12" t="e">
        <f>VLOOKUP($E35,УЧАСТНИКИ!$A$2:$L$655,3,FALSE)</f>
        <v>#N/A</v>
      </c>
      <c r="C35" s="13" t="e">
        <f>VLOOKUP($E35,УЧАСТНИКИ!$A$2:$L$655,4,FALSE)</f>
        <v>#N/A</v>
      </c>
      <c r="D35" s="29" t="e">
        <f>VLOOKUP($E35,УЧАСТНИКИ!$A$2:$L$655,5,FALSE)</f>
        <v>#N/A</v>
      </c>
      <c r="E35" s="17"/>
      <c r="F35" s="17"/>
      <c r="G35" s="17"/>
      <c r="H35" s="17"/>
      <c r="I35" s="13" t="e">
        <f>VLOOKUP($E35,УЧАСТНИКИ!$A$2:$L$655,9,FALSE)</f>
        <v>#N/A</v>
      </c>
    </row>
    <row r="36" spans="1:10" hidden="1">
      <c r="A36" s="17" t="s">
        <v>96</v>
      </c>
      <c r="B36" s="12" t="e">
        <f>VLOOKUP($E36,УЧАСТНИКИ!$A$2:$L$655,3,FALSE)</f>
        <v>#N/A</v>
      </c>
      <c r="C36" s="13" t="e">
        <f>VLOOKUP($E36,УЧАСТНИКИ!$A$2:$L$655,4,FALSE)</f>
        <v>#N/A</v>
      </c>
      <c r="D36" s="29" t="e">
        <f>VLOOKUP($E36,УЧАСТНИКИ!$A$2:$L$655,5,FALSE)</f>
        <v>#N/A</v>
      </c>
      <c r="E36" s="17"/>
      <c r="F36" s="17"/>
      <c r="G36" s="17"/>
      <c r="H36" s="17"/>
      <c r="I36" s="13" t="e">
        <f>VLOOKUP($E36,УЧАСТНИКИ!$A$2:$L$655,9,FALSE)</f>
        <v>#N/A</v>
      </c>
    </row>
    <row r="37" spans="1:10" hidden="1">
      <c r="A37" s="17" t="s">
        <v>95</v>
      </c>
      <c r="B37" s="12" t="e">
        <f>VLOOKUP($E37,УЧАСТНИКИ!$A$2:$L$655,3,FALSE)</f>
        <v>#N/A</v>
      </c>
      <c r="C37" s="13" t="e">
        <f>VLOOKUP($E37,УЧАСТНИКИ!$A$2:$L$655,4,FALSE)</f>
        <v>#N/A</v>
      </c>
      <c r="D37" s="29" t="e">
        <f>VLOOKUP($E37,УЧАСТНИКИ!$A$2:$L$655,5,FALSE)</f>
        <v>#N/A</v>
      </c>
      <c r="E37" s="17"/>
      <c r="F37" s="17"/>
      <c r="G37" s="17"/>
      <c r="H37" s="17"/>
      <c r="I37" s="13" t="e">
        <f>VLOOKUP($E37,УЧАСТНИКИ!$A$2:$L$655,9,FALSE)</f>
        <v>#N/A</v>
      </c>
    </row>
    <row r="38" spans="1:10" hidden="1">
      <c r="A38" s="17" t="s">
        <v>94</v>
      </c>
      <c r="B38" s="12" t="e">
        <f>VLOOKUP($E38,УЧАСТНИКИ!$A$2:$L$655,3,FALSE)</f>
        <v>#N/A</v>
      </c>
      <c r="C38" s="13" t="e">
        <f>VLOOKUP($E38,УЧАСТНИКИ!$A$2:$L$655,4,FALSE)</f>
        <v>#N/A</v>
      </c>
      <c r="D38" s="29" t="e">
        <f>VLOOKUP($E38,УЧАСТНИКИ!$A$2:$L$655,5,FALSE)</f>
        <v>#N/A</v>
      </c>
      <c r="E38" s="17"/>
      <c r="F38" s="17"/>
      <c r="G38" s="17"/>
      <c r="H38" s="17"/>
      <c r="I38" s="13" t="e">
        <f>VLOOKUP($E38,УЧАСТНИКИ!$A$2:$L$655,9,FALSE)</f>
        <v>#N/A</v>
      </c>
    </row>
    <row r="39" spans="1:10" hidden="1">
      <c r="A39" s="17" t="s">
        <v>93</v>
      </c>
      <c r="B39" s="12" t="e">
        <f>VLOOKUP($E39,УЧАСТНИКИ!$A$2:$L$655,3,FALSE)</f>
        <v>#N/A</v>
      </c>
      <c r="C39" s="13" t="e">
        <f>VLOOKUP($E39,УЧАСТНИКИ!$A$2:$L$655,4,FALSE)</f>
        <v>#N/A</v>
      </c>
      <c r="D39" s="29" t="e">
        <f>VLOOKUP($E39,УЧАСТНИКИ!$A$2:$L$655,5,FALSE)</f>
        <v>#N/A</v>
      </c>
      <c r="E39" s="17"/>
      <c r="F39" s="17"/>
      <c r="G39" s="17"/>
      <c r="H39" s="17"/>
      <c r="I39" s="13" t="e">
        <f>VLOOKUP($E39,УЧАСТНИКИ!$A$2:$L$655,9,FALSE)</f>
        <v>#N/A</v>
      </c>
    </row>
    <row r="40" spans="1:10" hidden="1">
      <c r="A40" s="17" t="s">
        <v>92</v>
      </c>
      <c r="B40" s="12" t="e">
        <f>VLOOKUP($E40,УЧАСТНИКИ!$A$2:$L$655,3,FALSE)</f>
        <v>#N/A</v>
      </c>
      <c r="C40" s="13" t="e">
        <f>VLOOKUP($E40,УЧАСТНИКИ!$A$2:$L$655,4,FALSE)</f>
        <v>#N/A</v>
      </c>
      <c r="D40" s="29" t="e">
        <f>VLOOKUP($E40,УЧАСТНИКИ!$A$2:$L$655,5,FALSE)</f>
        <v>#N/A</v>
      </c>
      <c r="E40" s="17"/>
      <c r="F40" s="17"/>
      <c r="G40" s="17"/>
      <c r="H40" s="17"/>
      <c r="I40" s="13" t="e">
        <f>VLOOKUP($E40,УЧАСТНИКИ!$A$2:$L$655,9,FALSE)</f>
        <v>#N/A</v>
      </c>
    </row>
    <row r="41" spans="1:10" hidden="1">
      <c r="A41" s="17" t="s">
        <v>91</v>
      </c>
      <c r="B41" s="12" t="e">
        <f>VLOOKUP($E41,УЧАСТНИКИ!$A$2:$L$655,3,FALSE)</f>
        <v>#N/A</v>
      </c>
      <c r="C41" s="13" t="e">
        <f>VLOOKUP($E41,УЧАСТНИКИ!$A$2:$L$655,4,FALSE)</f>
        <v>#N/A</v>
      </c>
      <c r="D41" s="29" t="e">
        <f>VLOOKUP($E41,УЧАСТНИКИ!$A$2:$L$655,5,FALSE)</f>
        <v>#N/A</v>
      </c>
      <c r="E41" s="17"/>
      <c r="F41" s="17"/>
      <c r="G41" s="17"/>
      <c r="H41" s="17"/>
      <c r="I41" s="13" t="e">
        <f>VLOOKUP($E41,УЧАСТНИКИ!$A$2:$L$655,9,FALSE)</f>
        <v>#N/A</v>
      </c>
    </row>
    <row r="42" spans="1:10" hidden="1">
      <c r="A42" s="17" t="s">
        <v>98</v>
      </c>
      <c r="B42" s="12" t="e">
        <f>VLOOKUP($E42,УЧАСТНИКИ!$A$2:$L$655,3,FALSE)</f>
        <v>#N/A</v>
      </c>
      <c r="C42" s="13" t="e">
        <f>VLOOKUP($E42,УЧАСТНИКИ!$A$2:$L$655,4,FALSE)</f>
        <v>#N/A</v>
      </c>
      <c r="D42" s="29" t="e">
        <f>VLOOKUP($E42,УЧАСТНИКИ!$A$2:$L$655,5,FALSE)</f>
        <v>#N/A</v>
      </c>
      <c r="E42" s="17"/>
      <c r="F42" s="17"/>
      <c r="G42" s="17"/>
      <c r="H42" s="17"/>
      <c r="I42" s="13" t="e">
        <f>VLOOKUP($E42,УЧАСТНИКИ!$A$2:$L$655,9,FALSE)</f>
        <v>#N/A</v>
      </c>
    </row>
    <row r="43" spans="1:10" ht="15.75" customHeight="1">
      <c r="A43" s="31"/>
      <c r="B43" s="32"/>
      <c r="C43" s="33"/>
      <c r="D43" s="34"/>
      <c r="E43" s="31"/>
      <c r="F43" s="31"/>
      <c r="G43" s="31"/>
      <c r="H43" s="31"/>
      <c r="I43" s="31"/>
      <c r="J43" s="33"/>
    </row>
    <row r="45" spans="1:10" ht="15.75">
      <c r="A45" s="4" t="s">
        <v>78</v>
      </c>
      <c r="B45" s="2"/>
      <c r="D45" s="4"/>
      <c r="F45" s="20"/>
      <c r="H45" s="4"/>
    </row>
    <row r="46" spans="1:10" ht="15.75">
      <c r="A46" s="4" t="s">
        <v>70</v>
      </c>
    </row>
    <row r="47" spans="1:10" ht="15.75">
      <c r="A47" s="4" t="s">
        <v>72</v>
      </c>
      <c r="B47" s="4"/>
    </row>
    <row r="48" spans="1:10" ht="15.75">
      <c r="A48" s="470" t="s">
        <v>71</v>
      </c>
      <c r="B48" s="470"/>
    </row>
    <row r="49" spans="1:10" ht="15.75">
      <c r="B49" s="4"/>
    </row>
    <row r="50" spans="1:10" ht="15.75">
      <c r="B50" s="4"/>
    </row>
    <row r="52" spans="1:10" ht="15.75">
      <c r="B52" s="4"/>
    </row>
    <row r="53" spans="1:10" ht="15.75" customHeight="1">
      <c r="B53" s="4"/>
    </row>
    <row r="54" spans="1:10" ht="15.75" customHeight="1"/>
    <row r="55" spans="1:10" ht="15.75" customHeight="1"/>
    <row r="56" spans="1:10" ht="15.75" customHeight="1"/>
    <row r="57" spans="1:10" ht="15.75" customHeight="1"/>
    <row r="58" spans="1:10" ht="15.75" customHeight="1"/>
    <row r="59" spans="1:10" ht="15.75" customHeight="1"/>
    <row r="60" spans="1:10" ht="15.75" customHeight="1"/>
    <row r="61" spans="1:10" ht="15.75" customHeight="1"/>
    <row r="62" spans="1:10" ht="15.75" customHeight="1"/>
    <row r="63" spans="1:10" ht="15.75" customHeight="1">
      <c r="A63" s="23"/>
      <c r="B63" s="30"/>
      <c r="C63" s="23"/>
      <c r="D63" s="23"/>
      <c r="E63" s="23"/>
      <c r="F63" s="23"/>
      <c r="G63" s="23"/>
      <c r="H63" s="23"/>
      <c r="I63" s="23"/>
      <c r="J63" s="23"/>
    </row>
    <row r="64" spans="1:10" ht="15.75" customHeight="1">
      <c r="A64" s="31"/>
      <c r="B64" s="32"/>
      <c r="C64" s="33"/>
      <c r="D64" s="34"/>
      <c r="E64" s="31"/>
      <c r="F64" s="31"/>
      <c r="G64" s="31"/>
      <c r="H64" s="31"/>
      <c r="I64" s="31"/>
      <c r="J64" s="33"/>
    </row>
    <row r="65" spans="1:10" ht="15.75" customHeight="1">
      <c r="A65" s="31"/>
      <c r="B65" s="8"/>
      <c r="C65" s="33"/>
      <c r="D65" s="34"/>
      <c r="E65" s="31"/>
      <c r="F65" s="31"/>
      <c r="G65" s="31"/>
      <c r="H65" s="31"/>
      <c r="I65" s="31"/>
      <c r="J65" s="33"/>
    </row>
    <row r="66" spans="1:10" ht="15.75" customHeight="1">
      <c r="A66" s="31"/>
      <c r="B66" s="35"/>
      <c r="C66" s="33"/>
      <c r="D66" s="34"/>
      <c r="E66" s="31"/>
      <c r="F66" s="31"/>
      <c r="G66" s="31"/>
      <c r="H66" s="31"/>
      <c r="I66" s="31"/>
      <c r="J66" s="33"/>
    </row>
    <row r="67" spans="1:10" ht="15.75" customHeight="1">
      <c r="A67" s="31"/>
      <c r="B67" s="35"/>
      <c r="C67" s="33"/>
      <c r="D67" s="34"/>
      <c r="E67" s="31"/>
      <c r="F67" s="31"/>
      <c r="G67" s="31"/>
      <c r="H67" s="31"/>
      <c r="I67" s="31"/>
      <c r="J67" s="33"/>
    </row>
    <row r="68" spans="1:10" ht="15.75" customHeight="1">
      <c r="A68" s="31"/>
      <c r="B68" s="35"/>
      <c r="C68" s="33"/>
      <c r="D68" s="34"/>
      <c r="E68" s="31"/>
      <c r="F68" s="31"/>
      <c r="G68" s="31"/>
      <c r="H68" s="31"/>
      <c r="I68" s="31"/>
      <c r="J68" s="33"/>
    </row>
    <row r="69" spans="1:10" ht="15.75" customHeight="1">
      <c r="A69" s="31"/>
      <c r="B69" s="35"/>
      <c r="C69" s="33"/>
      <c r="D69" s="34"/>
      <c r="E69" s="31"/>
      <c r="F69" s="31"/>
      <c r="G69" s="31"/>
      <c r="H69" s="31"/>
      <c r="I69" s="31"/>
      <c r="J69" s="33"/>
    </row>
    <row r="70" spans="1:10" ht="15.75" customHeight="1">
      <c r="A70" s="31"/>
      <c r="B70" s="35"/>
      <c r="C70" s="33"/>
      <c r="D70" s="34"/>
      <c r="E70" s="31"/>
      <c r="F70" s="31"/>
      <c r="G70" s="31"/>
      <c r="H70" s="31"/>
      <c r="I70" s="31"/>
      <c r="J70" s="33"/>
    </row>
    <row r="71" spans="1:10" ht="15.75" customHeight="1">
      <c r="A71" s="31"/>
      <c r="B71" s="35"/>
      <c r="C71" s="33"/>
      <c r="D71" s="34"/>
      <c r="E71" s="31"/>
      <c r="F71" s="31"/>
      <c r="G71" s="31"/>
      <c r="H71" s="31"/>
      <c r="I71" s="31"/>
      <c r="J71" s="33"/>
    </row>
    <row r="72" spans="1:10" ht="15.75" customHeight="1">
      <c r="A72" s="23"/>
      <c r="B72" s="30"/>
      <c r="C72" s="23"/>
      <c r="D72" s="23"/>
      <c r="E72" s="23"/>
      <c r="F72" s="23"/>
      <c r="G72" s="23"/>
      <c r="H72" s="23"/>
      <c r="I72" s="23"/>
      <c r="J72" s="23"/>
    </row>
    <row r="73" spans="1:10" ht="15.75" customHeight="1">
      <c r="A73" s="31"/>
      <c r="B73" s="32"/>
      <c r="C73" s="33"/>
      <c r="D73" s="34"/>
      <c r="E73" s="31"/>
      <c r="F73" s="31"/>
      <c r="G73" s="31"/>
      <c r="H73" s="31"/>
      <c r="I73" s="31"/>
      <c r="J73" s="33"/>
    </row>
    <row r="74" spans="1:10" ht="15.75" customHeight="1">
      <c r="A74" s="31"/>
      <c r="B74" s="32"/>
      <c r="C74" s="33"/>
      <c r="D74" s="34"/>
      <c r="E74" s="31"/>
      <c r="F74" s="31"/>
      <c r="G74" s="31"/>
      <c r="H74" s="31"/>
      <c r="I74" s="31"/>
      <c r="J74" s="33"/>
    </row>
    <row r="75" spans="1:10" ht="15.75" customHeight="1">
      <c r="A75" s="31"/>
      <c r="B75" s="32"/>
      <c r="C75" s="33"/>
      <c r="D75" s="34"/>
      <c r="E75" s="31"/>
      <c r="F75" s="31"/>
      <c r="G75" s="31"/>
      <c r="H75" s="31"/>
      <c r="I75" s="31"/>
      <c r="J75" s="33"/>
    </row>
    <row r="76" spans="1:10" ht="15.75" customHeight="1">
      <c r="A76" s="31"/>
      <c r="B76" s="32"/>
      <c r="C76" s="33"/>
      <c r="D76" s="34"/>
      <c r="E76" s="31"/>
      <c r="F76" s="31"/>
      <c r="G76" s="31"/>
      <c r="H76" s="31"/>
      <c r="I76" s="31"/>
      <c r="J76" s="33"/>
    </row>
    <row r="77" spans="1:10" ht="15.75" customHeight="1">
      <c r="A77" s="31"/>
      <c r="B77" s="32"/>
      <c r="C77" s="33"/>
      <c r="D77" s="34"/>
      <c r="E77" s="31"/>
      <c r="F77" s="31"/>
      <c r="G77" s="31"/>
      <c r="H77" s="31"/>
      <c r="I77" s="31"/>
      <c r="J77" s="33"/>
    </row>
    <row r="78" spans="1:10" ht="15.75" customHeight="1">
      <c r="A78" s="31"/>
      <c r="B78" s="32"/>
      <c r="C78" s="33"/>
      <c r="D78" s="34"/>
      <c r="E78" s="31"/>
      <c r="F78" s="31"/>
      <c r="G78" s="31"/>
      <c r="H78" s="31"/>
      <c r="I78" s="31"/>
      <c r="J78" s="33"/>
    </row>
    <row r="79" spans="1:10" ht="15.75" customHeight="1">
      <c r="A79" s="31"/>
      <c r="B79" s="32"/>
      <c r="C79" s="33"/>
      <c r="D79" s="34"/>
      <c r="E79" s="31"/>
      <c r="F79" s="31"/>
      <c r="G79" s="31"/>
      <c r="H79" s="31"/>
      <c r="I79" s="31"/>
      <c r="J79" s="33"/>
    </row>
    <row r="80" spans="1:10" ht="15.75" customHeight="1">
      <c r="A80" s="31"/>
      <c r="B80" s="32"/>
      <c r="C80" s="33"/>
      <c r="D80" s="34"/>
      <c r="E80" s="31"/>
      <c r="F80" s="31"/>
      <c r="G80" s="31"/>
      <c r="H80" s="31"/>
      <c r="I80" s="31"/>
      <c r="J80" s="33"/>
    </row>
  </sheetData>
  <mergeCells count="8">
    <mergeCell ref="A48:B48"/>
    <mergeCell ref="A5:B5"/>
    <mergeCell ref="A6:B6"/>
    <mergeCell ref="E5:J5"/>
    <mergeCell ref="A1:I1"/>
    <mergeCell ref="A3:I3"/>
    <mergeCell ref="A4:I4"/>
    <mergeCell ref="A2:M2"/>
  </mergeCells>
  <phoneticPr fontId="2" type="noConversion"/>
  <printOptions horizontalCentered="1"/>
  <pageMargins left="0" right="0" top="0.27559055118110237" bottom="0.55118110236220474" header="0.27559055118110237" footer="0.19685039370078741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indexed="34"/>
  </sheetPr>
  <dimension ref="A1:M53"/>
  <sheetViews>
    <sheetView topLeftCell="A13" workbookViewId="0">
      <selection sqref="A1:M30"/>
    </sheetView>
  </sheetViews>
  <sheetFormatPr defaultColWidth="9.140625" defaultRowHeight="12.75"/>
  <cols>
    <col min="1" max="1" width="4" style="14" customWidth="1"/>
    <col min="2" max="2" width="25.7109375" style="14" bestFit="1" customWidth="1"/>
    <col min="3" max="3" width="11.42578125" style="14" customWidth="1"/>
    <col min="4" max="4" width="22" style="14" customWidth="1"/>
    <col min="5" max="5" width="7.7109375" style="14" customWidth="1"/>
    <col min="6" max="6" width="6.85546875" style="14" customWidth="1"/>
    <col min="7" max="7" width="32.85546875" style="14" customWidth="1"/>
    <col min="8" max="8" width="6.85546875" style="14" customWidth="1"/>
    <col min="9" max="9" width="8.28515625" style="14" customWidth="1"/>
    <col min="10" max="10" width="6" style="14" hidden="1" customWidth="1"/>
    <col min="11" max="13" width="9.140625" style="14" hidden="1" customWidth="1"/>
    <col min="14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86"/>
      <c r="L1" s="86"/>
      <c r="M1" s="86"/>
    </row>
    <row r="2" spans="1:13">
      <c r="A2" s="464" t="s">
        <v>351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5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87"/>
      <c r="K3" s="86"/>
      <c r="L3" s="86"/>
      <c r="M3" s="86"/>
    </row>
    <row r="4" spans="1:13">
      <c r="A4" s="466"/>
      <c r="B4" s="466"/>
      <c r="C4" s="11"/>
      <c r="D4" s="3"/>
      <c r="H4" s="11"/>
      <c r="I4" s="15"/>
      <c r="J4" s="11"/>
    </row>
    <row r="5" spans="1:13">
      <c r="A5" s="466" t="s">
        <v>774</v>
      </c>
      <c r="B5" s="466"/>
      <c r="C5" s="11"/>
      <c r="D5" s="3"/>
      <c r="H5" s="83" t="str">
        <f>d_1</f>
        <v>9 декабря 2023г.</v>
      </c>
      <c r="I5" s="15"/>
      <c r="J5" s="11"/>
    </row>
    <row r="6" spans="1:13" ht="12.75" customHeight="1">
      <c r="A6" s="83" t="str">
        <f>d_4</f>
        <v>ЖЕНЩИНЫ</v>
      </c>
      <c r="C6" s="11"/>
      <c r="D6" s="3"/>
      <c r="E6" s="121"/>
      <c r="F6" s="135" t="str">
        <f>d_5</f>
        <v>г. РОСТОВ-НА-ДОНУ, л/а манеж ДГТУ</v>
      </c>
      <c r="G6" s="121"/>
      <c r="H6" s="121"/>
      <c r="I6" s="184" t="s">
        <v>323</v>
      </c>
      <c r="J6" s="11"/>
    </row>
    <row r="7" spans="1:13" ht="18">
      <c r="A7" s="106" t="s">
        <v>76</v>
      </c>
      <c r="B7" s="106" t="s">
        <v>77</v>
      </c>
      <c r="C7" s="106" t="s">
        <v>74</v>
      </c>
      <c r="D7" s="106" t="s">
        <v>110</v>
      </c>
      <c r="E7" s="119" t="s">
        <v>45</v>
      </c>
      <c r="F7" s="119" t="s">
        <v>117</v>
      </c>
      <c r="G7" s="119" t="s">
        <v>23</v>
      </c>
      <c r="H7" s="119" t="s">
        <v>60</v>
      </c>
      <c r="I7" s="106" t="s">
        <v>79</v>
      </c>
    </row>
    <row r="8" spans="1:13">
      <c r="A8" s="107"/>
      <c r="B8" s="113" t="s">
        <v>55</v>
      </c>
      <c r="C8" s="108"/>
      <c r="D8" s="108"/>
      <c r="E8" s="108"/>
      <c r="F8" s="108"/>
      <c r="G8" s="108"/>
      <c r="H8" s="108"/>
      <c r="I8" s="109"/>
    </row>
    <row r="9" spans="1:13" ht="24.95" customHeight="1">
      <c r="A9" s="17" t="s">
        <v>48</v>
      </c>
      <c r="B9" s="190" t="e">
        <f>VLOOKUP($E9,УЧАСТНИКИ!$A$2:$L$655,3,FALSE)</f>
        <v>#N/A</v>
      </c>
      <c r="C9" s="194" t="e">
        <f>VLOOKUP($E9,УЧАСТНИКИ!$A$2:$L$655,4,FALSE)</f>
        <v>#N/A</v>
      </c>
      <c r="D9" s="277" t="e">
        <f>VLOOKUP($E9,УЧАСТНИКИ!$A$2:$L$655,5,FALSE)</f>
        <v>#N/A</v>
      </c>
      <c r="E9" s="280"/>
      <c r="F9" s="228"/>
      <c r="G9" s="17"/>
      <c r="H9" s="17"/>
      <c r="I9" s="13"/>
    </row>
    <row r="10" spans="1:13" ht="24.95" customHeight="1">
      <c r="A10" s="17" t="s">
        <v>49</v>
      </c>
      <c r="B10" s="190" t="e">
        <f>VLOOKUP($E10,УЧАСТНИКИ!$A$2:$L$655,3,FALSE)</f>
        <v>#N/A</v>
      </c>
      <c r="C10" s="194" t="e">
        <f>VLOOKUP($E10,УЧАСТНИКИ!$A$2:$L$655,4,FALSE)</f>
        <v>#N/A</v>
      </c>
      <c r="D10" s="277" t="e">
        <f>VLOOKUP($E10,УЧАСТНИКИ!$A$2:$L$655,5,FALSE)</f>
        <v>#N/A</v>
      </c>
      <c r="E10" s="254"/>
      <c r="F10" s="228"/>
      <c r="G10" s="17"/>
      <c r="H10" s="17"/>
      <c r="I10" s="13"/>
    </row>
    <row r="11" spans="1:13" ht="24.95" customHeight="1">
      <c r="A11" s="17" t="s">
        <v>50</v>
      </c>
      <c r="B11" s="12" t="e">
        <f>VLOOKUP($E11,УЧАСТНИКИ!$A$2:$L$655,3,FALSE)</f>
        <v>#N/A</v>
      </c>
      <c r="C11" s="129" t="e">
        <f>VLOOKUP($E11,УЧАСТНИКИ!$A$2:$L$655,4,FALSE)</f>
        <v>#N/A</v>
      </c>
      <c r="D11" s="257" t="e">
        <f>VLOOKUP($E11,УЧАСТНИКИ!$A$2:$L$655,5,FALSE)</f>
        <v>#N/A</v>
      </c>
      <c r="E11" s="280" t="s">
        <v>253</v>
      </c>
      <c r="F11" s="228"/>
      <c r="G11" s="17"/>
      <c r="H11" s="17"/>
      <c r="I11" s="13"/>
    </row>
    <row r="12" spans="1:13" ht="24.95" customHeight="1">
      <c r="A12" s="17" t="s">
        <v>51</v>
      </c>
      <c r="B12" s="12" t="e">
        <f>VLOOKUP($E12,УЧАСТНИКИ!$A$2:$L$655,3,FALSE)</f>
        <v>#N/A</v>
      </c>
      <c r="C12" s="129" t="e">
        <f>VLOOKUP($E12,УЧАСТНИКИ!$A$2:$L$655,4,FALSE)</f>
        <v>#N/A</v>
      </c>
      <c r="D12" s="257" t="e">
        <f>VLOOKUP($E12,УЧАСТНИКИ!$A$2:$L$655,5,FALSE)</f>
        <v>#N/A</v>
      </c>
      <c r="E12" s="347" t="s">
        <v>498</v>
      </c>
      <c r="F12" s="228"/>
      <c r="G12" s="17"/>
      <c r="H12" s="17"/>
      <c r="I12" s="13"/>
      <c r="K12" s="3"/>
    </row>
    <row r="13" spans="1:13" ht="24.95" customHeight="1">
      <c r="A13" s="17" t="s">
        <v>52</v>
      </c>
      <c r="B13" s="12" t="e">
        <f>VLOOKUP($E13,УЧАСТНИКИ!$A$2:$L$655,3,FALSE)</f>
        <v>#N/A</v>
      </c>
      <c r="C13" s="129" t="e">
        <f>VLOOKUP($E13,УЧАСТНИКИ!$A$2:$L$655,4,FALSE)</f>
        <v>#N/A</v>
      </c>
      <c r="D13" s="257" t="e">
        <f>VLOOKUP($E13,УЧАСТНИКИ!$A$2:$L$655,5,FALSE)</f>
        <v>#N/A</v>
      </c>
      <c r="E13" s="347" t="s">
        <v>163</v>
      </c>
      <c r="F13" s="228"/>
      <c r="G13" s="17"/>
      <c r="H13" s="17"/>
      <c r="I13" s="13"/>
    </row>
    <row r="14" spans="1:13" ht="24.95" customHeight="1">
      <c r="A14" s="107"/>
      <c r="B14" s="113" t="s">
        <v>56</v>
      </c>
      <c r="C14" s="108"/>
      <c r="D14" s="108"/>
      <c r="E14" s="108"/>
      <c r="F14" s="108"/>
      <c r="G14" s="108"/>
      <c r="H14" s="108"/>
      <c r="I14" s="109"/>
    </row>
    <row r="15" spans="1:13" ht="24.95" customHeight="1">
      <c r="A15" s="17" t="s">
        <v>48</v>
      </c>
      <c r="B15" s="12"/>
      <c r="C15" s="129"/>
      <c r="D15" s="29"/>
      <c r="E15" s="17"/>
      <c r="F15" s="17"/>
      <c r="G15" s="17"/>
      <c r="H15" s="17"/>
      <c r="I15" s="13"/>
    </row>
    <row r="16" spans="1:13" ht="24.95" customHeight="1">
      <c r="A16" s="17" t="s">
        <v>49</v>
      </c>
      <c r="B16" s="12" t="str">
        <f>VLOOKUP($E16,УЧАСТНИКИ!$A$2:$L$655,3,FALSE)</f>
        <v>ШАЛАЕВА ЕКАТЕРИНА</v>
      </c>
      <c r="C16" s="129" t="str">
        <f>VLOOKUP($E16,УЧАСТНИКИ!$A$2:$L$655,4,FALSE)</f>
        <v>21.06.2010</v>
      </c>
      <c r="D16" s="257" t="str">
        <f>VLOOKUP($E16,УЧАСТНИКИ!$A$2:$L$655,5,FALSE)</f>
        <v>АЗОВ СШ-2</v>
      </c>
      <c r="E16" s="347" t="s">
        <v>399</v>
      </c>
      <c r="F16" s="228"/>
      <c r="G16" s="17"/>
      <c r="H16" s="17"/>
      <c r="I16" s="191" t="s">
        <v>344</v>
      </c>
    </row>
    <row r="17" spans="1:9" ht="24.95" customHeight="1">
      <c r="A17" s="17" t="s">
        <v>50</v>
      </c>
      <c r="B17" s="12" t="str">
        <f>VLOOKUP($E17,УЧАСТНИКИ!$A$2:$L$655,3,FALSE)</f>
        <v>ВАВИЛОВА ЕЛИЗАВЕТА</v>
      </c>
      <c r="C17" s="129" t="str">
        <f>VLOOKUP($E17,УЧАСТНИКИ!$A$2:$L$655,4,FALSE)</f>
        <v>27.05.2004</v>
      </c>
      <c r="D17" s="257" t="str">
        <f>VLOOKUP($E17,УЧАСТНИКИ!$A$2:$L$655,5,FALSE)</f>
        <v>РОСТОВ ГБУ ДО РО СШОР-5</v>
      </c>
      <c r="E17" s="254" t="s">
        <v>98</v>
      </c>
      <c r="F17" s="228"/>
      <c r="G17" s="17"/>
      <c r="H17" s="17"/>
      <c r="I17" s="191" t="s">
        <v>344</v>
      </c>
    </row>
    <row r="18" spans="1:9" ht="24.95" customHeight="1">
      <c r="A18" s="17" t="s">
        <v>51</v>
      </c>
      <c r="B18" s="12" t="e">
        <f>VLOOKUP($E18,УЧАСТНИКИ!$A$2:$L$655,3,FALSE)</f>
        <v>#N/A</v>
      </c>
      <c r="C18" s="129" t="e">
        <f>VLOOKUP($E18,УЧАСТНИКИ!$A$2:$L$655,4,FALSE)</f>
        <v>#N/A</v>
      </c>
      <c r="D18" s="257" t="e">
        <f>VLOOKUP($E18,УЧАСТНИКИ!$A$2:$L$655,5,FALSE)</f>
        <v>#N/A</v>
      </c>
      <c r="E18" s="347" t="s">
        <v>598</v>
      </c>
      <c r="F18" s="228"/>
      <c r="G18" s="17"/>
      <c r="H18" s="17"/>
      <c r="I18" s="191" t="s">
        <v>344</v>
      </c>
    </row>
    <row r="19" spans="1:9" ht="24.95" customHeight="1">
      <c r="A19" s="17" t="s">
        <v>52</v>
      </c>
      <c r="B19" s="12" t="e">
        <f>VLOOKUP($E19,УЧАСТНИКИ!$A$2:$L$655,3,FALSE)</f>
        <v>#N/A</v>
      </c>
      <c r="C19" s="129" t="e">
        <f>VLOOKUP($E19,УЧАСТНИКИ!$A$2:$L$655,4,FALSE)</f>
        <v>#N/A</v>
      </c>
      <c r="D19" s="257" t="e">
        <f>VLOOKUP($E19,УЧАСТНИКИ!$A$2:$L$655,5,FALSE)</f>
        <v>#N/A</v>
      </c>
      <c r="E19" s="254" t="s">
        <v>431</v>
      </c>
      <c r="F19" s="228"/>
      <c r="G19" s="17"/>
      <c r="H19" s="17"/>
      <c r="I19" s="13"/>
    </row>
    <row r="20" spans="1:9" hidden="1">
      <c r="A20" s="107"/>
      <c r="B20" s="113" t="s">
        <v>57</v>
      </c>
      <c r="C20" s="108"/>
      <c r="D20" s="108"/>
      <c r="E20" s="108"/>
      <c r="F20" s="108"/>
      <c r="G20" s="108"/>
      <c r="H20" s="108"/>
      <c r="I20" s="109"/>
    </row>
    <row r="21" spans="1:9" hidden="1">
      <c r="A21" s="17" t="s">
        <v>48</v>
      </c>
      <c r="B21" s="190" t="e">
        <f>VLOOKUP($E21,УЧАСТНИКИ!$A$2:$L$655,3,FALSE)</f>
        <v>#N/A</v>
      </c>
      <c r="C21" s="194" t="e">
        <f>VLOOKUP($E21,УЧАСТНИКИ!$A$2:$L$655,4,FALSE)</f>
        <v>#N/A</v>
      </c>
      <c r="D21" s="195" t="e">
        <f>VLOOKUP($E21,УЧАСТНИКИ!$A$2:$L$655,5,FALSE)</f>
        <v>#N/A</v>
      </c>
      <c r="E21" s="192"/>
      <c r="F21" s="192"/>
      <c r="G21" s="192"/>
      <c r="H21" s="192"/>
      <c r="I21" s="191" t="e">
        <f>VLOOKUP($E21,УЧАСТНИКИ!$A$2:$L$655,9,FALSE)</f>
        <v>#N/A</v>
      </c>
    </row>
    <row r="22" spans="1:9" hidden="1">
      <c r="A22" s="17" t="s">
        <v>49</v>
      </c>
      <c r="B22" s="190" t="e">
        <f>VLOOKUP($E22,УЧАСТНИКИ!$A$2:$L$655,3,FALSE)</f>
        <v>#N/A</v>
      </c>
      <c r="C22" s="194" t="e">
        <f>VLOOKUP($E22,УЧАСТНИКИ!$A$2:$L$655,4,FALSE)</f>
        <v>#N/A</v>
      </c>
      <c r="D22" s="195" t="e">
        <f>VLOOKUP($E22,УЧАСТНИКИ!$A$2:$L$655,5,FALSE)</f>
        <v>#N/A</v>
      </c>
      <c r="E22" s="192"/>
      <c r="F22" s="192"/>
      <c r="G22" s="192"/>
      <c r="H22" s="192"/>
      <c r="I22" s="191" t="e">
        <f>VLOOKUP($E22,УЧАСТНИКИ!$A$2:$L$655,9,FALSE)</f>
        <v>#N/A</v>
      </c>
    </row>
    <row r="23" spans="1:9" hidden="1">
      <c r="A23" s="17" t="s">
        <v>50</v>
      </c>
      <c r="B23" s="190" t="e">
        <f>VLOOKUP($E23,УЧАСТНИКИ!$A$2:$L$655,3,FALSE)</f>
        <v>#N/A</v>
      </c>
      <c r="C23" s="194" t="e">
        <f>VLOOKUP($E23,УЧАСТНИКИ!$A$2:$L$655,4,FALSE)</f>
        <v>#N/A</v>
      </c>
      <c r="D23" s="195" t="e">
        <f>VLOOKUP($E23,УЧАСТНИКИ!$A$2:$L$655,5,FALSE)</f>
        <v>#N/A</v>
      </c>
      <c r="E23" s="192"/>
      <c r="F23" s="192"/>
      <c r="G23" s="192"/>
      <c r="H23" s="192"/>
      <c r="I23" s="191" t="e">
        <f>VLOOKUP($E23,УЧАСТНИКИ!$A$2:$L$655,9,FALSE)</f>
        <v>#N/A</v>
      </c>
    </row>
    <row r="24" spans="1:9" hidden="1">
      <c r="A24" s="17" t="s">
        <v>51</v>
      </c>
      <c r="B24" s="190" t="e">
        <f>VLOOKUP($E24,УЧАСТНИКИ!$A$2:$L$655,3,FALSE)</f>
        <v>#N/A</v>
      </c>
      <c r="C24" s="194" t="e">
        <f>VLOOKUP($E24,УЧАСТНИКИ!$A$2:$L$655,4,FALSE)</f>
        <v>#N/A</v>
      </c>
      <c r="D24" s="195" t="e">
        <f>VLOOKUP($E24,УЧАСТНИКИ!$A$2:$L$655,5,FALSE)</f>
        <v>#N/A</v>
      </c>
      <c r="E24" s="192"/>
      <c r="F24" s="192"/>
      <c r="G24" s="192"/>
      <c r="H24" s="192"/>
      <c r="I24" s="191" t="e">
        <f>VLOOKUP($E24,УЧАСТНИКИ!$A$2:$L$655,9,FALSE)</f>
        <v>#N/A</v>
      </c>
    </row>
    <row r="25" spans="1:9" hidden="1">
      <c r="A25" s="17" t="s">
        <v>52</v>
      </c>
      <c r="B25" s="190" t="e">
        <f>VLOOKUP($E25,УЧАСТНИКИ!$A$2:$L$655,3,FALSE)</f>
        <v>#N/A</v>
      </c>
      <c r="C25" s="194" t="e">
        <f>VLOOKUP($E25,УЧАСТНИКИ!$A$2:$L$655,4,FALSE)</f>
        <v>#N/A</v>
      </c>
      <c r="D25" s="195" t="e">
        <f>VLOOKUP($E25,УЧАСТНИКИ!$A$2:$L$655,5,FALSE)</f>
        <v>#N/A</v>
      </c>
      <c r="E25" s="192"/>
      <c r="F25" s="192"/>
      <c r="G25" s="192"/>
      <c r="H25" s="192"/>
      <c r="I25" s="191" t="e">
        <f>VLOOKUP($E25,УЧАСТНИКИ!$A$2:$L$655,9,FALSE)</f>
        <v>#N/A</v>
      </c>
    </row>
    <row r="27" spans="1:9" ht="15.75">
      <c r="A27" s="4" t="s">
        <v>78</v>
      </c>
      <c r="B27" s="2"/>
      <c r="D27" s="4"/>
    </row>
    <row r="28" spans="1:9" ht="15.75">
      <c r="A28" s="4" t="s">
        <v>70</v>
      </c>
      <c r="D28" s="259"/>
    </row>
    <row r="29" spans="1:9" ht="15.75">
      <c r="A29" s="4" t="s">
        <v>72</v>
      </c>
      <c r="B29" s="4"/>
      <c r="D29" s="259"/>
    </row>
    <row r="30" spans="1:9" ht="15.75">
      <c r="A30" s="470" t="s">
        <v>71</v>
      </c>
      <c r="B30" s="470"/>
      <c r="D30" s="259"/>
    </row>
    <row r="31" spans="1:9" ht="15.75" customHeight="1"/>
    <row r="32" spans="1:9" ht="15.75" customHeight="1"/>
    <row r="33" spans="1:10" ht="15.75" customHeight="1"/>
    <row r="34" spans="1:10" ht="15.75" customHeight="1"/>
    <row r="35" spans="1:10" ht="15.75" customHeight="1"/>
    <row r="36" spans="1:10" ht="15.75" customHeight="1">
      <c r="A36" s="23"/>
      <c r="B36" s="30"/>
      <c r="C36" s="23"/>
      <c r="D36" s="23"/>
      <c r="E36" s="23"/>
      <c r="F36" s="23"/>
      <c r="G36" s="23"/>
      <c r="H36" s="23"/>
      <c r="I36" s="23"/>
      <c r="J36" s="23"/>
    </row>
    <row r="37" spans="1:10" ht="15.75" customHeight="1">
      <c r="A37" s="31"/>
      <c r="B37" s="32"/>
      <c r="C37" s="33"/>
      <c r="D37" s="34"/>
      <c r="E37" s="31"/>
      <c r="F37" s="31"/>
      <c r="G37" s="31"/>
      <c r="H37" s="31"/>
      <c r="I37" s="31"/>
      <c r="J37" s="33"/>
    </row>
    <row r="38" spans="1:10" ht="15.75" customHeight="1">
      <c r="A38" s="31"/>
      <c r="B38" s="8"/>
      <c r="C38" s="33"/>
      <c r="D38" s="34"/>
      <c r="E38" s="31"/>
      <c r="F38" s="31"/>
      <c r="G38" s="31"/>
      <c r="H38" s="31"/>
      <c r="I38" s="31"/>
      <c r="J38" s="33"/>
    </row>
    <row r="39" spans="1:10" ht="15.75" customHeight="1">
      <c r="A39" s="31"/>
      <c r="B39" s="35"/>
      <c r="C39" s="33"/>
      <c r="D39" s="34"/>
      <c r="E39" s="31"/>
      <c r="F39" s="31"/>
      <c r="G39" s="31"/>
      <c r="H39" s="31"/>
      <c r="I39" s="31"/>
      <c r="J39" s="33"/>
    </row>
    <row r="40" spans="1:10" ht="15.75" customHeight="1">
      <c r="A40" s="31"/>
      <c r="B40" s="35"/>
      <c r="C40" s="33"/>
      <c r="D40" s="34"/>
      <c r="E40" s="31"/>
      <c r="F40" s="31"/>
      <c r="G40" s="31"/>
      <c r="H40" s="31"/>
      <c r="I40" s="31"/>
      <c r="J40" s="33"/>
    </row>
    <row r="41" spans="1:10" ht="15.75" customHeight="1">
      <c r="A41" s="31"/>
      <c r="B41" s="35"/>
      <c r="C41" s="33"/>
      <c r="D41" s="34"/>
      <c r="E41" s="31"/>
      <c r="F41" s="31"/>
      <c r="G41" s="31"/>
      <c r="H41" s="31"/>
      <c r="I41" s="31"/>
      <c r="J41" s="33"/>
    </row>
    <row r="42" spans="1:10" ht="15.75" customHeight="1">
      <c r="A42" s="31"/>
      <c r="B42" s="35"/>
      <c r="C42" s="33"/>
      <c r="D42" s="34"/>
      <c r="E42" s="31"/>
      <c r="F42" s="31"/>
      <c r="G42" s="31"/>
      <c r="H42" s="31"/>
      <c r="I42" s="31"/>
      <c r="J42" s="33"/>
    </row>
    <row r="43" spans="1:10" ht="15.75" customHeight="1">
      <c r="A43" s="31"/>
      <c r="B43" s="35"/>
      <c r="C43" s="33"/>
      <c r="D43" s="34"/>
      <c r="E43" s="31"/>
      <c r="F43" s="31"/>
      <c r="G43" s="31"/>
      <c r="H43" s="31"/>
      <c r="I43" s="31"/>
      <c r="J43" s="33"/>
    </row>
    <row r="44" spans="1:10" ht="15.75" customHeight="1">
      <c r="A44" s="31"/>
      <c r="B44" s="35"/>
      <c r="C44" s="33"/>
      <c r="D44" s="34"/>
      <c r="E44" s="31"/>
      <c r="F44" s="31"/>
      <c r="G44" s="31"/>
      <c r="H44" s="31"/>
      <c r="I44" s="31"/>
      <c r="J44" s="33"/>
    </row>
    <row r="45" spans="1:10" ht="15.75" customHeight="1">
      <c r="A45" s="23"/>
      <c r="B45" s="30"/>
      <c r="C45" s="23"/>
      <c r="D45" s="23"/>
      <c r="E45" s="23"/>
      <c r="F45" s="23"/>
      <c r="G45" s="23"/>
      <c r="H45" s="23"/>
      <c r="I45" s="23"/>
      <c r="J45" s="23"/>
    </row>
    <row r="46" spans="1:10" ht="15.75" customHeight="1">
      <c r="A46" s="31"/>
      <c r="B46" s="32"/>
      <c r="C46" s="33"/>
      <c r="D46" s="34"/>
      <c r="E46" s="31"/>
      <c r="F46" s="31"/>
      <c r="G46" s="31"/>
      <c r="H46" s="31"/>
      <c r="I46" s="31"/>
      <c r="J46" s="33"/>
    </row>
    <row r="47" spans="1:10" ht="15.75" customHeight="1">
      <c r="A47" s="31"/>
      <c r="B47" s="32"/>
      <c r="C47" s="33"/>
      <c r="D47" s="34"/>
      <c r="E47" s="31"/>
      <c r="F47" s="31"/>
      <c r="G47" s="31"/>
      <c r="H47" s="31"/>
      <c r="I47" s="31"/>
      <c r="J47" s="33"/>
    </row>
    <row r="48" spans="1:10" ht="15.75" customHeight="1">
      <c r="A48" s="31"/>
      <c r="B48" s="32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32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2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31"/>
      <c r="B51" s="32"/>
      <c r="C51" s="33"/>
      <c r="D51" s="34"/>
      <c r="E51" s="31"/>
      <c r="F51" s="31"/>
      <c r="G51" s="31"/>
      <c r="H51" s="31"/>
      <c r="I51" s="31"/>
      <c r="J51" s="33"/>
    </row>
    <row r="52" spans="1:10" ht="15.75" customHeight="1">
      <c r="A52" s="31"/>
      <c r="B52" s="32"/>
      <c r="C52" s="33"/>
      <c r="D52" s="34"/>
      <c r="E52" s="31"/>
      <c r="F52" s="31"/>
      <c r="G52" s="31"/>
      <c r="H52" s="31"/>
      <c r="I52" s="31"/>
      <c r="J52" s="33"/>
    </row>
    <row r="53" spans="1:10" ht="15.75" customHeight="1">
      <c r="A53" s="31"/>
      <c r="B53" s="32"/>
      <c r="C53" s="33"/>
      <c r="D53" s="34"/>
      <c r="E53" s="31"/>
      <c r="F53" s="31"/>
      <c r="G53" s="31"/>
      <c r="H53" s="31"/>
      <c r="I53" s="31"/>
      <c r="J53" s="33"/>
    </row>
  </sheetData>
  <mergeCells count="6">
    <mergeCell ref="A1:J1"/>
    <mergeCell ref="A30:B30"/>
    <mergeCell ref="A4:B4"/>
    <mergeCell ref="A5:B5"/>
    <mergeCell ref="A3:I3"/>
    <mergeCell ref="A2:M2"/>
  </mergeCells>
  <phoneticPr fontId="2" type="noConversion"/>
  <printOptions horizontalCentered="1"/>
  <pageMargins left="0" right="0" top="0.72" bottom="0.55118110236220474" header="0.27559055118110237" footer="0.19685039370078741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10"/>
  </sheetPr>
  <dimension ref="A1:AU50"/>
  <sheetViews>
    <sheetView topLeftCell="A9" workbookViewId="0">
      <selection sqref="A1:P33"/>
    </sheetView>
  </sheetViews>
  <sheetFormatPr defaultColWidth="9.140625" defaultRowHeight="12.75"/>
  <cols>
    <col min="1" max="1" width="3.85546875" style="14" customWidth="1"/>
    <col min="2" max="2" width="25.28515625" style="14" customWidth="1"/>
    <col min="3" max="3" width="12.28515625" style="14" customWidth="1"/>
    <col min="4" max="4" width="24.5703125" style="14" customWidth="1"/>
    <col min="5" max="5" width="7.7109375" style="14" customWidth="1"/>
    <col min="6" max="6" width="5.28515625" style="14" customWidth="1"/>
    <col min="7" max="7" width="5.140625" style="14" customWidth="1"/>
    <col min="8" max="8" width="4.5703125" style="14" customWidth="1"/>
    <col min="9" max="9" width="3.7109375" style="14" customWidth="1"/>
    <col min="10" max="10" width="5.28515625" style="14" customWidth="1"/>
    <col min="11" max="11" width="5.140625" style="14" customWidth="1"/>
    <col min="12" max="12" width="4" style="14" hidden="1" customWidth="1"/>
    <col min="13" max="13" width="5.28515625" style="14" customWidth="1"/>
    <col min="14" max="14" width="7.140625" style="14" customWidth="1"/>
    <col min="15" max="15" width="5" style="14" customWidth="1"/>
    <col min="16" max="16" width="8.28515625" style="14" customWidth="1"/>
    <col min="17" max="16384" width="9.140625" style="14"/>
  </cols>
  <sheetData>
    <row r="1" spans="1:39" s="23" customFormat="1">
      <c r="A1" s="464" t="str">
        <f>'60СБ'!$A$1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</row>
    <row r="2" spans="1:39" s="23" customFormat="1">
      <c r="A2" s="464" t="str">
        <f>'3000м'!$A$2</f>
        <v xml:space="preserve">РОСТОВСКАЯ ОБЛАСТНАЯ ОБЩЕСТВЕННАЯ СПОРТИВНАЯ ОРГАНИЗАЦИЯ "ФЕДЕРАЦИЯ ЛЁГКОЙ АТЛЕТИКИ" 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</row>
    <row r="3" spans="1:39" s="23" customFormat="1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s="23" customFormat="1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s="23" customFormat="1">
      <c r="A5" s="46"/>
      <c r="B5" s="45"/>
      <c r="C5" s="11"/>
      <c r="D5" s="3"/>
      <c r="F5" s="94"/>
      <c r="H5" s="94"/>
      <c r="I5" s="94"/>
      <c r="J5" s="94"/>
      <c r="K5" s="94"/>
      <c r="L5" s="94"/>
      <c r="M5" s="94"/>
      <c r="Q5" s="94"/>
      <c r="R5" s="94"/>
      <c r="S5" s="94"/>
      <c r="T5" s="94"/>
    </row>
    <row r="6" spans="1:39" s="23" customFormat="1" ht="15">
      <c r="A6" s="91" t="s">
        <v>775</v>
      </c>
      <c r="B6" s="91"/>
      <c r="C6" s="11"/>
      <c r="D6" s="3"/>
      <c r="E6" s="480" t="s">
        <v>36</v>
      </c>
      <c r="F6" s="480"/>
      <c r="G6" s="480"/>
      <c r="H6" s="480"/>
      <c r="I6" s="480"/>
      <c r="J6" s="480"/>
      <c r="K6" s="480"/>
      <c r="L6" s="480"/>
      <c r="M6" s="93"/>
      <c r="N6" s="7" t="str">
        <f>d_1</f>
        <v>9 декабря 2023г.</v>
      </c>
      <c r="O6" s="47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</row>
    <row r="7" spans="1:39" s="23" customFormat="1" ht="12.75" customHeight="1">
      <c r="A7" s="7" t="str">
        <f>d_4</f>
        <v>ЖЕНЩИНЫ</v>
      </c>
      <c r="B7" s="14"/>
      <c r="C7" s="11"/>
      <c r="D7" s="3"/>
      <c r="K7" s="122" t="str">
        <f>d_5</f>
        <v>г. РОСТОВ-НА-ДОНУ, л/а манеж ДГТУ</v>
      </c>
      <c r="L7" s="19"/>
      <c r="M7" s="19"/>
      <c r="N7" s="19"/>
      <c r="O7" s="19"/>
      <c r="P7" s="84" t="s">
        <v>364</v>
      </c>
      <c r="V7" s="62"/>
      <c r="W7" s="55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9" ht="16.5" customHeight="1">
      <c r="A8" s="472" t="s">
        <v>76</v>
      </c>
      <c r="B8" s="474" t="s">
        <v>120</v>
      </c>
      <c r="C8" s="474" t="s">
        <v>74</v>
      </c>
      <c r="D8" s="474" t="s">
        <v>110</v>
      </c>
      <c r="E8" s="474" t="s">
        <v>45</v>
      </c>
      <c r="F8" s="477" t="s">
        <v>11</v>
      </c>
      <c r="G8" s="477"/>
      <c r="H8" s="477"/>
      <c r="I8" s="476" t="s">
        <v>12</v>
      </c>
      <c r="J8" s="477" t="s">
        <v>11</v>
      </c>
      <c r="K8" s="477"/>
      <c r="L8" s="476" t="s">
        <v>12</v>
      </c>
      <c r="M8" s="95"/>
      <c r="N8" s="474" t="s">
        <v>46</v>
      </c>
      <c r="O8" s="478" t="s">
        <v>60</v>
      </c>
      <c r="P8" s="478" t="s">
        <v>47</v>
      </c>
    </row>
    <row r="9" spans="1:39" ht="25.5" customHeight="1">
      <c r="A9" s="473"/>
      <c r="B9" s="475"/>
      <c r="C9" s="475"/>
      <c r="D9" s="475"/>
      <c r="E9" s="475"/>
      <c r="F9" s="95">
        <v>1</v>
      </c>
      <c r="G9" s="95">
        <v>2</v>
      </c>
      <c r="H9" s="95">
        <v>3</v>
      </c>
      <c r="I9" s="476"/>
      <c r="J9" s="95">
        <v>4</v>
      </c>
      <c r="K9" s="95">
        <v>5</v>
      </c>
      <c r="L9" s="476"/>
      <c r="M9" s="95">
        <v>6</v>
      </c>
      <c r="N9" s="475"/>
      <c r="O9" s="479"/>
      <c r="P9" s="479"/>
    </row>
    <row r="10" spans="1:39" ht="24.95" customHeight="1">
      <c r="A10" s="5" t="s">
        <v>48</v>
      </c>
      <c r="B10" s="12" t="str">
        <f>VLOOKUP($E10,УЧАСТНИКИ!$A$2:$L$655,3,FALSE)</f>
        <v>СЕМИЗОРОВА ВЕРОНИКА</v>
      </c>
      <c r="C10" s="129" t="str">
        <f>VLOOKUP($E10,УЧАСТНИКИ!$A$2:$L$655,4,FALSE)</f>
        <v>26.12.2009</v>
      </c>
      <c r="D10" s="253" t="str">
        <f>VLOOKUP($E10,УЧАСТНИКИ!$A$2:$L$655,5,FALSE)</f>
        <v>СШОРК СКА РОСТОВ Н/Д</v>
      </c>
      <c r="E10" s="347" t="s">
        <v>201</v>
      </c>
      <c r="F10" s="228"/>
      <c r="G10" s="17"/>
      <c r="H10" s="17"/>
      <c r="I10" s="17"/>
      <c r="J10" s="12"/>
      <c r="K10" s="18"/>
      <c r="L10" s="18"/>
      <c r="M10" s="18"/>
      <c r="N10" s="18"/>
      <c r="O10" s="18"/>
      <c r="P10" s="191">
        <f>VLOOKUP($E10,УЧАСТНИКИ!$A$2:$L$655,9,FALSE)</f>
        <v>0</v>
      </c>
      <c r="Q10" s="64"/>
      <c r="R10" s="64"/>
    </row>
    <row r="11" spans="1:39" ht="24.95" customHeight="1">
      <c r="A11" s="5" t="s">
        <v>49</v>
      </c>
      <c r="B11" s="12" t="str">
        <f>VLOOKUP($E11,УЧАСТНИКИ!$A$2:$L$655,3,FALSE)</f>
        <v>ТОГУНОВА ВИКТОРИЯ</v>
      </c>
      <c r="C11" s="129" t="str">
        <f>VLOOKUP($E11,УЧАСТНИКИ!$A$2:$L$655,4,FALSE)</f>
        <v>07.04.2009</v>
      </c>
      <c r="D11" s="253" t="str">
        <f>VLOOKUP($E11,УЧАСТНИКИ!$A$2:$L$655,5,FALSE)</f>
        <v>РОСТОВ ГБУ ДО РО СШОР-8</v>
      </c>
      <c r="E11" s="347" t="s">
        <v>762</v>
      </c>
      <c r="F11" s="228"/>
      <c r="G11" s="17"/>
      <c r="H11" s="17"/>
      <c r="I11" s="17"/>
      <c r="J11" s="12"/>
      <c r="K11" s="18"/>
      <c r="L11" s="18"/>
      <c r="M11" s="18"/>
      <c r="N11" s="18"/>
      <c r="O11" s="18"/>
      <c r="P11" s="191" t="str">
        <f>VLOOKUP($E11,УЧАСТНИКИ!$A$2:$L$655,9,FALSE)</f>
        <v>МС</v>
      </c>
      <c r="Q11" s="64"/>
      <c r="R11" s="64"/>
    </row>
    <row r="12" spans="1:39" ht="24.95" customHeight="1">
      <c r="A12" s="5" t="s">
        <v>50</v>
      </c>
      <c r="B12" s="12" t="e">
        <f>VLOOKUP($E12,УЧАСТНИКИ!$A$2:$L$655,3,FALSE)</f>
        <v>#N/A</v>
      </c>
      <c r="C12" s="129" t="e">
        <f>VLOOKUP($E12,УЧАСТНИКИ!$A$2:$L$655,4,FALSE)</f>
        <v>#N/A</v>
      </c>
      <c r="D12" s="253" t="e">
        <f>VLOOKUP($E12,УЧАСТНИКИ!$A$2:$L$655,5,FALSE)</f>
        <v>#N/A</v>
      </c>
      <c r="E12" s="254" t="s">
        <v>751</v>
      </c>
      <c r="F12" s="228"/>
      <c r="G12" s="17"/>
      <c r="H12" s="17"/>
      <c r="I12" s="17"/>
      <c r="J12" s="12"/>
      <c r="K12" s="18"/>
      <c r="L12" s="18"/>
      <c r="M12" s="18"/>
      <c r="N12" s="18"/>
      <c r="O12" s="18"/>
      <c r="P12" s="191" t="e">
        <f>VLOOKUP($E12,УЧАСТНИКИ!$A$2:$L$655,9,FALSE)</f>
        <v>#N/A</v>
      </c>
      <c r="Q12" s="64"/>
      <c r="R12" s="64"/>
    </row>
    <row r="13" spans="1:39" ht="24.95" customHeight="1">
      <c r="A13" s="5" t="s">
        <v>51</v>
      </c>
      <c r="B13" s="12" t="e">
        <f>VLOOKUP($E13,УЧАСТНИКИ!$A$2:$L$655,3,FALSE)</f>
        <v>#N/A</v>
      </c>
      <c r="C13" s="129" t="e">
        <f>VLOOKUP($E13,УЧАСТНИКИ!$A$2:$L$655,4,FALSE)</f>
        <v>#N/A</v>
      </c>
      <c r="D13" s="253" t="e">
        <f>VLOOKUP($E13,УЧАСТНИКИ!$A$2:$L$655,5,FALSE)</f>
        <v>#N/A</v>
      </c>
      <c r="E13" s="347" t="s">
        <v>754</v>
      </c>
      <c r="F13" s="228"/>
      <c r="G13" s="17"/>
      <c r="H13" s="17"/>
      <c r="I13" s="17"/>
      <c r="J13" s="12"/>
      <c r="K13" s="18"/>
      <c r="L13" s="18"/>
      <c r="M13" s="18"/>
      <c r="N13" s="18"/>
      <c r="O13" s="18"/>
      <c r="P13" s="191" t="e">
        <f>VLOOKUP($E13,УЧАСТНИКИ!$A$2:$L$655,9,FALSE)</f>
        <v>#N/A</v>
      </c>
      <c r="Q13" s="64"/>
      <c r="R13" s="64"/>
    </row>
    <row r="14" spans="1:39" ht="24.95" customHeight="1">
      <c r="A14" s="5" t="s">
        <v>52</v>
      </c>
      <c r="B14" s="12" t="e">
        <f>VLOOKUP($E14,УЧАСТНИКИ!$A$2:$L$655,3,FALSE)</f>
        <v>#N/A</v>
      </c>
      <c r="C14" s="129" t="e">
        <f>VLOOKUP($E14,УЧАСТНИКИ!$A$2:$L$655,4,FALSE)</f>
        <v>#N/A</v>
      </c>
      <c r="D14" s="253" t="e">
        <f>VLOOKUP($E14,УЧАСТНИКИ!$A$2:$L$655,5,FALSE)</f>
        <v>#N/A</v>
      </c>
      <c r="E14" s="275" t="s">
        <v>620</v>
      </c>
      <c r="F14" s="228"/>
      <c r="G14" s="17"/>
      <c r="H14" s="17"/>
      <c r="I14" s="17"/>
      <c r="J14" s="12"/>
      <c r="K14" s="18"/>
      <c r="L14" s="18"/>
      <c r="M14" s="18"/>
      <c r="N14" s="18"/>
      <c r="O14" s="18"/>
      <c r="P14" s="191" t="e">
        <f>VLOOKUP($E14,УЧАСТНИКИ!$A$2:$L$655,9,FALSE)</f>
        <v>#N/A</v>
      </c>
      <c r="Q14" s="64"/>
      <c r="R14" s="64"/>
    </row>
    <row r="15" spans="1:39" ht="24.95" customHeight="1">
      <c r="A15" s="5" t="s">
        <v>53</v>
      </c>
      <c r="B15" s="12" t="str">
        <f>VLOOKUP($E15,УЧАСТНИКИ!$A$2:$L$655,3,FALSE)</f>
        <v>МУТАЕВА СОФИЯ</v>
      </c>
      <c r="C15" s="129" t="str">
        <f>VLOOKUP($E15,УЧАСТНИКИ!$A$2:$L$655,4,FALSE)</f>
        <v>24.06.2008</v>
      </c>
      <c r="D15" s="253" t="str">
        <f>VLOOKUP($E15,УЧАСТНИКИ!$A$2:$L$655,5,FALSE)</f>
        <v>РОСТОВ СШ-1</v>
      </c>
      <c r="E15" s="347" t="s">
        <v>507</v>
      </c>
      <c r="F15" s="228"/>
      <c r="G15" s="17"/>
      <c r="H15" s="17"/>
      <c r="I15" s="17"/>
      <c r="J15" s="12"/>
      <c r="K15" s="18"/>
      <c r="L15" s="18"/>
      <c r="M15" s="18"/>
      <c r="N15" s="18"/>
      <c r="O15" s="18"/>
      <c r="P15" s="191">
        <f>VLOOKUP($E15,УЧАСТНИКИ!$A$2:$L$655,9,FALSE)</f>
        <v>0</v>
      </c>
      <c r="Q15" s="64"/>
      <c r="R15" s="64"/>
    </row>
    <row r="16" spans="1:39" ht="24.95" customHeight="1">
      <c r="A16" s="5" t="s">
        <v>54</v>
      </c>
      <c r="B16" s="12" t="e">
        <f>VLOOKUP($E16,УЧАСТНИКИ!$A$2:$L$655,3,FALSE)</f>
        <v>#N/A</v>
      </c>
      <c r="C16" s="129" t="e">
        <f>VLOOKUP($E16,УЧАСТНИКИ!$A$2:$L$655,4,FALSE)</f>
        <v>#N/A</v>
      </c>
      <c r="D16" s="253" t="e">
        <f>VLOOKUP($E16,УЧАСТНИКИ!$A$2:$L$655,5,FALSE)</f>
        <v>#N/A</v>
      </c>
      <c r="E16" s="347" t="s">
        <v>764</v>
      </c>
      <c r="F16" s="228"/>
      <c r="G16" s="17"/>
      <c r="H16" s="17"/>
      <c r="I16" s="17"/>
      <c r="J16" s="12"/>
      <c r="K16" s="18"/>
      <c r="L16" s="18"/>
      <c r="M16" s="18"/>
      <c r="N16" s="18"/>
      <c r="O16" s="18"/>
      <c r="P16" s="191" t="e">
        <f>VLOOKUP($E16,УЧАСТНИКИ!$A$2:$L$655,9,FALSE)</f>
        <v>#N/A</v>
      </c>
      <c r="Q16" s="64"/>
      <c r="R16" s="64"/>
    </row>
    <row r="17" spans="1:47" ht="24.95" customHeight="1">
      <c r="A17" s="5" t="s">
        <v>90</v>
      </c>
      <c r="B17" s="12" t="e">
        <f>VLOOKUP($E17,УЧАСТНИКИ!$A$2:$L$655,3,FALSE)</f>
        <v>#N/A</v>
      </c>
      <c r="C17" s="129" t="e">
        <f>VLOOKUP($E17,УЧАСТНИКИ!$A$2:$L$655,4,FALSE)</f>
        <v>#N/A</v>
      </c>
      <c r="D17" s="253" t="e">
        <f>VLOOKUP($E17,УЧАСТНИКИ!$A$2:$L$655,5,FALSE)</f>
        <v>#N/A</v>
      </c>
      <c r="E17" s="347" t="s">
        <v>103</v>
      </c>
      <c r="F17" s="228"/>
      <c r="G17" s="17"/>
      <c r="H17" s="17"/>
      <c r="I17" s="17"/>
      <c r="J17" s="12"/>
      <c r="K17" s="18"/>
      <c r="L17" s="18"/>
      <c r="M17" s="18"/>
      <c r="N17" s="18"/>
      <c r="O17" s="18"/>
      <c r="P17" s="191" t="e">
        <f>VLOOKUP($E17,УЧАСТНИКИ!$A$2:$L$655,9,FALSE)</f>
        <v>#N/A</v>
      </c>
      <c r="Q17" s="64"/>
      <c r="R17" s="64"/>
    </row>
    <row r="18" spans="1:47" ht="24.95" customHeight="1">
      <c r="A18" s="5" t="s">
        <v>97</v>
      </c>
      <c r="B18" s="12" t="e">
        <f>VLOOKUP($E18,УЧАСТНИКИ!$A$2:$L$655,3,FALSE)</f>
        <v>#N/A</v>
      </c>
      <c r="C18" s="129" t="e">
        <f>VLOOKUP($E18,УЧАСТНИКИ!$A$2:$L$655,4,FALSE)</f>
        <v>#N/A</v>
      </c>
      <c r="D18" s="253" t="e">
        <f>VLOOKUP($E18,УЧАСТНИКИ!$A$2:$L$655,5,FALSE)</f>
        <v>#N/A</v>
      </c>
      <c r="E18" s="347" t="s">
        <v>268</v>
      </c>
      <c r="F18" s="228"/>
      <c r="G18" s="17"/>
      <c r="H18" s="17"/>
      <c r="I18" s="17"/>
      <c r="J18" s="12"/>
      <c r="K18" s="18"/>
      <c r="L18" s="18"/>
      <c r="M18" s="18"/>
      <c r="N18" s="18"/>
      <c r="O18" s="18"/>
      <c r="P18" s="191" t="e">
        <f>VLOOKUP($E18,УЧАСТНИКИ!$A$2:$L$655,9,FALSE)</f>
        <v>#N/A</v>
      </c>
      <c r="Q18" s="64"/>
      <c r="R18" s="64"/>
    </row>
    <row r="19" spans="1:47" ht="24.95" customHeight="1">
      <c r="A19" s="5" t="s">
        <v>96</v>
      </c>
      <c r="B19" s="190" t="e">
        <f>VLOOKUP($E19,УЧАСТНИКИ!$A$2:$L$655,3,FALSE)</f>
        <v>#N/A</v>
      </c>
      <c r="C19" s="194" t="e">
        <f>VLOOKUP($E19,УЧАСТНИКИ!$A$2:$L$655,4,FALSE)</f>
        <v>#N/A</v>
      </c>
      <c r="D19" s="190" t="e">
        <f>VLOOKUP($E19,УЧАСТНИКИ!$A$2:$L$655,5,FALSE)</f>
        <v>#N/A</v>
      </c>
      <c r="E19" s="17"/>
      <c r="F19" s="17"/>
      <c r="G19" s="17"/>
      <c r="H19" s="17"/>
      <c r="I19" s="17"/>
      <c r="J19" s="12"/>
      <c r="K19" s="18"/>
      <c r="L19" s="18"/>
      <c r="M19" s="18"/>
      <c r="N19" s="18"/>
      <c r="O19" s="18"/>
      <c r="P19" s="191" t="e">
        <f>VLOOKUP($E19,УЧАСТНИКИ!$A$2:$L$655,9,FALSE)</f>
        <v>#N/A</v>
      </c>
      <c r="Q19" s="64"/>
      <c r="R19" s="64"/>
    </row>
    <row r="20" spans="1:47" ht="24.95" customHeight="1">
      <c r="A20" s="5" t="s">
        <v>95</v>
      </c>
      <c r="B20" s="190" t="e">
        <f>VLOOKUP($E20,УЧАСТНИКИ!$A$2:$L$655,3,FALSE)</f>
        <v>#N/A</v>
      </c>
      <c r="C20" s="194" t="e">
        <f>VLOOKUP($E20,УЧАСТНИКИ!$A$2:$L$655,4,FALSE)</f>
        <v>#N/A</v>
      </c>
      <c r="D20" s="190" t="e">
        <f>VLOOKUP($E20,УЧАСТНИКИ!$A$2:$L$655,5,FALSE)</f>
        <v>#N/A</v>
      </c>
      <c r="E20" s="17"/>
      <c r="F20" s="17"/>
      <c r="G20" s="17"/>
      <c r="H20" s="17"/>
      <c r="I20" s="17"/>
      <c r="J20" s="12"/>
      <c r="K20" s="18"/>
      <c r="L20" s="18"/>
      <c r="M20" s="18"/>
      <c r="N20" s="18"/>
      <c r="O20" s="18"/>
      <c r="P20" s="191" t="e">
        <f>VLOOKUP($E20,УЧАСТНИКИ!$A$2:$L$655,9,FALSE)</f>
        <v>#N/A</v>
      </c>
      <c r="Q20" s="64"/>
      <c r="R20" s="64"/>
    </row>
    <row r="21" spans="1:47" ht="13.5" hidden="1" customHeight="1">
      <c r="A21" s="5" t="s">
        <v>94</v>
      </c>
      <c r="B21" s="12" t="e">
        <f>VLOOKUP($E21,УЧАСТНИКИ!$A$2:$L$655,3,FALSE)</f>
        <v>#N/A</v>
      </c>
      <c r="C21" s="129" t="e">
        <f>VLOOKUP($E21,УЧАСТНИКИ!$A$2:$L$655,4,FALSE)</f>
        <v>#N/A</v>
      </c>
      <c r="D21" s="12" t="e">
        <f>VLOOKUP($E21,УЧАСТНИКИ!$A$2:$L$655,5,FALSE)</f>
        <v>#N/A</v>
      </c>
      <c r="E21" s="17"/>
      <c r="F21" s="17"/>
      <c r="G21" s="17"/>
      <c r="H21" s="17"/>
      <c r="I21" s="17"/>
      <c r="J21" s="12"/>
      <c r="K21" s="18"/>
      <c r="L21" s="18"/>
      <c r="M21" s="18"/>
      <c r="N21" s="18"/>
      <c r="O21" s="18"/>
      <c r="P21" s="13" t="e">
        <f>VLOOKUP($E21,УЧАСТНИКИ!$A$2:$L$655,9,FALSE)</f>
        <v>#N/A</v>
      </c>
      <c r="Q21" s="64"/>
      <c r="R21" s="64"/>
    </row>
    <row r="22" spans="1:47" ht="13.5" hidden="1" customHeight="1">
      <c r="A22" s="5" t="s">
        <v>93</v>
      </c>
      <c r="B22" s="12" t="e">
        <f>VLOOKUP($E22,УЧАСТНИКИ!$A$2:$L$655,3,FALSE)</f>
        <v>#N/A</v>
      </c>
      <c r="C22" s="129" t="e">
        <f>VLOOKUP($E22,УЧАСТНИКИ!$A$2:$L$655,4,FALSE)</f>
        <v>#N/A</v>
      </c>
      <c r="D22" s="12" t="e">
        <f>VLOOKUP($E22,УЧАСТНИКИ!$A$2:$L$655,5,FALSE)</f>
        <v>#N/A</v>
      </c>
      <c r="E22" s="17"/>
      <c r="F22" s="17"/>
      <c r="G22" s="17"/>
      <c r="H22" s="17"/>
      <c r="I22" s="17"/>
      <c r="J22" s="12"/>
      <c r="K22" s="18"/>
      <c r="L22" s="18"/>
      <c r="M22" s="18"/>
      <c r="N22" s="18"/>
      <c r="O22" s="18"/>
      <c r="P22" s="13" t="e">
        <f>VLOOKUP($E22,УЧАСТНИКИ!$A$2:$L$655,9,FALSE)</f>
        <v>#N/A</v>
      </c>
      <c r="Q22" s="64"/>
      <c r="R22" s="64"/>
    </row>
    <row r="23" spans="1:47" ht="13.5" hidden="1" customHeight="1">
      <c r="A23" s="5" t="s">
        <v>92</v>
      </c>
      <c r="B23" s="12" t="e">
        <f>VLOOKUP($E23,УЧАСТНИКИ!$A$2:$L$655,3,FALSE)</f>
        <v>#N/A</v>
      </c>
      <c r="C23" s="129" t="e">
        <f>VLOOKUP($E23,УЧАСТНИКИ!$A$2:$L$655,4,FALSE)</f>
        <v>#N/A</v>
      </c>
      <c r="D23" s="12" t="e">
        <f>VLOOKUP($E23,УЧАСТНИКИ!$A$2:$L$655,5,FALSE)</f>
        <v>#N/A</v>
      </c>
      <c r="E23" s="17"/>
      <c r="F23" s="17"/>
      <c r="G23" s="17"/>
      <c r="H23" s="17"/>
      <c r="I23" s="17"/>
      <c r="J23" s="12"/>
      <c r="K23" s="18"/>
      <c r="L23" s="18"/>
      <c r="M23" s="18"/>
      <c r="N23" s="18"/>
      <c r="O23" s="18"/>
      <c r="P23" s="13" t="e">
        <f>VLOOKUP($E23,УЧАСТНИКИ!$A$2:$L$655,9,FALSE)</f>
        <v>#N/A</v>
      </c>
      <c r="Q23" s="64"/>
      <c r="R23" s="64"/>
    </row>
    <row r="24" spans="1:47" ht="13.5" hidden="1" customHeight="1">
      <c r="A24" s="5" t="s">
        <v>91</v>
      </c>
      <c r="B24" s="12" t="e">
        <f>VLOOKUP($E24,УЧАСТНИКИ!$A$2:$L$655,3,FALSE)</f>
        <v>#N/A</v>
      </c>
      <c r="C24" s="129" t="e">
        <f>VLOOKUP($E24,УЧАСТНИКИ!$A$2:$L$655,4,FALSE)</f>
        <v>#N/A</v>
      </c>
      <c r="D24" s="12" t="e">
        <f>VLOOKUP($E24,УЧАСТНИКИ!$A$2:$L$655,5,FALSE)</f>
        <v>#N/A</v>
      </c>
      <c r="E24" s="17"/>
      <c r="F24" s="17"/>
      <c r="G24" s="17"/>
      <c r="H24" s="17"/>
      <c r="I24" s="17"/>
      <c r="J24" s="12"/>
      <c r="K24" s="18"/>
      <c r="L24" s="18"/>
      <c r="M24" s="18"/>
      <c r="N24" s="18"/>
      <c r="O24" s="18"/>
      <c r="P24" s="13" t="e">
        <f>VLOOKUP($E24,УЧАСТНИКИ!$A$2:$L$655,9,FALSE)</f>
        <v>#N/A</v>
      </c>
      <c r="Q24" s="64"/>
      <c r="R24" s="64"/>
    </row>
    <row r="25" spans="1:47" ht="13.5" hidden="1" customHeight="1">
      <c r="A25" s="5" t="s">
        <v>98</v>
      </c>
      <c r="B25" s="12" t="e">
        <f>VLOOKUP($E25,УЧАСТНИКИ!$A$2:$L$655,3,FALSE)</f>
        <v>#N/A</v>
      </c>
      <c r="C25" s="129" t="e">
        <f>VLOOKUP($E25,УЧАСТНИКИ!$A$2:$L$655,4,FALSE)</f>
        <v>#N/A</v>
      </c>
      <c r="D25" s="12" t="e">
        <f>VLOOKUP($E25,УЧАСТНИКИ!$A$2:$L$655,5,FALSE)</f>
        <v>#N/A</v>
      </c>
      <c r="E25" s="17"/>
      <c r="F25" s="17"/>
      <c r="G25" s="17"/>
      <c r="H25" s="17"/>
      <c r="I25" s="17"/>
      <c r="J25" s="12"/>
      <c r="K25" s="18"/>
      <c r="L25" s="18"/>
      <c r="M25" s="18"/>
      <c r="N25" s="18"/>
      <c r="O25" s="18"/>
      <c r="P25" s="13" t="e">
        <f>VLOOKUP($E25,УЧАСТНИКИ!$A$2:$L$655,9,FALSE)</f>
        <v>#N/A</v>
      </c>
      <c r="Q25" s="64"/>
      <c r="R25" s="64"/>
    </row>
    <row r="26" spans="1:47" ht="13.5" hidden="1" customHeight="1">
      <c r="A26" s="5" t="s">
        <v>99</v>
      </c>
      <c r="B26" s="12" t="e">
        <f>VLOOKUP($E26,УЧАСТНИКИ!$A$2:$L$655,3,FALSE)</f>
        <v>#N/A</v>
      </c>
      <c r="C26" s="129" t="e">
        <f>VLOOKUP($E26,УЧАСТНИКИ!$A$2:$L$655,4,FALSE)</f>
        <v>#N/A</v>
      </c>
      <c r="D26" s="12" t="e">
        <f>VLOOKUP($E26,УЧАСТНИКИ!$A$2:$L$655,5,FALSE)</f>
        <v>#N/A</v>
      </c>
      <c r="E26" s="17"/>
      <c r="F26" s="17"/>
      <c r="G26" s="17"/>
      <c r="H26" s="17"/>
      <c r="I26" s="17"/>
      <c r="J26" s="12"/>
      <c r="K26" s="18"/>
      <c r="L26" s="18"/>
      <c r="M26" s="18"/>
      <c r="N26" s="18"/>
      <c r="O26" s="18"/>
      <c r="P26" s="13" t="e">
        <f>VLOOKUP($E26,УЧАСТНИКИ!$A$2:$L$655,9,FALSE)</f>
        <v>#N/A</v>
      </c>
      <c r="Q26" s="64"/>
      <c r="R26" s="64"/>
    </row>
    <row r="27" spans="1:47" ht="13.5" hidden="1" customHeight="1">
      <c r="A27" s="5" t="s">
        <v>100</v>
      </c>
      <c r="B27" s="12" t="e">
        <f>VLOOKUP($E27,УЧАСТНИКИ!$A$2:$L$655,3,FALSE)</f>
        <v>#N/A</v>
      </c>
      <c r="C27" s="129" t="e">
        <f>VLOOKUP($E27,УЧАСТНИКИ!$A$2:$L$655,4,FALSE)</f>
        <v>#N/A</v>
      </c>
      <c r="D27" s="12" t="e">
        <f>VLOOKUP($E27,УЧАСТНИКИ!$A$2:$L$655,5,FALSE)</f>
        <v>#N/A</v>
      </c>
      <c r="E27" s="17"/>
      <c r="F27" s="17"/>
      <c r="G27" s="17"/>
      <c r="H27" s="17"/>
      <c r="I27" s="17"/>
      <c r="J27" s="12"/>
      <c r="K27" s="18"/>
      <c r="L27" s="18"/>
      <c r="M27" s="18"/>
      <c r="N27" s="18"/>
      <c r="O27" s="18"/>
      <c r="P27" s="13" t="e">
        <f>VLOOKUP($E27,УЧАСТНИКИ!$A$2:$L$655,9,FALSE)</f>
        <v>#N/A</v>
      </c>
      <c r="Q27" s="64"/>
      <c r="R27" s="64"/>
    </row>
    <row r="28" spans="1:47" ht="13.5" customHeight="1">
      <c r="A28" s="67"/>
      <c r="B28" s="68"/>
      <c r="C28" s="65"/>
      <c r="D28" s="71"/>
      <c r="E28" s="69"/>
      <c r="F28" s="69"/>
      <c r="G28" s="69"/>
      <c r="H28" s="69"/>
      <c r="I28" s="69"/>
      <c r="J28" s="68"/>
      <c r="K28" s="70"/>
      <c r="L28" s="70"/>
      <c r="M28" s="70"/>
      <c r="N28" s="70"/>
      <c r="O28" s="70"/>
      <c r="P28" s="65"/>
      <c r="Q28" s="64"/>
      <c r="R28" s="64"/>
    </row>
    <row r="29" spans="1:47" ht="13.5" customHeight="1">
      <c r="A29" s="32"/>
      <c r="B29" s="32"/>
      <c r="C29" s="33"/>
      <c r="D29" s="32"/>
      <c r="E29" s="31"/>
      <c r="F29" s="32"/>
      <c r="G29" s="31"/>
      <c r="H29" s="31"/>
      <c r="I29" s="31"/>
      <c r="J29" s="32"/>
      <c r="K29" s="23"/>
      <c r="L29" s="23"/>
      <c r="M29" s="23"/>
      <c r="N29" s="23"/>
      <c r="O29" s="23"/>
      <c r="P29" s="33"/>
    </row>
    <row r="30" spans="1:47">
      <c r="A30" s="225" t="s">
        <v>8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</row>
    <row r="31" spans="1:47">
      <c r="A31" s="225" t="s">
        <v>9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</row>
    <row r="32" spans="1:47">
      <c r="A32" t="s">
        <v>10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1:10" ht="15.75">
      <c r="A33" s="20"/>
      <c r="B33" s="2"/>
      <c r="C33" s="2"/>
      <c r="D33" s="2"/>
      <c r="E33" s="20"/>
      <c r="F33" s="20"/>
      <c r="G33" s="20"/>
      <c r="H33" s="20"/>
      <c r="I33" s="20"/>
      <c r="J33" s="2"/>
    </row>
    <row r="34" spans="1:10" ht="15.75">
      <c r="A34" s="20"/>
      <c r="B34" s="2"/>
      <c r="C34" s="2"/>
      <c r="D34" s="2"/>
      <c r="E34" s="20"/>
      <c r="F34" s="20"/>
      <c r="G34" s="20"/>
      <c r="H34" s="20"/>
      <c r="I34" s="20"/>
      <c r="J34" s="2"/>
    </row>
    <row r="35" spans="1:10" ht="15.75">
      <c r="A35" s="20"/>
      <c r="B35" s="2"/>
      <c r="C35" s="2"/>
      <c r="D35" s="2"/>
      <c r="E35" s="20"/>
      <c r="F35" s="20"/>
      <c r="G35" s="20"/>
      <c r="H35" s="20"/>
      <c r="I35" s="20"/>
      <c r="J35" s="2"/>
    </row>
    <row r="36" spans="1:10" ht="15.75">
      <c r="A36" s="20"/>
      <c r="B36" s="2"/>
      <c r="C36" s="2"/>
      <c r="D36" s="2"/>
      <c r="E36" s="20"/>
      <c r="F36" s="20"/>
      <c r="G36" s="20"/>
      <c r="H36" s="20"/>
      <c r="I36" s="20"/>
      <c r="J36" s="2"/>
    </row>
    <row r="37" spans="1:10" ht="15.75">
      <c r="A37" s="20"/>
      <c r="B37" s="2"/>
      <c r="C37" s="2"/>
      <c r="D37" s="2"/>
      <c r="E37" s="20"/>
      <c r="F37" s="20"/>
      <c r="G37" s="20"/>
      <c r="H37" s="20"/>
      <c r="I37" s="20"/>
      <c r="J37" s="2"/>
    </row>
    <row r="38" spans="1:10" ht="15.75">
      <c r="A38" s="20"/>
      <c r="B38" s="2"/>
      <c r="C38" s="2"/>
      <c r="D38" s="2"/>
      <c r="E38" s="20"/>
      <c r="F38" s="20"/>
      <c r="G38" s="20"/>
      <c r="H38" s="20"/>
      <c r="I38" s="20"/>
      <c r="J38" s="2"/>
    </row>
    <row r="39" spans="1:10" ht="15.75">
      <c r="A39" s="20"/>
      <c r="B39" s="2"/>
      <c r="C39" s="2"/>
      <c r="D39" s="2"/>
      <c r="E39" s="20"/>
      <c r="F39" s="20"/>
      <c r="G39" s="20"/>
      <c r="H39" s="20"/>
      <c r="I39" s="20"/>
      <c r="J39" s="2"/>
    </row>
    <row r="40" spans="1:10" ht="15.75">
      <c r="A40" s="20"/>
      <c r="B40" s="2"/>
      <c r="C40" s="2"/>
      <c r="D40" s="2"/>
      <c r="E40" s="20"/>
      <c r="F40" s="20"/>
      <c r="G40" s="20"/>
      <c r="H40" s="20"/>
      <c r="I40" s="20"/>
      <c r="J40" s="2"/>
    </row>
    <row r="41" spans="1:10">
      <c r="B41" s="21"/>
    </row>
    <row r="42" spans="1:10" ht="15.75">
      <c r="A42" s="20"/>
      <c r="B42" s="2"/>
      <c r="C42" s="2"/>
      <c r="D42" s="2"/>
      <c r="E42" s="20"/>
      <c r="F42" s="20"/>
      <c r="G42" s="20"/>
      <c r="H42" s="20"/>
      <c r="I42" s="20"/>
      <c r="J42" s="2"/>
    </row>
    <row r="43" spans="1:10" ht="15.75">
      <c r="A43" s="20"/>
      <c r="B43" s="2"/>
      <c r="C43" s="2"/>
      <c r="D43" s="2"/>
      <c r="E43" s="20"/>
      <c r="F43" s="20"/>
      <c r="G43" s="20"/>
      <c r="H43" s="20"/>
      <c r="I43" s="20"/>
      <c r="J43" s="2"/>
    </row>
    <row r="44" spans="1:10" ht="15.75">
      <c r="A44" s="20"/>
      <c r="B44" s="2"/>
      <c r="C44" s="2"/>
      <c r="D44" s="2"/>
      <c r="E44" s="20"/>
      <c r="F44" s="20"/>
      <c r="G44" s="20"/>
      <c r="H44" s="20"/>
      <c r="I44" s="20"/>
      <c r="J44" s="2"/>
    </row>
    <row r="45" spans="1:10" ht="15.75">
      <c r="A45" s="20"/>
      <c r="B45" s="2"/>
      <c r="C45" s="2"/>
      <c r="D45" s="2"/>
      <c r="E45" s="20"/>
      <c r="F45" s="20"/>
      <c r="G45" s="20"/>
      <c r="H45" s="20"/>
      <c r="I45" s="20"/>
      <c r="J45" s="2"/>
    </row>
    <row r="46" spans="1:10" ht="15.75">
      <c r="A46" s="20"/>
      <c r="B46" s="2"/>
      <c r="C46" s="2"/>
      <c r="D46" s="2"/>
      <c r="E46" s="20"/>
      <c r="F46" s="20"/>
      <c r="G46" s="20"/>
      <c r="H46" s="20"/>
      <c r="I46" s="20"/>
      <c r="J46" s="2"/>
    </row>
    <row r="47" spans="1:10" ht="15.75">
      <c r="A47" s="20"/>
      <c r="B47" s="2"/>
      <c r="C47" s="2"/>
      <c r="D47" s="2"/>
      <c r="E47" s="20"/>
      <c r="F47" s="20"/>
      <c r="G47" s="20"/>
      <c r="H47" s="20"/>
      <c r="I47" s="20"/>
      <c r="J47" s="2"/>
    </row>
    <row r="48" spans="1:10" ht="15.75">
      <c r="A48" s="20"/>
      <c r="B48" s="2"/>
      <c r="C48" s="2"/>
      <c r="D48" s="2"/>
      <c r="E48" s="20"/>
      <c r="F48" s="20"/>
      <c r="G48" s="20"/>
      <c r="H48" s="20"/>
      <c r="I48" s="20"/>
      <c r="J48" s="2"/>
    </row>
    <row r="49" spans="1:10" ht="15.75">
      <c r="A49" s="20"/>
      <c r="B49" s="2"/>
      <c r="C49" s="2"/>
      <c r="D49" s="2"/>
      <c r="E49" s="20"/>
      <c r="F49" s="20"/>
      <c r="G49" s="20"/>
      <c r="H49" s="20"/>
      <c r="I49" s="20"/>
      <c r="J49" s="2"/>
    </row>
    <row r="50" spans="1:10">
      <c r="A50" s="20"/>
      <c r="B50" s="22"/>
      <c r="C50" s="481"/>
      <c r="D50" s="481"/>
      <c r="E50" s="482"/>
      <c r="F50" s="482"/>
      <c r="G50" s="481"/>
      <c r="H50" s="481"/>
      <c r="I50" s="481"/>
      <c r="J50" s="20"/>
    </row>
  </sheetData>
  <mergeCells count="20">
    <mergeCell ref="C50:D50"/>
    <mergeCell ref="E50:F50"/>
    <mergeCell ref="G50:I50"/>
    <mergeCell ref="A2:P2"/>
    <mergeCell ref="A3:P3"/>
    <mergeCell ref="J8:K8"/>
    <mergeCell ref="A1:P1"/>
    <mergeCell ref="A8:A9"/>
    <mergeCell ref="B8:B9"/>
    <mergeCell ref="C8:C9"/>
    <mergeCell ref="N8:N9"/>
    <mergeCell ref="L8:L9"/>
    <mergeCell ref="A4:P4"/>
    <mergeCell ref="D8:D9"/>
    <mergeCell ref="I8:I9"/>
    <mergeCell ref="E8:E9"/>
    <mergeCell ref="F8:H8"/>
    <mergeCell ref="P8:P9"/>
    <mergeCell ref="O8:O9"/>
    <mergeCell ref="E6:L6"/>
  </mergeCells>
  <phoneticPr fontId="2" type="noConversion"/>
  <printOptions horizontalCentered="1"/>
  <pageMargins left="0.27559055118110237" right="0.19685039370078741" top="0.39370078740157483" bottom="0.39370078740157483" header="0.51181102362204722" footer="0.51181102362204722"/>
  <pageSetup paperSize="9" scale="98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Y33"/>
  <sheetViews>
    <sheetView topLeftCell="A4" workbookViewId="0">
      <selection activeCell="N28" sqref="N28"/>
    </sheetView>
  </sheetViews>
  <sheetFormatPr defaultColWidth="8.28515625" defaultRowHeight="12.75" outlineLevelCol="1"/>
  <cols>
    <col min="1" max="1" width="4.140625" style="39" customWidth="1"/>
    <col min="2" max="2" width="5" style="39" bestFit="1" customWidth="1"/>
    <col min="3" max="3" width="6.140625" style="39" bestFit="1" customWidth="1"/>
    <col min="4" max="4" width="20" style="23" customWidth="1"/>
    <col min="5" max="5" width="9.28515625" style="42" bestFit="1" customWidth="1"/>
    <col min="6" max="6" width="7.42578125" style="42" customWidth="1"/>
    <col min="7" max="7" width="16.42578125" style="23" customWidth="1"/>
    <col min="8" max="8" width="5.7109375" style="23" bestFit="1" customWidth="1"/>
    <col min="9" max="9" width="15" style="23" customWidth="1"/>
    <col min="10" max="10" width="15" style="23" customWidth="1" outlineLevel="1"/>
    <col min="11" max="11" width="10.28515625" style="42" customWidth="1"/>
    <col min="12" max="12" width="8.140625" style="23" customWidth="1"/>
    <col min="13" max="13" width="8.42578125" style="36" hidden="1" customWidth="1"/>
    <col min="14" max="14" width="25.85546875" style="23" customWidth="1"/>
    <col min="15" max="16" width="8.28515625" style="23" customWidth="1" outlineLevel="1"/>
    <col min="17" max="17" width="9.5703125" style="23" customWidth="1" outlineLevel="1"/>
    <col min="18" max="24" width="8.28515625" style="23" customWidth="1" outlineLevel="1"/>
    <col min="25" max="25" width="1.85546875" style="23" customWidth="1" outlineLevel="1"/>
    <col min="26" max="16384" width="8.28515625" style="23"/>
  </cols>
  <sheetData>
    <row r="1" spans="1:25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U1" s="146"/>
      <c r="V1" s="146"/>
      <c r="W1" s="147"/>
    </row>
    <row r="2" spans="1:25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U2" s="146"/>
      <c r="V2" s="146"/>
      <c r="W2" s="147"/>
    </row>
    <row r="3" spans="1:2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U3" s="146"/>
      <c r="V3" s="146"/>
      <c r="W3" s="147"/>
    </row>
    <row r="4" spans="1:25">
      <c r="A4" s="464">
        <f>Name_6</f>
        <v>0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U4" s="146"/>
      <c r="V4" s="146"/>
      <c r="W4" s="147"/>
    </row>
    <row r="5" spans="1:25">
      <c r="A5" s="464" t="str">
        <f>Name_4</f>
        <v>ОТКРЫТЫЙ ЗИМНИЙ ЧЕМПИОНАТ ГОРОДА РОСТОВА-НА-ДОНУ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U5" s="146"/>
      <c r="V5" s="146"/>
      <c r="W5" s="147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U6" s="146"/>
      <c r="V6" s="146"/>
      <c r="W6" s="147"/>
    </row>
    <row r="7" spans="1:25" ht="12.75" customHeight="1">
      <c r="A7" s="488" t="s">
        <v>152</v>
      </c>
      <c r="B7" s="488"/>
      <c r="C7" s="488"/>
      <c r="D7" s="488"/>
      <c r="F7" s="41"/>
      <c r="G7" s="3"/>
      <c r="H7" s="489"/>
      <c r="I7" s="489"/>
      <c r="J7" s="132"/>
      <c r="K7" s="490"/>
      <c r="L7" s="490"/>
      <c r="U7" s="146"/>
      <c r="V7" s="146"/>
      <c r="W7" s="147"/>
    </row>
    <row r="8" spans="1:25" ht="12.75" customHeight="1">
      <c r="A8" s="488"/>
      <c r="B8" s="488"/>
      <c r="C8" s="488"/>
      <c r="D8" s="488"/>
      <c r="F8" s="41"/>
      <c r="G8" s="3"/>
      <c r="H8" s="491"/>
      <c r="I8" s="491"/>
      <c r="J8" s="131"/>
      <c r="K8" s="490"/>
      <c r="L8" s="490"/>
      <c r="N8" s="169" t="str">
        <f>d_6</f>
        <v>t° +20 вл. 58%</v>
      </c>
      <c r="U8" s="146"/>
      <c r="V8" s="146"/>
      <c r="W8" s="147"/>
    </row>
    <row r="9" spans="1:25" ht="13.5" customHeight="1" thickBot="1">
      <c r="A9" s="7" t="str">
        <f>d_4</f>
        <v>ЖЕНЩИНЫ</v>
      </c>
      <c r="B9" s="7"/>
      <c r="C9" s="7"/>
      <c r="F9" s="41"/>
      <c r="G9" s="62" t="s">
        <v>89</v>
      </c>
      <c r="I9" s="155" t="str">
        <f>d_2</f>
        <v>9 декабря 2023г.</v>
      </c>
      <c r="J9" s="131"/>
      <c r="L9" s="158" t="s">
        <v>151</v>
      </c>
      <c r="M9" s="42"/>
      <c r="N9" s="123" t="str">
        <f>d_5</f>
        <v>г. РОСТОВ-НА-ДОНУ, л/а манеж ДГТУ</v>
      </c>
      <c r="O9" s="23" t="s">
        <v>20</v>
      </c>
      <c r="Q9" s="118" t="s">
        <v>125</v>
      </c>
      <c r="R9" s="118" t="s">
        <v>126</v>
      </c>
      <c r="S9" s="118" t="s">
        <v>127</v>
      </c>
      <c r="T9" s="118">
        <v>1</v>
      </c>
      <c r="U9" s="118">
        <v>2</v>
      </c>
      <c r="V9" s="118" t="s">
        <v>50</v>
      </c>
      <c r="W9" s="118" t="s">
        <v>128</v>
      </c>
      <c r="X9" s="118" t="s">
        <v>129</v>
      </c>
      <c r="Y9" s="118" t="s">
        <v>130</v>
      </c>
    </row>
    <row r="10" spans="1:25" ht="15.75">
      <c r="A10" s="484" t="s">
        <v>76</v>
      </c>
      <c r="B10" s="484" t="s">
        <v>135</v>
      </c>
      <c r="C10" s="484"/>
      <c r="D10" s="484" t="s">
        <v>68</v>
      </c>
      <c r="E10" s="484" t="s">
        <v>69</v>
      </c>
      <c r="F10" s="484" t="s">
        <v>14</v>
      </c>
      <c r="G10" s="484" t="s">
        <v>110</v>
      </c>
      <c r="H10" s="485" t="s">
        <v>112</v>
      </c>
      <c r="I10" s="477" t="s">
        <v>119</v>
      </c>
      <c r="J10" s="95"/>
      <c r="K10" s="485" t="s">
        <v>23</v>
      </c>
      <c r="L10" s="486" t="s">
        <v>17</v>
      </c>
      <c r="M10" s="96" t="s">
        <v>18</v>
      </c>
      <c r="N10" s="483" t="s">
        <v>19</v>
      </c>
      <c r="Q10" s="142">
        <v>32615</v>
      </c>
      <c r="R10" s="142">
        <v>33315</v>
      </c>
      <c r="S10" s="142">
        <v>34715</v>
      </c>
      <c r="T10" s="142">
        <v>40315</v>
      </c>
      <c r="U10" s="142">
        <v>41915</v>
      </c>
      <c r="V10" s="142">
        <v>43915</v>
      </c>
      <c r="W10" s="142">
        <v>50315</v>
      </c>
      <c r="X10" s="142">
        <v>52715</v>
      </c>
      <c r="Y10" s="143">
        <v>55115</v>
      </c>
    </row>
    <row r="11" spans="1:25" ht="15.75">
      <c r="A11" s="484"/>
      <c r="B11" s="170" t="s">
        <v>136</v>
      </c>
      <c r="C11" s="170" t="s">
        <v>137</v>
      </c>
      <c r="D11" s="484"/>
      <c r="E11" s="484"/>
      <c r="F11" s="484"/>
      <c r="G11" s="484"/>
      <c r="H11" s="485"/>
      <c r="I11" s="477"/>
      <c r="J11" s="95"/>
      <c r="K11" s="485"/>
      <c r="L11" s="487"/>
      <c r="M11" s="96"/>
      <c r="N11" s="483"/>
      <c r="Q11" s="172"/>
      <c r="R11" s="172"/>
      <c r="S11" s="172"/>
      <c r="T11" s="172"/>
      <c r="U11" s="172"/>
      <c r="V11" s="172"/>
      <c r="W11" s="172"/>
      <c r="X11" s="172"/>
      <c r="Y11" s="172"/>
    </row>
    <row r="12" spans="1:25" ht="26.45" customHeight="1">
      <c r="A12" s="138" t="e">
        <f>RANK(J12,$J$12:$J$109,1)</f>
        <v>#N/A</v>
      </c>
      <c r="B12" s="138"/>
      <c r="C12" s="138">
        <v>1</v>
      </c>
      <c r="D12" s="66" t="e">
        <f>VLOOKUP($O12,УЧАСТНИКИ!$A$2:$L$655,3,FALSE)</f>
        <v>#N/A</v>
      </c>
      <c r="E12" s="73" t="e">
        <f>VLOOKUP($O12,УЧАСТНИКИ!$A$2:$L$655,4,FALSE)</f>
        <v>#N/A</v>
      </c>
      <c r="F12" s="73" t="e">
        <f>VLOOKUP($O12,УЧАСТНИКИ!$A$2:$L$655,8,FALSE)</f>
        <v>#N/A</v>
      </c>
      <c r="G12" s="66" t="e">
        <f>VLOOKUP($O12,УЧАСТНИКИ!$A$2:$L$655,5,FALSE)</f>
        <v>#N/A</v>
      </c>
      <c r="H12" s="73" t="e">
        <f>VLOOKUP($O12,УЧАСТНИКИ!$A$2:$L$655,7,FALSE)</f>
        <v>#N/A</v>
      </c>
      <c r="I12" s="56" t="e">
        <f>VLOOKUP($O12,УЧАСТНИКИ!$A$2:$L$655,11,FALSE)</f>
        <v>#N/A</v>
      </c>
      <c r="J12" s="133"/>
      <c r="K12" s="139"/>
      <c r="L12" s="54" t="str">
        <f>IF(J12&lt;=$Q$10,"МСМК",IF(J12&lt;=$R$10,"МС",IF(J12&lt;=$S$10,"КМС",IF(J12&lt;=$T$10,"1",IF(J12&lt;=$U$10,"2",IF(J12&lt;=$V$10,"3",IF(J12&lt;=$W$10,"1юн",IF(J12&lt;=$X$10,"2юн",IF(J12&lt;=$Y$10,"3юн",IF(J12&gt;$Y$10,"б/р"))))))))))</f>
        <v>МСМК</v>
      </c>
      <c r="M12" s="56" t="e">
        <f>VLOOKUP($O12,УЧАСТНИКИ!$A$2:$L$655,9,FALSE)</f>
        <v>#N/A</v>
      </c>
      <c r="N12" s="66" t="e">
        <f>VLOOKUP($O12,УЧАСТНИКИ!$A$2:$L$655,10,FALSE)</f>
        <v>#N/A</v>
      </c>
    </row>
    <row r="13" spans="1:25" ht="26.45" customHeight="1">
      <c r="A13" s="138"/>
      <c r="B13" s="138"/>
      <c r="C13" s="138"/>
      <c r="D13" s="66" t="e">
        <f>VLOOKUP($O13,УЧАСТНИКИ!$A$2:$L$655,3,FALSE)</f>
        <v>#N/A</v>
      </c>
      <c r="E13" s="73" t="e">
        <f>VLOOKUP($O13,УЧАСТНИКИ!$A$2:$L$655,4,FALSE)</f>
        <v>#N/A</v>
      </c>
      <c r="F13" s="73" t="e">
        <f>VLOOKUP($O13,УЧАСТНИКИ!$A$2:$L$655,8,FALSE)</f>
        <v>#N/A</v>
      </c>
      <c r="G13" s="66"/>
      <c r="H13" s="73"/>
      <c r="I13" s="56" t="e">
        <f>VLOOKUP($O13,УЧАСТНИКИ!$A$2:$L$655,11,FALSE)</f>
        <v>#N/A</v>
      </c>
      <c r="J13" s="133"/>
      <c r="K13" s="139"/>
      <c r="L13" s="54"/>
      <c r="M13" s="56" t="e">
        <f>VLOOKUP($O13,УЧАСТНИКИ!$A$2:$L$655,9,FALSE)</f>
        <v>#N/A</v>
      </c>
      <c r="N13" s="66" t="e">
        <f>VLOOKUP($O13,УЧАСТНИКИ!$A$2:$L$655,10,FALSE)</f>
        <v>#N/A</v>
      </c>
    </row>
    <row r="14" spans="1:25" ht="26.45" customHeight="1">
      <c r="A14" s="138"/>
      <c r="B14" s="138"/>
      <c r="C14" s="138"/>
      <c r="D14" s="66" t="e">
        <f>VLOOKUP($O14,УЧАСТНИКИ!$A$2:$L$655,3,FALSE)</f>
        <v>#N/A</v>
      </c>
      <c r="E14" s="73" t="e">
        <f>VLOOKUP($O14,УЧАСТНИКИ!$A$2:$L$655,4,FALSE)</f>
        <v>#N/A</v>
      </c>
      <c r="F14" s="73" t="e">
        <f>VLOOKUP($O14,УЧАСТНИКИ!$A$2:$L$655,8,FALSE)</f>
        <v>#N/A</v>
      </c>
      <c r="G14" s="66"/>
      <c r="H14" s="73"/>
      <c r="I14" s="56" t="e">
        <f>VLOOKUP($O14,УЧАСТНИКИ!$A$2:$L$655,11,FALSE)</f>
        <v>#N/A</v>
      </c>
      <c r="J14" s="133"/>
      <c r="K14" s="139"/>
      <c r="L14" s="54"/>
      <c r="M14" s="56" t="e">
        <f>VLOOKUP($O14,УЧАСТНИКИ!$A$2:$L$655,9,FALSE)</f>
        <v>#N/A</v>
      </c>
      <c r="N14" s="66" t="e">
        <f>VLOOKUP($O14,УЧАСТНИКИ!$A$2:$L$655,10,FALSE)</f>
        <v>#N/A</v>
      </c>
    </row>
    <row r="15" spans="1:25" ht="26.45" customHeight="1">
      <c r="A15" s="138"/>
      <c r="B15" s="138"/>
      <c r="C15" s="138"/>
      <c r="D15" s="66" t="e">
        <f>VLOOKUP($O15,УЧАСТНИКИ!$A$2:$L$655,3,FALSE)</f>
        <v>#N/A</v>
      </c>
      <c r="E15" s="73" t="e">
        <f>VLOOKUP($O15,УЧАСТНИКИ!$A$2:$L$655,4,FALSE)</f>
        <v>#N/A</v>
      </c>
      <c r="F15" s="73" t="e">
        <f>VLOOKUP($O15,УЧАСТНИКИ!$A$2:$L$655,8,FALSE)</f>
        <v>#N/A</v>
      </c>
      <c r="G15" s="66"/>
      <c r="H15" s="73"/>
      <c r="I15" s="56" t="e">
        <f>VLOOKUP($O15,УЧАСТНИКИ!$A$2:$L$655,11,FALSE)</f>
        <v>#N/A</v>
      </c>
      <c r="J15" s="133"/>
      <c r="K15" s="139"/>
      <c r="L15" s="54"/>
      <c r="M15" s="56" t="e">
        <f>VLOOKUP($O15,УЧАСТНИКИ!$A$2:$L$655,9,FALSE)</f>
        <v>#N/A</v>
      </c>
      <c r="N15" s="66" t="e">
        <f>VLOOKUP($O15,УЧАСТНИКИ!$A$2:$L$655,10,FALSE)</f>
        <v>#N/A</v>
      </c>
    </row>
    <row r="16" spans="1:25" ht="26.45" customHeight="1">
      <c r="A16" s="138" t="e">
        <f>RANK(J16,$J$12:$J$109,1)</f>
        <v>#N/A</v>
      </c>
      <c r="B16" s="138"/>
      <c r="C16" s="138">
        <v>2</v>
      </c>
      <c r="D16" s="66" t="e">
        <f>VLOOKUP($O16,УЧАСТНИКИ!$A$2:$L$655,3,FALSE)</f>
        <v>#N/A</v>
      </c>
      <c r="E16" s="73" t="e">
        <f>VLOOKUP($O16,УЧАСТНИКИ!$A$2:$L$655,4,FALSE)</f>
        <v>#N/A</v>
      </c>
      <c r="F16" s="73" t="e">
        <f>VLOOKUP($O16,УЧАСТНИКИ!$A$2:$L$655,8,FALSE)</f>
        <v>#N/A</v>
      </c>
      <c r="G16" s="66" t="e">
        <f>VLOOKUP($O16,УЧАСТНИКИ!$A$2:$L$655,5,FALSE)</f>
        <v>#N/A</v>
      </c>
      <c r="H16" s="73" t="e">
        <f>VLOOKUP($O16,УЧАСТНИКИ!$A$2:$L$655,7,FALSE)</f>
        <v>#N/A</v>
      </c>
      <c r="I16" s="56" t="e">
        <f>VLOOKUP($O16,УЧАСТНИКИ!$A$2:$L$655,11,FALSE)</f>
        <v>#N/A</v>
      </c>
      <c r="J16" s="133"/>
      <c r="K16" s="139"/>
      <c r="L16" s="54" t="str">
        <f>IF(J16&lt;=$Q$10,"МСМК",IF(J16&lt;=$R$10,"МС",IF(J16&lt;=$S$10,"КМС",IF(J16&lt;=$T$10,"1",IF(J16&lt;=$U$10,"2",IF(J16&lt;=$V$10,"3",IF(J16&lt;=$W$10,"1юн",IF(J16&lt;=$X$10,"2юн",IF(J16&lt;=$Y$10,"3юн",IF(J16&gt;$Y$10,"б/р"))))))))))</f>
        <v>МСМК</v>
      </c>
      <c r="M16" s="56" t="e">
        <f>VLOOKUP($O16,УЧАСТНИКИ!$A$2:$L$655,9,FALSE)</f>
        <v>#N/A</v>
      </c>
      <c r="N16" s="66" t="e">
        <f>VLOOKUP($O16,УЧАСТНИКИ!$A$2:$L$655,10,FALSE)</f>
        <v>#N/A</v>
      </c>
    </row>
    <row r="17" spans="1:14" ht="26.45" customHeight="1">
      <c r="A17" s="138"/>
      <c r="B17" s="138"/>
      <c r="C17" s="138"/>
      <c r="D17" s="66" t="e">
        <f>VLOOKUP($O17,УЧАСТНИКИ!$A$2:$L$655,3,FALSE)</f>
        <v>#N/A</v>
      </c>
      <c r="E17" s="73" t="e">
        <f>VLOOKUP($O17,УЧАСТНИКИ!$A$2:$L$655,4,FALSE)</f>
        <v>#N/A</v>
      </c>
      <c r="F17" s="73" t="e">
        <f>VLOOKUP($O17,УЧАСТНИКИ!$A$2:$L$655,8,FALSE)</f>
        <v>#N/A</v>
      </c>
      <c r="G17" s="66"/>
      <c r="H17" s="73"/>
      <c r="I17" s="56" t="e">
        <f>VLOOKUP($O17,УЧАСТНИКИ!$A$2:$L$655,11,FALSE)</f>
        <v>#N/A</v>
      </c>
      <c r="J17" s="133"/>
      <c r="K17" s="139"/>
      <c r="L17" s="54"/>
      <c r="M17" s="56" t="e">
        <f>VLOOKUP($O17,УЧАСТНИКИ!$A$2:$L$655,9,FALSE)</f>
        <v>#N/A</v>
      </c>
      <c r="N17" s="66" t="e">
        <f>VLOOKUP($O17,УЧАСТНИКИ!$A$2:$L$655,10,FALSE)</f>
        <v>#N/A</v>
      </c>
    </row>
    <row r="18" spans="1:14" ht="26.45" customHeight="1">
      <c r="A18" s="138"/>
      <c r="B18" s="138"/>
      <c r="C18" s="138"/>
      <c r="D18" s="66" t="e">
        <f>VLOOKUP($O18,УЧАСТНИКИ!$A$2:$L$655,3,FALSE)</f>
        <v>#N/A</v>
      </c>
      <c r="E18" s="73" t="e">
        <f>VLOOKUP($O18,УЧАСТНИКИ!$A$2:$L$655,4,FALSE)</f>
        <v>#N/A</v>
      </c>
      <c r="F18" s="73" t="e">
        <f>VLOOKUP($O18,УЧАСТНИКИ!$A$2:$L$655,8,FALSE)</f>
        <v>#N/A</v>
      </c>
      <c r="G18" s="66"/>
      <c r="H18" s="73"/>
      <c r="I18" s="56" t="e">
        <f>VLOOKUP($O18,УЧАСТНИКИ!$A$2:$L$655,11,FALSE)</f>
        <v>#N/A</v>
      </c>
      <c r="J18" s="133"/>
      <c r="K18" s="139"/>
      <c r="L18" s="54"/>
      <c r="M18" s="56" t="e">
        <f>VLOOKUP($O18,УЧАСТНИКИ!$A$2:$L$655,9,FALSE)</f>
        <v>#N/A</v>
      </c>
      <c r="N18" s="66" t="e">
        <f>VLOOKUP($O18,УЧАСТНИКИ!$A$2:$L$655,10,FALSE)</f>
        <v>#N/A</v>
      </c>
    </row>
    <row r="19" spans="1:14" ht="26.45" customHeight="1">
      <c r="A19" s="138"/>
      <c r="B19" s="138"/>
      <c r="C19" s="138"/>
      <c r="D19" s="66" t="e">
        <f>VLOOKUP($O19,УЧАСТНИКИ!$A$2:$L$655,3,FALSE)</f>
        <v>#N/A</v>
      </c>
      <c r="E19" s="73" t="e">
        <f>VLOOKUP($O19,УЧАСТНИКИ!$A$2:$L$655,4,FALSE)</f>
        <v>#N/A</v>
      </c>
      <c r="F19" s="73" t="e">
        <f>VLOOKUP($O19,УЧАСТНИКИ!$A$2:$L$655,8,FALSE)</f>
        <v>#N/A</v>
      </c>
      <c r="G19" s="66"/>
      <c r="H19" s="73"/>
      <c r="I19" s="56" t="e">
        <f>VLOOKUP($O19,УЧАСТНИКИ!$A$2:$L$655,11,FALSE)</f>
        <v>#N/A</v>
      </c>
      <c r="J19" s="133"/>
      <c r="K19" s="139"/>
      <c r="L19" s="54"/>
      <c r="M19" s="56" t="e">
        <f>VLOOKUP($O19,УЧАСТНИКИ!$A$2:$L$655,9,FALSE)</f>
        <v>#N/A</v>
      </c>
      <c r="N19" s="66" t="e">
        <f>VLOOKUP($O19,УЧАСТНИКИ!$A$2:$L$655,10,FALSE)</f>
        <v>#N/A</v>
      </c>
    </row>
    <row r="20" spans="1:14">
      <c r="A20" s="42"/>
      <c r="B20" s="42"/>
      <c r="C20" s="42"/>
    </row>
    <row r="21" spans="1:14">
      <c r="A21" s="42"/>
      <c r="B21" s="42"/>
      <c r="C21" s="42"/>
    </row>
    <row r="22" spans="1:14">
      <c r="A22" s="42"/>
      <c r="B22" s="42"/>
      <c r="C22" s="42"/>
    </row>
    <row r="23" spans="1:14">
      <c r="A23" s="42"/>
      <c r="B23" s="42"/>
      <c r="C23" s="42"/>
    </row>
    <row r="24" spans="1:14">
      <c r="A24" s="42"/>
      <c r="B24" s="42"/>
      <c r="C24" s="42"/>
    </row>
    <row r="25" spans="1:14">
      <c r="A25" s="42"/>
      <c r="B25" s="42"/>
      <c r="C25" s="42"/>
    </row>
    <row r="26" spans="1:14">
      <c r="A26" s="42"/>
      <c r="B26" s="42"/>
      <c r="C26" s="42"/>
    </row>
    <row r="27" spans="1:14">
      <c r="A27" s="42"/>
      <c r="B27" s="42"/>
      <c r="C27" s="42"/>
    </row>
    <row r="28" spans="1:14">
      <c r="A28" s="42"/>
      <c r="B28" s="42"/>
      <c r="C28" s="42"/>
    </row>
    <row r="29" spans="1:14">
      <c r="A29" s="42"/>
      <c r="B29" s="42"/>
      <c r="C29" s="42"/>
    </row>
    <row r="30" spans="1:14">
      <c r="A30" s="42"/>
      <c r="B30" s="42"/>
      <c r="C30" s="42"/>
    </row>
    <row r="31" spans="1:14">
      <c r="A31" s="42"/>
      <c r="B31" s="42"/>
      <c r="C31" s="42"/>
    </row>
    <row r="32" spans="1:14">
      <c r="A32" s="42"/>
      <c r="B32" s="42"/>
      <c r="C32" s="42"/>
    </row>
    <row r="33" spans="1:3">
      <c r="A33" s="42"/>
      <c r="B33" s="42"/>
      <c r="C33" s="42"/>
    </row>
  </sheetData>
  <mergeCells count="23">
    <mergeCell ref="A6:N6"/>
    <mergeCell ref="A1:N1"/>
    <mergeCell ref="A2:N2"/>
    <mergeCell ref="A3:N3"/>
    <mergeCell ref="A4:N4"/>
    <mergeCell ref="A5:N5"/>
    <mergeCell ref="A7:D7"/>
    <mergeCell ref="H7:I7"/>
    <mergeCell ref="K7:L7"/>
    <mergeCell ref="A8:D8"/>
    <mergeCell ref="H8:I8"/>
    <mergeCell ref="K8:L8"/>
    <mergeCell ref="A10:A11"/>
    <mergeCell ref="B10:C10"/>
    <mergeCell ref="D10:D11"/>
    <mergeCell ref="E10:E11"/>
    <mergeCell ref="F10:F11"/>
    <mergeCell ref="N10:N11"/>
    <mergeCell ref="G10:G11"/>
    <mergeCell ref="H10:H11"/>
    <mergeCell ref="I10:I11"/>
    <mergeCell ref="K10:K11"/>
    <mergeCell ref="L10:L11"/>
  </mergeCells>
  <printOptions horizontalCentered="1"/>
  <pageMargins left="0.26" right="0.25" top="0.78740157480314965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>
    <tabColor indexed="15"/>
  </sheetPr>
  <dimension ref="A1:Y43"/>
  <sheetViews>
    <sheetView topLeftCell="A6" zoomScale="90" zoomScaleNormal="90" workbookViewId="0">
      <selection activeCell="M27" sqref="M27"/>
    </sheetView>
  </sheetViews>
  <sheetFormatPr defaultColWidth="8.28515625" defaultRowHeight="12.75" outlineLevelCol="1"/>
  <cols>
    <col min="1" max="1" width="5" style="39" customWidth="1"/>
    <col min="2" max="2" width="4.7109375" style="39" bestFit="1" customWidth="1"/>
    <col min="3" max="3" width="5.7109375" style="39" bestFit="1" customWidth="1"/>
    <col min="4" max="4" width="23" style="23" customWidth="1"/>
    <col min="5" max="5" width="9.28515625" style="42" bestFit="1" customWidth="1"/>
    <col min="6" max="6" width="7.42578125" style="42" customWidth="1"/>
    <col min="7" max="7" width="16" style="23" customWidth="1"/>
    <col min="8" max="8" width="8.28515625" style="23" customWidth="1"/>
    <col min="9" max="9" width="19.140625" style="23" customWidth="1"/>
    <col min="10" max="10" width="7.42578125" style="23" customWidth="1" outlineLevel="1"/>
    <col min="11" max="11" width="7.85546875" style="42" customWidth="1"/>
    <col min="12" max="12" width="7.28515625" style="42" hidden="1" customWidth="1"/>
    <col min="13" max="13" width="8.7109375" style="23" customWidth="1"/>
    <col min="14" max="14" width="8.42578125" style="36" hidden="1" customWidth="1"/>
    <col min="15" max="15" width="29.28515625" style="23" customWidth="1"/>
    <col min="16" max="25" width="8.28515625" style="23" customWidth="1" outlineLevel="1"/>
    <col min="26" max="16384" width="8.28515625" style="23"/>
  </cols>
  <sheetData>
    <row r="1" spans="1:25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25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</row>
    <row r="3" spans="1:2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25">
      <c r="A4" s="464">
        <f>Name_6</f>
        <v>0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25">
      <c r="A5" s="464" t="str">
        <f>Name_4</f>
        <v>ОТКРЫТЫЙ ЗИМНИЙ ЧЕМПИОНАТ ГОРОДА РОСТОВА-НА-ДОНУ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U5" s="146"/>
      <c r="V5" s="146"/>
      <c r="W5" s="147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U6" s="146"/>
      <c r="V6" s="146"/>
      <c r="W6" s="147"/>
    </row>
    <row r="7" spans="1:25" ht="12.75" customHeight="1">
      <c r="A7" s="488" t="s">
        <v>106</v>
      </c>
      <c r="B7" s="488"/>
      <c r="C7" s="488"/>
      <c r="D7" s="488"/>
      <c r="F7" s="41"/>
      <c r="G7" s="3"/>
      <c r="H7" s="156"/>
      <c r="I7" s="156"/>
      <c r="J7" s="132"/>
      <c r="K7" s="154"/>
      <c r="L7" s="154"/>
      <c r="M7" s="154"/>
      <c r="U7" s="146"/>
      <c r="V7" s="146"/>
      <c r="W7" s="147"/>
    </row>
    <row r="8" spans="1:25" ht="12.75" customHeight="1">
      <c r="A8" s="488"/>
      <c r="B8" s="488"/>
      <c r="C8" s="488"/>
      <c r="D8" s="488"/>
      <c r="F8" s="41"/>
      <c r="G8" s="3"/>
      <c r="H8" s="62"/>
      <c r="I8" s="62"/>
      <c r="J8" s="131"/>
      <c r="K8" s="154"/>
      <c r="L8" s="154"/>
      <c r="M8" s="154"/>
      <c r="O8" s="169" t="str">
        <f>d_6</f>
        <v>t° +20 вл. 58%</v>
      </c>
      <c r="U8" s="146"/>
      <c r="V8" s="146"/>
      <c r="W8" s="147"/>
    </row>
    <row r="9" spans="1:25">
      <c r="A9" s="7" t="str">
        <f>d_4</f>
        <v>ЖЕНЩИНЫ</v>
      </c>
      <c r="B9" s="7"/>
      <c r="C9" s="7"/>
      <c r="F9" s="495" t="s">
        <v>89</v>
      </c>
      <c r="G9" s="495"/>
      <c r="I9" s="155" t="str">
        <f>d_2</f>
        <v>9 декабря 2023г.</v>
      </c>
      <c r="J9" s="131"/>
      <c r="L9" s="158"/>
      <c r="M9" s="160" t="str">
        <f>'400сб'!I6</f>
        <v>11:00</v>
      </c>
      <c r="N9" s="23"/>
      <c r="O9" s="123" t="str">
        <f>d_5</f>
        <v>г. РОСТОВ-НА-ДОНУ, л/а манеж ДГТУ</v>
      </c>
      <c r="P9" s="23" t="s">
        <v>20</v>
      </c>
      <c r="Q9" s="118" t="s">
        <v>125</v>
      </c>
      <c r="R9" s="118" t="s">
        <v>126</v>
      </c>
      <c r="S9" s="118" t="s">
        <v>127</v>
      </c>
      <c r="T9" s="118">
        <v>1</v>
      </c>
      <c r="U9" s="118">
        <v>2</v>
      </c>
      <c r="V9" s="118" t="s">
        <v>50</v>
      </c>
      <c r="W9" s="118" t="s">
        <v>128</v>
      </c>
      <c r="X9" s="118" t="s">
        <v>129</v>
      </c>
      <c r="Y9" s="118" t="s">
        <v>130</v>
      </c>
    </row>
    <row r="10" spans="1:25" ht="15.75" customHeight="1" thickBot="1">
      <c r="A10" s="484" t="s">
        <v>76</v>
      </c>
      <c r="B10" s="484" t="s">
        <v>135</v>
      </c>
      <c r="C10" s="484"/>
      <c r="D10" s="484" t="s">
        <v>68</v>
      </c>
      <c r="E10" s="484" t="s">
        <v>69</v>
      </c>
      <c r="F10" s="484" t="s">
        <v>14</v>
      </c>
      <c r="G10" s="484" t="s">
        <v>110</v>
      </c>
      <c r="H10" s="485" t="s">
        <v>112</v>
      </c>
      <c r="I10" s="477" t="s">
        <v>119</v>
      </c>
      <c r="J10" s="95"/>
      <c r="K10" s="493" t="s">
        <v>23</v>
      </c>
      <c r="L10" s="97" t="s">
        <v>16</v>
      </c>
      <c r="M10" s="484" t="s">
        <v>17</v>
      </c>
      <c r="N10" s="96" t="s">
        <v>18</v>
      </c>
      <c r="O10" s="483" t="s">
        <v>19</v>
      </c>
      <c r="Q10" s="178">
        <v>5550</v>
      </c>
      <c r="R10" s="179">
        <v>10024</v>
      </c>
      <c r="S10" s="180">
        <v>10415</v>
      </c>
      <c r="T10" s="180">
        <v>10915</v>
      </c>
      <c r="U10" s="180">
        <v>11415</v>
      </c>
      <c r="V10" s="180">
        <v>12015</v>
      </c>
      <c r="W10" s="180">
        <v>12715</v>
      </c>
      <c r="X10" s="181"/>
      <c r="Y10" s="182"/>
    </row>
    <row r="11" spans="1:25" ht="21">
      <c r="A11" s="484"/>
      <c r="B11" s="170" t="s">
        <v>136</v>
      </c>
      <c r="C11" s="170" t="s">
        <v>137</v>
      </c>
      <c r="D11" s="484"/>
      <c r="E11" s="484"/>
      <c r="F11" s="484"/>
      <c r="G11" s="484"/>
      <c r="H11" s="485"/>
      <c r="I11" s="477"/>
      <c r="J11" s="95"/>
      <c r="K11" s="494"/>
      <c r="L11" s="171"/>
      <c r="M11" s="484"/>
      <c r="N11" s="96"/>
      <c r="O11" s="483"/>
      <c r="Q11" s="174"/>
      <c r="R11" s="174"/>
      <c r="S11" s="172"/>
      <c r="T11" s="172"/>
      <c r="U11" s="172"/>
      <c r="V11" s="172"/>
      <c r="W11" s="172"/>
      <c r="X11" s="175"/>
      <c r="Y11" s="175"/>
    </row>
    <row r="12" spans="1:25" ht="28.9" customHeight="1">
      <c r="A12" s="138" t="e">
        <f t="shared" ref="A12:A18" si="0">RANK(J12,$J$12:$J$119,1)</f>
        <v>#N/A</v>
      </c>
      <c r="B12" s="138">
        <v>1</v>
      </c>
      <c r="C12" s="138"/>
      <c r="D12" s="66" t="e">
        <f>VLOOKUP($P12,УЧАСТНИКИ!$A$2:$L$655,3,FALSE)</f>
        <v>#N/A</v>
      </c>
      <c r="E12" s="73" t="e">
        <f>VLOOKUP($P12,УЧАСТНИКИ!$A$2:$L$655,4,FALSE)</f>
        <v>#N/A</v>
      </c>
      <c r="F12" s="73" t="e">
        <f>VLOOKUP($P12,УЧАСТНИКИ!$A$2:$L$655,8,FALSE)</f>
        <v>#N/A</v>
      </c>
      <c r="G12" s="66" t="e">
        <f>VLOOKUP($P12,УЧАСТНИКИ!$A$2:$L$655,5,FALSE)</f>
        <v>#N/A</v>
      </c>
      <c r="H12" s="73" t="e">
        <f>VLOOKUP($P12,УЧАСТНИКИ!$A$2:$L$655,7,FALSE)</f>
        <v>#N/A</v>
      </c>
      <c r="I12" s="56" t="e">
        <f>VLOOKUP($P12,УЧАСТНИКИ!$A$2:$L$655,11,FALSE)</f>
        <v>#N/A</v>
      </c>
      <c r="J12" s="133"/>
      <c r="K12" s="139">
        <f t="shared" ref="K12:K18" si="1">IF(J12=0,0,CONCATENATE(MID(J12,1,1),":",MID(J12,2,2),".",MID(J12,4,2)))</f>
        <v>0</v>
      </c>
      <c r="L12" s="74"/>
      <c r="M12" s="54" t="str">
        <f t="shared" ref="M12:M18" si="2">IF(J12&lt;=$Q$10,"МСМК",IF(J12&lt;=$R$10,"МС",IF(J12&lt;=$S$10,"КМС",IF(J12&lt;=$T$10,"1",IF(J12&lt;=$U$10,"2",IF(J12&lt;=$V$10,"3",IF(J12&lt;=$W$10,"1юн",IF(J12&lt;=$X$10,"2юн",IF(J12&lt;=$Y$10,"3юн",IF(J12&gt;$Y$10,"б/р"))))))))))</f>
        <v>МСМК</v>
      </c>
      <c r="N12" s="56" t="e">
        <f>VLOOKUP($P12,УЧАСТНИКИ!$A$2:$L$655,9,FALSE)</f>
        <v>#N/A</v>
      </c>
      <c r="O12" s="66" t="e">
        <f>VLOOKUP($P12,УЧАСТНИКИ!$A$2:$L$655,10,FALSE)</f>
        <v>#N/A</v>
      </c>
      <c r="P12" s="17"/>
    </row>
    <row r="13" spans="1:25" ht="28.9" customHeight="1">
      <c r="A13" s="138" t="e">
        <f t="shared" si="0"/>
        <v>#N/A</v>
      </c>
      <c r="B13" s="138"/>
      <c r="C13" s="138">
        <v>1</v>
      </c>
      <c r="D13" s="66" t="e">
        <f>VLOOKUP($P13,УЧАСТНИКИ!$A$2:$L$655,3,FALSE)</f>
        <v>#N/A</v>
      </c>
      <c r="E13" s="73" t="e">
        <f>VLOOKUP($P13,УЧАСТНИКИ!$A$2:$L$655,4,FALSE)</f>
        <v>#N/A</v>
      </c>
      <c r="F13" s="73" t="e">
        <f>VLOOKUP($P13,УЧАСТНИКИ!$A$2:$L$655,8,FALSE)</f>
        <v>#N/A</v>
      </c>
      <c r="G13" s="66" t="e">
        <f>VLOOKUP($P13,УЧАСТНИКИ!$A$2:$L$655,5,FALSE)</f>
        <v>#N/A</v>
      </c>
      <c r="H13" s="73" t="e">
        <f>VLOOKUP($P13,УЧАСТНИКИ!$A$2:$L$655,7,FALSE)</f>
        <v>#N/A</v>
      </c>
      <c r="I13" s="56" t="e">
        <f>VLOOKUP($P13,УЧАСТНИКИ!$A$2:$L$655,11,FALSE)</f>
        <v>#N/A</v>
      </c>
      <c r="J13" s="133"/>
      <c r="K13" s="139">
        <f t="shared" si="1"/>
        <v>0</v>
      </c>
      <c r="L13" s="74"/>
      <c r="M13" s="54" t="str">
        <f t="shared" si="2"/>
        <v>МСМК</v>
      </c>
      <c r="N13" s="56" t="e">
        <f>VLOOKUP($P13,УЧАСТНИКИ!$A$2:$L$655,9,FALSE)</f>
        <v>#N/A</v>
      </c>
      <c r="O13" s="66" t="e">
        <f>VLOOKUP($P13,УЧАСТНИКИ!$A$2:$L$655,10,FALSE)</f>
        <v>#N/A</v>
      </c>
      <c r="P13" s="17"/>
    </row>
    <row r="14" spans="1:25" ht="28.9" customHeight="1">
      <c r="A14" s="138" t="e">
        <f t="shared" si="0"/>
        <v>#N/A</v>
      </c>
      <c r="B14" s="138">
        <v>2</v>
      </c>
      <c r="C14" s="138"/>
      <c r="D14" s="66" t="e">
        <f>VLOOKUP($P14,УЧАСТНИКИ!$A$2:$L$655,3,FALSE)</f>
        <v>#N/A</v>
      </c>
      <c r="E14" s="73" t="e">
        <f>VLOOKUP($P14,УЧАСТНИКИ!$A$2:$L$655,4,FALSE)</f>
        <v>#N/A</v>
      </c>
      <c r="F14" s="73" t="e">
        <f>VLOOKUP($P14,УЧАСТНИКИ!$A$2:$L$655,8,FALSE)</f>
        <v>#N/A</v>
      </c>
      <c r="G14" s="66" t="e">
        <f>VLOOKUP($P14,УЧАСТНИКИ!$A$2:$L$655,5,FALSE)</f>
        <v>#N/A</v>
      </c>
      <c r="H14" s="73" t="e">
        <f>VLOOKUP($P14,УЧАСТНИКИ!$A$2:$L$655,7,FALSE)</f>
        <v>#N/A</v>
      </c>
      <c r="I14" s="56" t="e">
        <f>VLOOKUP($P14,УЧАСТНИКИ!$A$2:$L$655,11,FALSE)</f>
        <v>#N/A</v>
      </c>
      <c r="J14" s="133"/>
      <c r="K14" s="139">
        <f t="shared" si="1"/>
        <v>0</v>
      </c>
      <c r="L14" s="74"/>
      <c r="M14" s="54" t="str">
        <f t="shared" si="2"/>
        <v>МСМК</v>
      </c>
      <c r="N14" s="56" t="e">
        <f>VLOOKUP($P14,УЧАСТНИКИ!$A$2:$L$655,9,FALSE)</f>
        <v>#N/A</v>
      </c>
      <c r="O14" s="66" t="e">
        <f>VLOOKUP($P14,УЧАСТНИКИ!$A$2:$L$655,10,FALSE)</f>
        <v>#N/A</v>
      </c>
      <c r="P14" s="17"/>
    </row>
    <row r="15" spans="1:25" ht="28.9" customHeight="1">
      <c r="A15" s="138" t="e">
        <f t="shared" si="0"/>
        <v>#N/A</v>
      </c>
      <c r="B15" s="138">
        <v>3</v>
      </c>
      <c r="C15" s="138"/>
      <c r="D15" s="66" t="e">
        <f>VLOOKUP($P15,УЧАСТНИКИ!$A$2:$L$655,3,FALSE)</f>
        <v>#N/A</v>
      </c>
      <c r="E15" s="73" t="e">
        <f>VLOOKUP($P15,УЧАСТНИКИ!$A$2:$L$655,4,FALSE)</f>
        <v>#N/A</v>
      </c>
      <c r="F15" s="73" t="e">
        <f>VLOOKUP($P15,УЧАСТНИКИ!$A$2:$L$655,8,FALSE)</f>
        <v>#N/A</v>
      </c>
      <c r="G15" s="66" t="e">
        <f>VLOOKUP($P15,УЧАСТНИКИ!$A$2:$L$655,5,FALSE)</f>
        <v>#N/A</v>
      </c>
      <c r="H15" s="73" t="e">
        <f>VLOOKUP($P15,УЧАСТНИКИ!$A$2:$L$655,7,FALSE)</f>
        <v>#N/A</v>
      </c>
      <c r="I15" s="56" t="e">
        <f>VLOOKUP($P15,УЧАСТНИКИ!$A$2:$L$655,11,FALSE)</f>
        <v>#N/A</v>
      </c>
      <c r="J15" s="133"/>
      <c r="K15" s="139">
        <f t="shared" si="1"/>
        <v>0</v>
      </c>
      <c r="L15" s="74"/>
      <c r="M15" s="54" t="str">
        <f t="shared" si="2"/>
        <v>МСМК</v>
      </c>
      <c r="N15" s="56" t="e">
        <f>VLOOKUP($P15,УЧАСТНИКИ!$A$2:$L$655,9,FALSE)</f>
        <v>#N/A</v>
      </c>
      <c r="O15" s="66" t="e">
        <f>VLOOKUP($P15,УЧАСТНИКИ!$A$2:$L$655,10,FALSE)</f>
        <v>#N/A</v>
      </c>
      <c r="P15" s="17"/>
      <c r="U15" s="146"/>
      <c r="V15" s="146"/>
      <c r="W15" s="147"/>
    </row>
    <row r="16" spans="1:25" ht="28.9" customHeight="1">
      <c r="A16" s="138" t="e">
        <f t="shared" si="0"/>
        <v>#N/A</v>
      </c>
      <c r="B16" s="138">
        <v>4</v>
      </c>
      <c r="C16" s="138"/>
      <c r="D16" s="66" t="e">
        <f>VLOOKUP($P16,УЧАСТНИКИ!$A$2:$L$655,3,FALSE)</f>
        <v>#N/A</v>
      </c>
      <c r="E16" s="73" t="e">
        <f>VLOOKUP($P16,УЧАСТНИКИ!$A$2:$L$655,4,FALSE)</f>
        <v>#N/A</v>
      </c>
      <c r="F16" s="73" t="e">
        <f>VLOOKUP($P16,УЧАСТНИКИ!$A$2:$L$655,8,FALSE)</f>
        <v>#N/A</v>
      </c>
      <c r="G16" s="66" t="e">
        <f>VLOOKUP($P16,УЧАСТНИКИ!$A$2:$L$655,5,FALSE)</f>
        <v>#N/A</v>
      </c>
      <c r="H16" s="73" t="e">
        <f>VLOOKUP($P16,УЧАСТНИКИ!$A$2:$L$655,7,FALSE)</f>
        <v>#N/A</v>
      </c>
      <c r="I16" s="56" t="e">
        <f>VLOOKUP($P16,УЧАСТНИКИ!$A$2:$L$655,11,FALSE)</f>
        <v>#N/A</v>
      </c>
      <c r="J16" s="133"/>
      <c r="K16" s="139">
        <f t="shared" si="1"/>
        <v>0</v>
      </c>
      <c r="L16" s="74"/>
      <c r="M16" s="54" t="str">
        <f t="shared" si="2"/>
        <v>МСМК</v>
      </c>
      <c r="N16" s="56" t="e">
        <f>VLOOKUP($P16,УЧАСТНИКИ!$A$2:$L$655,9,FALSE)</f>
        <v>#N/A</v>
      </c>
      <c r="O16" s="66" t="e">
        <f>VLOOKUP($P16,УЧАСТНИКИ!$A$2:$L$655,10,FALSE)</f>
        <v>#N/A</v>
      </c>
      <c r="P16" s="17"/>
    </row>
    <row r="17" spans="1:16" ht="28.9" customHeight="1">
      <c r="A17" s="138" t="e">
        <f t="shared" si="0"/>
        <v>#N/A</v>
      </c>
      <c r="B17" s="138"/>
      <c r="C17" s="138">
        <v>2</v>
      </c>
      <c r="D17" s="66" t="e">
        <f>VLOOKUP($P17,УЧАСТНИКИ!$A$2:$L$655,3,FALSE)</f>
        <v>#N/A</v>
      </c>
      <c r="E17" s="73" t="e">
        <f>VLOOKUP($P17,УЧАСТНИКИ!$A$2:$L$655,4,FALSE)</f>
        <v>#N/A</v>
      </c>
      <c r="F17" s="73" t="e">
        <f>VLOOKUP($P17,УЧАСТНИКИ!$A$2:$L$655,8,FALSE)</f>
        <v>#N/A</v>
      </c>
      <c r="G17" s="66" t="e">
        <f>VLOOKUP($P17,УЧАСТНИКИ!$A$2:$L$655,5,FALSE)</f>
        <v>#N/A</v>
      </c>
      <c r="H17" s="73" t="e">
        <f>VLOOKUP($P17,УЧАСТНИКИ!$A$2:$L$655,7,FALSE)</f>
        <v>#N/A</v>
      </c>
      <c r="I17" s="56" t="e">
        <f>VLOOKUP($P17,УЧАСТНИКИ!$A$2:$L$655,11,FALSE)</f>
        <v>#N/A</v>
      </c>
      <c r="J17" s="133"/>
      <c r="K17" s="139">
        <f t="shared" si="1"/>
        <v>0</v>
      </c>
      <c r="L17" s="74"/>
      <c r="M17" s="54" t="str">
        <f t="shared" si="2"/>
        <v>МСМК</v>
      </c>
      <c r="N17" s="56" t="e">
        <f>VLOOKUP($P17,УЧАСТНИКИ!$A$2:$L$655,9,FALSE)</f>
        <v>#N/A</v>
      </c>
      <c r="O17" s="66" t="e">
        <f>VLOOKUP($P17,УЧАСТНИКИ!$A$2:$L$655,10,FALSE)</f>
        <v>#N/A</v>
      </c>
      <c r="P17" s="17"/>
    </row>
    <row r="18" spans="1:16" ht="28.9" customHeight="1">
      <c r="A18" s="138" t="e">
        <f t="shared" si="0"/>
        <v>#N/A</v>
      </c>
      <c r="B18" s="138"/>
      <c r="C18" s="138">
        <v>3</v>
      </c>
      <c r="D18" s="66" t="e">
        <f>VLOOKUP($P18,УЧАСТНИКИ!$A$2:$L$655,3,FALSE)</f>
        <v>#N/A</v>
      </c>
      <c r="E18" s="73" t="e">
        <f>VLOOKUP($P18,УЧАСТНИКИ!$A$2:$L$655,4,FALSE)</f>
        <v>#N/A</v>
      </c>
      <c r="F18" s="73" t="e">
        <f>VLOOKUP($P18,УЧАСТНИКИ!$A$2:$L$655,8,FALSE)</f>
        <v>#N/A</v>
      </c>
      <c r="G18" s="66" t="e">
        <f>VLOOKUP($P18,УЧАСТНИКИ!$A$2:$L$655,5,FALSE)</f>
        <v>#N/A</v>
      </c>
      <c r="H18" s="73" t="e">
        <f>VLOOKUP($P18,УЧАСТНИКИ!$A$2:$L$655,7,FALSE)</f>
        <v>#N/A</v>
      </c>
      <c r="I18" s="56" t="e">
        <f>VLOOKUP($P18,УЧАСТНИКИ!$A$2:$L$655,11,FALSE)</f>
        <v>#N/A</v>
      </c>
      <c r="J18" s="133"/>
      <c r="K18" s="139">
        <f t="shared" si="1"/>
        <v>0</v>
      </c>
      <c r="L18" s="74"/>
      <c r="M18" s="54" t="str">
        <f t="shared" si="2"/>
        <v>МСМК</v>
      </c>
      <c r="N18" s="56" t="e">
        <f>VLOOKUP($P18,УЧАСТНИКИ!$A$2:$L$655,9,FALSE)</f>
        <v>#N/A</v>
      </c>
      <c r="O18" s="66" t="e">
        <f>VLOOKUP($P18,УЧАСТНИКИ!$A$2:$L$655,10,FALSE)</f>
        <v>#N/A</v>
      </c>
      <c r="P18" s="17"/>
    </row>
    <row r="19" spans="1:16">
      <c r="A19" s="73"/>
      <c r="B19" s="73"/>
      <c r="C19" s="73"/>
    </row>
    <row r="20" spans="1:16">
      <c r="A20" s="73"/>
      <c r="B20" s="73"/>
      <c r="C20" s="73"/>
    </row>
    <row r="21" spans="1:16">
      <c r="A21" s="73"/>
      <c r="B21" s="73"/>
      <c r="C21" s="73"/>
    </row>
    <row r="22" spans="1:16">
      <c r="A22" s="73"/>
      <c r="B22" s="73"/>
      <c r="C22" s="73"/>
    </row>
    <row r="23" spans="1:16">
      <c r="A23" s="73"/>
      <c r="B23" s="73"/>
      <c r="C23" s="73"/>
    </row>
    <row r="24" spans="1:16">
      <c r="A24" s="42"/>
      <c r="B24" s="42"/>
      <c r="C24" s="42"/>
    </row>
    <row r="25" spans="1:16">
      <c r="A25" s="42"/>
      <c r="B25" s="42"/>
      <c r="C25" s="42"/>
    </row>
    <row r="26" spans="1:16">
      <c r="A26" s="42"/>
      <c r="B26" s="42"/>
      <c r="C26" s="42"/>
    </row>
    <row r="27" spans="1:16">
      <c r="A27" s="42"/>
      <c r="B27" s="42"/>
      <c r="C27" s="42"/>
    </row>
    <row r="28" spans="1:16">
      <c r="A28" s="42"/>
      <c r="B28" s="42"/>
      <c r="C28" s="42"/>
    </row>
    <row r="29" spans="1:16">
      <c r="A29" s="42"/>
      <c r="B29" s="42"/>
      <c r="C29" s="42"/>
    </row>
    <row r="30" spans="1:16">
      <c r="A30" s="42"/>
      <c r="B30" s="42"/>
      <c r="C30" s="42"/>
    </row>
    <row r="31" spans="1:16">
      <c r="A31" s="42"/>
      <c r="B31" s="42"/>
      <c r="C31" s="42"/>
    </row>
    <row r="32" spans="1:16">
      <c r="A32" s="42"/>
      <c r="B32" s="42"/>
      <c r="C32" s="42"/>
    </row>
    <row r="33" spans="1:3">
      <c r="A33" s="42"/>
      <c r="B33" s="42"/>
      <c r="C33" s="42"/>
    </row>
    <row r="34" spans="1:3">
      <c r="A34" s="42"/>
      <c r="B34" s="42"/>
      <c r="C34" s="42"/>
    </row>
    <row r="35" spans="1:3">
      <c r="A35" s="42"/>
      <c r="B35" s="42"/>
      <c r="C35" s="42"/>
    </row>
    <row r="36" spans="1:3">
      <c r="A36" s="42"/>
      <c r="B36" s="42"/>
      <c r="C36" s="42"/>
    </row>
    <row r="37" spans="1:3">
      <c r="A37" s="42"/>
      <c r="B37" s="42"/>
      <c r="C37" s="42"/>
    </row>
    <row r="38" spans="1:3">
      <c r="A38" s="42"/>
      <c r="B38" s="42"/>
      <c r="C38" s="42"/>
    </row>
    <row r="39" spans="1:3">
      <c r="A39" s="42"/>
      <c r="B39" s="42"/>
      <c r="C39" s="42"/>
    </row>
    <row r="40" spans="1:3">
      <c r="A40" s="42"/>
      <c r="B40" s="42"/>
      <c r="C40" s="42"/>
    </row>
    <row r="41" spans="1:3">
      <c r="A41" s="42"/>
      <c r="B41" s="42"/>
      <c r="C41" s="42"/>
    </row>
    <row r="42" spans="1:3">
      <c r="A42" s="42"/>
      <c r="B42" s="42"/>
      <c r="C42" s="42"/>
    </row>
    <row r="43" spans="1:3">
      <c r="A43" s="42"/>
      <c r="B43" s="42"/>
      <c r="C43" s="42"/>
    </row>
  </sheetData>
  <sortState ref="A12:Z18">
    <sortCondition ref="A12:A18"/>
  </sortState>
  <mergeCells count="20">
    <mergeCell ref="F9:G9"/>
    <mergeCell ref="A8:D8"/>
    <mergeCell ref="A1:O1"/>
    <mergeCell ref="A2:O2"/>
    <mergeCell ref="A3:O3"/>
    <mergeCell ref="A6:O6"/>
    <mergeCell ref="A7:D7"/>
    <mergeCell ref="A4:O4"/>
    <mergeCell ref="A5:O5"/>
    <mergeCell ref="A10:A11"/>
    <mergeCell ref="B10:C10"/>
    <mergeCell ref="D10:D11"/>
    <mergeCell ref="E10:E11"/>
    <mergeCell ref="F10:F11"/>
    <mergeCell ref="M10:M11"/>
    <mergeCell ref="O10:O11"/>
    <mergeCell ref="G10:G11"/>
    <mergeCell ref="H10:H11"/>
    <mergeCell ref="I10:I11"/>
    <mergeCell ref="K10:K11"/>
  </mergeCells>
  <phoneticPr fontId="2" type="noConversion"/>
  <printOptions horizontalCentered="1"/>
  <pageMargins left="0" right="0" top="0.78740157480314965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10"/>
  </sheetPr>
  <dimension ref="A1:AU38"/>
  <sheetViews>
    <sheetView workbookViewId="0">
      <selection sqref="A1:P38"/>
    </sheetView>
  </sheetViews>
  <sheetFormatPr defaultColWidth="9.140625" defaultRowHeight="12.75" outlineLevelRow="1"/>
  <cols>
    <col min="1" max="1" width="3.85546875" style="14" customWidth="1"/>
    <col min="2" max="2" width="24.28515625" style="14" customWidth="1"/>
    <col min="3" max="3" width="12.7109375" style="14" customWidth="1"/>
    <col min="4" max="4" width="22.42578125" style="14" customWidth="1"/>
    <col min="5" max="5" width="7.7109375" style="14" customWidth="1"/>
    <col min="6" max="8" width="7.28515625" style="14" customWidth="1"/>
    <col min="9" max="9" width="3.7109375" style="14" customWidth="1"/>
    <col min="10" max="11" width="7.28515625" style="14" customWidth="1"/>
    <col min="12" max="12" width="4" style="14" hidden="1" customWidth="1"/>
    <col min="13" max="13" width="7.28515625" style="14" customWidth="1"/>
    <col min="14" max="14" width="7.140625" style="14" customWidth="1"/>
    <col min="15" max="15" width="5" style="14" customWidth="1"/>
    <col min="16" max="16" width="8.28515625" style="14" customWidth="1"/>
    <col min="17" max="16384" width="9.140625" style="14"/>
  </cols>
  <sheetData>
    <row r="1" spans="1:39" s="23" customFormat="1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</row>
    <row r="2" spans="1:39" s="23" customFormat="1">
      <c r="A2" s="464" t="str">
        <f>'3000м'!$A$2</f>
        <v xml:space="preserve">РОСТОВСКАЯ ОБЛАСТНАЯ ОБЩЕСТВЕННАЯ СПОРТИВНАЯ ОРГАНИЗАЦИЯ "ФЕДЕРАЦИЯ ЛЁГКОЙ АТЛЕТИКИ" 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</row>
    <row r="3" spans="1:39" s="23" customFormat="1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s="23" customFormat="1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s="23" customFormat="1">
      <c r="A5" s="46"/>
      <c r="B5" s="45"/>
      <c r="C5" s="11"/>
      <c r="D5" s="3"/>
      <c r="H5" s="94"/>
      <c r="I5" s="94"/>
      <c r="J5" s="94"/>
      <c r="K5" s="94"/>
      <c r="L5" s="94"/>
      <c r="M5" s="94"/>
      <c r="N5" s="7" t="str">
        <f>d_1</f>
        <v>9 декабря 2023г.</v>
      </c>
      <c r="Q5" s="94"/>
      <c r="R5" s="94"/>
      <c r="S5" s="94"/>
      <c r="T5" s="94"/>
    </row>
    <row r="6" spans="1:39" s="23" customFormat="1" ht="15">
      <c r="A6" s="91" t="s">
        <v>67</v>
      </c>
      <c r="B6" s="91"/>
      <c r="C6" s="11"/>
      <c r="D6" s="3"/>
      <c r="E6" s="93"/>
      <c r="F6" s="93"/>
      <c r="G6" s="94" t="s">
        <v>36</v>
      </c>
      <c r="H6" s="93"/>
      <c r="I6" s="93"/>
      <c r="J6" s="93"/>
      <c r="K6" s="93"/>
      <c r="L6" s="93"/>
      <c r="M6" s="93"/>
      <c r="O6" s="47"/>
      <c r="P6" s="84" t="s">
        <v>122</v>
      </c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</row>
    <row r="7" spans="1:39" s="23" customFormat="1" ht="12.75" customHeight="1">
      <c r="A7" s="7" t="str">
        <f>d_4</f>
        <v>ЖЕНЩИНЫ</v>
      </c>
      <c r="B7" s="14"/>
      <c r="C7" s="11"/>
      <c r="D7" s="3"/>
      <c r="K7" s="122" t="str">
        <f>d_5</f>
        <v>г. РОСТОВ-НА-ДОНУ, л/а манеж ДГТУ</v>
      </c>
      <c r="L7" s="19"/>
      <c r="M7" s="19"/>
      <c r="N7" s="19"/>
      <c r="O7" s="19"/>
      <c r="V7" s="62"/>
      <c r="W7" s="55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9" ht="12.75" customHeight="1">
      <c r="A8" s="472" t="s">
        <v>76</v>
      </c>
      <c r="B8" s="474" t="s">
        <v>82</v>
      </c>
      <c r="C8" s="474" t="s">
        <v>74</v>
      </c>
      <c r="D8" s="474" t="s">
        <v>110</v>
      </c>
      <c r="E8" s="474" t="s">
        <v>45</v>
      </c>
      <c r="F8" s="498" t="s">
        <v>11</v>
      </c>
      <c r="G8" s="499"/>
      <c r="H8" s="500"/>
      <c r="I8" s="496" t="s">
        <v>12</v>
      </c>
      <c r="J8" s="498" t="s">
        <v>11</v>
      </c>
      <c r="K8" s="500"/>
      <c r="L8" s="496" t="s">
        <v>12</v>
      </c>
      <c r="M8" s="95"/>
      <c r="N8" s="474" t="s">
        <v>46</v>
      </c>
      <c r="O8" s="478" t="s">
        <v>60</v>
      </c>
      <c r="P8" s="478" t="s">
        <v>47</v>
      </c>
    </row>
    <row r="9" spans="1:39">
      <c r="A9" s="473"/>
      <c r="B9" s="475"/>
      <c r="C9" s="475"/>
      <c r="D9" s="475"/>
      <c r="E9" s="475"/>
      <c r="F9" s="95">
        <v>1</v>
      </c>
      <c r="G9" s="95">
        <v>2</v>
      </c>
      <c r="H9" s="95">
        <v>3</v>
      </c>
      <c r="I9" s="497"/>
      <c r="J9" s="95">
        <v>4</v>
      </c>
      <c r="K9" s="95">
        <v>5</v>
      </c>
      <c r="L9" s="497"/>
      <c r="M9" s="95">
        <v>6</v>
      </c>
      <c r="N9" s="475"/>
      <c r="O9" s="479"/>
      <c r="P9" s="479"/>
    </row>
    <row r="10" spans="1:39" ht="13.5" customHeight="1">
      <c r="A10" s="5" t="s">
        <v>48</v>
      </c>
      <c r="B10" s="12" t="e">
        <f>VLOOKUP($E10,УЧАСТНИКИ!$A$2:$L$655,3,FALSE)</f>
        <v>#N/A</v>
      </c>
      <c r="C10" s="13" t="e">
        <f>VLOOKUP($E10,УЧАСТНИКИ!$A$2:$L$655,4,FALSE)</f>
        <v>#N/A</v>
      </c>
      <c r="D10" s="253" t="e">
        <f>VLOOKUP($E10,УЧАСТНИКИ!$A$2:$L$655,5,FALSE)</f>
        <v>#N/A</v>
      </c>
      <c r="E10" s="254" t="s">
        <v>312</v>
      </c>
      <c r="F10" s="228"/>
      <c r="G10" s="17"/>
      <c r="H10" s="17"/>
      <c r="I10" s="17"/>
      <c r="J10" s="12"/>
      <c r="K10" s="18"/>
      <c r="L10" s="18"/>
      <c r="M10" s="18"/>
      <c r="N10" s="18"/>
      <c r="O10" s="18"/>
      <c r="P10" s="191" t="e">
        <f>VLOOKUP($E10,УЧАСТНИКИ!$A$2:$L$655,9,FALSE)</f>
        <v>#N/A</v>
      </c>
      <c r="Q10" s="64"/>
      <c r="R10" s="64"/>
    </row>
    <row r="11" spans="1:39" ht="13.5" customHeight="1" outlineLevel="1">
      <c r="A11" s="5" t="s">
        <v>49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53" t="e">
        <f>VLOOKUP($E11,УЧАСТНИКИ!$A$2:$L$655,5,FALSE)</f>
        <v>#N/A</v>
      </c>
      <c r="E11" s="254" t="s">
        <v>756</v>
      </c>
      <c r="F11" s="228"/>
      <c r="G11" s="17"/>
      <c r="H11" s="17"/>
      <c r="I11" s="17"/>
      <c r="J11" s="12"/>
      <c r="K11" s="18"/>
      <c r="L11" s="18"/>
      <c r="M11" s="18"/>
      <c r="N11" s="18"/>
      <c r="O11" s="18"/>
      <c r="P11" s="191"/>
      <c r="Q11" s="64"/>
      <c r="R11" s="64"/>
    </row>
    <row r="12" spans="1:39" ht="13.5" customHeight="1">
      <c r="A12" s="5" t="s">
        <v>50</v>
      </c>
      <c r="B12" s="12" t="str">
        <f>VLOOKUP($E12,УЧАСТНИКИ!$A$2:$L$655,3,FALSE)</f>
        <v>ЖЕЛТОБРЮХОВА СОФИЯ</v>
      </c>
      <c r="C12" s="13" t="str">
        <f>VLOOKUP($E12,УЧАСТНИКИ!$A$2:$L$655,4,FALSE)</f>
        <v>19.11.2010</v>
      </c>
      <c r="D12" s="253" t="str">
        <f>VLOOKUP($E12,УЧАСТНИКИ!$A$2:$L$655,5,FALSE)</f>
        <v>ЗЕРНОГРАД МБУ ДО СШ</v>
      </c>
      <c r="E12" s="347" t="s">
        <v>502</v>
      </c>
      <c r="F12" s="228"/>
      <c r="G12" s="17"/>
      <c r="H12" s="17"/>
      <c r="I12" s="17"/>
      <c r="J12" s="12"/>
      <c r="K12" s="18"/>
      <c r="L12" s="18"/>
      <c r="M12" s="18"/>
      <c r="N12" s="18"/>
      <c r="O12" s="18"/>
      <c r="P12" s="191">
        <f>VLOOKUP($E12,УЧАСТНИКИ!$A$2:$L$655,9,FALSE)</f>
        <v>0</v>
      </c>
      <c r="Q12" s="64"/>
      <c r="R12" s="64"/>
    </row>
    <row r="13" spans="1:39" ht="13.5" hidden="1" customHeight="1" outlineLevel="1">
      <c r="A13" s="5"/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53" t="e">
        <f>VLOOKUP($E13,УЧАСТНИКИ!$A$2:$L$655,5,FALSE)</f>
        <v>#N/A</v>
      </c>
      <c r="E13" s="254" t="s">
        <v>430</v>
      </c>
      <c r="F13" s="228"/>
      <c r="G13" s="17"/>
      <c r="H13" s="17"/>
      <c r="I13" s="17"/>
      <c r="J13" s="12"/>
      <c r="K13" s="18"/>
      <c r="L13" s="18"/>
      <c r="M13" s="18"/>
      <c r="N13" s="18"/>
      <c r="O13" s="18"/>
      <c r="P13" s="191"/>
      <c r="Q13" s="64"/>
      <c r="R13" s="64"/>
    </row>
    <row r="14" spans="1:39" ht="13.5" customHeight="1" collapsed="1">
      <c r="A14" s="5"/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12" t="e">
        <f>VLOOKUP($E14,УЧАСТНИКИ!$A$2:$L$655,5,FALSE)</f>
        <v>#N/A</v>
      </c>
      <c r="E14" s="17" t="s">
        <v>430</v>
      </c>
      <c r="F14" s="17"/>
      <c r="G14" s="17"/>
      <c r="H14" s="17"/>
      <c r="I14" s="17"/>
      <c r="J14" s="12"/>
      <c r="K14" s="18"/>
      <c r="L14" s="18"/>
      <c r="M14" s="18"/>
      <c r="N14" s="18"/>
      <c r="O14" s="18"/>
      <c r="P14" s="191" t="e">
        <f>VLOOKUP($E14,УЧАСТНИКИ!$A$2:$L$655,9,FALSE)</f>
        <v>#N/A</v>
      </c>
      <c r="Q14" s="64"/>
      <c r="R14" s="64"/>
    </row>
    <row r="15" spans="1:39" ht="13.5" hidden="1" customHeight="1" outlineLevel="1">
      <c r="A15" s="5"/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12" t="e">
        <f>VLOOKUP($E15,УЧАСТНИКИ!$A$2:$L$655,5,FALSE)</f>
        <v>#N/A</v>
      </c>
      <c r="E15" s="17"/>
      <c r="F15" s="17"/>
      <c r="G15" s="17"/>
      <c r="H15" s="17"/>
      <c r="I15" s="17"/>
      <c r="J15" s="12"/>
      <c r="K15" s="18"/>
      <c r="L15" s="18"/>
      <c r="M15" s="18"/>
      <c r="N15" s="18"/>
      <c r="O15" s="18"/>
      <c r="P15" s="191"/>
      <c r="Q15" s="64"/>
      <c r="R15" s="64"/>
    </row>
    <row r="16" spans="1:39" ht="13.5" customHeight="1" collapsed="1">
      <c r="A16" s="5"/>
      <c r="B16" s="190" t="e">
        <f>VLOOKUP($E16,УЧАСТНИКИ!$A$2:$L$655,3,FALSE)</f>
        <v>#N/A</v>
      </c>
      <c r="C16" s="191" t="e">
        <f>VLOOKUP($E16,УЧАСТНИКИ!$A$2:$L$655,4,FALSE)</f>
        <v>#N/A</v>
      </c>
      <c r="D16" s="190" t="e">
        <f>VLOOKUP($E16,УЧАСТНИКИ!$A$2:$L$655,5,FALSE)</f>
        <v>#N/A</v>
      </c>
      <c r="E16" s="17"/>
      <c r="F16" s="17"/>
      <c r="G16" s="17"/>
      <c r="H16" s="17"/>
      <c r="I16" s="17"/>
      <c r="J16" s="12"/>
      <c r="K16" s="18"/>
      <c r="L16" s="18"/>
      <c r="M16" s="18"/>
      <c r="N16" s="18"/>
      <c r="O16" s="18"/>
      <c r="P16" s="191" t="e">
        <f>VLOOKUP($E16,УЧАСТНИКИ!$A$2:$L$655,9,FALSE)</f>
        <v>#N/A</v>
      </c>
      <c r="Q16" s="64"/>
      <c r="R16" s="64"/>
    </row>
    <row r="17" spans="1:18" ht="13.5" hidden="1" customHeight="1" outlineLevel="1">
      <c r="A17" s="5"/>
      <c r="B17" s="190" t="e">
        <f>VLOOKUP($E17,УЧАСТНИКИ!$A$2:$L$655,3,FALSE)</f>
        <v>#N/A</v>
      </c>
      <c r="C17" s="191" t="e">
        <f>VLOOKUP($E17,УЧАСТНИКИ!$A$2:$L$655,4,FALSE)</f>
        <v>#N/A</v>
      </c>
      <c r="D17" s="190" t="e">
        <f>VLOOKUP($E17,УЧАСТНИКИ!$A$2:$L$655,5,FALSE)</f>
        <v>#N/A</v>
      </c>
      <c r="E17" s="17"/>
      <c r="F17" s="17"/>
      <c r="G17" s="17"/>
      <c r="H17" s="17"/>
      <c r="I17" s="17"/>
      <c r="J17" s="12"/>
      <c r="K17" s="18"/>
      <c r="L17" s="18"/>
      <c r="M17" s="18"/>
      <c r="N17" s="18"/>
      <c r="O17" s="18"/>
      <c r="P17" s="191"/>
      <c r="Q17" s="64"/>
      <c r="R17" s="64"/>
    </row>
    <row r="18" spans="1:18" ht="13.5" customHeight="1" collapsed="1">
      <c r="A18" s="5"/>
      <c r="B18" s="190" t="e">
        <f>VLOOKUP($E18,УЧАСТНИКИ!$A$2:$L$655,3,FALSE)</f>
        <v>#N/A</v>
      </c>
      <c r="C18" s="191" t="e">
        <f>VLOOKUP($E18,УЧАСТНИКИ!$A$2:$L$655,4,FALSE)</f>
        <v>#N/A</v>
      </c>
      <c r="D18" s="190" t="e">
        <f>VLOOKUP($E18,УЧАСТНИКИ!$A$2:$L$655,5,FALSE)</f>
        <v>#N/A</v>
      </c>
      <c r="E18" s="17"/>
      <c r="F18" s="17"/>
      <c r="G18" s="17"/>
      <c r="H18" s="17"/>
      <c r="I18" s="17"/>
      <c r="J18" s="12"/>
      <c r="K18" s="18"/>
      <c r="L18" s="18"/>
      <c r="M18" s="18"/>
      <c r="N18" s="18"/>
      <c r="O18" s="18"/>
      <c r="P18" s="191" t="e">
        <f>VLOOKUP($E18,УЧАСТНИКИ!$A$2:$L$655,9,FALSE)</f>
        <v>#N/A</v>
      </c>
      <c r="Q18" s="64"/>
      <c r="R18" s="64"/>
    </row>
    <row r="19" spans="1:18" ht="13.5" hidden="1" customHeight="1" outlineLevel="1">
      <c r="A19" s="5"/>
      <c r="B19" s="190" t="e">
        <f>VLOOKUP($E19,УЧАСТНИКИ!$A$2:$L$655,3,FALSE)</f>
        <v>#N/A</v>
      </c>
      <c r="C19" s="191" t="e">
        <f>VLOOKUP($E19,УЧАСТНИКИ!$A$2:$L$655,4,FALSE)</f>
        <v>#N/A</v>
      </c>
      <c r="D19" s="190" t="e">
        <f>VLOOKUP($E19,УЧАСТНИКИ!$A$2:$L$655,5,FALSE)</f>
        <v>#N/A</v>
      </c>
      <c r="E19" s="17"/>
      <c r="F19" s="17"/>
      <c r="G19" s="17"/>
      <c r="H19" s="17"/>
      <c r="I19" s="17"/>
      <c r="J19" s="12"/>
      <c r="K19" s="18"/>
      <c r="L19" s="18"/>
      <c r="M19" s="18"/>
      <c r="N19" s="18"/>
      <c r="O19" s="18"/>
      <c r="P19" s="191"/>
      <c r="Q19" s="64"/>
      <c r="R19" s="64"/>
    </row>
    <row r="20" spans="1:18" ht="13.5" customHeight="1" collapsed="1">
      <c r="A20" s="5"/>
      <c r="B20" s="190" t="e">
        <f>VLOOKUP($E20,УЧАСТНИКИ!$A$2:$L$655,3,FALSE)</f>
        <v>#N/A</v>
      </c>
      <c r="C20" s="191" t="e">
        <f>VLOOKUP($E20,УЧАСТНИКИ!$A$2:$L$655,4,FALSE)</f>
        <v>#N/A</v>
      </c>
      <c r="D20" s="190" t="e">
        <f>VLOOKUP($E20,УЧАСТНИКИ!$A$2:$L$655,5,FALSE)</f>
        <v>#N/A</v>
      </c>
      <c r="E20" s="17"/>
      <c r="F20" s="17"/>
      <c r="G20" s="17"/>
      <c r="H20" s="17"/>
      <c r="I20" s="17"/>
      <c r="J20" s="12"/>
      <c r="K20" s="18"/>
      <c r="L20" s="18"/>
      <c r="M20" s="18"/>
      <c r="N20" s="18"/>
      <c r="O20" s="18"/>
      <c r="P20" s="191" t="e">
        <f>VLOOKUP($E20,УЧАСТНИКИ!$A$2:$L$655,9,FALSE)</f>
        <v>#N/A</v>
      </c>
      <c r="Q20" s="64"/>
      <c r="R20" s="64"/>
    </row>
    <row r="21" spans="1:18" ht="13.5" hidden="1" customHeight="1" outlineLevel="1">
      <c r="A21" s="5"/>
      <c r="B21" s="190" t="e">
        <f>VLOOKUP($E21,УЧАСТНИКИ!$A$2:$L$655,3,FALSE)</f>
        <v>#N/A</v>
      </c>
      <c r="C21" s="191" t="e">
        <f>VLOOKUP($E21,УЧАСТНИКИ!$A$2:$L$655,4,FALSE)</f>
        <v>#N/A</v>
      </c>
      <c r="D21" s="190" t="e">
        <f>VLOOKUP($E21,УЧАСТНИКИ!$A$2:$L$655,5,FALSE)</f>
        <v>#N/A</v>
      </c>
      <c r="E21" s="17"/>
      <c r="F21" s="17"/>
      <c r="G21" s="17"/>
      <c r="H21" s="17"/>
      <c r="I21" s="17"/>
      <c r="J21" s="12"/>
      <c r="K21" s="18"/>
      <c r="L21" s="18"/>
      <c r="M21" s="18"/>
      <c r="N21" s="18"/>
      <c r="O21" s="18"/>
      <c r="P21" s="191"/>
      <c r="Q21" s="64"/>
      <c r="R21" s="64"/>
    </row>
    <row r="22" spans="1:18" ht="13.5" customHeight="1" collapsed="1">
      <c r="A22" s="5"/>
      <c r="B22" s="190" t="e">
        <f>VLOOKUP($E22,УЧАСТНИКИ!$A$2:$L$655,3,FALSE)</f>
        <v>#N/A</v>
      </c>
      <c r="C22" s="191" t="e">
        <f>VLOOKUP($E22,УЧАСТНИКИ!$A$2:$L$655,4,FALSE)</f>
        <v>#N/A</v>
      </c>
      <c r="D22" s="190" t="e">
        <f>VLOOKUP($E22,УЧАСТНИКИ!$A$2:$L$655,5,FALSE)</f>
        <v>#N/A</v>
      </c>
      <c r="E22" s="17"/>
      <c r="F22" s="17"/>
      <c r="G22" s="17"/>
      <c r="H22" s="17"/>
      <c r="I22" s="17"/>
      <c r="J22" s="12"/>
      <c r="K22" s="18"/>
      <c r="L22" s="18"/>
      <c r="M22" s="18"/>
      <c r="N22" s="18"/>
      <c r="O22" s="18"/>
      <c r="P22" s="191" t="e">
        <f>VLOOKUP($E22,УЧАСТНИКИ!$A$2:$L$655,9,FALSE)</f>
        <v>#N/A</v>
      </c>
      <c r="Q22" s="64"/>
      <c r="R22" s="64"/>
    </row>
    <row r="23" spans="1:18" ht="13.5" hidden="1" customHeight="1" outlineLevel="1">
      <c r="A23" s="5"/>
      <c r="B23" s="190" t="e">
        <f>VLOOKUP($E23,УЧАСТНИКИ!$A$2:$L$655,3,FALSE)</f>
        <v>#N/A</v>
      </c>
      <c r="C23" s="191" t="e">
        <f>VLOOKUP($E23,УЧАСТНИКИ!$A$2:$L$655,4,FALSE)</f>
        <v>#N/A</v>
      </c>
      <c r="D23" s="190" t="e">
        <f>VLOOKUP($E23,УЧАСТНИКИ!$A$2:$L$655,5,FALSE)</f>
        <v>#N/A</v>
      </c>
      <c r="E23" s="17"/>
      <c r="F23" s="17"/>
      <c r="G23" s="17"/>
      <c r="H23" s="17"/>
      <c r="I23" s="17"/>
      <c r="J23" s="12"/>
      <c r="K23" s="18"/>
      <c r="L23" s="18"/>
      <c r="M23" s="18"/>
      <c r="N23" s="18"/>
      <c r="O23" s="18"/>
      <c r="P23" s="191"/>
      <c r="Q23" s="64"/>
      <c r="R23" s="64"/>
    </row>
    <row r="24" spans="1:18" ht="13.5" customHeight="1" collapsed="1">
      <c r="A24" s="5"/>
      <c r="B24" s="190" t="e">
        <f>VLOOKUP($E24,УЧАСТНИКИ!$A$2:$L$655,3,FALSE)</f>
        <v>#N/A</v>
      </c>
      <c r="C24" s="191" t="e">
        <f>VLOOKUP($E24,УЧАСТНИКИ!$A$2:$L$655,4,FALSE)</f>
        <v>#N/A</v>
      </c>
      <c r="D24" s="190" t="e">
        <f>VLOOKUP($E24,УЧАСТНИКИ!$A$2:$L$655,5,FALSE)</f>
        <v>#N/A</v>
      </c>
      <c r="E24" s="17"/>
      <c r="F24" s="17"/>
      <c r="G24" s="17"/>
      <c r="H24" s="17"/>
      <c r="I24" s="17"/>
      <c r="J24" s="12"/>
      <c r="K24" s="18"/>
      <c r="L24" s="18"/>
      <c r="M24" s="18"/>
      <c r="N24" s="18"/>
      <c r="O24" s="18"/>
      <c r="P24" s="191" t="e">
        <f>VLOOKUP($E24,УЧАСТНИКИ!$A$2:$L$655,9,FALSE)</f>
        <v>#N/A</v>
      </c>
      <c r="Q24" s="64"/>
      <c r="R24" s="64"/>
    </row>
    <row r="25" spans="1:18" ht="13.5" hidden="1" customHeight="1" outlineLevel="1">
      <c r="A25" s="5"/>
      <c r="B25" s="190"/>
      <c r="C25" s="191"/>
      <c r="D25" s="190"/>
      <c r="E25" s="17"/>
      <c r="F25" s="17"/>
      <c r="G25" s="17"/>
      <c r="H25" s="17"/>
      <c r="I25" s="17"/>
      <c r="J25" s="12"/>
      <c r="K25" s="18"/>
      <c r="L25" s="18"/>
      <c r="M25" s="18"/>
      <c r="N25" s="18"/>
      <c r="O25" s="18"/>
      <c r="P25" s="13"/>
      <c r="Q25" s="64"/>
      <c r="R25" s="64"/>
    </row>
    <row r="26" spans="1:18" ht="13.5" customHeight="1" collapsed="1">
      <c r="A26" s="5"/>
      <c r="B26" s="190" t="e">
        <f>VLOOKUP($E26,УЧАСТНИКИ!$A$2:$L$655,3,FALSE)</f>
        <v>#N/A</v>
      </c>
      <c r="C26" s="191" t="e">
        <f>VLOOKUP($E26,УЧАСТНИКИ!$A$2:$L$655,4,FALSE)</f>
        <v>#N/A</v>
      </c>
      <c r="D26" s="190" t="e">
        <f>VLOOKUP($E26,УЧАСТНИКИ!$A$2:$L$655,5,FALSE)</f>
        <v>#N/A</v>
      </c>
      <c r="E26" s="17"/>
      <c r="F26" s="192"/>
      <c r="G26" s="192"/>
      <c r="H26" s="192"/>
      <c r="I26" s="192"/>
      <c r="J26" s="190"/>
      <c r="K26" s="193"/>
      <c r="L26" s="193"/>
      <c r="M26" s="193"/>
      <c r="N26" s="193"/>
      <c r="O26" s="193"/>
      <c r="P26" s="191" t="e">
        <f>VLOOKUP($E26,УЧАСТНИКИ!$A$2:$L$655,9,FALSE)</f>
        <v>#N/A</v>
      </c>
      <c r="Q26" s="64"/>
      <c r="R26" s="64"/>
    </row>
    <row r="27" spans="1:18" ht="13.5" hidden="1" customHeight="1" outlineLevel="1">
      <c r="A27" s="5"/>
      <c r="B27" s="190"/>
      <c r="C27" s="191"/>
      <c r="D27" s="190"/>
      <c r="E27" s="17"/>
      <c r="F27" s="192"/>
      <c r="G27" s="192"/>
      <c r="H27" s="192"/>
      <c r="I27" s="192"/>
      <c r="J27" s="190"/>
      <c r="K27" s="193"/>
      <c r="L27" s="193"/>
      <c r="M27" s="193"/>
      <c r="N27" s="193"/>
      <c r="O27" s="193"/>
      <c r="P27" s="191"/>
      <c r="Q27" s="64"/>
      <c r="R27" s="64"/>
    </row>
    <row r="28" spans="1:18" ht="13.5" customHeight="1" collapsed="1">
      <c r="A28" s="5"/>
      <c r="B28" s="190" t="e">
        <f>VLOOKUP($E28,УЧАСТНИКИ!$A$2:$L$655,3,FALSE)</f>
        <v>#N/A</v>
      </c>
      <c r="C28" s="191" t="e">
        <f>VLOOKUP($E28,УЧАСТНИКИ!$A$2:$L$655,4,FALSE)</f>
        <v>#N/A</v>
      </c>
      <c r="D28" s="190" t="e">
        <f>VLOOKUP($E28,УЧАСТНИКИ!$A$2:$L$655,5,FALSE)</f>
        <v>#N/A</v>
      </c>
      <c r="E28" s="17"/>
      <c r="F28" s="192"/>
      <c r="G28" s="192"/>
      <c r="H28" s="192"/>
      <c r="I28" s="192"/>
      <c r="J28" s="190"/>
      <c r="K28" s="193"/>
      <c r="L28" s="193"/>
      <c r="M28" s="193"/>
      <c r="N28" s="193"/>
      <c r="O28" s="193"/>
      <c r="P28" s="191" t="e">
        <f>VLOOKUP($E28,УЧАСТНИКИ!$A$2:$L$655,9,FALSE)</f>
        <v>#N/A</v>
      </c>
      <c r="Q28" s="64"/>
      <c r="R28" s="64"/>
    </row>
    <row r="29" spans="1:18" ht="13.5" hidden="1" customHeight="1" outlineLevel="1">
      <c r="A29" s="5"/>
      <c r="B29" s="190"/>
      <c r="C29" s="191"/>
      <c r="D29" s="190"/>
      <c r="E29" s="17"/>
      <c r="F29" s="192"/>
      <c r="G29" s="192"/>
      <c r="H29" s="192"/>
      <c r="I29" s="192"/>
      <c r="J29" s="190"/>
      <c r="K29" s="193"/>
      <c r="L29" s="193"/>
      <c r="M29" s="193"/>
      <c r="N29" s="193"/>
      <c r="O29" s="193"/>
      <c r="P29" s="191" t="e">
        <f>VLOOKUP($E29,УЧАСТНИКИ!$A$2:$L$655,9,FALSE)</f>
        <v>#N/A</v>
      </c>
      <c r="Q29" s="64"/>
      <c r="R29" s="64"/>
    </row>
    <row r="30" spans="1:18" ht="13.5" customHeight="1" collapsed="1">
      <c r="A30" s="5"/>
      <c r="B30" s="190" t="e">
        <f>VLOOKUP($E30,УЧАСТНИКИ!$A$2:$L$655,3,FALSE)</f>
        <v>#N/A</v>
      </c>
      <c r="C30" s="191" t="e">
        <f>VLOOKUP($E30,УЧАСТНИКИ!$A$2:$L$655,4,FALSE)</f>
        <v>#N/A</v>
      </c>
      <c r="D30" s="190" t="e">
        <f>VLOOKUP($E30,УЧАСТНИКИ!$A$2:$L$655,5,FALSE)</f>
        <v>#N/A</v>
      </c>
      <c r="E30" s="17"/>
      <c r="F30" s="192"/>
      <c r="G30" s="192"/>
      <c r="H30" s="192"/>
      <c r="I30" s="192"/>
      <c r="J30" s="190"/>
      <c r="K30" s="193"/>
      <c r="L30" s="193"/>
      <c r="M30" s="193"/>
      <c r="N30" s="193"/>
      <c r="O30" s="193"/>
      <c r="P30" s="191" t="e">
        <f>VLOOKUP($E30,УЧАСТНИКИ!$A$2:$L$655,9,FALSE)</f>
        <v>#N/A</v>
      </c>
      <c r="Q30" s="64"/>
      <c r="R30" s="64"/>
    </row>
    <row r="31" spans="1:18" ht="13.5" hidden="1" customHeight="1" outlineLevel="1">
      <c r="A31" s="5"/>
      <c r="B31" s="190"/>
      <c r="C31" s="191"/>
      <c r="D31" s="190"/>
      <c r="E31" s="192"/>
      <c r="F31" s="192"/>
      <c r="G31" s="192"/>
      <c r="H31" s="192"/>
      <c r="I31" s="192"/>
      <c r="J31" s="190"/>
      <c r="K31" s="193"/>
      <c r="L31" s="193"/>
      <c r="M31" s="193"/>
      <c r="N31" s="193"/>
      <c r="O31" s="193"/>
      <c r="P31" s="191" t="e">
        <f>VLOOKUP($E31,УЧАСТНИКИ!$A$2:$L$655,9,FALSE)</f>
        <v>#N/A</v>
      </c>
      <c r="Q31" s="64"/>
      <c r="R31" s="64"/>
    </row>
    <row r="32" spans="1:18" ht="13.5" customHeight="1" collapsed="1">
      <c r="A32" s="5"/>
      <c r="B32" s="190" t="e">
        <f>VLOOKUP($E32,УЧАСТНИКИ!$A$2:$L$655,3,FALSE)</f>
        <v>#N/A</v>
      </c>
      <c r="C32" s="191" t="e">
        <f>VLOOKUP($E32,УЧАСТНИКИ!$A$2:$L$655,4,FALSE)</f>
        <v>#N/A</v>
      </c>
      <c r="D32" s="190" t="e">
        <f>VLOOKUP($E32,УЧАСТНИКИ!$A$2:$L$655,5,FALSE)</f>
        <v>#N/A</v>
      </c>
      <c r="E32" s="192"/>
      <c r="F32" s="192"/>
      <c r="G32" s="192"/>
      <c r="H32" s="192"/>
      <c r="I32" s="192"/>
      <c r="J32" s="190"/>
      <c r="K32" s="193"/>
      <c r="L32" s="193"/>
      <c r="M32" s="193"/>
      <c r="N32" s="193"/>
      <c r="O32" s="193"/>
      <c r="P32" s="191" t="e">
        <f>VLOOKUP($E32,УЧАСТНИКИ!$A$2:$L$655,9,FALSE)</f>
        <v>#N/A</v>
      </c>
      <c r="Q32" s="64"/>
      <c r="R32" s="64"/>
    </row>
    <row r="33" spans="1:47" ht="13.5" hidden="1" customHeight="1" outlineLevel="1">
      <c r="A33" s="5" t="s">
        <v>98</v>
      </c>
      <c r="B33" s="12"/>
      <c r="C33" s="13"/>
      <c r="D33" s="12"/>
      <c r="E33" s="17"/>
      <c r="F33" s="17"/>
      <c r="G33" s="17"/>
      <c r="H33" s="17"/>
      <c r="I33" s="17"/>
      <c r="J33" s="12"/>
      <c r="K33" s="18"/>
      <c r="L33" s="18"/>
      <c r="M33" s="18"/>
      <c r="N33" s="18"/>
      <c r="O33" s="18"/>
      <c r="P33" s="13" t="e">
        <f>VLOOKUP($E33,УЧАСТНИКИ!$A$2:$L$655,9,FALSE)</f>
        <v>#N/A</v>
      </c>
      <c r="Q33" s="64"/>
      <c r="R33" s="64"/>
    </row>
    <row r="34" spans="1:47" collapsed="1"/>
    <row r="36" spans="1:47">
      <c r="A36" s="225" t="s">
        <v>8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</row>
    <row r="37" spans="1:47">
      <c r="A37" s="225" t="s">
        <v>9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</row>
    <row r="38" spans="1:47">
      <c r="A38" t="s">
        <v>10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</sheetData>
  <customSheetViews>
    <customSheetView guid="{B28A55F2-F506-44F5-8B45-C06C81F4E83D}" showRuler="0">
      <selection activeCell="N8" sqref="N8"/>
      <pageMargins left="0.78740157480314965" right="0.19685039370078741" top="0.39370078740157483" bottom="0.39370078740157483" header="0.51181102362204722" footer="0.51181102362204722"/>
      <pageSetup paperSize="9" orientation="landscape" horizontalDpi="300" verticalDpi="300" r:id="rId1"/>
      <headerFooter alignWithMargins="0"/>
    </customSheetView>
  </customSheetViews>
  <mergeCells count="16">
    <mergeCell ref="I8:I9"/>
    <mergeCell ref="O8:O9"/>
    <mergeCell ref="F8:H8"/>
    <mergeCell ref="E8:E9"/>
    <mergeCell ref="A1:P1"/>
    <mergeCell ref="A8:A9"/>
    <mergeCell ref="B8:B9"/>
    <mergeCell ref="C8:C9"/>
    <mergeCell ref="D8:D9"/>
    <mergeCell ref="N8:N9"/>
    <mergeCell ref="J8:K8"/>
    <mergeCell ref="P8:P9"/>
    <mergeCell ref="A3:P3"/>
    <mergeCell ref="A4:P4"/>
    <mergeCell ref="L8:L9"/>
    <mergeCell ref="A2:P2"/>
  </mergeCells>
  <phoneticPr fontId="2" type="noConversion"/>
  <printOptions horizontalCentered="1"/>
  <pageMargins left="0.34" right="0.19685039370078741" top="0.39370078740157483" bottom="0.39370078740157483" header="0.51181102362204722" footer="0.51181102362204722"/>
  <pageSetup paperSize="9" scale="98" orientation="landscape" r:id="rId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indexed="10"/>
  </sheetPr>
  <dimension ref="A1:AU86"/>
  <sheetViews>
    <sheetView topLeftCell="A29" zoomScaleNormal="75" workbookViewId="0">
      <selection activeCell="C42" sqref="C42"/>
    </sheetView>
  </sheetViews>
  <sheetFormatPr defaultColWidth="9.140625" defaultRowHeight="12.75" outlineLevelRow="1"/>
  <cols>
    <col min="1" max="1" width="3.85546875" style="14" customWidth="1"/>
    <col min="2" max="2" width="24.140625" style="14" customWidth="1"/>
    <col min="3" max="3" width="10.7109375" style="14" customWidth="1"/>
    <col min="4" max="4" width="20.28515625" style="14" customWidth="1"/>
    <col min="5" max="5" width="7.7109375" style="14" customWidth="1"/>
    <col min="6" max="7" width="7.28515625" style="14" customWidth="1"/>
    <col min="8" max="8" width="4.5703125" style="14" customWidth="1"/>
    <col min="9" max="9" width="3.7109375" style="14" customWidth="1"/>
    <col min="10" max="10" width="7.28515625" style="14" customWidth="1"/>
    <col min="11" max="11" width="6.85546875" style="14" customWidth="1"/>
    <col min="12" max="12" width="4" style="14" hidden="1" customWidth="1"/>
    <col min="13" max="13" width="6.42578125" style="14" customWidth="1"/>
    <col min="14" max="14" width="7.140625" style="14" customWidth="1"/>
    <col min="15" max="15" width="5" style="14" customWidth="1"/>
    <col min="16" max="16" width="8.28515625" style="14" customWidth="1"/>
    <col min="17" max="16384" width="9.140625" style="14"/>
  </cols>
  <sheetData>
    <row r="1" spans="1:39" s="23" customFormat="1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</row>
    <row r="2" spans="1:39" s="23" customFormat="1">
      <c r="A2" s="464" t="str">
        <f>'3000м'!$A$2</f>
        <v xml:space="preserve">РОСТОВСКАЯ ОБЛАСТНАЯ ОБЩЕСТВЕННАЯ СПОРТИВНАЯ ОРГАНИЗАЦИЯ "ФЕДЕРАЦИЯ ЛЁГКОЙ АТЛЕТИКИ" 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</row>
    <row r="3" spans="1:39" s="23" customFormat="1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s="23" customFormat="1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s="23" customFormat="1" ht="15" hidden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</row>
    <row r="6" spans="1:39" s="23" customFormat="1" ht="15" hidden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39" s="23" customFormat="1" ht="15" hidden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</row>
    <row r="8" spans="1:39" s="23" customFormat="1" ht="15" hidden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</row>
    <row r="9" spans="1:39" s="23" customFormat="1" ht="15" hidden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</row>
    <row r="10" spans="1:39" s="23" customFormat="1">
      <c r="A10" s="46"/>
      <c r="B10" s="45"/>
      <c r="C10" s="11"/>
      <c r="D10" s="3"/>
      <c r="H10" s="94"/>
      <c r="I10" s="94"/>
      <c r="J10" s="94"/>
      <c r="K10" s="94"/>
      <c r="L10" s="94"/>
      <c r="M10" s="94"/>
      <c r="Q10" s="94"/>
      <c r="R10" s="94"/>
      <c r="S10" s="94"/>
      <c r="T10" s="94"/>
    </row>
    <row r="11" spans="1:39" s="23" customFormat="1" ht="15">
      <c r="A11" s="91" t="s">
        <v>86</v>
      </c>
      <c r="B11" s="91"/>
      <c r="C11" s="11"/>
      <c r="D11" s="3"/>
      <c r="E11" s="93"/>
      <c r="F11" s="93"/>
      <c r="G11" s="94" t="s">
        <v>36</v>
      </c>
      <c r="H11" s="93"/>
      <c r="I11" s="93"/>
      <c r="J11" s="93"/>
      <c r="K11" s="93"/>
      <c r="L11" s="93"/>
      <c r="M11" s="93"/>
      <c r="N11" s="7" t="str">
        <f>d_2</f>
        <v>9 декабря 2023г.</v>
      </c>
      <c r="O11" s="47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</row>
    <row r="12" spans="1:39" s="23" customFormat="1" ht="12.75" customHeight="1">
      <c r="A12" s="7" t="str">
        <f>d_4</f>
        <v>ЖЕНЩИНЫ</v>
      </c>
      <c r="B12" s="14"/>
      <c r="C12" s="7"/>
      <c r="D12" s="7"/>
      <c r="K12" s="122" t="str">
        <f>d_5</f>
        <v>г. РОСТОВ-НА-ДОНУ, л/а манеж ДГТУ</v>
      </c>
      <c r="L12" s="19"/>
      <c r="M12" s="19"/>
      <c r="N12" s="19"/>
      <c r="O12" s="19"/>
      <c r="P12" s="84" t="s">
        <v>365</v>
      </c>
      <c r="V12" s="62"/>
      <c r="W12" s="55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9">
      <c r="A13" s="472" t="s">
        <v>76</v>
      </c>
      <c r="B13" s="474" t="s">
        <v>82</v>
      </c>
      <c r="C13" s="474" t="s">
        <v>74</v>
      </c>
      <c r="D13" s="474" t="s">
        <v>110</v>
      </c>
      <c r="E13" s="474" t="s">
        <v>45</v>
      </c>
      <c r="F13" s="477" t="s">
        <v>11</v>
      </c>
      <c r="G13" s="477"/>
      <c r="H13" s="477"/>
      <c r="I13" s="476" t="s">
        <v>12</v>
      </c>
      <c r="J13" s="477" t="s">
        <v>11</v>
      </c>
      <c r="K13" s="477"/>
      <c r="L13" s="476" t="s">
        <v>12</v>
      </c>
      <c r="M13" s="95"/>
      <c r="N13" s="474" t="s">
        <v>46</v>
      </c>
      <c r="O13" s="478" t="s">
        <v>60</v>
      </c>
      <c r="P13" s="478" t="s">
        <v>47</v>
      </c>
    </row>
    <row r="14" spans="1:39">
      <c r="A14" s="473"/>
      <c r="B14" s="475"/>
      <c r="C14" s="475"/>
      <c r="D14" s="475"/>
      <c r="E14" s="475"/>
      <c r="F14" s="95">
        <v>1</v>
      </c>
      <c r="G14" s="95">
        <v>2</v>
      </c>
      <c r="H14" s="95">
        <v>3</v>
      </c>
      <c r="I14" s="476"/>
      <c r="J14" s="95">
        <v>4</v>
      </c>
      <c r="K14" s="95">
        <v>5</v>
      </c>
      <c r="L14" s="476"/>
      <c r="M14" s="95">
        <v>6</v>
      </c>
      <c r="N14" s="475"/>
      <c r="O14" s="479"/>
      <c r="P14" s="479"/>
    </row>
    <row r="15" spans="1:39" ht="20.100000000000001" customHeight="1">
      <c r="A15" s="5" t="s">
        <v>48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53" t="e">
        <f>VLOOKUP($E15,УЧАСТНИКИ!$A$2:$L$655,5,FALSE)</f>
        <v>#N/A</v>
      </c>
      <c r="E15" s="347" t="s">
        <v>103</v>
      </c>
      <c r="F15" s="228"/>
      <c r="G15" s="17"/>
      <c r="H15" s="17"/>
      <c r="I15" s="17"/>
      <c r="J15" s="12"/>
      <c r="K15" s="18"/>
      <c r="L15" s="18"/>
      <c r="M15" s="18"/>
      <c r="N15" s="18"/>
      <c r="O15" s="18"/>
      <c r="P15" s="13"/>
      <c r="Q15" s="64"/>
      <c r="R15" s="64"/>
    </row>
    <row r="16" spans="1:39" ht="20.100000000000001" customHeight="1" outlineLevel="1">
      <c r="A16" s="5" t="s">
        <v>49</v>
      </c>
      <c r="B16" s="12" t="str">
        <f>VLOOKUP($E16,УЧАСТНИКИ!$A$2:$L$655,3,FALSE)</f>
        <v>АФАНАСЬЕВА ВИКТОРИЯ</v>
      </c>
      <c r="C16" s="13" t="str">
        <f>VLOOKUP($E16,УЧАСТНИКИ!$A$2:$L$655,4,FALSE)</f>
        <v>13.04.2009</v>
      </c>
      <c r="D16" s="253" t="str">
        <f>VLOOKUP($E16,УЧАСТНИКИ!$A$2:$L$655,5,FALSE)</f>
        <v>СШОРК ЦСКА (СКА, Ростов н/Д)</v>
      </c>
      <c r="E16" s="347" t="s">
        <v>168</v>
      </c>
      <c r="F16" s="228"/>
      <c r="G16" s="17"/>
      <c r="H16" s="17"/>
      <c r="I16" s="17"/>
      <c r="J16" s="12"/>
      <c r="K16" s="18"/>
      <c r="L16" s="18"/>
      <c r="M16" s="18"/>
      <c r="N16" s="18"/>
      <c r="O16" s="18"/>
      <c r="P16" s="13"/>
      <c r="Q16" s="64"/>
      <c r="R16" s="64"/>
    </row>
    <row r="17" spans="1:18" ht="20.100000000000001" customHeight="1">
      <c r="A17" s="5" t="s">
        <v>50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53" t="e">
        <f>VLOOKUP($E17,УЧАСТНИКИ!$A$2:$L$655,5,FALSE)</f>
        <v>#N/A</v>
      </c>
      <c r="E17" s="347" t="s">
        <v>169</v>
      </c>
      <c r="F17" s="228"/>
      <c r="G17" s="17"/>
      <c r="H17" s="17"/>
      <c r="I17" s="17"/>
      <c r="J17" s="12"/>
      <c r="K17" s="18"/>
      <c r="L17" s="18"/>
      <c r="M17" s="18"/>
      <c r="N17" s="18"/>
      <c r="O17" s="18"/>
      <c r="P17" s="13"/>
      <c r="Q17" s="64"/>
      <c r="R17" s="64"/>
    </row>
    <row r="18" spans="1:18" ht="20.100000000000001" customHeight="1" outlineLevel="1">
      <c r="A18" s="5" t="s">
        <v>51</v>
      </c>
      <c r="B18" s="12" t="e">
        <f>VLOOKUP($E18,УЧАСТНИКИ!$A$2:$L$655,3,FALSE)</f>
        <v>#N/A</v>
      </c>
      <c r="C18" s="13" t="e">
        <f>VLOOKUP($E18,УЧАСТНИКИ!$A$2:$L$655,4,FALSE)</f>
        <v>#N/A</v>
      </c>
      <c r="D18" s="253" t="e">
        <f>VLOOKUP($E18,УЧАСТНИКИ!$A$2:$L$655,5,FALSE)</f>
        <v>#N/A</v>
      </c>
      <c r="E18" s="254" t="s">
        <v>312</v>
      </c>
      <c r="F18" s="228"/>
      <c r="G18" s="17"/>
      <c r="H18" s="17"/>
      <c r="I18" s="17"/>
      <c r="J18" s="12"/>
      <c r="K18" s="18"/>
      <c r="L18" s="18"/>
      <c r="M18" s="18"/>
      <c r="N18" s="18"/>
      <c r="O18" s="18"/>
      <c r="P18" s="13"/>
      <c r="Q18" s="64"/>
      <c r="R18" s="64"/>
    </row>
    <row r="19" spans="1:18" ht="20.100000000000001" customHeight="1">
      <c r="A19" s="5" t="s">
        <v>52</v>
      </c>
      <c r="B19" s="12" t="e">
        <f>VLOOKUP($E19,УЧАСТНИКИ!$A$2:$L$655,3,FALSE)</f>
        <v>#N/A</v>
      </c>
      <c r="C19" s="13" t="e">
        <f>VLOOKUP($E19,УЧАСТНИКИ!$A$2:$L$655,4,FALSE)</f>
        <v>#N/A</v>
      </c>
      <c r="D19" s="253" t="e">
        <f>VLOOKUP($E19,УЧАСТНИКИ!$A$2:$L$655,5,FALSE)</f>
        <v>#N/A</v>
      </c>
      <c r="E19" s="254" t="s">
        <v>751</v>
      </c>
      <c r="F19" s="228"/>
      <c r="G19" s="17"/>
      <c r="H19" s="17"/>
      <c r="I19" s="17"/>
      <c r="J19" s="12"/>
      <c r="K19" s="18"/>
      <c r="L19" s="18"/>
      <c r="M19" s="18"/>
      <c r="N19" s="18"/>
      <c r="O19" s="18"/>
      <c r="P19" s="13"/>
      <c r="Q19" s="64"/>
      <c r="R19" s="64"/>
    </row>
    <row r="20" spans="1:18" ht="20.100000000000001" customHeight="1" outlineLevel="1">
      <c r="A20" s="5" t="s">
        <v>53</v>
      </c>
      <c r="B20" s="12" t="e">
        <f>VLOOKUP($E20,УЧАСТНИКИ!$A$2:$L$655,3,FALSE)</f>
        <v>#N/A</v>
      </c>
      <c r="C20" s="13" t="e">
        <f>VLOOKUP($E20,УЧАСТНИКИ!$A$2:$L$655,4,FALSE)</f>
        <v>#N/A</v>
      </c>
      <c r="D20" s="253" t="e">
        <f>VLOOKUP($E20,УЧАСТНИКИ!$A$2:$L$655,5,FALSE)</f>
        <v>#N/A</v>
      </c>
      <c r="E20" s="347" t="s">
        <v>754</v>
      </c>
      <c r="F20" s="228"/>
      <c r="G20" s="17"/>
      <c r="H20" s="17"/>
      <c r="I20" s="17"/>
      <c r="J20" s="12"/>
      <c r="K20" s="18"/>
      <c r="L20" s="18"/>
      <c r="M20" s="18"/>
      <c r="N20" s="18"/>
      <c r="O20" s="18"/>
      <c r="P20" s="13"/>
      <c r="Q20" s="64"/>
      <c r="R20" s="64"/>
    </row>
    <row r="21" spans="1:18" ht="20.100000000000001" customHeight="1">
      <c r="A21" s="5" t="s">
        <v>54</v>
      </c>
      <c r="B21" s="12" t="e">
        <f>VLOOKUP($E21,УЧАСТНИКИ!$A$2:$L$655,3,FALSE)</f>
        <v>#N/A</v>
      </c>
      <c r="C21" s="13" t="e">
        <f>VLOOKUP($E21,УЧАСТНИКИ!$A$2:$L$655,4,FALSE)</f>
        <v>#N/A</v>
      </c>
      <c r="D21" s="253" t="e">
        <f>VLOOKUP($E21,УЧАСТНИКИ!$A$2:$L$655,5,FALSE)</f>
        <v>#N/A</v>
      </c>
      <c r="E21" s="254" t="s">
        <v>756</v>
      </c>
      <c r="F21" s="228"/>
      <c r="G21" s="17"/>
      <c r="H21" s="17"/>
      <c r="I21" s="17"/>
      <c r="J21" s="12"/>
      <c r="K21" s="18"/>
      <c r="L21" s="18"/>
      <c r="M21" s="18"/>
      <c r="N21" s="18"/>
      <c r="O21" s="18"/>
      <c r="P21" s="13"/>
      <c r="Q21" s="64"/>
      <c r="R21" s="64"/>
    </row>
    <row r="22" spans="1:18" ht="20.25" customHeight="1" outlineLevel="1">
      <c r="A22" s="5" t="s">
        <v>90</v>
      </c>
      <c r="B22" s="12" t="str">
        <f>VLOOKUP($E22,УЧАСТНИКИ!$A$2:$L$655,3,FALSE)</f>
        <v>СКРИПЧУК ПОЛИНА</v>
      </c>
      <c r="C22" s="13" t="str">
        <f>VLOOKUP($E22,УЧАСТНИКИ!$A$2:$L$655,4,FALSE)</f>
        <v>28.12.2009</v>
      </c>
      <c r="D22" s="253" t="str">
        <f>VLOOKUP($E22,УЧАСТНИКИ!$A$2:$L$655,5,FALSE)</f>
        <v>РОСТОВ СШ-1</v>
      </c>
      <c r="E22" s="347" t="s">
        <v>479</v>
      </c>
      <c r="F22" s="228"/>
      <c r="G22" s="17"/>
      <c r="H22" s="17"/>
      <c r="I22" s="17"/>
      <c r="J22" s="12"/>
      <c r="K22" s="18"/>
      <c r="L22" s="18"/>
      <c r="M22" s="18"/>
      <c r="N22" s="18"/>
      <c r="O22" s="18"/>
      <c r="P22" s="13"/>
      <c r="Q22" s="64"/>
      <c r="R22" s="64"/>
    </row>
    <row r="23" spans="1:18" ht="20.100000000000001" customHeight="1">
      <c r="A23" s="5" t="s">
        <v>97</v>
      </c>
      <c r="B23" s="12" t="str">
        <f>VLOOKUP($E23,УЧАСТНИКИ!$A$2:$L$655,3,FALSE)</f>
        <v>ОМАНАДЗЕ МЕЛАНИЯ</v>
      </c>
      <c r="C23" s="13" t="str">
        <f>VLOOKUP($E23,УЧАСТНИКИ!$A$2:$L$655,4,FALSE)</f>
        <v>12.11.2008</v>
      </c>
      <c r="D23" s="253" t="str">
        <f>VLOOKUP($E23,УЧАСТНИКИ!$A$2:$L$655,5,FALSE)</f>
        <v>РОСТОВ СШ-1</v>
      </c>
      <c r="E23" s="254" t="s">
        <v>453</v>
      </c>
      <c r="F23" s="228"/>
      <c r="G23" s="17"/>
      <c r="H23" s="17"/>
      <c r="I23" s="17"/>
      <c r="J23" s="12"/>
      <c r="K23" s="18"/>
      <c r="L23" s="18"/>
      <c r="M23" s="18"/>
      <c r="N23" s="18"/>
      <c r="O23" s="18"/>
      <c r="P23" s="13"/>
      <c r="Q23" s="64"/>
      <c r="R23" s="64"/>
    </row>
    <row r="24" spans="1:18" ht="20.100000000000001" customHeight="1" outlineLevel="1">
      <c r="A24" s="5" t="s">
        <v>96</v>
      </c>
      <c r="B24" s="12" t="str">
        <f>VLOOKUP($E24,УЧАСТНИКИ!$A$2:$L$655,3,FALSE)</f>
        <v>ВОРОЖЦОВА МАРИНА</v>
      </c>
      <c r="C24" s="13" t="str">
        <f>VLOOKUP($E24,УЧАСТНИКИ!$A$2:$L$655,4,FALSE)</f>
        <v>16.09.2007</v>
      </c>
      <c r="D24" s="253" t="str">
        <f>VLOOKUP($E24,УЧАСТНИКИ!$A$2:$L$655,5,FALSE)</f>
        <v>ТАГАНРОГ СШОР-13</v>
      </c>
      <c r="E24" s="254" t="s">
        <v>314</v>
      </c>
      <c r="F24" s="228"/>
      <c r="G24" s="17"/>
      <c r="H24" s="17"/>
      <c r="I24" s="17"/>
      <c r="J24" s="12"/>
      <c r="K24" s="18"/>
      <c r="L24" s="18"/>
      <c r="M24" s="18"/>
      <c r="N24" s="18"/>
      <c r="O24" s="18"/>
      <c r="P24" s="13"/>
      <c r="Q24" s="64"/>
      <c r="R24" s="64"/>
    </row>
    <row r="25" spans="1:18" ht="20.100000000000001" customHeight="1">
      <c r="A25" s="5" t="s">
        <v>95</v>
      </c>
      <c r="B25" s="12" t="str">
        <f>VLOOKUP($E25,УЧАСТНИКИ!$A$2:$L$655,3,FALSE)</f>
        <v>ПЯТАКОВА МАРИНА</v>
      </c>
      <c r="C25" s="13" t="str">
        <f>VLOOKUP($E25,УЧАСТНИКИ!$A$2:$L$655,4,FALSE)</f>
        <v>16.04.2007</v>
      </c>
      <c r="D25" s="253" t="str">
        <f>VLOOKUP($E25,УЧАСТНИКИ!$A$2:$L$655,5,FALSE)</f>
        <v>РОСТОВ СШ-1</v>
      </c>
      <c r="E25" s="347" t="s">
        <v>493</v>
      </c>
      <c r="F25" s="228"/>
      <c r="G25" s="17"/>
      <c r="H25" s="17"/>
      <c r="I25" s="17"/>
      <c r="J25" s="12"/>
      <c r="K25" s="18"/>
      <c r="L25" s="18"/>
      <c r="M25" s="18"/>
      <c r="N25" s="18"/>
      <c r="O25" s="18"/>
      <c r="P25" s="13"/>
      <c r="Q25" s="64"/>
      <c r="R25" s="64"/>
    </row>
    <row r="26" spans="1:18" ht="20.100000000000001" customHeight="1" outlineLevel="1">
      <c r="A26" s="5" t="s">
        <v>94</v>
      </c>
      <c r="B26" s="12" t="str">
        <f>VLOOKUP($E26,УЧАСТНИКИ!$A$2:$L$655,3,FALSE)</f>
        <v>ЖЕЛТОБРЮХОВА СОФИЯ</v>
      </c>
      <c r="C26" s="13" t="str">
        <f>VLOOKUP($E26,УЧАСТНИКИ!$A$2:$L$655,4,FALSE)</f>
        <v>19.11.2010</v>
      </c>
      <c r="D26" s="253" t="str">
        <f>VLOOKUP($E26,УЧАСТНИКИ!$A$2:$L$655,5,FALSE)</f>
        <v>ЗЕРНОГРАД МБУ ДО СШ</v>
      </c>
      <c r="E26" s="347" t="s">
        <v>502</v>
      </c>
      <c r="F26" s="228"/>
      <c r="G26" s="17"/>
      <c r="H26" s="17"/>
      <c r="I26" s="17"/>
      <c r="J26" s="12"/>
      <c r="K26" s="18"/>
      <c r="L26" s="18"/>
      <c r="M26" s="18"/>
      <c r="N26" s="18"/>
      <c r="O26" s="18"/>
      <c r="P26" s="13"/>
      <c r="Q26" s="64"/>
      <c r="R26" s="64"/>
    </row>
    <row r="27" spans="1:18" ht="20.100000000000001" customHeight="1">
      <c r="A27" s="5" t="s">
        <v>93</v>
      </c>
      <c r="B27" s="12" t="e">
        <f>VLOOKUP($E27,УЧАСТНИКИ!$A$2:$L$655,3,FALSE)</f>
        <v>#N/A</v>
      </c>
      <c r="C27" s="13" t="e">
        <f>VLOOKUP($E27,УЧАСТНИКИ!$A$2:$L$655,4,FALSE)</f>
        <v>#N/A</v>
      </c>
      <c r="D27" s="253" t="e">
        <f>VLOOKUP($E27,УЧАСТНИКИ!$A$2:$L$655,5,FALSE)</f>
        <v>#N/A</v>
      </c>
      <c r="E27" s="347" t="s">
        <v>212</v>
      </c>
      <c r="F27" s="228"/>
      <c r="G27" s="17"/>
      <c r="H27" s="17"/>
      <c r="I27" s="17"/>
      <c r="J27" s="12"/>
      <c r="K27" s="18"/>
      <c r="L27" s="18"/>
      <c r="M27" s="18"/>
      <c r="N27" s="18"/>
      <c r="O27" s="18"/>
      <c r="P27" s="13"/>
      <c r="Q27" s="64"/>
      <c r="R27" s="64"/>
    </row>
    <row r="28" spans="1:18" ht="20.100000000000001" customHeight="1" outlineLevel="1">
      <c r="A28" s="5" t="s">
        <v>92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53" t="e">
        <f>VLOOKUP($E28,УЧАСТНИКИ!$A$2:$L$655,5,FALSE)</f>
        <v>#N/A</v>
      </c>
      <c r="E28" s="347" t="s">
        <v>598</v>
      </c>
      <c r="F28" s="228"/>
      <c r="G28" s="17"/>
      <c r="H28" s="17"/>
      <c r="I28" s="17"/>
      <c r="J28" s="12"/>
      <c r="K28" s="18"/>
      <c r="L28" s="18"/>
      <c r="M28" s="18"/>
      <c r="N28" s="18"/>
      <c r="O28" s="18"/>
      <c r="P28" s="13"/>
      <c r="Q28" s="64"/>
      <c r="R28" s="64"/>
    </row>
    <row r="29" spans="1:18" ht="20.100000000000001" customHeight="1">
      <c r="A29" s="5" t="s">
        <v>91</v>
      </c>
      <c r="B29" s="12" t="str">
        <f>VLOOKUP($E29,УЧАСТНИКИ!$A$2:$L$655,3,FALSE)</f>
        <v>СИДОРОВА СОФЬЯ</v>
      </c>
      <c r="C29" s="13" t="str">
        <f>VLOOKUP($E29,УЧАСТНИКИ!$A$2:$L$655,4,FALSE)</f>
        <v>11.07.2010</v>
      </c>
      <c r="D29" s="253" t="str">
        <f>VLOOKUP($E29,УЧАСТНИКИ!$A$2:$L$655,5,FALSE)</f>
        <v>АЗОВ СШ-2</v>
      </c>
      <c r="E29" s="347" t="s">
        <v>731</v>
      </c>
      <c r="F29" s="228"/>
      <c r="G29" s="17"/>
      <c r="H29" s="17"/>
      <c r="I29" s="17"/>
      <c r="J29" s="12"/>
      <c r="K29" s="18"/>
      <c r="L29" s="18"/>
      <c r="M29" s="18"/>
      <c r="N29" s="18"/>
      <c r="O29" s="18"/>
      <c r="P29" s="13"/>
      <c r="Q29" s="64"/>
      <c r="R29" s="64"/>
    </row>
    <row r="30" spans="1:18" ht="20.100000000000001" customHeight="1" outlineLevel="1">
      <c r="A30" s="5" t="s">
        <v>98</v>
      </c>
      <c r="B30" s="12" t="e">
        <f>VLOOKUP($E30,УЧАСТНИКИ!$A$2:$L$655,3,FALSE)</f>
        <v>#N/A</v>
      </c>
      <c r="C30" s="13" t="e">
        <f>VLOOKUP($E30,УЧАСТНИКИ!$A$2:$L$655,4,FALSE)</f>
        <v>#N/A</v>
      </c>
      <c r="D30" s="253" t="e">
        <f>VLOOKUP($E30,УЧАСТНИКИ!$A$2:$L$655,5,FALSE)</f>
        <v>#N/A</v>
      </c>
      <c r="E30" s="254" t="s">
        <v>436</v>
      </c>
      <c r="F30" s="228"/>
      <c r="G30" s="17"/>
      <c r="H30" s="17"/>
      <c r="I30" s="17"/>
      <c r="J30" s="12"/>
      <c r="K30" s="18"/>
      <c r="L30" s="18"/>
      <c r="M30" s="18"/>
      <c r="N30" s="18"/>
      <c r="O30" s="18"/>
      <c r="P30" s="13"/>
      <c r="Q30" s="64"/>
      <c r="R30" s="64"/>
    </row>
    <row r="31" spans="1:18" ht="20.100000000000001" customHeight="1">
      <c r="A31" s="5" t="s">
        <v>99</v>
      </c>
      <c r="B31" s="12" t="str">
        <f>VLOOKUP($E31,УЧАСТНИКИ!$A$2:$L$655,3,FALSE)</f>
        <v>СИДОРОВА ВИКТОРИЯ</v>
      </c>
      <c r="C31" s="13" t="str">
        <f>VLOOKUP($E31,УЧАСТНИКИ!$A$2:$L$655,4,FALSE)</f>
        <v>11.07.2010</v>
      </c>
      <c r="D31" s="253" t="str">
        <f>VLOOKUP($E31,УЧАСТНИКИ!$A$2:$L$655,5,FALSE)</f>
        <v>АЗОВ СШ-2</v>
      </c>
      <c r="E31" s="347" t="s">
        <v>734</v>
      </c>
      <c r="F31" s="228"/>
      <c r="G31" s="17"/>
      <c r="H31" s="17"/>
      <c r="I31" s="17"/>
      <c r="J31" s="12"/>
      <c r="K31" s="18"/>
      <c r="L31" s="18"/>
      <c r="M31" s="18"/>
      <c r="N31" s="18"/>
      <c r="O31" s="18"/>
      <c r="P31" s="13"/>
      <c r="Q31" s="64"/>
      <c r="R31" s="64"/>
    </row>
    <row r="32" spans="1:18" ht="20.100000000000001" customHeight="1" outlineLevel="1">
      <c r="A32" s="5" t="s">
        <v>100</v>
      </c>
      <c r="B32" s="12" t="str">
        <f>VLOOKUP($E32,УЧАСТНИКИ!$A$2:$L$655,3,FALSE)</f>
        <v>КОЛЯДИНСКАЯ АНГЕЛИНА</v>
      </c>
      <c r="C32" s="13" t="str">
        <f>VLOOKUP($E32,УЧАСТНИКИ!$A$2:$L$655,4,FALSE)</f>
        <v>11.12.2007</v>
      </c>
      <c r="D32" s="253" t="str">
        <f>VLOOKUP($E32,УЧАСТНИКИ!$A$2:$L$655,5,FALSE)</f>
        <v>АЗОВ СШ-2</v>
      </c>
      <c r="E32" s="347" t="s">
        <v>379</v>
      </c>
      <c r="F32" s="228"/>
      <c r="G32" s="17"/>
      <c r="H32" s="17"/>
      <c r="I32" s="17"/>
      <c r="J32" s="12"/>
      <c r="K32" s="18"/>
      <c r="L32" s="18"/>
      <c r="M32" s="18"/>
      <c r="N32" s="18"/>
      <c r="O32" s="18"/>
      <c r="P32" s="13"/>
      <c r="Q32" s="64"/>
      <c r="R32" s="64"/>
    </row>
    <row r="33" spans="1:18" ht="20.100000000000001" customHeight="1">
      <c r="A33" s="5" t="s">
        <v>101</v>
      </c>
      <c r="B33" s="12" t="e">
        <f>VLOOKUP($E33,УЧАСТНИКИ!$A$2:$L$655,3,FALSE)</f>
        <v>#N/A</v>
      </c>
      <c r="C33" s="13" t="e">
        <f>VLOOKUP($E33,УЧАСТНИКИ!$A$2:$L$655,4,FALSE)</f>
        <v>#N/A</v>
      </c>
      <c r="D33" s="253" t="e">
        <f>VLOOKUP($E33,УЧАСТНИКИ!$A$2:$L$655,5,FALSE)</f>
        <v>#N/A</v>
      </c>
      <c r="E33" s="254" t="s">
        <v>313</v>
      </c>
      <c r="F33" s="228"/>
      <c r="G33" s="17"/>
      <c r="H33" s="17"/>
      <c r="I33" s="17"/>
      <c r="J33" s="12"/>
      <c r="K33" s="18"/>
      <c r="L33" s="18"/>
      <c r="M33" s="18"/>
      <c r="N33" s="18"/>
      <c r="O33" s="18"/>
      <c r="P33" s="13"/>
      <c r="Q33" s="64"/>
      <c r="R33" s="64"/>
    </row>
    <row r="34" spans="1:18" ht="20.100000000000001" customHeight="1" outlineLevel="1">
      <c r="A34" s="5" t="s">
        <v>102</v>
      </c>
      <c r="B34" s="12" t="e">
        <f>VLOOKUP($E34,УЧАСТНИКИ!$A$2:$L$655,3,FALSE)</f>
        <v>#N/A</v>
      </c>
      <c r="C34" s="13" t="e">
        <f>VLOOKUP($E34,УЧАСТНИКИ!$A$2:$L$655,4,FALSE)</f>
        <v>#N/A</v>
      </c>
      <c r="D34" s="253" t="e">
        <f>VLOOKUP($E34,УЧАСТНИКИ!$A$2:$L$655,5,FALSE)</f>
        <v>#N/A</v>
      </c>
      <c r="E34" s="254" t="s">
        <v>545</v>
      </c>
      <c r="F34" s="228"/>
      <c r="G34" s="17"/>
      <c r="H34" s="17"/>
      <c r="I34" s="17"/>
      <c r="J34" s="12"/>
      <c r="K34" s="18"/>
      <c r="L34" s="18"/>
      <c r="M34" s="18"/>
      <c r="N34" s="18"/>
      <c r="O34" s="18"/>
      <c r="P34" s="13"/>
      <c r="Q34" s="64"/>
      <c r="R34" s="64"/>
    </row>
    <row r="35" spans="1:18" ht="20.100000000000001" customHeight="1">
      <c r="A35" s="5" t="s">
        <v>103</v>
      </c>
      <c r="B35" s="12" t="e">
        <f>VLOOKUP($E35,УЧАСТНИКИ!$A$2:$L$655,3,FALSE)</f>
        <v>#N/A</v>
      </c>
      <c r="C35" s="13" t="e">
        <f>VLOOKUP($E35,УЧАСТНИКИ!$A$2:$L$655,4,FALSE)</f>
        <v>#N/A</v>
      </c>
      <c r="D35" s="253" t="e">
        <f>VLOOKUP($E35,УЧАСТНИКИ!$A$2:$L$655,5,FALSE)</f>
        <v>#N/A</v>
      </c>
      <c r="E35" s="347" t="s">
        <v>441</v>
      </c>
      <c r="F35" s="228"/>
      <c r="G35" s="17"/>
      <c r="H35" s="17"/>
      <c r="I35" s="17"/>
      <c r="J35" s="12"/>
      <c r="K35" s="18"/>
      <c r="L35" s="18"/>
      <c r="M35" s="18"/>
      <c r="N35" s="18"/>
      <c r="O35" s="18"/>
      <c r="P35" s="13"/>
      <c r="Q35" s="64"/>
      <c r="R35" s="64"/>
    </row>
    <row r="36" spans="1:18" ht="20.100000000000001" customHeight="1">
      <c r="A36" s="5" t="s">
        <v>34</v>
      </c>
      <c r="B36" s="12" t="e">
        <f>VLOOKUP($E36,УЧАСТНИКИ!$A$2:$L$655,3,FALSE)</f>
        <v>#N/A</v>
      </c>
      <c r="C36" s="13" t="e">
        <f>VLOOKUP($E36,УЧАСТНИКИ!$A$2:$L$655,4,FALSE)</f>
        <v>#N/A</v>
      </c>
      <c r="D36" s="253" t="e">
        <f>VLOOKUP($E36,УЧАСТНИКИ!$A$2:$L$655,5,FALSE)</f>
        <v>#N/A</v>
      </c>
      <c r="E36" s="254" t="s">
        <v>422</v>
      </c>
      <c r="F36" s="228"/>
      <c r="G36" s="17"/>
      <c r="H36" s="17"/>
      <c r="I36" s="17"/>
      <c r="J36" s="12"/>
      <c r="K36" s="18"/>
      <c r="L36" s="18"/>
      <c r="M36" s="18"/>
      <c r="N36" s="18"/>
      <c r="O36" s="18"/>
      <c r="P36" s="13"/>
      <c r="Q36" s="64"/>
      <c r="R36" s="64"/>
    </row>
    <row r="37" spans="1:18" ht="20.100000000000001" customHeight="1" outlineLevel="1">
      <c r="A37" s="5" t="s">
        <v>201</v>
      </c>
      <c r="B37" s="12" t="e">
        <f>VLOOKUP($E37,УЧАСТНИКИ!$A$2:$L$655,3,FALSE)</f>
        <v>#N/A</v>
      </c>
      <c r="C37" s="13" t="e">
        <f>VLOOKUP($E37,УЧАСТНИКИ!$A$2:$L$655,4,FALSE)</f>
        <v>#N/A</v>
      </c>
      <c r="D37" s="253" t="e">
        <f>VLOOKUP($E37,УЧАСТНИКИ!$A$2:$L$655,5,FALSE)</f>
        <v>#N/A</v>
      </c>
      <c r="E37" s="254" t="s">
        <v>420</v>
      </c>
      <c r="F37" s="228"/>
      <c r="G37" s="17"/>
      <c r="H37" s="17"/>
      <c r="I37" s="17"/>
      <c r="J37" s="12"/>
      <c r="K37" s="18"/>
      <c r="L37" s="18"/>
      <c r="M37" s="18"/>
      <c r="N37" s="18"/>
      <c r="O37" s="18"/>
      <c r="P37" s="191" t="e">
        <f>VLOOKUP($E37,УЧАСТНИКИ!$A$2:$L$655,9,FALSE)</f>
        <v>#N/A</v>
      </c>
      <c r="Q37" s="64"/>
      <c r="R37" s="64"/>
    </row>
    <row r="38" spans="1:18" ht="20.100000000000001" customHeight="1">
      <c r="A38" s="5" t="s">
        <v>168</v>
      </c>
      <c r="B38" s="12" t="str">
        <f>VLOOKUP($E38,УЧАСТНИКИ!$A$2:$L$655,3,FALSE)</f>
        <v>ТЮЧКАЛОВА АЛЕКСАНДРА</v>
      </c>
      <c r="C38" s="13" t="str">
        <f>VLOOKUP($E38,УЧАСТНИКИ!$A$2:$L$655,4,FALSE)</f>
        <v>08.04.2004</v>
      </c>
      <c r="D38" s="253" t="str">
        <f>VLOOKUP($E38,УЧАСТНИКИ!$A$2:$L$655,5,FALSE)</f>
        <v>РОСТОВ ГБУ ДО РО СШОР-5</v>
      </c>
      <c r="E38" s="347" t="s">
        <v>99</v>
      </c>
      <c r="F38" s="228"/>
      <c r="G38" s="17"/>
      <c r="H38" s="17"/>
      <c r="I38" s="17"/>
      <c r="J38" s="12"/>
      <c r="K38" s="18"/>
      <c r="L38" s="18"/>
      <c r="M38" s="18"/>
      <c r="N38" s="18"/>
      <c r="O38" s="18"/>
      <c r="P38" s="191">
        <f>VLOOKUP($E38,УЧАСТНИКИ!$A$2:$L$655,9,FALSE)</f>
        <v>0</v>
      </c>
      <c r="Q38" s="64"/>
      <c r="R38" s="64"/>
    </row>
    <row r="39" spans="1:18" ht="20.100000000000001" customHeight="1" outlineLevel="1">
      <c r="A39" s="5" t="s">
        <v>169</v>
      </c>
      <c r="B39" s="12" t="e">
        <f>VLOOKUP($E39,УЧАСТНИКИ!$A$2:$L$655,3,FALSE)</f>
        <v>#N/A</v>
      </c>
      <c r="C39" s="13" t="e">
        <f>VLOOKUP($E39,УЧАСТНИКИ!$A$2:$L$655,4,FALSE)</f>
        <v>#N/A</v>
      </c>
      <c r="D39" s="253" t="e">
        <f>VLOOKUP($E39,УЧАСТНИКИ!$A$2:$L$655,5,FALSE)</f>
        <v>#N/A</v>
      </c>
      <c r="E39" s="254" t="s">
        <v>428</v>
      </c>
      <c r="F39" s="228"/>
      <c r="G39" s="17"/>
      <c r="H39" s="17"/>
      <c r="I39" s="17"/>
      <c r="J39" s="12"/>
      <c r="K39" s="18"/>
      <c r="L39" s="18"/>
      <c r="M39" s="18"/>
      <c r="N39" s="18"/>
      <c r="O39" s="18"/>
      <c r="P39" s="191" t="e">
        <f>VLOOKUP($E39,УЧАСТНИКИ!$A$2:$L$655,9,FALSE)</f>
        <v>#N/A</v>
      </c>
      <c r="Q39" s="64"/>
      <c r="R39" s="64"/>
    </row>
    <row r="40" spans="1:18" ht="20.100000000000001" customHeight="1">
      <c r="A40" s="5" t="s">
        <v>242</v>
      </c>
      <c r="B40" s="12" t="e">
        <f>VLOOKUP($E40,УЧАСТНИКИ!$A$2:$L$655,3,FALSE)</f>
        <v>#N/A</v>
      </c>
      <c r="C40" s="13" t="e">
        <f>VLOOKUP($E40,УЧАСТНИКИ!$A$2:$L$655,4,FALSE)</f>
        <v>#N/A</v>
      </c>
      <c r="D40" s="253" t="e">
        <f>VLOOKUP($E40,УЧАСТНИКИ!$A$2:$L$655,5,FALSE)</f>
        <v>#N/A</v>
      </c>
      <c r="E40" s="254" t="s">
        <v>311</v>
      </c>
      <c r="F40" s="228"/>
      <c r="G40" s="17"/>
      <c r="H40" s="17"/>
      <c r="I40" s="17"/>
      <c r="J40" s="12"/>
      <c r="K40" s="18"/>
      <c r="L40" s="18"/>
      <c r="M40" s="18"/>
      <c r="N40" s="18"/>
      <c r="O40" s="18"/>
      <c r="P40" s="191" t="e">
        <f>VLOOKUP($E40,УЧАСТНИКИ!$A$2:$L$655,9,FALSE)</f>
        <v>#N/A</v>
      </c>
      <c r="Q40" s="64"/>
      <c r="R40" s="64"/>
    </row>
    <row r="41" spans="1:18" ht="20.100000000000001" customHeight="1" outlineLevel="1">
      <c r="A41" s="5" t="s">
        <v>244</v>
      </c>
      <c r="B41" s="12" t="e">
        <f>VLOOKUP($E41,УЧАСТНИКИ!$A$2:$L$655,3,FALSE)</f>
        <v>#N/A</v>
      </c>
      <c r="C41" s="13" t="e">
        <f>VLOOKUP($E41,УЧАСТНИКИ!$A$2:$L$655,4,FALSE)</f>
        <v>#N/A</v>
      </c>
      <c r="D41" s="253" t="e">
        <f>VLOOKUP($E41,УЧАСТНИКИ!$A$2:$L$655,5,FALSE)</f>
        <v>#N/A</v>
      </c>
      <c r="E41" s="254" t="s">
        <v>430</v>
      </c>
      <c r="F41" s="228"/>
      <c r="G41" s="17"/>
      <c r="H41" s="17"/>
      <c r="I41" s="17"/>
      <c r="J41" s="12"/>
      <c r="K41" s="18"/>
      <c r="L41" s="18"/>
      <c r="M41" s="18"/>
      <c r="N41" s="18"/>
      <c r="O41" s="18"/>
      <c r="P41" s="191" t="e">
        <f>VLOOKUP($E41,УЧАСТНИКИ!$A$2:$L$655,9,FALSE)</f>
        <v>#N/A</v>
      </c>
      <c r="Q41" s="64"/>
      <c r="R41" s="64"/>
    </row>
    <row r="42" spans="1:18" ht="20.100000000000001" customHeight="1">
      <c r="A42" s="5" t="s">
        <v>162</v>
      </c>
      <c r="B42" s="12" t="e">
        <f>VLOOKUP($E42,УЧАСТНИКИ!$A$2:$L$655,3,FALSE)</f>
        <v>#N/A</v>
      </c>
      <c r="C42" s="129" t="e">
        <f>VLOOKUP($E42,УЧАСТНИКИ!$A$2:$L$655,4,FALSE)</f>
        <v>#N/A</v>
      </c>
      <c r="D42" s="253" t="e">
        <f>VLOOKUP($E42,УЧАСТНИКИ!$A$2:$L$655,5,FALSE)</f>
        <v>#N/A</v>
      </c>
      <c r="E42" s="254" t="s">
        <v>795</v>
      </c>
      <c r="F42" s="228"/>
      <c r="G42" s="17"/>
      <c r="H42" s="17"/>
      <c r="I42" s="17"/>
      <c r="J42" s="12"/>
      <c r="K42" s="18"/>
      <c r="L42" s="18"/>
      <c r="M42" s="18"/>
      <c r="N42" s="18"/>
      <c r="O42" s="18"/>
      <c r="P42" s="191" t="e">
        <f>VLOOKUP($E42,УЧАСТНИКИ!$A$2:$L$655,9,FALSE)</f>
        <v>#N/A</v>
      </c>
      <c r="Q42" s="64"/>
      <c r="R42" s="64"/>
    </row>
    <row r="43" spans="1:18" ht="20.100000000000001" customHeight="1" outlineLevel="1">
      <c r="A43" s="5" t="s">
        <v>207</v>
      </c>
      <c r="B43" s="190" t="e">
        <f>VLOOKUP($E43,УЧАСТНИКИ!$A$2:$L$655,3,FALSE)</f>
        <v>#N/A</v>
      </c>
      <c r="C43" s="191" t="e">
        <f>VLOOKUP($E43,УЧАСТНИКИ!$A$2:$L$655,4,FALSE)</f>
        <v>#N/A</v>
      </c>
      <c r="D43" s="190" t="e">
        <f>VLOOKUP($E43,УЧАСТНИКИ!$A$2:$L$655,5,FALSE)</f>
        <v>#N/A</v>
      </c>
      <c r="E43" s="17"/>
      <c r="F43" s="17"/>
      <c r="G43" s="17"/>
      <c r="H43" s="17"/>
      <c r="I43" s="17"/>
      <c r="J43" s="12"/>
      <c r="K43" s="18"/>
      <c r="L43" s="18"/>
      <c r="M43" s="18"/>
      <c r="N43" s="18"/>
      <c r="O43" s="18"/>
      <c r="P43" s="191" t="e">
        <f>VLOOKUP($E43,УЧАСТНИКИ!$A$2:$L$655,9,FALSE)</f>
        <v>#N/A</v>
      </c>
      <c r="Q43" s="64"/>
      <c r="R43" s="64"/>
    </row>
    <row r="44" spans="1:18" ht="20.100000000000001" customHeight="1">
      <c r="A44" s="5" t="s">
        <v>211</v>
      </c>
      <c r="B44" s="190" t="e">
        <f>VLOOKUP($E44,УЧАСТНИКИ!$A$2:$L$655,3,FALSE)</f>
        <v>#N/A</v>
      </c>
      <c r="C44" s="191" t="e">
        <f>VLOOKUP($E44,УЧАСТНИКИ!$A$2:$L$655,4,FALSE)</f>
        <v>#N/A</v>
      </c>
      <c r="D44" s="190" t="e">
        <f>VLOOKUP($E44,УЧАСТНИКИ!$A$2:$L$655,5,FALSE)</f>
        <v>#N/A</v>
      </c>
      <c r="E44" s="17"/>
      <c r="F44" s="17"/>
      <c r="G44" s="17"/>
      <c r="H44" s="17"/>
      <c r="I44" s="17"/>
      <c r="J44" s="12"/>
      <c r="K44" s="18"/>
      <c r="L44" s="18"/>
      <c r="M44" s="18"/>
      <c r="N44" s="18"/>
      <c r="O44" s="18"/>
      <c r="P44" s="191" t="e">
        <f>VLOOKUP($E44,УЧАСТНИКИ!$A$2:$L$655,9,FALSE)</f>
        <v>#N/A</v>
      </c>
      <c r="Q44" s="64"/>
      <c r="R44" s="64"/>
    </row>
    <row r="45" spans="1:18" ht="20.100000000000001" hidden="1" customHeight="1" outlineLevel="1">
      <c r="A45" s="5" t="s">
        <v>92</v>
      </c>
      <c r="B45" s="12" t="e">
        <f>VLOOKUP($E45,УЧАСТНИКИ!$A$2:$L$655,3,FALSE)</f>
        <v>#N/A</v>
      </c>
      <c r="C45" s="13" t="e">
        <f>VLOOKUP($E45,УЧАСТНИКИ!$A$2:$L$655,4,FALSE)</f>
        <v>#N/A</v>
      </c>
      <c r="D45" s="12" t="e">
        <f>VLOOKUP($E45,УЧАСТНИКИ!$A$2:$L$655,5,FALSE)</f>
        <v>#N/A</v>
      </c>
      <c r="E45" s="17"/>
      <c r="F45" s="17"/>
      <c r="G45" s="17"/>
      <c r="H45" s="17"/>
      <c r="I45" s="17"/>
      <c r="J45" s="12"/>
      <c r="K45" s="18"/>
      <c r="L45" s="18"/>
      <c r="M45" s="18"/>
      <c r="N45" s="18"/>
      <c r="O45" s="18"/>
      <c r="P45" s="191" t="e">
        <f>VLOOKUP($E45,УЧАСТНИКИ!$A$2:$L$655,9,FALSE)</f>
        <v>#N/A</v>
      </c>
      <c r="Q45" s="64"/>
      <c r="R45" s="64"/>
    </row>
    <row r="46" spans="1:18" ht="20.100000000000001" hidden="1" customHeight="1">
      <c r="A46" s="5" t="s">
        <v>99</v>
      </c>
      <c r="B46" s="12" t="e">
        <f>VLOOKUP($E46,УЧАСТНИКИ!$A$2:$L$655,3,FALSE)</f>
        <v>#N/A</v>
      </c>
      <c r="C46" s="13" t="e">
        <f>VLOOKUP($E46,УЧАСТНИКИ!$A$2:$L$655,4,FALSE)</f>
        <v>#N/A</v>
      </c>
      <c r="D46" s="12" t="e">
        <f>VLOOKUP($E46,УЧАСТНИКИ!$A$2:$L$655,5,FALSE)</f>
        <v>#N/A</v>
      </c>
      <c r="E46" s="17"/>
      <c r="F46" s="17"/>
      <c r="G46" s="17"/>
      <c r="H46" s="17"/>
      <c r="I46" s="17"/>
      <c r="J46" s="12"/>
      <c r="K46" s="18"/>
      <c r="L46" s="18"/>
      <c r="M46" s="18"/>
      <c r="N46" s="18"/>
      <c r="O46" s="18"/>
      <c r="P46" s="13" t="e">
        <f>VLOOKUP($E46,УЧАСТНИКИ!$A$2:$L$655,9,FALSE)</f>
        <v>#N/A</v>
      </c>
      <c r="Q46" s="64"/>
      <c r="R46" s="64"/>
    </row>
    <row r="47" spans="1:18" ht="20.100000000000001" hidden="1" customHeight="1" outlineLevel="1">
      <c r="A47" s="5" t="s">
        <v>98</v>
      </c>
      <c r="B47" s="12" t="e">
        <f>VLOOKUP($E47,УЧАСТНИКИ!$A$2:$L$655,3,FALSE)</f>
        <v>#N/A</v>
      </c>
      <c r="C47" s="13" t="e">
        <f>VLOOKUP($E47,УЧАСТНИКИ!$A$2:$L$655,4,FALSE)</f>
        <v>#N/A</v>
      </c>
      <c r="D47" s="12" t="e">
        <f>VLOOKUP($E47,УЧАСТНИКИ!$A$2:$L$655,5,FALSE)</f>
        <v>#N/A</v>
      </c>
      <c r="E47" s="17"/>
      <c r="F47" s="17"/>
      <c r="G47" s="17"/>
      <c r="H47" s="17"/>
      <c r="I47" s="17"/>
      <c r="J47" s="12"/>
      <c r="K47" s="18"/>
      <c r="L47" s="18"/>
      <c r="M47" s="18"/>
      <c r="N47" s="18"/>
      <c r="O47" s="18"/>
      <c r="P47" s="13" t="e">
        <f>VLOOKUP($E47,УЧАСТНИКИ!$A$2:$L$655,9,FALSE)</f>
        <v>#N/A</v>
      </c>
      <c r="Q47" s="64"/>
      <c r="R47" s="64"/>
    </row>
    <row r="48" spans="1:18" ht="20.100000000000001" hidden="1" customHeight="1">
      <c r="A48" s="5" t="s">
        <v>100</v>
      </c>
      <c r="B48" s="12" t="e">
        <f>VLOOKUP($E48,УЧАСТНИКИ!$A$2:$L$655,3,FALSE)</f>
        <v>#N/A</v>
      </c>
      <c r="C48" s="13" t="e">
        <f>VLOOKUP($E48,УЧАСТНИКИ!$A$2:$L$655,4,FALSE)</f>
        <v>#N/A</v>
      </c>
      <c r="D48" s="12" t="e">
        <f>VLOOKUP($E48,УЧАСТНИКИ!$A$2:$L$655,5,FALSE)</f>
        <v>#N/A</v>
      </c>
      <c r="E48" s="17"/>
      <c r="F48" s="17"/>
      <c r="G48" s="17"/>
      <c r="H48" s="17"/>
      <c r="I48" s="17"/>
      <c r="J48" s="12"/>
      <c r="K48" s="18"/>
      <c r="L48" s="18"/>
      <c r="M48" s="18"/>
      <c r="N48" s="18"/>
      <c r="O48" s="18"/>
      <c r="P48" s="13" t="e">
        <f>VLOOKUP($E48,УЧАСТНИКИ!$A$2:$L$655,9,FALSE)</f>
        <v>#N/A</v>
      </c>
      <c r="Q48" s="64"/>
      <c r="R48" s="64"/>
    </row>
    <row r="49" spans="1:18" ht="20.100000000000001" hidden="1" customHeight="1" outlineLevel="1" collapsed="1">
      <c r="A49" s="5" t="s">
        <v>97</v>
      </c>
      <c r="B49" s="12" t="e">
        <f>VLOOKUP($E49,УЧАСТНИКИ!$A$2:$L$655,3,FALSE)</f>
        <v>#N/A</v>
      </c>
      <c r="C49" s="13" t="e">
        <f>VLOOKUP($E49,УЧАСТНИКИ!$A$2:$L$655,4,FALSE)</f>
        <v>#N/A</v>
      </c>
      <c r="D49" s="12" t="e">
        <f>VLOOKUP($E49,УЧАСТНИКИ!$A$2:$L$655,5,FALSE)</f>
        <v>#N/A</v>
      </c>
      <c r="E49" s="17"/>
      <c r="F49" s="17"/>
      <c r="G49" s="17"/>
      <c r="H49" s="17"/>
      <c r="I49" s="17"/>
      <c r="J49" s="12"/>
      <c r="K49" s="18"/>
      <c r="L49" s="18"/>
      <c r="M49" s="18"/>
      <c r="N49" s="18"/>
      <c r="O49" s="18"/>
      <c r="P49" s="13" t="e">
        <f>VLOOKUP($E49,УЧАСТНИКИ!$A$2:$L$655,9,FALSE)</f>
        <v>#N/A</v>
      </c>
      <c r="Q49" s="64"/>
      <c r="R49" s="64"/>
    </row>
    <row r="50" spans="1:18" ht="20.100000000000001" hidden="1" customHeight="1">
      <c r="A50" s="5" t="s">
        <v>101</v>
      </c>
      <c r="B50" s="12" t="e">
        <f>VLOOKUP($E50,УЧАСТНИКИ!$A$2:$L$655,3,FALSE)</f>
        <v>#N/A</v>
      </c>
      <c r="C50" s="13" t="e">
        <f>VLOOKUP($E50,УЧАСТНИКИ!$A$2:$L$655,4,FALSE)</f>
        <v>#N/A</v>
      </c>
      <c r="D50" s="12" t="e">
        <f>VLOOKUP($E50,УЧАСТНИКИ!$A$2:$L$655,5,FALSE)</f>
        <v>#N/A</v>
      </c>
      <c r="E50" s="17"/>
      <c r="F50" s="17"/>
      <c r="G50" s="17"/>
      <c r="H50" s="17"/>
      <c r="I50" s="17"/>
      <c r="J50" s="12"/>
      <c r="K50" s="18"/>
      <c r="L50" s="18"/>
      <c r="M50" s="18"/>
      <c r="N50" s="18"/>
      <c r="O50" s="18"/>
      <c r="P50" s="13" t="e">
        <f>VLOOKUP($E50,УЧАСТНИКИ!$A$2:$L$655,9,FALSE)</f>
        <v>#N/A</v>
      </c>
      <c r="Q50" s="64"/>
      <c r="R50" s="64"/>
    </row>
    <row r="51" spans="1:18" ht="20.100000000000001" hidden="1" customHeight="1" outlineLevel="1">
      <c r="A51" s="5"/>
      <c r="B51" s="12" t="e">
        <f>VLOOKUP($E51,УЧАСТНИКИ!$A$2:$L$655,3,FALSE)</f>
        <v>#N/A</v>
      </c>
      <c r="C51" s="13" t="e">
        <f>VLOOKUP($E51,УЧАСТНИКИ!$A$2:$L$655,4,FALSE)</f>
        <v>#N/A</v>
      </c>
      <c r="D51" s="12" t="e">
        <f>VLOOKUP($E51,УЧАСТНИКИ!$A$2:$L$655,5,FALSE)</f>
        <v>#N/A</v>
      </c>
      <c r="E51" s="17"/>
      <c r="F51" s="17"/>
      <c r="G51" s="17"/>
      <c r="H51" s="17"/>
      <c r="I51" s="17"/>
      <c r="J51" s="12"/>
      <c r="K51" s="18"/>
      <c r="L51" s="18"/>
      <c r="M51" s="18"/>
      <c r="N51" s="18"/>
      <c r="O51" s="18"/>
      <c r="P51" s="13" t="e">
        <f>VLOOKUP($E51,УЧАСТНИКИ!$A$2:$L$655,9,FALSE)</f>
        <v>#N/A</v>
      </c>
      <c r="Q51" s="64"/>
      <c r="R51" s="64"/>
    </row>
    <row r="52" spans="1:18" ht="20.100000000000001" hidden="1" customHeight="1">
      <c r="A52" s="5" t="s">
        <v>102</v>
      </c>
      <c r="B52" s="12" t="e">
        <f>VLOOKUP($E52,УЧАСТНИКИ!$A$2:$L$655,3,FALSE)</f>
        <v>#N/A</v>
      </c>
      <c r="C52" s="13" t="e">
        <f>VLOOKUP($E52,УЧАСТНИКИ!$A$2:$L$655,4,FALSE)</f>
        <v>#N/A</v>
      </c>
      <c r="D52" s="12" t="e">
        <f>VLOOKUP($E52,УЧАСТНИКИ!$A$2:$L$655,5,FALSE)</f>
        <v>#N/A</v>
      </c>
      <c r="E52" s="17"/>
      <c r="F52" s="17"/>
      <c r="G52" s="17"/>
      <c r="H52" s="17"/>
      <c r="I52" s="17"/>
      <c r="J52" s="12"/>
      <c r="K52" s="18"/>
      <c r="L52" s="18"/>
      <c r="M52" s="18"/>
      <c r="N52" s="18"/>
      <c r="O52" s="18"/>
      <c r="P52" s="13" t="e">
        <f>VLOOKUP($E52,УЧАСТНИКИ!$A$2:$L$655,9,FALSE)</f>
        <v>#N/A</v>
      </c>
      <c r="Q52" s="64"/>
      <c r="R52" s="64"/>
    </row>
    <row r="53" spans="1:18" ht="20.100000000000001" hidden="1" customHeight="1" outlineLevel="1">
      <c r="A53" s="5"/>
      <c r="B53" s="12" t="e">
        <f>VLOOKUP($E53,УЧАСТНИКИ!$A$2:$L$655,3,FALSE)</f>
        <v>#N/A</v>
      </c>
      <c r="C53" s="13" t="e">
        <f>VLOOKUP($E53,УЧАСТНИКИ!$A$2:$L$655,4,FALSE)</f>
        <v>#N/A</v>
      </c>
      <c r="D53" s="12" t="e">
        <f>VLOOKUP($E53,УЧАСТНИКИ!$A$2:$L$655,5,FALSE)</f>
        <v>#N/A</v>
      </c>
      <c r="E53" s="17"/>
      <c r="F53" s="17"/>
      <c r="G53" s="17"/>
      <c r="H53" s="17"/>
      <c r="I53" s="17"/>
      <c r="J53" s="12"/>
      <c r="K53" s="18"/>
      <c r="L53" s="18"/>
      <c r="M53" s="18"/>
      <c r="N53" s="18"/>
      <c r="O53" s="18"/>
      <c r="P53" s="13" t="e">
        <f>VLOOKUP($E53,УЧАСТНИКИ!$A$2:$L$655,9,FALSE)</f>
        <v>#N/A</v>
      </c>
      <c r="Q53" s="64"/>
      <c r="R53" s="64"/>
    </row>
    <row r="54" spans="1:18" ht="20.100000000000001" hidden="1" customHeight="1">
      <c r="A54" s="5" t="s">
        <v>103</v>
      </c>
      <c r="B54" s="12" t="e">
        <f>VLOOKUP($E54,УЧАСТНИКИ!$A$2:$L$655,3,FALSE)</f>
        <v>#N/A</v>
      </c>
      <c r="C54" s="13" t="e">
        <f>VLOOKUP($E54,УЧАСТНИКИ!$A$2:$L$655,4,FALSE)</f>
        <v>#N/A</v>
      </c>
      <c r="D54" s="12" t="e">
        <f>VLOOKUP($E54,УЧАСТНИКИ!$A$2:$L$655,5,FALSE)</f>
        <v>#N/A</v>
      </c>
      <c r="E54" s="17"/>
      <c r="F54" s="17"/>
      <c r="G54" s="17"/>
      <c r="H54" s="17"/>
      <c r="I54" s="17"/>
      <c r="J54" s="12"/>
      <c r="K54" s="18"/>
      <c r="L54" s="18"/>
      <c r="M54" s="18"/>
      <c r="N54" s="18"/>
      <c r="O54" s="18"/>
      <c r="P54" s="13" t="e">
        <f>VLOOKUP($E54,УЧАСТНИКИ!$A$2:$L$655,9,FALSE)</f>
        <v>#N/A</v>
      </c>
      <c r="Q54" s="64"/>
      <c r="R54" s="64"/>
    </row>
    <row r="55" spans="1:18" ht="20.100000000000001" hidden="1" customHeight="1" outlineLevel="1">
      <c r="A55" s="5"/>
      <c r="B55" s="12" t="e">
        <f>VLOOKUP($E55,УЧАСТНИКИ!$A$2:$L$655,3,FALSE)</f>
        <v>#N/A</v>
      </c>
      <c r="C55" s="13" t="e">
        <f>VLOOKUP($E55,УЧАСТНИКИ!$A$2:$L$655,4,FALSE)</f>
        <v>#N/A</v>
      </c>
      <c r="D55" s="12" t="e">
        <f>VLOOKUP($E55,УЧАСТНИКИ!$A$2:$L$655,5,FALSE)</f>
        <v>#N/A</v>
      </c>
      <c r="E55" s="17"/>
      <c r="F55" s="17"/>
      <c r="G55" s="17"/>
      <c r="H55" s="17"/>
      <c r="I55" s="17"/>
      <c r="J55" s="12"/>
      <c r="K55" s="18"/>
      <c r="L55" s="18"/>
      <c r="M55" s="18"/>
      <c r="N55" s="18"/>
      <c r="O55" s="18"/>
      <c r="P55" s="13" t="e">
        <f>VLOOKUP($E55,УЧАСТНИКИ!$A$2:$L$655,9,FALSE)</f>
        <v>#N/A</v>
      </c>
      <c r="Q55" s="64"/>
      <c r="R55" s="64"/>
    </row>
    <row r="56" spans="1:18" ht="20.100000000000001" hidden="1" customHeight="1">
      <c r="A56" s="5" t="s">
        <v>34</v>
      </c>
      <c r="B56" s="12" t="e">
        <f>VLOOKUP($E56,УЧАСТНИКИ!$A$2:$L$655,3,FALSE)</f>
        <v>#N/A</v>
      </c>
      <c r="C56" s="13" t="e">
        <f>VLOOKUP($E56,УЧАСТНИКИ!$A$2:$L$655,4,FALSE)</f>
        <v>#N/A</v>
      </c>
      <c r="D56" s="12" t="e">
        <f>VLOOKUP($E56,УЧАСТНИКИ!$A$2:$L$655,5,FALSE)</f>
        <v>#N/A</v>
      </c>
      <c r="E56" s="17"/>
      <c r="F56" s="17"/>
      <c r="G56" s="17"/>
      <c r="H56" s="17"/>
      <c r="I56" s="17"/>
      <c r="J56" s="12"/>
      <c r="K56" s="18"/>
      <c r="L56" s="18"/>
      <c r="M56" s="18"/>
      <c r="N56" s="18"/>
      <c r="O56" s="18"/>
      <c r="P56" s="13" t="e">
        <f>VLOOKUP($E56,УЧАСТНИКИ!$A$2:$L$655,9,FALSE)</f>
        <v>#N/A</v>
      </c>
      <c r="Q56" s="64"/>
      <c r="R56" s="64"/>
    </row>
    <row r="57" spans="1:18" ht="20.100000000000001" hidden="1" customHeight="1" outlineLevel="1">
      <c r="A57" s="5"/>
      <c r="B57" s="12" t="e">
        <f>VLOOKUP($E57,УЧАСТНИКИ!$A$2:$L$655,3,FALSE)</f>
        <v>#N/A</v>
      </c>
      <c r="C57" s="13" t="e">
        <f>VLOOKUP($E57,УЧАСТНИКИ!$A$2:$L$655,4,FALSE)</f>
        <v>#N/A</v>
      </c>
      <c r="D57" s="12" t="e">
        <f>VLOOKUP($E57,УЧАСТНИКИ!$A$2:$L$655,5,FALSE)</f>
        <v>#N/A</v>
      </c>
      <c r="E57" s="17"/>
      <c r="F57" s="17"/>
      <c r="G57" s="17"/>
      <c r="H57" s="17"/>
      <c r="I57" s="17"/>
      <c r="J57" s="12"/>
      <c r="K57" s="18"/>
      <c r="L57" s="18"/>
      <c r="M57" s="18"/>
      <c r="N57" s="18"/>
      <c r="O57" s="18"/>
      <c r="P57" s="13" t="e">
        <f>VLOOKUP($E57,УЧАСТНИКИ!$A$2:$L$655,9,FALSE)</f>
        <v>#N/A</v>
      </c>
      <c r="Q57" s="64"/>
      <c r="R57" s="64"/>
    </row>
    <row r="58" spans="1:18" ht="20.100000000000001" hidden="1" customHeight="1">
      <c r="B58" s="12" t="e">
        <f>VLOOKUP($E58,УЧАСТНИКИ!$A$2:$L$655,3,FALSE)</f>
        <v>#N/A</v>
      </c>
      <c r="C58" s="13" t="e">
        <f>VLOOKUP($E58,УЧАСТНИКИ!$A$2:$L$655,4,FALSE)</f>
        <v>#N/A</v>
      </c>
      <c r="D58" s="12" t="e">
        <f>VLOOKUP($E58,УЧАСТНИКИ!$A$2:$L$655,5,FALSE)</f>
        <v>#N/A</v>
      </c>
      <c r="E58" s="17"/>
    </row>
    <row r="59" spans="1:18" ht="20.100000000000001" hidden="1" customHeight="1">
      <c r="A59" s="5" t="s">
        <v>91</v>
      </c>
      <c r="B59" s="12" t="e">
        <f>VLOOKUP($E59,УЧАСТНИКИ!$A$2:$L$655,3,FALSE)</f>
        <v>#N/A</v>
      </c>
      <c r="C59" s="13" t="e">
        <f>VLOOKUP($E59,УЧАСТНИКИ!$A$2:$L$655,4,FALSE)</f>
        <v>#N/A</v>
      </c>
      <c r="D59" s="12" t="e">
        <f>VLOOKUP($E59,УЧАСТНИКИ!$A$2:$L$655,5,FALSE)</f>
        <v>#N/A</v>
      </c>
      <c r="E59" s="17"/>
      <c r="F59" s="17"/>
      <c r="G59" s="17"/>
      <c r="H59" s="17"/>
      <c r="I59" s="17"/>
      <c r="J59" s="12"/>
      <c r="K59" s="18"/>
      <c r="L59" s="18"/>
      <c r="M59" s="18"/>
      <c r="N59" s="18"/>
      <c r="O59" s="18"/>
      <c r="P59" s="13"/>
    </row>
    <row r="60" spans="1:18" ht="20.100000000000001" hidden="1" customHeight="1">
      <c r="A60" s="5" t="s">
        <v>98</v>
      </c>
      <c r="B60" s="12" t="e">
        <f>VLOOKUP($E60,УЧАСТНИКИ!$A$2:$L$655,3,FALSE)</f>
        <v>#N/A</v>
      </c>
      <c r="C60" s="13" t="e">
        <f>VLOOKUP($E60,УЧАСТНИКИ!$A$2:$L$655,4,FALSE)</f>
        <v>#N/A</v>
      </c>
      <c r="D60" s="12" t="e">
        <f>VLOOKUP($E60,УЧАСТНИКИ!$A$2:$L$655,5,FALSE)</f>
        <v>#N/A</v>
      </c>
      <c r="E60" s="17"/>
      <c r="F60" s="17"/>
      <c r="G60" s="17"/>
      <c r="H60" s="17"/>
      <c r="I60" s="17"/>
      <c r="J60" s="12"/>
      <c r="K60" s="18"/>
      <c r="L60" s="18"/>
      <c r="M60" s="18"/>
      <c r="N60" s="18"/>
      <c r="O60" s="18"/>
      <c r="P60" s="13"/>
    </row>
    <row r="61" spans="1:18" ht="20.100000000000001" hidden="1" customHeight="1">
      <c r="A61" s="5" t="s">
        <v>99</v>
      </c>
      <c r="B61" s="12" t="e">
        <f>VLOOKUP($E61,УЧАСТНИКИ!$A$2:$L$655,3,FALSE)</f>
        <v>#N/A</v>
      </c>
      <c r="C61" s="13" t="e">
        <f>VLOOKUP($E61,УЧАСТНИКИ!$A$2:$L$655,4,FALSE)</f>
        <v>#N/A</v>
      </c>
      <c r="D61" s="12" t="e">
        <f>VLOOKUP($E61,УЧАСТНИКИ!$A$2:$L$655,5,FALSE)</f>
        <v>#N/A</v>
      </c>
      <c r="E61" s="17"/>
      <c r="F61" s="17"/>
      <c r="G61" s="17"/>
      <c r="H61" s="17"/>
      <c r="I61" s="17"/>
      <c r="J61" s="12"/>
      <c r="K61" s="18"/>
      <c r="L61" s="18"/>
      <c r="M61" s="18"/>
      <c r="N61" s="18"/>
      <c r="O61" s="18"/>
      <c r="P61" s="13"/>
    </row>
    <row r="62" spans="1:18" ht="20.100000000000001" hidden="1" customHeight="1">
      <c r="A62" s="5" t="s">
        <v>100</v>
      </c>
      <c r="B62" s="12" t="e">
        <f>VLOOKUP($E62,УЧАСТНИКИ!$A$2:$L$655,3,FALSE)</f>
        <v>#N/A</v>
      </c>
      <c r="C62" s="13" t="e">
        <f>VLOOKUP($E62,УЧАСТНИКИ!$A$2:$L$655,4,FALSE)</f>
        <v>#N/A</v>
      </c>
      <c r="D62" s="12" t="e">
        <f>VLOOKUP($E62,УЧАСТНИКИ!$A$2:$L$655,5,FALSE)</f>
        <v>#N/A</v>
      </c>
      <c r="E62" s="17"/>
      <c r="F62" s="17"/>
      <c r="G62" s="17"/>
      <c r="H62" s="17"/>
      <c r="I62" s="17"/>
      <c r="J62" s="12"/>
      <c r="K62" s="18"/>
      <c r="L62" s="18"/>
      <c r="M62" s="18"/>
      <c r="N62" s="18"/>
      <c r="O62" s="18"/>
      <c r="P62" s="13"/>
    </row>
    <row r="63" spans="1:18" ht="20.100000000000001" hidden="1" customHeight="1">
      <c r="A63" s="5" t="s">
        <v>101</v>
      </c>
      <c r="B63" s="12" t="e">
        <f>VLOOKUP($E63,УЧАСТНИКИ!$A$2:$L$655,3,FALSE)</f>
        <v>#N/A</v>
      </c>
      <c r="C63" s="13" t="e">
        <f>VLOOKUP($E63,УЧАСТНИКИ!$A$2:$L$655,4,FALSE)</f>
        <v>#N/A</v>
      </c>
      <c r="D63" s="12" t="e">
        <f>VLOOKUP($E63,УЧАСТНИКИ!$A$2:$L$655,5,FALSE)</f>
        <v>#N/A</v>
      </c>
      <c r="E63" s="17"/>
      <c r="F63" s="17"/>
      <c r="G63" s="17"/>
      <c r="H63" s="17"/>
      <c r="I63" s="17"/>
      <c r="J63" s="12"/>
      <c r="K63" s="18"/>
      <c r="L63" s="18"/>
      <c r="M63" s="18"/>
      <c r="N63" s="18"/>
      <c r="O63" s="18"/>
      <c r="P63" s="13"/>
    </row>
    <row r="64" spans="1:18" ht="20.100000000000001" hidden="1" customHeight="1">
      <c r="A64" s="5" t="s">
        <v>102</v>
      </c>
      <c r="B64" s="12" t="e">
        <f>VLOOKUP($E64,УЧАСТНИКИ!$A$2:$L$655,3,FALSE)</f>
        <v>#N/A</v>
      </c>
      <c r="C64" s="13" t="e">
        <f>VLOOKUP($E64,УЧАСТНИКИ!$A$2:$L$655,4,FALSE)</f>
        <v>#N/A</v>
      </c>
      <c r="D64" s="12" t="e">
        <f>VLOOKUP($E64,УЧАСТНИКИ!$A$2:$L$655,5,FALSE)</f>
        <v>#N/A</v>
      </c>
      <c r="E64" s="17"/>
      <c r="F64" s="17"/>
      <c r="G64" s="17"/>
      <c r="H64" s="17"/>
      <c r="I64" s="17"/>
      <c r="J64" s="12"/>
      <c r="K64" s="18"/>
      <c r="L64" s="18"/>
      <c r="M64" s="18"/>
      <c r="N64" s="18"/>
      <c r="O64" s="18"/>
      <c r="P64" s="13"/>
    </row>
    <row r="65" spans="1:47" ht="20.100000000000001" hidden="1" customHeight="1">
      <c r="A65" s="5" t="s">
        <v>103</v>
      </c>
      <c r="B65" s="12" t="e">
        <f>VLOOKUP($E65,УЧАСТНИКИ!$A$2:$L$655,3,FALSE)</f>
        <v>#N/A</v>
      </c>
      <c r="C65" s="13" t="e">
        <f>VLOOKUP($E65,УЧАСТНИКИ!$A$2:$L$655,4,FALSE)</f>
        <v>#N/A</v>
      </c>
      <c r="D65" s="12" t="e">
        <f>VLOOKUP($E65,УЧАСТНИКИ!$A$2:$L$655,5,FALSE)</f>
        <v>#N/A</v>
      </c>
      <c r="E65" s="17"/>
      <c r="F65" s="17"/>
      <c r="G65" s="17"/>
      <c r="H65" s="17"/>
      <c r="I65" s="17"/>
      <c r="J65" s="12"/>
      <c r="K65" s="18"/>
      <c r="L65" s="18"/>
      <c r="M65" s="18"/>
      <c r="N65" s="18"/>
      <c r="O65" s="18"/>
      <c r="P65" s="13"/>
    </row>
    <row r="66" spans="1:47" ht="22.5" customHeight="1">
      <c r="A66" s="225" t="s">
        <v>8</v>
      </c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  <c r="AU66" s="225"/>
    </row>
    <row r="67" spans="1:47" ht="18" customHeight="1">
      <c r="A67" s="225" t="s">
        <v>9</v>
      </c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25"/>
      <c r="AR67" s="225"/>
      <c r="AS67" s="225"/>
      <c r="AT67" s="225"/>
      <c r="AU67" s="225"/>
    </row>
    <row r="68" spans="1:47" ht="16.5" customHeight="1">
      <c r="A68" t="s">
        <v>10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</row>
    <row r="69" spans="1:47" ht="20.100000000000001" customHeight="1">
      <c r="A69" s="20"/>
      <c r="B69" s="2"/>
      <c r="C69" s="2"/>
      <c r="D69" s="2"/>
      <c r="E69" s="20"/>
      <c r="F69" s="20"/>
      <c r="G69" s="20"/>
      <c r="H69" s="20"/>
      <c r="I69" s="20"/>
      <c r="J69" s="2"/>
    </row>
    <row r="70" spans="1:47" ht="15.75">
      <c r="A70" s="20"/>
      <c r="B70" s="2"/>
      <c r="C70" s="2"/>
      <c r="D70" s="2"/>
      <c r="E70" s="20"/>
      <c r="F70" s="20"/>
      <c r="G70" s="20"/>
      <c r="H70" s="20"/>
      <c r="I70" s="20"/>
      <c r="J70" s="2"/>
    </row>
    <row r="71" spans="1:47" ht="15.75">
      <c r="A71" s="20"/>
      <c r="B71" s="2"/>
      <c r="C71" s="2"/>
      <c r="D71" s="2"/>
      <c r="E71" s="20"/>
      <c r="F71" s="20"/>
      <c r="G71" s="20"/>
      <c r="H71" s="20"/>
      <c r="I71" s="20"/>
      <c r="J71" s="2"/>
    </row>
    <row r="72" spans="1:47" ht="15.75">
      <c r="A72" s="20"/>
      <c r="B72" s="2"/>
      <c r="C72" s="2"/>
      <c r="D72" s="2"/>
      <c r="E72" s="20"/>
      <c r="F72" s="20"/>
      <c r="G72" s="20"/>
      <c r="H72" s="20"/>
      <c r="I72" s="20"/>
      <c r="J72" s="2"/>
    </row>
    <row r="73" spans="1:47" ht="15.75">
      <c r="A73" s="20"/>
      <c r="B73" s="2"/>
      <c r="C73" s="2"/>
      <c r="D73" s="2"/>
      <c r="E73" s="20"/>
      <c r="F73" s="20"/>
      <c r="G73" s="20"/>
      <c r="H73" s="20"/>
      <c r="I73" s="20"/>
      <c r="J73" s="2"/>
    </row>
    <row r="74" spans="1:47" ht="15.75">
      <c r="A74" s="20"/>
      <c r="B74" s="2"/>
      <c r="C74" s="2"/>
      <c r="D74" s="2"/>
      <c r="E74" s="20"/>
      <c r="F74" s="20"/>
      <c r="G74" s="20"/>
      <c r="H74" s="20"/>
      <c r="I74" s="20"/>
      <c r="J74" s="2"/>
    </row>
    <row r="75" spans="1:47" ht="15.75">
      <c r="A75" s="20"/>
      <c r="B75" s="2"/>
      <c r="C75" s="2"/>
      <c r="D75" s="2"/>
      <c r="E75" s="20"/>
      <c r="F75" s="20"/>
      <c r="G75" s="20"/>
      <c r="H75" s="20"/>
      <c r="I75" s="20"/>
      <c r="J75" s="2"/>
    </row>
    <row r="76" spans="1:47" ht="15.75">
      <c r="A76" s="20"/>
      <c r="B76" s="2"/>
      <c r="C76" s="2"/>
      <c r="D76" s="2"/>
      <c r="E76" s="20"/>
      <c r="F76" s="20"/>
      <c r="G76" s="20"/>
      <c r="H76" s="20"/>
      <c r="I76" s="20"/>
      <c r="J76" s="2"/>
    </row>
    <row r="77" spans="1:47">
      <c r="B77" s="21"/>
    </row>
    <row r="78" spans="1:47" ht="15.75">
      <c r="A78" s="20"/>
      <c r="B78" s="2"/>
      <c r="C78" s="2"/>
      <c r="D78" s="2"/>
      <c r="E78" s="20"/>
      <c r="F78" s="20"/>
      <c r="G78" s="20"/>
      <c r="H78" s="20"/>
      <c r="I78" s="20"/>
      <c r="J78" s="2"/>
    </row>
    <row r="79" spans="1:47" ht="15.75">
      <c r="A79" s="20"/>
      <c r="B79" s="2"/>
      <c r="C79" s="2"/>
      <c r="D79" s="2"/>
      <c r="E79" s="20"/>
      <c r="F79" s="20"/>
      <c r="G79" s="20"/>
      <c r="H79" s="20"/>
      <c r="I79" s="20"/>
      <c r="J79" s="2"/>
    </row>
    <row r="80" spans="1:47" ht="15.75">
      <c r="A80" s="20"/>
      <c r="B80" s="2"/>
      <c r="C80" s="2"/>
      <c r="D80" s="2"/>
      <c r="E80" s="20"/>
      <c r="F80" s="20"/>
      <c r="G80" s="20"/>
      <c r="H80" s="20"/>
      <c r="I80" s="20"/>
      <c r="J80" s="2"/>
    </row>
    <row r="81" spans="1:10" ht="15.75">
      <c r="A81" s="20"/>
      <c r="B81" s="2"/>
      <c r="C81" s="2"/>
      <c r="D81" s="2"/>
      <c r="E81" s="20"/>
      <c r="F81" s="20"/>
      <c r="G81" s="20"/>
      <c r="H81" s="20"/>
      <c r="I81" s="20"/>
      <c r="J81" s="2"/>
    </row>
    <row r="82" spans="1:10" ht="15.75">
      <c r="A82" s="20"/>
      <c r="B82" s="2"/>
      <c r="C82" s="2"/>
      <c r="D82" s="2"/>
      <c r="E82" s="20"/>
      <c r="F82" s="20"/>
      <c r="G82" s="20"/>
      <c r="H82" s="20"/>
      <c r="I82" s="20"/>
      <c r="J82" s="2"/>
    </row>
    <row r="83" spans="1:10" ht="15.75">
      <c r="A83" s="20"/>
      <c r="B83" s="2"/>
      <c r="C83" s="2"/>
      <c r="D83" s="2"/>
      <c r="E83" s="20"/>
      <c r="F83" s="20"/>
      <c r="G83" s="20"/>
      <c r="H83" s="20"/>
      <c r="I83" s="20"/>
      <c r="J83" s="2"/>
    </row>
    <row r="84" spans="1:10" ht="15.75">
      <c r="A84" s="20"/>
      <c r="B84" s="2"/>
      <c r="C84" s="2"/>
      <c r="D84" s="2"/>
      <c r="E84" s="20"/>
      <c r="F84" s="20"/>
      <c r="G84" s="20"/>
      <c r="H84" s="20"/>
      <c r="I84" s="20"/>
      <c r="J84" s="2"/>
    </row>
    <row r="85" spans="1:10" ht="15.75">
      <c r="A85" s="20"/>
      <c r="B85" s="2"/>
      <c r="C85" s="2"/>
      <c r="D85" s="2"/>
      <c r="E85" s="20"/>
      <c r="F85" s="20"/>
      <c r="G85" s="20"/>
      <c r="H85" s="20"/>
      <c r="I85" s="20"/>
      <c r="J85" s="2"/>
    </row>
    <row r="86" spans="1:10">
      <c r="A86" s="20"/>
      <c r="B86" s="22"/>
      <c r="C86" s="481"/>
      <c r="D86" s="481"/>
      <c r="E86" s="482"/>
      <c r="F86" s="482"/>
      <c r="G86" s="481"/>
      <c r="H86" s="481"/>
      <c r="I86" s="481"/>
      <c r="J86" s="20"/>
    </row>
  </sheetData>
  <customSheetViews>
    <customSheetView guid="{B28A55F2-F506-44F5-8B45-C06C81F4E83D}" showRuler="0">
      <selection activeCell="N6" sqref="N6"/>
      <pageMargins left="0.78740157480314965" right="0.19685039370078741" top="0.39370078740157483" bottom="0.39370078740157483" header="0.51181102362204722" footer="0.51181102362204722"/>
      <pageSetup paperSize="9" orientation="landscape" horizontalDpi="300" verticalDpi="300" r:id="rId1"/>
      <headerFooter alignWithMargins="0"/>
    </customSheetView>
  </customSheetViews>
  <mergeCells count="19">
    <mergeCell ref="A1:P1"/>
    <mergeCell ref="F13:H13"/>
    <mergeCell ref="I13:I14"/>
    <mergeCell ref="J13:K13"/>
    <mergeCell ref="L13:L14"/>
    <mergeCell ref="C13:C14"/>
    <mergeCell ref="A3:P3"/>
    <mergeCell ref="A4:P4"/>
    <mergeCell ref="A2:P2"/>
    <mergeCell ref="A13:A14"/>
    <mergeCell ref="P13:P14"/>
    <mergeCell ref="B13:B14"/>
    <mergeCell ref="D13:D14"/>
    <mergeCell ref="O13:O14"/>
    <mergeCell ref="G86:I86"/>
    <mergeCell ref="E86:F86"/>
    <mergeCell ref="C86:D86"/>
    <mergeCell ref="E13:E14"/>
    <mergeCell ref="N13:N14"/>
  </mergeCells>
  <phoneticPr fontId="2" type="noConversion"/>
  <printOptions horizont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indexed="10"/>
  </sheetPr>
  <dimension ref="A1:AU98"/>
  <sheetViews>
    <sheetView topLeftCell="A9" workbookViewId="0">
      <selection sqref="A1:AN30"/>
    </sheetView>
  </sheetViews>
  <sheetFormatPr defaultColWidth="9.140625" defaultRowHeight="12.75"/>
  <cols>
    <col min="1" max="1" width="3.85546875" style="23" customWidth="1"/>
    <col min="2" max="2" width="21" style="23" customWidth="1"/>
    <col min="3" max="3" width="12.140625" style="23" customWidth="1"/>
    <col min="4" max="4" width="22.85546875" style="23" customWidth="1"/>
    <col min="5" max="5" width="5.28515625" style="23" customWidth="1"/>
    <col min="6" max="6" width="2.140625" style="23" customWidth="1"/>
    <col min="7" max="7" width="1.85546875" style="23" customWidth="1"/>
    <col min="8" max="8" width="2.28515625" style="23" customWidth="1"/>
    <col min="9" max="36" width="2.140625" style="23" customWidth="1"/>
    <col min="37" max="37" width="2.140625" style="23" bestFit="1" customWidth="1"/>
    <col min="38" max="38" width="7" style="23" customWidth="1"/>
    <col min="39" max="39" width="4.28515625" style="23" customWidth="1"/>
    <col min="40" max="40" width="6.140625" style="23" customWidth="1"/>
    <col min="41" max="41" width="5.85546875" style="23" customWidth="1"/>
    <col min="42" max="16384" width="9.140625" style="23"/>
  </cols>
  <sheetData>
    <row r="1" spans="1:44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</row>
    <row r="2" spans="1:44">
      <c r="A2" s="86"/>
      <c r="B2" s="86"/>
      <c r="C2" s="464" t="str">
        <f>'60СБ'!$A$2</f>
        <v xml:space="preserve">РОСТОВСКАЯ ОБЛАСТНАЯ ОБЩЕСТВЕННАЯ СПОРТИВНАЯ ОРГАНИЗАЦИЯ "ФЕДЕРАЦИЯ ЛЁГКОЙ АТЛЕТИКИ" 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</row>
    <row r="3" spans="1:44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</row>
    <row r="4" spans="1:44" ht="15" customHeight="1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</row>
    <row r="5" spans="1:44">
      <c r="A5" s="46"/>
      <c r="B5" s="45"/>
      <c r="C5" s="11"/>
      <c r="D5" s="3"/>
      <c r="E5" s="480" t="s">
        <v>36</v>
      </c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</row>
    <row r="6" spans="1:44" ht="15">
      <c r="A6" s="512" t="s">
        <v>66</v>
      </c>
      <c r="B6" s="512"/>
      <c r="C6" s="11"/>
      <c r="D6" s="3"/>
      <c r="E6" s="511" t="s">
        <v>366</v>
      </c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1"/>
      <c r="AL6" s="7" t="str">
        <f>d_1</f>
        <v>9 декабря 2023г.</v>
      </c>
    </row>
    <row r="7" spans="1:44" ht="12.75" customHeight="1">
      <c r="A7" s="7" t="str">
        <f>d_4</f>
        <v>ЖЕНЩИНЫ</v>
      </c>
      <c r="B7" s="14"/>
      <c r="C7" s="11"/>
      <c r="D7" s="3"/>
      <c r="W7" s="62"/>
      <c r="X7" s="55"/>
      <c r="AA7" s="122" t="str">
        <f>d_5</f>
        <v>г. РОСТОВ-НА-ДОНУ, л/а манеж ДГТУ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M7" s="47"/>
      <c r="AN7" s="84" t="s">
        <v>323</v>
      </c>
    </row>
    <row r="8" spans="1:44" ht="18" customHeight="1">
      <c r="A8" s="513" t="s">
        <v>44</v>
      </c>
      <c r="B8" s="501" t="s">
        <v>59</v>
      </c>
      <c r="C8" s="501" t="s">
        <v>74</v>
      </c>
      <c r="D8" s="501" t="s">
        <v>110</v>
      </c>
      <c r="E8" s="501" t="s">
        <v>45</v>
      </c>
      <c r="F8" s="510" t="s">
        <v>83</v>
      </c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510"/>
      <c r="AG8" s="510"/>
      <c r="AH8" s="510"/>
      <c r="AI8" s="510"/>
      <c r="AJ8" s="105"/>
      <c r="AK8" s="105"/>
      <c r="AL8" s="501" t="s">
        <v>7</v>
      </c>
      <c r="AM8" s="503" t="s">
        <v>60</v>
      </c>
      <c r="AN8" s="503" t="s">
        <v>79</v>
      </c>
    </row>
    <row r="9" spans="1:44">
      <c r="A9" s="514"/>
      <c r="B9" s="502"/>
      <c r="C9" s="502"/>
      <c r="D9" s="502"/>
      <c r="E9" s="502"/>
      <c r="F9" s="507" t="s">
        <v>243</v>
      </c>
      <c r="G9" s="507"/>
      <c r="H9" s="507"/>
      <c r="I9" s="506" t="s">
        <v>228</v>
      </c>
      <c r="J9" s="506"/>
      <c r="K9" s="506"/>
      <c r="L9" s="507" t="s">
        <v>191</v>
      </c>
      <c r="M9" s="507"/>
      <c r="N9" s="507"/>
      <c r="O9" s="506" t="s">
        <v>192</v>
      </c>
      <c r="P9" s="506"/>
      <c r="Q9" s="506"/>
      <c r="R9" s="506" t="s">
        <v>148</v>
      </c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5"/>
      <c r="AE9" s="505"/>
      <c r="AF9" s="505"/>
      <c r="AG9" s="505"/>
      <c r="AH9" s="505"/>
      <c r="AI9" s="505"/>
      <c r="AJ9" s="105" t="s">
        <v>85</v>
      </c>
      <c r="AK9" s="105" t="s">
        <v>84</v>
      </c>
      <c r="AL9" s="502"/>
      <c r="AM9" s="504"/>
      <c r="AN9" s="504"/>
      <c r="AR9" s="43"/>
    </row>
    <row r="10" spans="1:44" ht="24.95" customHeight="1">
      <c r="A10" s="17" t="s">
        <v>48</v>
      </c>
      <c r="B10" s="248" t="e">
        <f>VLOOKUP($E10,УЧАСТНИКИ!$A$2:$L$655,3,FALSE)</f>
        <v>#N/A</v>
      </c>
      <c r="C10" s="130" t="e">
        <f>VLOOKUP($E10,УЧАСТНИКИ!$A$2:$L$655,4,FALSE)</f>
        <v>#N/A</v>
      </c>
      <c r="D10" s="255" t="e">
        <f>VLOOKUP($E10,УЧАСТНИКИ!$A$2:$L$655,5,FALSE)</f>
        <v>#N/A</v>
      </c>
      <c r="E10" s="254" t="s">
        <v>777</v>
      </c>
      <c r="F10" s="256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91" t="e">
        <f>VLOOKUP($E10,УЧАСТНИКИ!$A$2:$L$655,9,FALSE)</f>
        <v>#N/A</v>
      </c>
      <c r="AR10" s="31"/>
    </row>
    <row r="11" spans="1:44" ht="24.95" customHeight="1">
      <c r="A11" s="17" t="s">
        <v>49</v>
      </c>
      <c r="B11" s="248" t="e">
        <f>VLOOKUP($E11,УЧАСТНИКИ!$A$2:$L$655,3,FALSE)</f>
        <v>#N/A</v>
      </c>
      <c r="C11" s="130" t="e">
        <f>VLOOKUP($E11,УЧАСТНИКИ!$A$2:$L$655,4,FALSE)</f>
        <v>#N/A</v>
      </c>
      <c r="D11" s="255" t="e">
        <f>VLOOKUP($E11,УЧАСТНИКИ!$A$2:$L$655,5,FALSE)</f>
        <v>#N/A</v>
      </c>
      <c r="E11" s="254" t="s">
        <v>778</v>
      </c>
      <c r="F11" s="256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91" t="e">
        <f>VLOOKUP($E11,УЧАСТНИКИ!$A$2:$L$655,9,FALSE)</f>
        <v>#N/A</v>
      </c>
    </row>
    <row r="12" spans="1:44" ht="24.95" customHeight="1">
      <c r="A12" s="17" t="s">
        <v>50</v>
      </c>
      <c r="B12" s="248" t="e">
        <f>VLOOKUP($E12,УЧАСТНИКИ!$A$2:$L$655,3,FALSE)</f>
        <v>#N/A</v>
      </c>
      <c r="C12" s="130" t="e">
        <f>VLOOKUP($E12,УЧАСТНИКИ!$A$2:$L$655,4,FALSE)</f>
        <v>#N/A</v>
      </c>
      <c r="D12" s="255" t="e">
        <f>VLOOKUP($E12,УЧАСТНИКИ!$A$2:$L$655,5,FALSE)</f>
        <v>#N/A</v>
      </c>
      <c r="E12" s="254" t="s">
        <v>310</v>
      </c>
      <c r="F12" s="25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91" t="e">
        <f>VLOOKUP($E12,УЧАСТНИКИ!$A$2:$L$655,9,FALSE)</f>
        <v>#N/A</v>
      </c>
    </row>
    <row r="13" spans="1:44" ht="24.95" customHeight="1">
      <c r="A13" s="17" t="s">
        <v>51</v>
      </c>
      <c r="B13" s="248" t="e">
        <f>VLOOKUP($E13,УЧАСТНИКИ!$A$2:$L$655,3,FALSE)</f>
        <v>#N/A</v>
      </c>
      <c r="C13" s="130" t="e">
        <f>VLOOKUP($E13,УЧАСТНИКИ!$A$2:$L$655,4,FALSE)</f>
        <v>#N/A</v>
      </c>
      <c r="D13" s="255" t="e">
        <f>VLOOKUP($E13,УЧАСТНИКИ!$A$2:$L$655,5,FALSE)</f>
        <v>#N/A</v>
      </c>
      <c r="E13" s="254" t="s">
        <v>308</v>
      </c>
      <c r="F13" s="256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91" t="e">
        <f>VLOOKUP($E13,УЧАСТНИКИ!$A$2:$L$655,9,FALSE)</f>
        <v>#N/A</v>
      </c>
    </row>
    <row r="14" spans="1:44" ht="24.95" customHeight="1">
      <c r="A14" s="17" t="s">
        <v>52</v>
      </c>
      <c r="B14" s="248" t="e">
        <f>VLOOKUP($E14,УЧАСТНИКИ!$A$2:$L$655,3,FALSE)</f>
        <v>#N/A</v>
      </c>
      <c r="C14" s="130" t="e">
        <f>VLOOKUP($E14,УЧАСТНИКИ!$A$2:$L$655,4,FALSE)</f>
        <v>#N/A</v>
      </c>
      <c r="D14" s="255" t="e">
        <f>VLOOKUP($E14,УЧАСТНИКИ!$A$2:$L$655,5,FALSE)</f>
        <v>#N/A</v>
      </c>
      <c r="E14" s="254" t="s">
        <v>328</v>
      </c>
      <c r="F14" s="25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91" t="e">
        <f>VLOOKUP($E14,УЧАСТНИКИ!$A$2:$L$655,9,FALSE)</f>
        <v>#N/A</v>
      </c>
    </row>
    <row r="15" spans="1:44" ht="24.95" customHeight="1">
      <c r="A15" s="17" t="s">
        <v>53</v>
      </c>
      <c r="B15" s="248" t="e">
        <f>VLOOKUP($E15,УЧАСТНИКИ!$A$2:$L$655,3,FALSE)</f>
        <v>#N/A</v>
      </c>
      <c r="C15" s="130" t="e">
        <f>VLOOKUP($E15,УЧАСТНИКИ!$A$2:$L$655,4,FALSE)</f>
        <v>#N/A</v>
      </c>
      <c r="D15" s="255" t="e">
        <f>VLOOKUP($E15,УЧАСТНИКИ!$A$2:$L$655,5,FALSE)</f>
        <v>#N/A</v>
      </c>
      <c r="E15" s="254" t="s">
        <v>755</v>
      </c>
      <c r="F15" s="25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91" t="e">
        <f>VLOOKUP($E15,УЧАСТНИКИ!$A$2:$L$655,9,FALSE)</f>
        <v>#N/A</v>
      </c>
    </row>
    <row r="16" spans="1:44" ht="24.95" customHeight="1">
      <c r="A16" s="17" t="s">
        <v>54</v>
      </c>
      <c r="B16" s="248" t="e">
        <f>VLOOKUP($E16,УЧАСТНИКИ!$A$2:$L$655,3,FALSE)</f>
        <v>#N/A</v>
      </c>
      <c r="C16" s="130" t="e">
        <f>VLOOKUP($E16,УЧАСТНИКИ!$A$2:$L$655,4,FALSE)</f>
        <v>#N/A</v>
      </c>
      <c r="D16" s="255" t="e">
        <f>VLOOKUP($E16,УЧАСТНИКИ!$A$2:$L$655,5,FALSE)</f>
        <v>#N/A</v>
      </c>
      <c r="E16" s="254" t="s">
        <v>776</v>
      </c>
      <c r="F16" s="355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1" t="e">
        <f>VLOOKUP($E16,УЧАСТНИКИ!$A$2:$L$655,9,FALSE)</f>
        <v>#N/A</v>
      </c>
    </row>
    <row r="17" spans="1:47" ht="24.95" customHeight="1">
      <c r="A17" s="17" t="s">
        <v>90</v>
      </c>
      <c r="B17" s="200" t="e">
        <f>VLOOKUP($E17,УЧАСТНИКИ!$A$2:$L$655,3,FALSE)</f>
        <v>#N/A</v>
      </c>
      <c r="C17" s="201" t="e">
        <f>VLOOKUP($E17,УЧАСТНИКИ!$A$2:$L$655,4,FALSE)</f>
        <v>#N/A</v>
      </c>
      <c r="D17" s="202" t="e">
        <f>VLOOKUP($E17,УЧАСТНИКИ!$A$2:$L$655,5,FALSE)</f>
        <v>#N/A</v>
      </c>
      <c r="E17" s="226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1" t="e">
        <f>VLOOKUP($E17,УЧАСТНИКИ!$A$2:$L$655,9,FALSE)</f>
        <v>#N/A</v>
      </c>
    </row>
    <row r="18" spans="1:47" ht="24.95" customHeight="1">
      <c r="A18" s="17" t="s">
        <v>97</v>
      </c>
      <c r="B18" s="200" t="e">
        <f>VLOOKUP($E18,УЧАСТНИКИ!$A$2:$L$655,3,FALSE)</f>
        <v>#N/A</v>
      </c>
      <c r="C18" s="201" t="e">
        <f>VLOOKUP($E18,УЧАСТНИКИ!$A$2:$L$655,4,FALSE)</f>
        <v>#N/A</v>
      </c>
      <c r="D18" s="202" t="e">
        <f>VLOOKUP($E18,УЧАСТНИКИ!$A$2:$L$655,5,FALSE)</f>
        <v>#N/A</v>
      </c>
      <c r="E18" s="226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1" t="e">
        <f>VLOOKUP($E18,УЧАСТНИКИ!$A$2:$L$655,9,FALSE)</f>
        <v>#N/A</v>
      </c>
    </row>
    <row r="19" spans="1:47" ht="24.95" customHeight="1">
      <c r="A19" s="17" t="s">
        <v>96</v>
      </c>
      <c r="B19" s="200" t="e">
        <f>VLOOKUP($E19,УЧАСТНИКИ!$A$2:$L$655,3,FALSE)</f>
        <v>#N/A</v>
      </c>
      <c r="C19" s="201" t="e">
        <f>VLOOKUP($E19,УЧАСТНИКИ!$A$2:$L$655,4,FALSE)</f>
        <v>#N/A</v>
      </c>
      <c r="D19" s="202" t="e">
        <f>VLOOKUP($E19,УЧАСТНИКИ!$A$2:$L$655,5,FALSE)</f>
        <v>#N/A</v>
      </c>
      <c r="E19" s="226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1" t="e">
        <f>VLOOKUP($E19,УЧАСТНИКИ!$A$2:$L$655,9,FALSE)</f>
        <v>#N/A</v>
      </c>
    </row>
    <row r="20" spans="1:47" ht="24.95" customHeight="1">
      <c r="A20" s="17" t="s">
        <v>95</v>
      </c>
      <c r="B20" s="200" t="e">
        <f>VLOOKUP($E20,УЧАСТНИКИ!$A$2:$L$655,3,FALSE)</f>
        <v>#N/A</v>
      </c>
      <c r="C20" s="201" t="e">
        <f>VLOOKUP($E20,УЧАСТНИКИ!$A$2:$L$655,4,FALSE)</f>
        <v>#N/A</v>
      </c>
      <c r="D20" s="202" t="e">
        <f>VLOOKUP($E20,УЧАСТНИКИ!$A$2:$L$655,5,FALSE)</f>
        <v>#N/A</v>
      </c>
      <c r="E20" s="226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1" t="e">
        <f>VLOOKUP($E20,УЧАСТНИКИ!$A$2:$L$655,9,FALSE)</f>
        <v>#N/A</v>
      </c>
    </row>
    <row r="21" spans="1:47" ht="15.75" hidden="1" customHeight="1">
      <c r="A21" s="17" t="s">
        <v>94</v>
      </c>
      <c r="B21" s="200" t="e">
        <f>VLOOKUP($E21,УЧАСТНИКИ!$A$2:$L$655,3,FALSE)</f>
        <v>#N/A</v>
      </c>
      <c r="C21" s="201" t="e">
        <f>VLOOKUP($E21,УЧАСТНИКИ!$A$2:$L$655,4,FALSE)</f>
        <v>#N/A</v>
      </c>
      <c r="D21" s="202" t="e">
        <f>VLOOKUP($E21,УЧАСТНИКИ!$A$2:$L$655,5,FALSE)</f>
        <v>#N/A</v>
      </c>
      <c r="E21" s="226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1" t="e">
        <f>VLOOKUP($E21,УЧАСТНИКИ!$A$2:$L$655,9,FALSE)</f>
        <v>#N/A</v>
      </c>
    </row>
    <row r="22" spans="1:47" ht="15.75" hidden="1" customHeight="1">
      <c r="A22" s="17" t="s">
        <v>93</v>
      </c>
      <c r="B22" s="200" t="e">
        <f>VLOOKUP($E22,УЧАСТНИКИ!$A$2:$L$655,3,FALSE)</f>
        <v>#N/A</v>
      </c>
      <c r="C22" s="201" t="e">
        <f>VLOOKUP($E22,УЧАСТНИКИ!$A$2:$L$655,4,FALSE)</f>
        <v>#N/A</v>
      </c>
      <c r="D22" s="202" t="e">
        <f>VLOOKUP($E22,УЧАСТНИКИ!$A$2:$L$655,5,FALSE)</f>
        <v>#N/A</v>
      </c>
      <c r="E22" s="227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1" t="e">
        <f>VLOOKUP($E22,УЧАСТНИКИ!$A$2:$L$655,9,FALSE)</f>
        <v>#N/A</v>
      </c>
    </row>
    <row r="23" spans="1:47" ht="15.75" hidden="1" customHeight="1">
      <c r="A23" s="17" t="s">
        <v>92</v>
      </c>
      <c r="B23" s="200" t="e">
        <f>VLOOKUP($E23,УЧАСТНИКИ!$A$2:$L$655,3,FALSE)</f>
        <v>#N/A</v>
      </c>
      <c r="C23" s="201" t="e">
        <f>VLOOKUP($E23,УЧАСТНИКИ!$A$2:$L$655,4,FALSE)</f>
        <v>#N/A</v>
      </c>
      <c r="D23" s="202" t="e">
        <f>VLOOKUP($E23,УЧАСТНИКИ!$A$2:$L$655,5,FALSE)</f>
        <v>#N/A</v>
      </c>
      <c r="E23" s="227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1" t="e">
        <f>VLOOKUP($E23,УЧАСТНИКИ!$A$2:$L$655,9,FALSE)</f>
        <v>#N/A</v>
      </c>
    </row>
    <row r="24" spans="1:47" ht="15.75" hidden="1" customHeight="1">
      <c r="A24" s="17" t="s">
        <v>91</v>
      </c>
      <c r="B24" s="200" t="e">
        <f>VLOOKUP($E24,УЧАСТНИКИ!$A$2:$L$655,3,FALSE)</f>
        <v>#N/A</v>
      </c>
      <c r="C24" s="201" t="e">
        <f>VLOOKUP($E24,УЧАСТНИКИ!$A$2:$L$655,4,FALSE)</f>
        <v>#N/A</v>
      </c>
      <c r="D24" s="202" t="e">
        <f>VLOOKUP($E24,УЧАСТНИКИ!$A$2:$L$655,5,FALSE)</f>
        <v>#N/A</v>
      </c>
      <c r="E24" s="227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1" t="e">
        <f>VLOOKUP($E24,УЧАСТНИКИ!$A$2:$L$655,9,FALSE)</f>
        <v>#N/A</v>
      </c>
    </row>
    <row r="25" spans="1:47" ht="15.75" hidden="1" customHeight="1">
      <c r="A25" s="17" t="s">
        <v>98</v>
      </c>
      <c r="B25" s="200" t="e">
        <f>VLOOKUP($E25,УЧАСТНИКИ!$A$2:$L$655,3,FALSE)</f>
        <v>#N/A</v>
      </c>
      <c r="C25" s="201" t="e">
        <f>VLOOKUP($E25,УЧАСТНИКИ!$A$2:$L$655,4,FALSE)</f>
        <v>#N/A</v>
      </c>
      <c r="D25" s="202" t="e">
        <f>VLOOKUP($E25,УЧАСТНИКИ!$A$2:$L$655,5,FALSE)</f>
        <v>#N/A</v>
      </c>
      <c r="E25" s="227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1" t="e">
        <f>VLOOKUP($E25,УЧАСТНИКИ!$A$2:$L$655,9,FALSE)</f>
        <v>#N/A</v>
      </c>
    </row>
    <row r="26" spans="1:47" ht="15.75" hidden="1" customHeight="1">
      <c r="A26" s="17" t="s">
        <v>99</v>
      </c>
      <c r="B26" s="200" t="e">
        <f>VLOOKUP($E26,УЧАСТНИКИ!$A$2:$L$655,3,FALSE)</f>
        <v>#N/A</v>
      </c>
      <c r="C26" s="201" t="e">
        <f>VLOOKUP($E26,УЧАСТНИКИ!$A$2:$L$655,4,FALSE)</f>
        <v>#N/A</v>
      </c>
      <c r="D26" s="202" t="e">
        <f>VLOOKUP($E26,УЧАСТНИКИ!$A$2:$L$655,5,FALSE)</f>
        <v>#N/A</v>
      </c>
      <c r="E26" s="227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1" t="e">
        <f>VLOOKUP($E26,УЧАСТНИКИ!$A$2:$L$655,9,FALSE)</f>
        <v>#N/A</v>
      </c>
    </row>
    <row r="27" spans="1:47" ht="15.75" customHeight="1">
      <c r="A27" s="31"/>
      <c r="B27" s="32"/>
      <c r="C27" s="65"/>
      <c r="D27" s="32"/>
      <c r="E27" s="42"/>
      <c r="AN27" s="65"/>
    </row>
    <row r="28" spans="1:47" ht="15.75" customHeight="1">
      <c r="A28" s="225" t="s">
        <v>8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</row>
    <row r="29" spans="1:47" ht="15.75" customHeight="1">
      <c r="A29" s="225" t="s">
        <v>9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</row>
    <row r="30" spans="1:47" ht="15.75" customHeight="1">
      <c r="A30" t="s">
        <v>10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1:47" ht="15.75" customHeight="1">
      <c r="A31" s="31"/>
      <c r="B31" s="32"/>
      <c r="C31" s="32"/>
      <c r="D31" s="9"/>
      <c r="E31" s="31"/>
      <c r="F31" s="31"/>
      <c r="G31" s="31"/>
      <c r="H31" s="31"/>
      <c r="I31" s="31"/>
      <c r="J31" s="9"/>
    </row>
    <row r="32" spans="1:47" ht="15.75" customHeight="1">
      <c r="A32" s="31"/>
      <c r="C32" s="32"/>
      <c r="D32" s="9"/>
      <c r="E32" s="31"/>
      <c r="F32" s="31"/>
      <c r="G32" s="31"/>
      <c r="H32" s="31"/>
      <c r="I32" s="31"/>
      <c r="J32" s="9"/>
    </row>
    <row r="33" spans="1:10" ht="15.75" customHeight="1">
      <c r="A33" s="31"/>
      <c r="C33" s="32"/>
      <c r="D33" s="9"/>
      <c r="E33" s="31"/>
      <c r="F33" s="31"/>
      <c r="G33" s="31"/>
      <c r="H33" s="31"/>
      <c r="I33" s="31"/>
      <c r="J33" s="9"/>
    </row>
    <row r="34" spans="1:10" ht="15.75" customHeight="1">
      <c r="C34" s="32"/>
    </row>
    <row r="35" spans="1:10" ht="15.75" customHeight="1">
      <c r="A35" s="31"/>
      <c r="B35" s="9"/>
      <c r="C35" s="9"/>
      <c r="D35" s="9"/>
      <c r="E35" s="31"/>
      <c r="F35" s="31"/>
      <c r="G35" s="31"/>
      <c r="H35" s="31"/>
      <c r="I35" s="31"/>
      <c r="J35" s="9"/>
    </row>
    <row r="36" spans="1:10" ht="15.75" customHeight="1">
      <c r="A36" s="31"/>
      <c r="B36" s="9"/>
      <c r="C36" s="9"/>
      <c r="D36" s="9"/>
      <c r="E36" s="31"/>
      <c r="F36" s="31"/>
      <c r="G36" s="31"/>
      <c r="H36" s="31"/>
      <c r="I36" s="31"/>
      <c r="J36" s="9"/>
    </row>
    <row r="37" spans="1:10" ht="15.75" customHeight="1">
      <c r="A37" s="31"/>
      <c r="B37" s="9"/>
      <c r="C37" s="9"/>
      <c r="D37" s="9"/>
      <c r="E37" s="31"/>
      <c r="F37" s="31"/>
      <c r="G37" s="31"/>
      <c r="H37" s="31"/>
      <c r="I37" s="31"/>
      <c r="J37" s="9"/>
    </row>
    <row r="38" spans="1:10" ht="15.75" customHeight="1">
      <c r="A38" s="31"/>
      <c r="B38" s="9"/>
      <c r="C38" s="9"/>
      <c r="D38" s="9"/>
      <c r="E38" s="31"/>
      <c r="F38" s="31"/>
      <c r="G38" s="31"/>
      <c r="H38" s="31"/>
      <c r="I38" s="31"/>
      <c r="J38" s="9"/>
    </row>
    <row r="39" spans="1:10" ht="15.75" customHeight="1">
      <c r="A39" s="31"/>
      <c r="B39" s="9"/>
      <c r="C39" s="9"/>
      <c r="D39" s="9"/>
      <c r="E39" s="31"/>
      <c r="F39" s="31"/>
      <c r="G39" s="31"/>
      <c r="H39" s="31"/>
      <c r="I39" s="31"/>
      <c r="J39" s="9"/>
    </row>
    <row r="40" spans="1:10" ht="15.75" customHeight="1">
      <c r="A40" s="31"/>
      <c r="B40" s="9"/>
      <c r="C40" s="9"/>
      <c r="D40" s="9"/>
      <c r="E40" s="31"/>
      <c r="F40" s="31"/>
      <c r="G40" s="31"/>
      <c r="H40" s="31"/>
      <c r="I40" s="31"/>
      <c r="J40" s="9"/>
    </row>
    <row r="41" spans="1:10" ht="15.75" customHeight="1">
      <c r="A41" s="31"/>
      <c r="B41" s="9"/>
      <c r="C41" s="9"/>
      <c r="D41" s="9"/>
      <c r="E41" s="31"/>
      <c r="F41" s="31"/>
      <c r="G41" s="31"/>
      <c r="H41" s="31"/>
      <c r="I41" s="31"/>
      <c r="J41" s="9"/>
    </row>
    <row r="42" spans="1:10" ht="15" customHeight="1">
      <c r="A42" s="31"/>
      <c r="B42" s="9"/>
      <c r="C42" s="9"/>
      <c r="D42" s="9"/>
      <c r="E42" s="31"/>
      <c r="F42" s="31"/>
      <c r="G42" s="31"/>
      <c r="H42" s="31"/>
      <c r="I42" s="31"/>
      <c r="J42" s="9"/>
    </row>
    <row r="43" spans="1:10" ht="15" customHeight="1">
      <c r="A43" s="31"/>
      <c r="B43" s="9"/>
      <c r="C43" s="9"/>
      <c r="D43" s="9"/>
      <c r="E43" s="31"/>
      <c r="F43" s="31"/>
      <c r="G43" s="31"/>
      <c r="H43" s="31"/>
      <c r="I43" s="31"/>
      <c r="J43" s="9"/>
    </row>
    <row r="44" spans="1:10" ht="15.75" customHeight="1">
      <c r="B44" s="30"/>
    </row>
    <row r="45" spans="1:10" ht="15.75" customHeight="1">
      <c r="A45" s="31"/>
      <c r="B45" s="9"/>
      <c r="C45" s="9"/>
      <c r="D45" s="9"/>
      <c r="E45" s="31"/>
      <c r="F45" s="31"/>
      <c r="G45" s="31"/>
      <c r="H45" s="31"/>
      <c r="I45" s="31"/>
      <c r="J45" s="9"/>
    </row>
    <row r="46" spans="1:10" ht="15.75" customHeight="1">
      <c r="A46" s="31"/>
      <c r="B46" s="9"/>
      <c r="C46" s="9"/>
      <c r="D46" s="9"/>
      <c r="E46" s="31"/>
      <c r="F46" s="31"/>
      <c r="G46" s="31"/>
      <c r="H46" s="31"/>
      <c r="I46" s="31"/>
      <c r="J46" s="9"/>
    </row>
    <row r="47" spans="1:10" ht="15.75" customHeight="1">
      <c r="A47" s="31"/>
      <c r="B47" s="9"/>
      <c r="C47" s="9"/>
      <c r="D47" s="9"/>
      <c r="E47" s="31"/>
      <c r="F47" s="31"/>
      <c r="G47" s="31"/>
      <c r="H47" s="31"/>
      <c r="I47" s="31"/>
      <c r="J47" s="9"/>
    </row>
    <row r="48" spans="1:10" ht="15.75" customHeight="1">
      <c r="A48" s="31"/>
      <c r="B48" s="9"/>
      <c r="C48" s="9"/>
      <c r="D48" s="9"/>
      <c r="E48" s="31"/>
      <c r="F48" s="31"/>
      <c r="G48" s="31"/>
      <c r="H48" s="31"/>
      <c r="I48" s="31"/>
      <c r="J48" s="9"/>
    </row>
    <row r="49" spans="1:10" ht="15.75" customHeight="1">
      <c r="A49" s="31"/>
      <c r="B49" s="9"/>
      <c r="C49" s="9"/>
      <c r="D49" s="9"/>
      <c r="E49" s="31"/>
      <c r="F49" s="31"/>
      <c r="G49" s="31"/>
      <c r="H49" s="31"/>
      <c r="I49" s="31"/>
      <c r="J49" s="9"/>
    </row>
    <row r="50" spans="1:10" ht="15.75" customHeight="1">
      <c r="A50" s="31"/>
      <c r="B50" s="9"/>
      <c r="C50" s="9"/>
      <c r="D50" s="9"/>
      <c r="E50" s="31"/>
      <c r="F50" s="31"/>
      <c r="G50" s="31"/>
      <c r="H50" s="31"/>
      <c r="I50" s="31"/>
      <c r="J50" s="9"/>
    </row>
    <row r="51" spans="1:10" ht="15.75" customHeight="1">
      <c r="A51" s="31"/>
      <c r="B51" s="9"/>
      <c r="C51" s="9"/>
      <c r="D51" s="9"/>
      <c r="E51" s="31"/>
      <c r="F51" s="31"/>
      <c r="G51" s="31"/>
      <c r="H51" s="31"/>
      <c r="I51" s="31"/>
      <c r="J51" s="9"/>
    </row>
    <row r="52" spans="1:10" ht="15.75" customHeight="1">
      <c r="A52" s="31"/>
      <c r="B52" s="9"/>
      <c r="C52" s="9"/>
      <c r="D52" s="9"/>
      <c r="E52" s="31"/>
      <c r="F52" s="31"/>
      <c r="G52" s="31"/>
      <c r="H52" s="31"/>
      <c r="I52" s="31"/>
      <c r="J52" s="9"/>
    </row>
    <row r="53" spans="1:10" ht="15.75" customHeight="1">
      <c r="A53" s="31"/>
      <c r="B53" s="48"/>
      <c r="C53" s="508"/>
      <c r="D53" s="508"/>
      <c r="E53" s="509"/>
      <c r="F53" s="509"/>
      <c r="G53" s="508"/>
      <c r="H53" s="508"/>
      <c r="I53" s="508"/>
      <c r="J53" s="31"/>
    </row>
    <row r="54" spans="1:10" ht="15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5.75" customHeight="1">
      <c r="A55" s="49"/>
      <c r="B55" s="45"/>
      <c r="C55" s="45"/>
      <c r="D55" s="45"/>
      <c r="E55" s="45"/>
      <c r="F55" s="45"/>
      <c r="G55" s="45"/>
      <c r="H55" s="45"/>
      <c r="I55" s="46"/>
      <c r="J55" s="45"/>
    </row>
    <row r="56" spans="1:10" ht="15.75" customHeight="1">
      <c r="A56" s="47"/>
      <c r="B56" s="45"/>
      <c r="C56" s="45"/>
      <c r="D56" s="45"/>
      <c r="E56" s="47"/>
      <c r="F56" s="45"/>
      <c r="G56" s="45"/>
      <c r="H56" s="45"/>
      <c r="I56" s="47"/>
      <c r="J56" s="45"/>
    </row>
    <row r="57" spans="1:10" ht="15.75" customHeight="1">
      <c r="A57" s="50"/>
      <c r="B57" s="50"/>
      <c r="C57" s="50"/>
      <c r="D57" s="50"/>
      <c r="E57" s="50"/>
      <c r="F57" s="51"/>
      <c r="G57" s="52"/>
      <c r="H57" s="53"/>
      <c r="I57" s="50"/>
      <c r="J57" s="50"/>
    </row>
    <row r="58" spans="1:10" ht="15.7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</row>
    <row r="59" spans="1:10" ht="15.75" customHeight="1">
      <c r="B59" s="30"/>
    </row>
    <row r="60" spans="1:10" ht="15.75" customHeight="1">
      <c r="A60" s="31"/>
      <c r="B60" s="9"/>
      <c r="C60" s="9"/>
      <c r="D60" s="9"/>
      <c r="E60" s="31"/>
      <c r="F60" s="31"/>
      <c r="G60" s="31"/>
      <c r="H60" s="31"/>
      <c r="I60" s="31"/>
      <c r="J60" s="9"/>
    </row>
    <row r="61" spans="1:10" ht="15.75" customHeight="1">
      <c r="A61" s="31"/>
      <c r="B61" s="9"/>
      <c r="C61" s="9"/>
      <c r="D61" s="9"/>
      <c r="E61" s="31"/>
      <c r="F61" s="31"/>
      <c r="G61" s="31"/>
      <c r="H61" s="31"/>
      <c r="I61" s="31"/>
      <c r="J61" s="9"/>
    </row>
    <row r="62" spans="1:10" ht="15.75" customHeight="1">
      <c r="A62" s="31"/>
      <c r="B62" s="9"/>
      <c r="C62" s="9"/>
      <c r="D62" s="9"/>
      <c r="E62" s="31"/>
      <c r="F62" s="31"/>
      <c r="G62" s="31"/>
      <c r="H62" s="31"/>
      <c r="I62" s="31"/>
      <c r="J62" s="9"/>
    </row>
    <row r="63" spans="1:10" ht="15.75" customHeight="1">
      <c r="A63" s="31"/>
      <c r="B63" s="9"/>
      <c r="C63" s="9"/>
      <c r="D63" s="9"/>
      <c r="E63" s="31"/>
      <c r="F63" s="31"/>
      <c r="G63" s="31"/>
      <c r="H63" s="31"/>
      <c r="I63" s="31"/>
      <c r="J63" s="9"/>
    </row>
    <row r="64" spans="1:10" ht="15">
      <c r="A64" s="31"/>
      <c r="B64" s="9"/>
      <c r="C64" s="9"/>
      <c r="D64" s="9"/>
      <c r="E64" s="31"/>
      <c r="F64" s="31"/>
      <c r="G64" s="31"/>
      <c r="H64" s="31"/>
      <c r="I64" s="31"/>
      <c r="J64" s="9"/>
    </row>
    <row r="65" spans="1:10" ht="15">
      <c r="A65" s="31"/>
      <c r="B65" s="9"/>
      <c r="C65" s="9"/>
      <c r="D65" s="9"/>
      <c r="E65" s="31"/>
      <c r="F65" s="31"/>
      <c r="G65" s="31"/>
      <c r="H65" s="31"/>
      <c r="I65" s="31"/>
      <c r="J65" s="9"/>
    </row>
    <row r="66" spans="1:10" ht="15">
      <c r="A66" s="31"/>
      <c r="B66" s="9"/>
      <c r="C66" s="9"/>
      <c r="D66" s="9"/>
      <c r="E66" s="31"/>
      <c r="F66" s="31"/>
      <c r="G66" s="31"/>
      <c r="H66" s="31"/>
      <c r="I66" s="31"/>
      <c r="J66" s="9"/>
    </row>
    <row r="67" spans="1:10" ht="15">
      <c r="A67" s="31"/>
      <c r="B67" s="9"/>
      <c r="C67" s="9"/>
      <c r="D67" s="9"/>
      <c r="E67" s="31"/>
      <c r="F67" s="31"/>
      <c r="G67" s="31"/>
      <c r="H67" s="31"/>
      <c r="I67" s="31"/>
      <c r="J67" s="9"/>
    </row>
    <row r="68" spans="1:10" ht="15">
      <c r="A68" s="31"/>
      <c r="B68" s="9"/>
      <c r="C68" s="9"/>
      <c r="D68" s="9"/>
      <c r="E68" s="31"/>
      <c r="F68" s="31"/>
      <c r="G68" s="31"/>
      <c r="H68" s="31"/>
      <c r="I68" s="31"/>
      <c r="J68" s="9"/>
    </row>
    <row r="69" spans="1:10">
      <c r="B69" s="30"/>
    </row>
    <row r="70" spans="1:10" ht="15">
      <c r="A70" s="31"/>
      <c r="B70" s="9"/>
      <c r="C70" s="9"/>
      <c r="D70" s="9"/>
      <c r="E70" s="31"/>
      <c r="F70" s="31"/>
      <c r="G70" s="31"/>
      <c r="H70" s="31"/>
      <c r="I70" s="31"/>
      <c r="J70" s="9"/>
    </row>
    <row r="71" spans="1:10" ht="15">
      <c r="A71" s="31"/>
      <c r="B71" s="9"/>
      <c r="C71" s="9"/>
      <c r="D71" s="9"/>
      <c r="E71" s="31"/>
      <c r="F71" s="31"/>
      <c r="G71" s="31"/>
      <c r="H71" s="31"/>
      <c r="I71" s="31"/>
      <c r="J71" s="9"/>
    </row>
    <row r="72" spans="1:10" ht="15">
      <c r="A72" s="31"/>
      <c r="B72" s="9"/>
      <c r="C72" s="9"/>
      <c r="D72" s="9"/>
      <c r="E72" s="31"/>
      <c r="F72" s="31"/>
      <c r="G72" s="31"/>
      <c r="H72" s="31"/>
      <c r="I72" s="31"/>
      <c r="J72" s="9"/>
    </row>
    <row r="73" spans="1:10" ht="15">
      <c r="A73" s="31"/>
      <c r="B73" s="9"/>
      <c r="C73" s="9"/>
      <c r="D73" s="9"/>
      <c r="E73" s="31"/>
      <c r="F73" s="31"/>
      <c r="G73" s="31"/>
      <c r="H73" s="31"/>
      <c r="I73" s="31"/>
      <c r="J73" s="9"/>
    </row>
    <row r="74" spans="1:10" ht="15">
      <c r="A74" s="31"/>
      <c r="B74" s="9"/>
      <c r="C74" s="9"/>
      <c r="D74" s="9"/>
      <c r="E74" s="31"/>
      <c r="F74" s="31"/>
      <c r="G74" s="31"/>
      <c r="H74" s="31"/>
      <c r="I74" s="31"/>
      <c r="J74" s="9"/>
    </row>
    <row r="75" spans="1:10" ht="15">
      <c r="A75" s="31"/>
      <c r="B75" s="9"/>
      <c r="C75" s="9"/>
      <c r="D75" s="9"/>
      <c r="E75" s="31"/>
      <c r="F75" s="31"/>
      <c r="G75" s="31"/>
      <c r="H75" s="31"/>
      <c r="I75" s="31"/>
      <c r="J75" s="9"/>
    </row>
    <row r="76" spans="1:10" ht="15">
      <c r="A76" s="31"/>
      <c r="B76" s="9"/>
      <c r="C76" s="9"/>
      <c r="D76" s="9"/>
      <c r="E76" s="31"/>
      <c r="F76" s="31"/>
      <c r="G76" s="31"/>
      <c r="H76" s="31"/>
      <c r="I76" s="31"/>
      <c r="J76" s="9"/>
    </row>
    <row r="77" spans="1:10" ht="15">
      <c r="A77" s="31"/>
      <c r="B77" s="9"/>
      <c r="C77" s="9"/>
      <c r="D77" s="9"/>
      <c r="E77" s="31"/>
      <c r="F77" s="31"/>
      <c r="G77" s="31"/>
      <c r="H77" s="31"/>
      <c r="I77" s="31"/>
      <c r="J77" s="9"/>
    </row>
    <row r="78" spans="1:10" ht="15">
      <c r="A78" s="31"/>
      <c r="B78" s="9"/>
      <c r="C78" s="9"/>
      <c r="D78" s="9"/>
      <c r="E78" s="31"/>
      <c r="F78" s="31"/>
      <c r="G78" s="31"/>
      <c r="H78" s="31"/>
      <c r="I78" s="31"/>
      <c r="J78" s="9"/>
    </row>
    <row r="79" spans="1:10">
      <c r="B79" s="30"/>
    </row>
    <row r="80" spans="1:10" ht="15">
      <c r="A80" s="31"/>
      <c r="B80" s="9"/>
      <c r="C80" s="9"/>
      <c r="D80" s="9"/>
      <c r="E80" s="31"/>
      <c r="F80" s="31"/>
      <c r="G80" s="31"/>
      <c r="H80" s="31"/>
      <c r="I80" s="31"/>
      <c r="J80" s="9"/>
    </row>
    <row r="81" spans="1:10" ht="15">
      <c r="A81" s="31"/>
      <c r="B81" s="9"/>
      <c r="C81" s="9"/>
      <c r="D81" s="9"/>
      <c r="E81" s="31"/>
      <c r="F81" s="31"/>
      <c r="G81" s="31"/>
      <c r="H81" s="31"/>
      <c r="I81" s="31"/>
      <c r="J81" s="9"/>
    </row>
    <row r="82" spans="1:10" ht="15">
      <c r="A82" s="31"/>
      <c r="B82" s="9"/>
      <c r="C82" s="9"/>
      <c r="D82" s="9"/>
      <c r="E82" s="31"/>
      <c r="F82" s="31"/>
      <c r="G82" s="31"/>
      <c r="H82" s="31"/>
      <c r="I82" s="31"/>
      <c r="J82" s="9"/>
    </row>
    <row r="83" spans="1:10" ht="15">
      <c r="A83" s="31"/>
      <c r="B83" s="9"/>
      <c r="C83" s="9"/>
      <c r="D83" s="9"/>
      <c r="E83" s="31"/>
      <c r="F83" s="31"/>
      <c r="G83" s="31"/>
      <c r="H83" s="31"/>
      <c r="I83" s="31"/>
      <c r="J83" s="9"/>
    </row>
    <row r="84" spans="1:10" ht="15">
      <c r="A84" s="31"/>
      <c r="B84" s="9"/>
      <c r="C84" s="9"/>
      <c r="D84" s="9"/>
      <c r="E84" s="31"/>
      <c r="F84" s="31"/>
      <c r="G84" s="31"/>
      <c r="H84" s="31"/>
      <c r="I84" s="31"/>
      <c r="J84" s="9"/>
    </row>
    <row r="85" spans="1:10" ht="15">
      <c r="A85" s="31"/>
      <c r="B85" s="9"/>
      <c r="C85" s="9"/>
      <c r="D85" s="9"/>
      <c r="E85" s="31"/>
      <c r="F85" s="31"/>
      <c r="G85" s="31"/>
      <c r="H85" s="31"/>
      <c r="I85" s="31"/>
      <c r="J85" s="9"/>
    </row>
    <row r="86" spans="1:10" ht="15">
      <c r="A86" s="31"/>
      <c r="B86" s="9"/>
      <c r="C86" s="9"/>
      <c r="D86" s="9"/>
      <c r="E86" s="31"/>
      <c r="F86" s="31"/>
      <c r="G86" s="31"/>
      <c r="H86" s="31"/>
      <c r="I86" s="31"/>
      <c r="J86" s="9"/>
    </row>
    <row r="87" spans="1:10" ht="15">
      <c r="A87" s="31"/>
      <c r="B87" s="9"/>
      <c r="C87" s="9"/>
      <c r="D87" s="9"/>
      <c r="E87" s="31"/>
      <c r="F87" s="31"/>
      <c r="G87" s="31"/>
      <c r="H87" s="31"/>
      <c r="I87" s="31"/>
      <c r="J87" s="9"/>
    </row>
    <row r="88" spans="1:10" ht="15">
      <c r="A88" s="31"/>
      <c r="B88" s="9"/>
      <c r="C88" s="9"/>
      <c r="D88" s="9"/>
      <c r="E88" s="31"/>
      <c r="F88" s="31"/>
      <c r="G88" s="31"/>
      <c r="H88" s="31"/>
      <c r="I88" s="31"/>
      <c r="J88" s="9"/>
    </row>
    <row r="89" spans="1:10">
      <c r="B89" s="30"/>
    </row>
    <row r="90" spans="1:10" ht="15">
      <c r="A90" s="31"/>
      <c r="B90" s="9"/>
      <c r="C90" s="9"/>
      <c r="D90" s="9"/>
      <c r="E90" s="31"/>
      <c r="F90" s="31"/>
      <c r="G90" s="31"/>
      <c r="H90" s="31"/>
      <c r="I90" s="31"/>
      <c r="J90" s="9"/>
    </row>
    <row r="91" spans="1:10" ht="15">
      <c r="A91" s="31"/>
      <c r="B91" s="9"/>
      <c r="C91" s="9"/>
      <c r="D91" s="9"/>
      <c r="E91" s="31"/>
      <c r="F91" s="31"/>
      <c r="G91" s="31"/>
      <c r="H91" s="31"/>
      <c r="I91" s="31"/>
      <c r="J91" s="9"/>
    </row>
    <row r="92" spans="1:10" ht="15">
      <c r="A92" s="31"/>
      <c r="B92" s="9"/>
      <c r="C92" s="9"/>
      <c r="D92" s="9"/>
      <c r="E92" s="31"/>
      <c r="F92" s="31"/>
      <c r="G92" s="31"/>
      <c r="H92" s="31"/>
      <c r="I92" s="31"/>
      <c r="J92" s="9"/>
    </row>
    <row r="93" spans="1:10" ht="15">
      <c r="A93" s="31"/>
      <c r="B93" s="9"/>
      <c r="C93" s="9"/>
      <c r="D93" s="9"/>
      <c r="E93" s="31"/>
      <c r="F93" s="31"/>
      <c r="G93" s="31"/>
      <c r="H93" s="31"/>
      <c r="I93" s="31"/>
      <c r="J93" s="9"/>
    </row>
    <row r="94" spans="1:10" ht="15">
      <c r="A94" s="31"/>
      <c r="B94" s="9"/>
      <c r="C94" s="9"/>
      <c r="D94" s="9"/>
      <c r="E94" s="31"/>
      <c r="F94" s="31"/>
      <c r="G94" s="31"/>
      <c r="H94" s="31"/>
      <c r="I94" s="31"/>
      <c r="J94" s="9"/>
    </row>
    <row r="95" spans="1:10" ht="15">
      <c r="A95" s="31"/>
      <c r="B95" s="9"/>
      <c r="C95" s="9"/>
      <c r="D95" s="9"/>
      <c r="E95" s="31"/>
      <c r="F95" s="31"/>
      <c r="G95" s="31"/>
      <c r="H95" s="31"/>
      <c r="I95" s="31"/>
      <c r="J95" s="9"/>
    </row>
    <row r="96" spans="1:10" ht="15">
      <c r="A96" s="31"/>
      <c r="B96" s="9"/>
      <c r="C96" s="9"/>
      <c r="D96" s="9"/>
      <c r="E96" s="31"/>
      <c r="F96" s="31"/>
      <c r="G96" s="31"/>
      <c r="H96" s="31"/>
      <c r="I96" s="31"/>
      <c r="J96" s="9"/>
    </row>
    <row r="97" spans="1:10" ht="15">
      <c r="A97" s="31"/>
      <c r="B97" s="9"/>
      <c r="C97" s="9"/>
      <c r="D97" s="9"/>
      <c r="E97" s="31"/>
      <c r="F97" s="31"/>
      <c r="G97" s="31"/>
      <c r="H97" s="31"/>
      <c r="I97" s="31"/>
      <c r="J97" s="9"/>
    </row>
    <row r="98" spans="1:10">
      <c r="A98" s="31"/>
      <c r="B98" s="48"/>
      <c r="C98" s="508"/>
      <c r="D98" s="508"/>
      <c r="E98" s="509"/>
      <c r="F98" s="509"/>
      <c r="G98" s="508"/>
      <c r="H98" s="508"/>
      <c r="I98" s="508"/>
      <c r="J98" s="31"/>
    </row>
  </sheetData>
  <mergeCells count="32">
    <mergeCell ref="A1:AN1"/>
    <mergeCell ref="A3:AN3"/>
    <mergeCell ref="F8:AI8"/>
    <mergeCell ref="A4:AN4"/>
    <mergeCell ref="E5:U5"/>
    <mergeCell ref="E6:AK6"/>
    <mergeCell ref="A6:B6"/>
    <mergeCell ref="A8:A9"/>
    <mergeCell ref="B8:B9"/>
    <mergeCell ref="U9:W9"/>
    <mergeCell ref="R9:T9"/>
    <mergeCell ref="I9:K9"/>
    <mergeCell ref="L9:N9"/>
    <mergeCell ref="O9:Q9"/>
    <mergeCell ref="C8:C9"/>
    <mergeCell ref="D8:D9"/>
    <mergeCell ref="G98:I98"/>
    <mergeCell ref="E98:F98"/>
    <mergeCell ref="C98:D98"/>
    <mergeCell ref="C53:D53"/>
    <mergeCell ref="E53:F53"/>
    <mergeCell ref="G53:I53"/>
    <mergeCell ref="C2:AN2"/>
    <mergeCell ref="E8:E9"/>
    <mergeCell ref="AM8:AM9"/>
    <mergeCell ref="AN8:AN9"/>
    <mergeCell ref="AG9:AI9"/>
    <mergeCell ref="X9:Z9"/>
    <mergeCell ref="AA9:AC9"/>
    <mergeCell ref="AL8:AL9"/>
    <mergeCell ref="F9:H9"/>
    <mergeCell ref="AD9:AF9"/>
  </mergeCells>
  <phoneticPr fontId="2" type="noConversion"/>
  <printOptions horizontalCentered="1"/>
  <pageMargins left="0" right="0" top="0.52" bottom="0.39370078740157483" header="0.51181102362204722" footer="0.51181102362204722"/>
  <pageSetup paperSize="9"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10"/>
  </sheetPr>
  <dimension ref="A1:AU116"/>
  <sheetViews>
    <sheetView topLeftCell="A25" workbookViewId="0">
      <selection sqref="A1:AN48"/>
    </sheetView>
  </sheetViews>
  <sheetFormatPr defaultColWidth="9.140625" defaultRowHeight="12.75"/>
  <cols>
    <col min="1" max="1" width="3.85546875" style="23" customWidth="1"/>
    <col min="2" max="2" width="22" style="23" customWidth="1"/>
    <col min="3" max="3" width="9.7109375" style="23" customWidth="1"/>
    <col min="4" max="4" width="21.85546875" style="23" customWidth="1"/>
    <col min="5" max="5" width="7.140625" style="23" customWidth="1"/>
    <col min="6" max="6" width="2.140625" style="23" customWidth="1"/>
    <col min="7" max="7" width="1.85546875" style="23" customWidth="1"/>
    <col min="8" max="8" width="2.28515625" style="23" customWidth="1"/>
    <col min="9" max="36" width="2.140625" style="23" customWidth="1"/>
    <col min="37" max="37" width="2.140625" style="23" bestFit="1" customWidth="1"/>
    <col min="38" max="38" width="7" style="23" customWidth="1"/>
    <col min="39" max="39" width="4.28515625" style="23" customWidth="1"/>
    <col min="40" max="40" width="7.28515625" style="23" customWidth="1"/>
    <col min="41" max="41" width="5.85546875" style="23" customWidth="1"/>
    <col min="42" max="16384" width="9.140625" style="23"/>
  </cols>
  <sheetData>
    <row r="1" spans="1:44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</row>
    <row r="2" spans="1:44" ht="12.75" customHeight="1">
      <c r="A2" s="464" t="str">
        <f>'60СБ'!$A$2</f>
        <v xml:space="preserve">РОСТОВСКАЯ ОБЛАСТНАЯ ОБЩЕСТВЕННАЯ СПОРТИВНАЯ ОРГАНИЗАЦИЯ "ФЕДЕРАЦИЯ ЛЁГКОЙ АТЛЕТИКИ" 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</row>
    <row r="3" spans="1:44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</row>
    <row r="4" spans="1:44" ht="15" customHeight="1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</row>
    <row r="5" spans="1:44">
      <c r="A5" s="46"/>
      <c r="B5" s="45"/>
      <c r="C5" s="11"/>
      <c r="D5" s="3"/>
      <c r="E5" s="480" t="s">
        <v>36</v>
      </c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</row>
    <row r="6" spans="1:44" ht="15">
      <c r="A6" s="512" t="s">
        <v>65</v>
      </c>
      <c r="B6" s="512"/>
      <c r="C6" s="11"/>
      <c r="D6" s="3"/>
      <c r="E6" s="511" t="s">
        <v>366</v>
      </c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1"/>
      <c r="AL6" s="7" t="str">
        <f>d_2</f>
        <v>9 декабря 2023г.</v>
      </c>
    </row>
    <row r="7" spans="1:44" ht="12.75" customHeight="1">
      <c r="A7" s="7" t="str">
        <f>d_4</f>
        <v>ЖЕНЩИНЫ</v>
      </c>
      <c r="B7" s="14"/>
      <c r="C7" s="11"/>
      <c r="D7" s="7"/>
      <c r="W7" s="62"/>
      <c r="X7" s="55"/>
      <c r="AA7" s="122" t="str">
        <f>d_5</f>
        <v>г. РОСТОВ-НА-ДОНУ, л/а манеж ДГТУ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M7" s="47"/>
      <c r="AN7" s="84" t="s">
        <v>122</v>
      </c>
    </row>
    <row r="8" spans="1:44" ht="18" customHeight="1">
      <c r="A8" s="513" t="s">
        <v>44</v>
      </c>
      <c r="B8" s="501" t="s">
        <v>59</v>
      </c>
      <c r="C8" s="501" t="s">
        <v>74</v>
      </c>
      <c r="D8" s="501" t="s">
        <v>110</v>
      </c>
      <c r="E8" s="501" t="s">
        <v>45</v>
      </c>
      <c r="F8" s="510" t="s">
        <v>83</v>
      </c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510"/>
      <c r="AG8" s="510"/>
      <c r="AH8" s="510"/>
      <c r="AI8" s="510"/>
      <c r="AJ8" s="105"/>
      <c r="AK8" s="105"/>
      <c r="AL8" s="501" t="s">
        <v>7</v>
      </c>
      <c r="AM8" s="503" t="s">
        <v>60</v>
      </c>
      <c r="AN8" s="503" t="s">
        <v>79</v>
      </c>
    </row>
    <row r="9" spans="1:44">
      <c r="A9" s="514"/>
      <c r="B9" s="502"/>
      <c r="C9" s="502"/>
      <c r="D9" s="502"/>
      <c r="E9" s="502"/>
      <c r="F9" s="507"/>
      <c r="G9" s="507"/>
      <c r="H9" s="507"/>
      <c r="I9" s="506"/>
      <c r="J9" s="506"/>
      <c r="K9" s="506"/>
      <c r="L9" s="507"/>
      <c r="M9" s="507"/>
      <c r="N9" s="507"/>
      <c r="O9" s="506"/>
      <c r="P9" s="506"/>
      <c r="Q9" s="506"/>
      <c r="R9" s="506"/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5"/>
      <c r="AE9" s="505"/>
      <c r="AF9" s="505"/>
      <c r="AG9" s="505"/>
      <c r="AH9" s="505"/>
      <c r="AI9" s="505"/>
      <c r="AJ9" s="105" t="s">
        <v>85</v>
      </c>
      <c r="AK9" s="105" t="s">
        <v>84</v>
      </c>
      <c r="AL9" s="502"/>
      <c r="AM9" s="504"/>
      <c r="AN9" s="504"/>
      <c r="AR9" s="43"/>
    </row>
    <row r="10" spans="1:44" ht="15.75" customHeight="1">
      <c r="A10" s="17" t="s">
        <v>48</v>
      </c>
      <c r="B10" s="12" t="str">
        <f>VLOOKUP($E10,УЧАСТНИКИ!$A$2:$L$655,3,FALSE)</f>
        <v>КНЮХ АРИНА</v>
      </c>
      <c r="C10" s="13" t="str">
        <f>VLOOKUP($E10,УЧАСТНИКИ!$A$2:$L$655,4,FALSE)</f>
        <v>11.07.2008</v>
      </c>
      <c r="D10" s="253" t="str">
        <f>VLOOKUP($E10,УЧАСТНИКИ!$A$2:$L$655,5,FALSE)</f>
        <v>РОСТОВ СШ-1</v>
      </c>
      <c r="E10" s="254" t="s">
        <v>48</v>
      </c>
      <c r="F10" s="256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3"/>
      <c r="AR10" s="31"/>
    </row>
    <row r="11" spans="1:44" ht="15.75" customHeight="1">
      <c r="A11" s="17" t="s">
        <v>49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53" t="e">
        <f>VLOOKUP($E11,УЧАСТНИКИ!$A$2:$L$655,5,FALSE)</f>
        <v>#N/A</v>
      </c>
      <c r="E11" s="254" t="s">
        <v>436</v>
      </c>
      <c r="F11" s="256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3"/>
    </row>
    <row r="12" spans="1:44" ht="15.75" customHeight="1">
      <c r="A12" s="17" t="s">
        <v>50</v>
      </c>
      <c r="B12" s="12" t="str">
        <f>VLOOKUP($E12,УЧАСТНИКИ!$A$2:$L$655,3,FALSE)</f>
        <v>БОРОВИЧЕНКО ЗЛАТА</v>
      </c>
      <c r="C12" s="13" t="str">
        <f>VLOOKUP($E12,УЧАСТНИКИ!$A$2:$L$655,4,FALSE)</f>
        <v>06.11.2008</v>
      </c>
      <c r="D12" s="253" t="str">
        <f>VLOOKUP($E12,УЧАСТНИКИ!$A$2:$L$655,5,FALSE)</f>
        <v>СШОРК ЦСКА (СКА, Ростов н/Д)</v>
      </c>
      <c r="E12" s="347" t="s">
        <v>50</v>
      </c>
      <c r="F12" s="25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3"/>
    </row>
    <row r="13" spans="1:44" ht="15.75" customHeight="1">
      <c r="A13" s="17" t="s">
        <v>51</v>
      </c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53" t="e">
        <f>VLOOKUP($E13,УЧАСТНИКИ!$A$2:$L$655,5,FALSE)</f>
        <v>#N/A</v>
      </c>
      <c r="E13" s="280" t="s">
        <v>742</v>
      </c>
      <c r="F13" s="256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3"/>
    </row>
    <row r="14" spans="1:44" ht="15.75" customHeight="1">
      <c r="A14" s="17" t="s">
        <v>52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53" t="e">
        <f>VLOOKUP($E14,УЧАСТНИКИ!$A$2:$L$655,5,FALSE)</f>
        <v>#N/A</v>
      </c>
      <c r="E14" s="254" t="s">
        <v>420</v>
      </c>
      <c r="F14" s="25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3"/>
    </row>
    <row r="15" spans="1:44" ht="15.75" customHeight="1">
      <c r="A15" s="17" t="s">
        <v>53</v>
      </c>
      <c r="B15" s="12" t="str">
        <f>VLOOKUP($E15,УЧАСТНИКИ!$A$2:$L$655,3,FALSE)</f>
        <v>ОСЬКИНА ЕВА</v>
      </c>
      <c r="C15" s="13" t="str">
        <f>VLOOKUP($E15,УЧАСТНИКИ!$A$2:$L$655,4,FALSE)</f>
        <v>15.09.2010</v>
      </c>
      <c r="D15" s="253" t="str">
        <f>VLOOKUP($E15,УЧАСТНИКИ!$A$2:$L$655,5,FALSE)</f>
        <v>СШОРК ЦСКА (СКА, Ростов н/Д)</v>
      </c>
      <c r="E15" s="347" t="s">
        <v>91</v>
      </c>
      <c r="F15" s="25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3"/>
    </row>
    <row r="16" spans="1:44" ht="15.75" customHeight="1">
      <c r="A16" s="17" t="s">
        <v>54</v>
      </c>
      <c r="B16" s="12" t="str">
        <f>VLOOKUP($E16,УЧАСТНИКИ!$A$2:$L$655,3,FALSE)</f>
        <v>ВАВИЛОВА ЕЛИЗАВЕТА</v>
      </c>
      <c r="C16" s="13" t="str">
        <f>VLOOKUP($E16,УЧАСТНИКИ!$A$2:$L$655,4,FALSE)</f>
        <v>27.05.2004</v>
      </c>
      <c r="D16" s="253" t="str">
        <f>VLOOKUP($E16,УЧАСТНИКИ!$A$2:$L$655,5,FALSE)</f>
        <v>РОСТОВ ГБУ ДО РО СШОР-5</v>
      </c>
      <c r="E16" s="254" t="s">
        <v>98</v>
      </c>
      <c r="F16" s="25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3"/>
    </row>
    <row r="17" spans="1:40" ht="15.75" customHeight="1">
      <c r="A17" s="17" t="s">
        <v>90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53" t="e">
        <f>VLOOKUP($E17,УЧАСТНИКИ!$A$2:$L$655,5,FALSE)</f>
        <v>#N/A</v>
      </c>
      <c r="E17" s="347" t="s">
        <v>103</v>
      </c>
      <c r="F17" s="256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3"/>
    </row>
    <row r="18" spans="1:40" ht="15.75" customHeight="1">
      <c r="A18" s="17" t="s">
        <v>97</v>
      </c>
      <c r="B18" s="12" t="e">
        <f>VLOOKUP($E18,УЧАСТНИКИ!$A$2:$L$655,3,FALSE)</f>
        <v>#N/A</v>
      </c>
      <c r="C18" s="13" t="e">
        <f>VLOOKUP($E18,УЧАСТНИКИ!$A$2:$L$655,4,FALSE)</f>
        <v>#N/A</v>
      </c>
      <c r="D18" s="253" t="e">
        <f>VLOOKUP($E18,УЧАСТНИКИ!$A$2:$L$655,5,FALSE)</f>
        <v>#N/A</v>
      </c>
      <c r="E18" s="347" t="s">
        <v>248</v>
      </c>
      <c r="F18" s="256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3"/>
    </row>
    <row r="19" spans="1:40" ht="15.75" customHeight="1">
      <c r="A19" s="17" t="s">
        <v>96</v>
      </c>
      <c r="B19" s="12" t="e">
        <f>VLOOKUP($E19,УЧАСТНИКИ!$A$2:$L$655,3,FALSE)</f>
        <v>#N/A</v>
      </c>
      <c r="C19" s="13" t="e">
        <f>VLOOKUP($E19,УЧАСТНИКИ!$A$2:$L$655,4,FALSE)</f>
        <v>#N/A</v>
      </c>
      <c r="D19" s="253" t="e">
        <f>VLOOKUP($E19,УЧАСТНИКИ!$A$2:$L$655,5,FALSE)</f>
        <v>#N/A</v>
      </c>
      <c r="E19" s="254" t="s">
        <v>750</v>
      </c>
      <c r="F19" s="256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3"/>
    </row>
    <row r="20" spans="1:40" ht="15.75" customHeight="1">
      <c r="A20" s="17" t="s">
        <v>95</v>
      </c>
      <c r="B20" s="12" t="str">
        <f>VLOOKUP($E20,УЧАСТНИКИ!$A$2:$L$655,3,FALSE)</f>
        <v>ТЕТОВА АРИНА</v>
      </c>
      <c r="C20" s="13" t="str">
        <f>VLOOKUP($E20,УЧАСТНИКИ!$A$2:$L$655,4,FALSE)</f>
        <v>04.06.2009</v>
      </c>
      <c r="D20" s="253" t="str">
        <f>VLOOKUP($E20,УЧАСТНИКИ!$A$2:$L$655,5,FALSE)</f>
        <v>БАТАЙСК МБУ ДО СШ</v>
      </c>
      <c r="E20" s="347" t="s">
        <v>199</v>
      </c>
      <c r="F20" s="256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3"/>
    </row>
    <row r="21" spans="1:40" ht="15.75" customHeight="1">
      <c r="A21" s="17" t="s">
        <v>94</v>
      </c>
      <c r="B21" s="12" t="e">
        <f>VLOOKUP($E21,УЧАСТНИКИ!$A$2:$L$655,3,FALSE)</f>
        <v>#N/A</v>
      </c>
      <c r="C21" s="13" t="e">
        <f>VLOOKUP($E21,УЧАСТНИКИ!$A$2:$L$655,4,FALSE)</f>
        <v>#N/A</v>
      </c>
      <c r="D21" s="253" t="e">
        <f>VLOOKUP($E21,УЧАСТНИКИ!$A$2:$L$655,5,FALSE)</f>
        <v>#N/A</v>
      </c>
      <c r="E21" s="254" t="s">
        <v>564</v>
      </c>
      <c r="F21" s="25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3"/>
    </row>
    <row r="22" spans="1:40" ht="15.75" customHeight="1">
      <c r="A22" s="17" t="s">
        <v>93</v>
      </c>
      <c r="B22" s="12" t="e">
        <f>VLOOKUP($E22,УЧАСТНИКИ!$A$2:$L$655,3,FALSE)</f>
        <v>#N/A</v>
      </c>
      <c r="C22" s="13" t="e">
        <f>VLOOKUP($E22,УЧАСТНИКИ!$A$2:$L$655,4,FALSE)</f>
        <v>#N/A</v>
      </c>
      <c r="D22" s="253" t="e">
        <f>VLOOKUP($E22,УЧАСТНИКИ!$A$2:$L$655,5,FALSE)</f>
        <v>#N/A</v>
      </c>
      <c r="E22" s="254" t="s">
        <v>767</v>
      </c>
      <c r="F22" s="25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3"/>
    </row>
    <row r="23" spans="1:40" ht="15" customHeight="1">
      <c r="A23" s="17" t="s">
        <v>92</v>
      </c>
      <c r="B23" s="12" t="e">
        <f>VLOOKUP($E23,УЧАСТНИКИ!$A$2:$L$655,3,FALSE)</f>
        <v>#N/A</v>
      </c>
      <c r="C23" s="13" t="e">
        <f>VLOOKUP($E23,УЧАСТНИКИ!$A$2:$L$655,4,FALSE)</f>
        <v>#N/A</v>
      </c>
      <c r="D23" s="253" t="e">
        <f>VLOOKUP($E23,УЧАСТНИКИ!$A$2:$L$655,5,FALSE)</f>
        <v>#N/A</v>
      </c>
      <c r="E23" s="254" t="s">
        <v>692</v>
      </c>
      <c r="F23" s="25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3"/>
    </row>
    <row r="24" spans="1:40" ht="15.75" customHeight="1">
      <c r="A24" s="17" t="s">
        <v>91</v>
      </c>
      <c r="B24" s="12" t="str">
        <f>VLOOKUP($E24,УЧАСТНИКИ!$A$2:$L$655,3,FALSE)</f>
        <v>СИДЕЛЬНИК АЛЕНА</v>
      </c>
      <c r="C24" s="13" t="str">
        <f>VLOOKUP($E24,УЧАСТНИКИ!$A$2:$L$655,4,FALSE)</f>
        <v>18.02.2008</v>
      </c>
      <c r="D24" s="253" t="str">
        <f>VLOOKUP($E24,УЧАСТНИКИ!$A$2:$L$655,5,FALSE)</f>
        <v>АЗОВ СШ-2</v>
      </c>
      <c r="E24" s="347" t="s">
        <v>239</v>
      </c>
      <c r="F24" s="256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3"/>
    </row>
    <row r="25" spans="1:40" ht="15.75" customHeight="1">
      <c r="A25" s="17" t="s">
        <v>98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53" t="e">
        <f>VLOOKUP($E25,УЧАСТНИКИ!$A$2:$L$655,5,FALSE)</f>
        <v>#N/A</v>
      </c>
      <c r="E25" s="347" t="s">
        <v>269</v>
      </c>
      <c r="F25" s="256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3"/>
    </row>
    <row r="26" spans="1:40" ht="15.75" customHeight="1">
      <c r="A26" s="17" t="s">
        <v>99</v>
      </c>
      <c r="B26" s="12" t="str">
        <f>VLOOKUP($E26,УЧАСТНИКИ!$A$2:$L$655,3,FALSE)</f>
        <v>ПРОКОПЕНКО ИРИНА</v>
      </c>
      <c r="C26" s="13" t="str">
        <f>VLOOKUP($E26,УЧАСТНИКИ!$A$2:$L$655,4,FALSE)</f>
        <v>29.06.2007</v>
      </c>
      <c r="D26" s="253" t="str">
        <f>VLOOKUP($E26,УЧАСТНИКИ!$A$2:$L$655,5,FALSE)</f>
        <v>РОСТОВ СШ-1</v>
      </c>
      <c r="E26" s="347" t="s">
        <v>475</v>
      </c>
      <c r="F26" s="256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3"/>
    </row>
    <row r="27" spans="1:40" ht="15.75" customHeight="1">
      <c r="A27" s="17" t="s">
        <v>100</v>
      </c>
      <c r="B27" s="12" t="e">
        <f>VLOOKUP($E27,УЧАСТНИКИ!$A$2:$L$655,3,FALSE)</f>
        <v>#N/A</v>
      </c>
      <c r="C27" s="13" t="e">
        <f>VLOOKUP($E27,УЧАСТНИКИ!$A$2:$L$655,4,FALSE)</f>
        <v>#N/A</v>
      </c>
      <c r="D27" s="253" t="e">
        <f>VLOOKUP($E27,УЧАСТНИКИ!$A$2:$L$655,5,FALSE)</f>
        <v>#N/A</v>
      </c>
      <c r="E27" s="280" t="s">
        <v>583</v>
      </c>
      <c r="F27" s="256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3"/>
    </row>
    <row r="28" spans="1:40" ht="15.75" customHeight="1">
      <c r="A28" s="17" t="s">
        <v>101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53" t="e">
        <f>VLOOKUP($E28,УЧАСТНИКИ!$A$2:$L$655,5,FALSE)</f>
        <v>#N/A</v>
      </c>
      <c r="E28" s="347" t="s">
        <v>212</v>
      </c>
      <c r="F28" s="25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3"/>
    </row>
    <row r="29" spans="1:40" ht="15.75" customHeight="1">
      <c r="A29" s="17" t="s">
        <v>102</v>
      </c>
      <c r="B29" s="12" t="str">
        <f>VLOOKUP($E29,УЧАСТНИКИ!$A$2:$L$655,3,FALSE)</f>
        <v>СИДОРОВА СОФЬЯ</v>
      </c>
      <c r="C29" s="13" t="str">
        <f>VLOOKUP($E29,УЧАСТНИКИ!$A$2:$L$655,4,FALSE)</f>
        <v>11.07.2010</v>
      </c>
      <c r="D29" s="253" t="str">
        <f>VLOOKUP($E29,УЧАСТНИКИ!$A$2:$L$655,5,FALSE)</f>
        <v>АЗОВ СШ-2</v>
      </c>
      <c r="E29" s="347" t="s">
        <v>731</v>
      </c>
      <c r="F29" s="25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3"/>
    </row>
    <row r="30" spans="1:40">
      <c r="A30" s="17" t="s">
        <v>103</v>
      </c>
      <c r="B30" s="12" t="str">
        <f>VLOOKUP($E30,УЧАСТНИКИ!$A$2:$L$655,3,FALSE)</f>
        <v>СИДОРОВА ВИКТОРИЯ</v>
      </c>
      <c r="C30" s="13" t="str">
        <f>VLOOKUP($E30,УЧАСТНИКИ!$A$2:$L$655,4,FALSE)</f>
        <v>11.07.2010</v>
      </c>
      <c r="D30" s="253" t="str">
        <f>VLOOKUP($E30,УЧАСТНИКИ!$A$2:$L$655,5,FALSE)</f>
        <v>АЗОВ СШ-2</v>
      </c>
      <c r="E30" s="347" t="s">
        <v>734</v>
      </c>
      <c r="F30" s="256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3"/>
    </row>
    <row r="31" spans="1:40" ht="15.75" customHeight="1">
      <c r="A31" s="17" t="s">
        <v>96</v>
      </c>
      <c r="B31" s="12" t="e">
        <f>VLOOKUP($E31,УЧАСТНИКИ!$A$2:$L$655,3,FALSE)</f>
        <v>#N/A</v>
      </c>
      <c r="C31" s="13" t="e">
        <f>VLOOKUP($E31,УЧАСТНИКИ!$A$2:$L$655,4,FALSE)</f>
        <v>#N/A</v>
      </c>
      <c r="D31" s="253" t="e">
        <f>VLOOKUP($E31,УЧАСТНИКИ!$A$2:$L$655,5,FALSE)</f>
        <v>#N/A</v>
      </c>
      <c r="E31" s="254" t="s">
        <v>565</v>
      </c>
      <c r="F31" s="256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91" t="e">
        <f>VLOOKUP($E31,УЧАСТНИКИ!$A$2:$L$655,9,FALSE)</f>
        <v>#N/A</v>
      </c>
    </row>
    <row r="32" spans="1:40" ht="15.75" customHeight="1">
      <c r="A32" s="17" t="s">
        <v>95</v>
      </c>
      <c r="B32" s="12" t="e">
        <f>VLOOKUP($E32,УЧАСТНИКИ!$A$2:$L$655,3,FALSE)</f>
        <v>#N/A</v>
      </c>
      <c r="C32" s="13" t="e">
        <f>VLOOKUP($E32,УЧАСТНИКИ!$A$2:$L$655,4,FALSE)</f>
        <v>#N/A</v>
      </c>
      <c r="D32" s="253" t="e">
        <f>VLOOKUP($E32,УЧАСТНИКИ!$A$2:$L$655,5,FALSE)</f>
        <v>#N/A</v>
      </c>
      <c r="E32" s="347" t="s">
        <v>441</v>
      </c>
      <c r="F32" s="256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91" t="e">
        <f>VLOOKUP($E32,УЧАСТНИКИ!$A$2:$L$655,9,FALSE)</f>
        <v>#N/A</v>
      </c>
    </row>
    <row r="33" spans="1:47" ht="15.75" customHeight="1">
      <c r="A33" s="17" t="s">
        <v>94</v>
      </c>
      <c r="B33" s="12" t="e">
        <f>VLOOKUP($E33,УЧАСТНИКИ!$A$2:$L$655,3,FALSE)</f>
        <v>#N/A</v>
      </c>
      <c r="C33" s="13" t="e">
        <f>VLOOKUP($E33,УЧАСТНИКИ!$A$2:$L$655,4,FALSE)</f>
        <v>#N/A</v>
      </c>
      <c r="D33" s="253" t="e">
        <f>VLOOKUP($E33,УЧАСТНИКИ!$A$2:$L$655,5,FALSE)</f>
        <v>#N/A</v>
      </c>
      <c r="E33" s="254" t="s">
        <v>422</v>
      </c>
      <c r="F33" s="256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91" t="e">
        <f>VLOOKUP($E33,УЧАСТНИКИ!$A$2:$L$655,9,FALSE)</f>
        <v>#N/A</v>
      </c>
    </row>
    <row r="34" spans="1:47" ht="15.75" customHeight="1">
      <c r="A34" s="17" t="s">
        <v>93</v>
      </c>
      <c r="B34" s="12" t="e">
        <f>VLOOKUP($E34,УЧАСТНИКИ!$A$2:$L$655,3,FALSE)</f>
        <v>#N/A</v>
      </c>
      <c r="C34" s="13" t="e">
        <f>VLOOKUP($E34,УЧАСТНИКИ!$A$2:$L$655,4,FALSE)</f>
        <v>#N/A</v>
      </c>
      <c r="D34" s="253" t="e">
        <f>VLOOKUP($E34,УЧАСТНИКИ!$A$2:$L$655,5,FALSE)</f>
        <v>#N/A</v>
      </c>
      <c r="E34" s="254" t="s">
        <v>428</v>
      </c>
      <c r="F34" s="256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91" t="e">
        <f>VLOOKUP($E34,УЧАСТНИКИ!$A$2:$L$655,9,FALSE)</f>
        <v>#N/A</v>
      </c>
    </row>
    <row r="35" spans="1:47" ht="15.75" customHeight="1">
      <c r="A35" s="17" t="s">
        <v>92</v>
      </c>
      <c r="B35" s="12" t="str">
        <f>VLOOKUP($E35,УЧАСТНИКИ!$A$2:$L$655,3,FALSE)</f>
        <v>КОЛЯДИНСКАЯ АНГЕЛИНА</v>
      </c>
      <c r="C35" s="13" t="str">
        <f>VLOOKUP($E35,УЧАСТНИКИ!$A$2:$L$655,4,FALSE)</f>
        <v>11.12.2007</v>
      </c>
      <c r="D35" s="253" t="str">
        <f>VLOOKUP($E35,УЧАСТНИКИ!$A$2:$L$655,5,FALSE)</f>
        <v>АЗОВ СШ-2</v>
      </c>
      <c r="E35" s="347" t="s">
        <v>379</v>
      </c>
      <c r="F35" s="256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91">
        <f>VLOOKUP($E35,УЧАСТНИКИ!$A$2:$L$655,9,FALSE)</f>
        <v>0</v>
      </c>
    </row>
    <row r="36" spans="1:47" ht="15.75" customHeight="1">
      <c r="A36" s="17" t="s">
        <v>91</v>
      </c>
      <c r="B36" s="190" t="e">
        <f>VLOOKUP($E36,УЧАСТНИКИ!$A$2:$L$655,3,FALSE)</f>
        <v>#N/A</v>
      </c>
      <c r="C36" s="191" t="e">
        <f>VLOOKUP($E36,УЧАСТНИКИ!$A$2:$L$655,4,FALSE)</f>
        <v>#N/A</v>
      </c>
      <c r="D36" s="190" t="e">
        <f>VLOOKUP($E36,УЧАСТНИКИ!$A$2:$L$655,5,FALSE)</f>
        <v>#N/A</v>
      </c>
      <c r="E36" s="24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1" t="e">
        <f>VLOOKUP($E36,УЧАСТНИКИ!$A$2:$L$655,9,FALSE)</f>
        <v>#N/A</v>
      </c>
    </row>
    <row r="37" spans="1:47" ht="15.75" customHeight="1">
      <c r="A37" s="17" t="s">
        <v>98</v>
      </c>
      <c r="B37" s="190" t="e">
        <f>VLOOKUP($E37,УЧАСТНИКИ!$A$2:$L$655,3,FALSE)</f>
        <v>#N/A</v>
      </c>
      <c r="C37" s="191" t="e">
        <f>VLOOKUP($E37,УЧАСТНИКИ!$A$2:$L$655,4,FALSE)</f>
        <v>#N/A</v>
      </c>
      <c r="D37" s="190" t="e">
        <f>VLOOKUP($E37,УЧАСТНИКИ!$A$2:$L$655,5,FALSE)</f>
        <v>#N/A</v>
      </c>
      <c r="E37" s="24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1" t="e">
        <f>VLOOKUP($E37,УЧАСТНИКИ!$A$2:$L$655,9,FALSE)</f>
        <v>#N/A</v>
      </c>
    </row>
    <row r="38" spans="1:47" ht="15.75" hidden="1" customHeight="1">
      <c r="A38" s="17" t="s">
        <v>99</v>
      </c>
      <c r="B38" s="190" t="e">
        <f>VLOOKUP($E38,УЧАСТНИКИ!$A$2:$L$655,3,FALSE)</f>
        <v>#N/A</v>
      </c>
      <c r="C38" s="191" t="e">
        <f>VLOOKUP($E38,УЧАСТНИКИ!$A$2:$L$655,4,FALSE)</f>
        <v>#N/A</v>
      </c>
      <c r="D38" s="190" t="e">
        <f>VLOOKUP($E38,УЧАСТНИКИ!$A$2:$L$655,5,FALSE)</f>
        <v>#N/A</v>
      </c>
      <c r="E38" s="24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1" t="e">
        <f>VLOOKUP($E38,УЧАСТНИКИ!$A$2:$L$655,9,FALSE)</f>
        <v>#N/A</v>
      </c>
    </row>
    <row r="39" spans="1:47" ht="15.75" hidden="1" customHeight="1">
      <c r="A39" s="17" t="s">
        <v>100</v>
      </c>
      <c r="B39" s="190" t="e">
        <f>VLOOKUP($E39,УЧАСТНИКИ!$A$2:$L$655,3,FALSE)</f>
        <v>#N/A</v>
      </c>
      <c r="C39" s="191" t="e">
        <f>VLOOKUP($E39,УЧАСТНИКИ!$A$2:$L$655,4,FALSE)</f>
        <v>#N/A</v>
      </c>
      <c r="D39" s="190" t="e">
        <f>VLOOKUP($E39,УЧАСТНИКИ!$A$2:$L$655,5,FALSE)</f>
        <v>#N/A</v>
      </c>
      <c r="E39" s="24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91" t="e">
        <f>VLOOKUP($E39,УЧАСТНИКИ!$A$2:$L$655,9,FALSE)</f>
        <v>#N/A</v>
      </c>
    </row>
    <row r="40" spans="1:47" ht="15.75" hidden="1" customHeight="1">
      <c r="A40" s="17" t="s">
        <v>101</v>
      </c>
      <c r="B40" s="190" t="e">
        <f>VLOOKUP($E40,УЧАСТНИКИ!$A$2:$L$655,3,FALSE)</f>
        <v>#N/A</v>
      </c>
      <c r="C40" s="191" t="e">
        <f>VLOOKUP($E40,УЧАСТНИКИ!$A$2:$L$655,4,FALSE)</f>
        <v>#N/A</v>
      </c>
      <c r="D40" s="190" t="e">
        <f>VLOOKUP($E40,УЧАСТНИКИ!$A$2:$L$655,5,FALSE)</f>
        <v>#N/A</v>
      </c>
      <c r="E40" s="24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1" t="e">
        <f>VLOOKUP($E40,УЧАСТНИКИ!$A$2:$L$655,9,FALSE)</f>
        <v>#N/A</v>
      </c>
    </row>
    <row r="41" spans="1:47" ht="15.75" hidden="1" customHeight="1">
      <c r="A41" s="17" t="s">
        <v>102</v>
      </c>
      <c r="B41" s="190" t="e">
        <f>VLOOKUP($E41,УЧАСТНИКИ!$A$2:$L$655,3,FALSE)</f>
        <v>#N/A</v>
      </c>
      <c r="C41" s="191" t="e">
        <f>VLOOKUP($E41,УЧАСТНИКИ!$A$2:$L$655,4,FALSE)</f>
        <v>#N/A</v>
      </c>
      <c r="D41" s="190" t="e">
        <f>VLOOKUP($E41,УЧАСТНИКИ!$A$2:$L$655,5,FALSE)</f>
        <v>#N/A</v>
      </c>
      <c r="E41" s="24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1" t="e">
        <f>VLOOKUP($E41,УЧАСТНИКИ!$A$2:$L$655,9,FALSE)</f>
        <v>#N/A</v>
      </c>
    </row>
    <row r="42" spans="1:47" ht="15.75" hidden="1" customHeight="1">
      <c r="A42" s="17" t="s">
        <v>103</v>
      </c>
      <c r="B42" s="190" t="e">
        <f>VLOOKUP($E42,УЧАСТНИКИ!$A$2:$L$655,3,FALSE)</f>
        <v>#N/A</v>
      </c>
      <c r="C42" s="191" t="e">
        <f>VLOOKUP($E42,УЧАСТНИКИ!$A$2:$L$655,4,FALSE)</f>
        <v>#N/A</v>
      </c>
      <c r="D42" s="190" t="e">
        <f>VLOOKUP($E42,УЧАСТНИКИ!$A$2:$L$655,5,FALSE)</f>
        <v>#N/A</v>
      </c>
      <c r="E42" s="24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1" t="e">
        <f>VLOOKUP($E42,УЧАСТНИКИ!$A$2:$L$655,9,FALSE)</f>
        <v>#N/A</v>
      </c>
    </row>
    <row r="43" spans="1:47" ht="15.75" hidden="1" customHeight="1">
      <c r="A43" s="17"/>
      <c r="B43" s="12"/>
      <c r="C43" s="92"/>
      <c r="D43" s="12"/>
      <c r="E43" s="24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349"/>
    </row>
    <row r="44" spans="1:47" ht="15.75" hidden="1" customHeight="1">
      <c r="A44" s="31"/>
      <c r="B44" s="32"/>
      <c r="C44" s="65"/>
      <c r="D44" s="32"/>
      <c r="E44" s="42"/>
      <c r="AN44" s="65"/>
    </row>
    <row r="45" spans="1:47" ht="15.75" hidden="1" customHeight="1">
      <c r="A45" s="31"/>
      <c r="B45" s="9"/>
      <c r="C45" s="9"/>
      <c r="D45" s="9"/>
      <c r="E45" s="31"/>
      <c r="F45" s="31"/>
      <c r="G45" s="31"/>
      <c r="H45" s="31"/>
      <c r="I45" s="31"/>
      <c r="J45" s="9"/>
      <c r="AO45" s="44"/>
    </row>
    <row r="46" spans="1:47" ht="15.75" customHeight="1">
      <c r="A46" s="225" t="s">
        <v>8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</row>
    <row r="47" spans="1:47" ht="15.75" customHeight="1">
      <c r="A47" s="225" t="s">
        <v>9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</row>
    <row r="48" spans="1:47" ht="15.75" customHeight="1">
      <c r="A48" t="s">
        <v>10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10" ht="15.75" customHeight="1">
      <c r="A49" s="31"/>
      <c r="B49" s="32"/>
      <c r="C49" s="32"/>
      <c r="D49" s="9"/>
      <c r="E49" s="31"/>
      <c r="F49" s="31"/>
      <c r="G49" s="31"/>
      <c r="H49" s="31"/>
      <c r="I49" s="31"/>
      <c r="J49" s="9"/>
    </row>
    <row r="50" spans="1:10" ht="15.75" customHeight="1">
      <c r="A50" s="31"/>
      <c r="C50" s="32"/>
      <c r="D50" s="9"/>
      <c r="E50" s="31"/>
      <c r="F50" s="31"/>
      <c r="G50" s="31"/>
      <c r="H50" s="31"/>
      <c r="I50" s="31"/>
      <c r="J50" s="9"/>
    </row>
    <row r="51" spans="1:10" ht="15.75" customHeight="1">
      <c r="A51" s="31"/>
      <c r="C51" s="32"/>
      <c r="D51" s="9"/>
      <c r="E51" s="31"/>
      <c r="F51" s="31"/>
      <c r="G51" s="31"/>
      <c r="H51" s="31"/>
      <c r="I51" s="31"/>
      <c r="J51" s="9"/>
    </row>
    <row r="52" spans="1:10" ht="15.75" customHeight="1">
      <c r="C52" s="32"/>
    </row>
    <row r="53" spans="1:10" ht="15.75" customHeight="1">
      <c r="A53" s="31"/>
      <c r="B53" s="9"/>
      <c r="C53" s="9"/>
      <c r="D53" s="9"/>
      <c r="E53" s="31"/>
      <c r="F53" s="31"/>
      <c r="G53" s="31"/>
      <c r="H53" s="31"/>
      <c r="I53" s="31"/>
      <c r="J53" s="9"/>
    </row>
    <row r="54" spans="1:10" ht="15.75" customHeight="1">
      <c r="A54" s="31"/>
      <c r="B54" s="9"/>
      <c r="C54" s="9"/>
      <c r="D54" s="9"/>
      <c r="E54" s="31"/>
      <c r="F54" s="31"/>
      <c r="G54" s="31"/>
      <c r="H54" s="31"/>
      <c r="I54" s="31"/>
      <c r="J54" s="9"/>
    </row>
    <row r="55" spans="1:10" ht="15.75" customHeight="1">
      <c r="A55" s="31"/>
      <c r="B55" s="9"/>
      <c r="C55" s="9"/>
      <c r="D55" s="9"/>
      <c r="E55" s="31"/>
      <c r="F55" s="31"/>
      <c r="G55" s="31"/>
      <c r="H55" s="31"/>
      <c r="I55" s="31"/>
      <c r="J55" s="9"/>
    </row>
    <row r="56" spans="1:10" ht="15.75" customHeight="1">
      <c r="A56" s="31"/>
      <c r="B56" s="9"/>
      <c r="C56" s="9"/>
      <c r="D56" s="9"/>
      <c r="E56" s="31"/>
      <c r="F56" s="31"/>
      <c r="G56" s="31"/>
      <c r="H56" s="31"/>
      <c r="I56" s="31"/>
      <c r="J56" s="9"/>
    </row>
    <row r="57" spans="1:10" ht="15.75" customHeight="1">
      <c r="A57" s="31"/>
      <c r="B57" s="9"/>
      <c r="C57" s="9"/>
      <c r="D57" s="9"/>
      <c r="E57" s="31"/>
      <c r="F57" s="31"/>
      <c r="G57" s="31"/>
      <c r="H57" s="31"/>
      <c r="I57" s="31"/>
      <c r="J57" s="9"/>
    </row>
    <row r="58" spans="1:10" ht="15.75" customHeight="1">
      <c r="A58" s="31"/>
      <c r="B58" s="9"/>
      <c r="C58" s="9"/>
      <c r="D58" s="9"/>
      <c r="E58" s="31"/>
      <c r="F58" s="31"/>
      <c r="G58" s="31"/>
      <c r="H58" s="31"/>
      <c r="I58" s="31"/>
      <c r="J58" s="9"/>
    </row>
    <row r="59" spans="1:10" ht="15.75" customHeight="1">
      <c r="A59" s="31"/>
      <c r="B59" s="9"/>
      <c r="C59" s="9"/>
      <c r="D59" s="9"/>
      <c r="E59" s="31"/>
      <c r="F59" s="31"/>
      <c r="G59" s="31"/>
      <c r="H59" s="31"/>
      <c r="I59" s="31"/>
      <c r="J59" s="9"/>
    </row>
    <row r="60" spans="1:10" ht="15" customHeight="1">
      <c r="A60" s="31"/>
      <c r="B60" s="9"/>
      <c r="C60" s="9"/>
      <c r="D60" s="9"/>
      <c r="E60" s="31"/>
      <c r="F60" s="31"/>
      <c r="G60" s="31"/>
      <c r="H60" s="31"/>
      <c r="I60" s="31"/>
      <c r="J60" s="9"/>
    </row>
    <row r="61" spans="1:10" ht="15" customHeight="1">
      <c r="A61" s="31"/>
      <c r="B61" s="9"/>
      <c r="C61" s="9"/>
      <c r="D61" s="9"/>
      <c r="E61" s="31"/>
      <c r="F61" s="31"/>
      <c r="G61" s="31"/>
      <c r="H61" s="31"/>
      <c r="I61" s="31"/>
      <c r="J61" s="9"/>
    </row>
    <row r="62" spans="1:10" ht="15.75" customHeight="1">
      <c r="B62" s="30"/>
    </row>
    <row r="63" spans="1:10" ht="15.75" customHeight="1">
      <c r="A63" s="31"/>
      <c r="B63" s="9"/>
      <c r="C63" s="9"/>
      <c r="D63" s="9"/>
      <c r="E63" s="31"/>
      <c r="F63" s="31"/>
      <c r="G63" s="31"/>
      <c r="H63" s="31"/>
      <c r="I63" s="31"/>
      <c r="J63" s="9"/>
    </row>
    <row r="64" spans="1:10" ht="15.75" customHeight="1">
      <c r="A64" s="31"/>
      <c r="B64" s="9"/>
      <c r="C64" s="9"/>
      <c r="D64" s="9"/>
      <c r="E64" s="31"/>
      <c r="F64" s="31"/>
      <c r="G64" s="31"/>
      <c r="H64" s="31"/>
      <c r="I64" s="31"/>
      <c r="J64" s="9"/>
    </row>
    <row r="65" spans="1:10" ht="15.75" customHeight="1">
      <c r="A65" s="31"/>
      <c r="B65" s="9"/>
      <c r="C65" s="9"/>
      <c r="D65" s="9"/>
      <c r="E65" s="31"/>
      <c r="F65" s="31"/>
      <c r="G65" s="31"/>
      <c r="H65" s="31"/>
      <c r="I65" s="31"/>
      <c r="J65" s="9"/>
    </row>
    <row r="66" spans="1:10" ht="15.75" customHeight="1">
      <c r="A66" s="31"/>
      <c r="B66" s="9"/>
      <c r="C66" s="9"/>
      <c r="D66" s="9"/>
      <c r="E66" s="31"/>
      <c r="F66" s="31"/>
      <c r="G66" s="31"/>
      <c r="H66" s="31"/>
      <c r="I66" s="31"/>
      <c r="J66" s="9"/>
    </row>
    <row r="67" spans="1:10" ht="15.75" customHeight="1">
      <c r="A67" s="31"/>
      <c r="B67" s="9"/>
      <c r="C67" s="9"/>
      <c r="D67" s="9"/>
      <c r="E67" s="31"/>
      <c r="F67" s="31"/>
      <c r="G67" s="31"/>
      <c r="H67" s="31"/>
      <c r="I67" s="31"/>
      <c r="J67" s="9"/>
    </row>
    <row r="68" spans="1:10" ht="15.75" customHeight="1">
      <c r="A68" s="31"/>
      <c r="B68" s="9"/>
      <c r="C68" s="9"/>
      <c r="D68" s="9"/>
      <c r="E68" s="31"/>
      <c r="F68" s="31"/>
      <c r="G68" s="31"/>
      <c r="H68" s="31"/>
      <c r="I68" s="31"/>
      <c r="J68" s="9"/>
    </row>
    <row r="69" spans="1:10" ht="15.75" customHeight="1">
      <c r="A69" s="31"/>
      <c r="B69" s="9"/>
      <c r="C69" s="9"/>
      <c r="D69" s="9"/>
      <c r="E69" s="31"/>
      <c r="F69" s="31"/>
      <c r="G69" s="31"/>
      <c r="H69" s="31"/>
      <c r="I69" s="31"/>
      <c r="J69" s="9"/>
    </row>
    <row r="70" spans="1:10" ht="15.75" customHeight="1">
      <c r="A70" s="31"/>
      <c r="B70" s="9"/>
      <c r="C70" s="9"/>
      <c r="D70" s="9"/>
      <c r="E70" s="31"/>
      <c r="F70" s="31"/>
      <c r="G70" s="31"/>
      <c r="H70" s="31"/>
      <c r="I70" s="31"/>
      <c r="J70" s="9"/>
    </row>
    <row r="71" spans="1:10" ht="15.75" customHeight="1">
      <c r="A71" s="31"/>
      <c r="B71" s="48"/>
      <c r="C71" s="508"/>
      <c r="D71" s="508"/>
      <c r="E71" s="509"/>
      <c r="F71" s="509"/>
      <c r="G71" s="508"/>
      <c r="H71" s="508"/>
      <c r="I71" s="508"/>
      <c r="J71" s="31"/>
    </row>
    <row r="72" spans="1:10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5.75" customHeight="1">
      <c r="A73" s="49"/>
      <c r="B73" s="45"/>
      <c r="C73" s="45"/>
      <c r="D73" s="45"/>
      <c r="E73" s="45"/>
      <c r="F73" s="45"/>
      <c r="G73" s="45"/>
      <c r="H73" s="45"/>
      <c r="I73" s="46"/>
      <c r="J73" s="45"/>
    </row>
    <row r="74" spans="1:10" ht="15.75" customHeight="1">
      <c r="A74" s="47"/>
      <c r="B74" s="45"/>
      <c r="C74" s="45"/>
      <c r="D74" s="45"/>
      <c r="E74" s="47"/>
      <c r="F74" s="45"/>
      <c r="G74" s="45"/>
      <c r="H74" s="45"/>
      <c r="I74" s="47"/>
      <c r="J74" s="45"/>
    </row>
    <row r="75" spans="1:10" ht="15.75" customHeight="1">
      <c r="A75" s="50"/>
      <c r="B75" s="50"/>
      <c r="C75" s="50"/>
      <c r="D75" s="50"/>
      <c r="E75" s="50"/>
      <c r="F75" s="51"/>
      <c r="G75" s="52"/>
      <c r="H75" s="53"/>
      <c r="I75" s="50"/>
      <c r="J75" s="50"/>
    </row>
    <row r="76" spans="1:10" ht="15.7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</row>
    <row r="77" spans="1:10" ht="15.75" customHeight="1">
      <c r="B77" s="30"/>
    </row>
    <row r="78" spans="1:10" ht="15.75" customHeight="1">
      <c r="A78" s="31"/>
      <c r="B78" s="9"/>
      <c r="C78" s="9"/>
      <c r="D78" s="9"/>
      <c r="E78" s="31"/>
      <c r="F78" s="31"/>
      <c r="G78" s="31"/>
      <c r="H78" s="31"/>
      <c r="I78" s="31"/>
      <c r="J78" s="9"/>
    </row>
    <row r="79" spans="1:10" ht="15.75" customHeight="1">
      <c r="A79" s="31"/>
      <c r="B79" s="9"/>
      <c r="C79" s="9"/>
      <c r="D79" s="9"/>
      <c r="E79" s="31"/>
      <c r="F79" s="31"/>
      <c r="G79" s="31"/>
      <c r="H79" s="31"/>
      <c r="I79" s="31"/>
      <c r="J79" s="9"/>
    </row>
    <row r="80" spans="1:10" ht="15.75" customHeight="1">
      <c r="A80" s="31"/>
      <c r="B80" s="9"/>
      <c r="C80" s="9"/>
      <c r="D80" s="9"/>
      <c r="E80" s="31"/>
      <c r="F80" s="31"/>
      <c r="G80" s="31"/>
      <c r="H80" s="31"/>
      <c r="I80" s="31"/>
      <c r="J80" s="9"/>
    </row>
    <row r="81" spans="1:10" ht="15.75" customHeight="1">
      <c r="A81" s="31"/>
      <c r="B81" s="9"/>
      <c r="C81" s="9"/>
      <c r="D81" s="9"/>
      <c r="E81" s="31"/>
      <c r="F81" s="31"/>
      <c r="G81" s="31"/>
      <c r="H81" s="31"/>
      <c r="I81" s="31"/>
      <c r="J81" s="9"/>
    </row>
    <row r="82" spans="1:10" ht="15">
      <c r="A82" s="31"/>
      <c r="B82" s="9"/>
      <c r="C82" s="9"/>
      <c r="D82" s="9"/>
      <c r="E82" s="31"/>
      <c r="F82" s="31"/>
      <c r="G82" s="31"/>
      <c r="H82" s="31"/>
      <c r="I82" s="31"/>
      <c r="J82" s="9"/>
    </row>
    <row r="83" spans="1:10" ht="15">
      <c r="A83" s="31"/>
      <c r="B83" s="9"/>
      <c r="C83" s="9"/>
      <c r="D83" s="9"/>
      <c r="E83" s="31"/>
      <c r="F83" s="31"/>
      <c r="G83" s="31"/>
      <c r="H83" s="31"/>
      <c r="I83" s="31"/>
      <c r="J83" s="9"/>
    </row>
    <row r="84" spans="1:10" ht="15">
      <c r="A84" s="31"/>
      <c r="B84" s="9"/>
      <c r="C84" s="9"/>
      <c r="D84" s="9"/>
      <c r="E84" s="31"/>
      <c r="F84" s="31"/>
      <c r="G84" s="31"/>
      <c r="H84" s="31"/>
      <c r="I84" s="31"/>
      <c r="J84" s="9"/>
    </row>
    <row r="85" spans="1:10" ht="15">
      <c r="A85" s="31"/>
      <c r="B85" s="9"/>
      <c r="C85" s="9"/>
      <c r="D85" s="9"/>
      <c r="E85" s="31"/>
      <c r="F85" s="31"/>
      <c r="G85" s="31"/>
      <c r="H85" s="31"/>
      <c r="I85" s="31"/>
      <c r="J85" s="9"/>
    </row>
    <row r="86" spans="1:10" ht="15">
      <c r="A86" s="31"/>
      <c r="B86" s="9"/>
      <c r="C86" s="9"/>
      <c r="D86" s="9"/>
      <c r="E86" s="31"/>
      <c r="F86" s="31"/>
      <c r="G86" s="31"/>
      <c r="H86" s="31"/>
      <c r="I86" s="31"/>
      <c r="J86" s="9"/>
    </row>
    <row r="87" spans="1:10">
      <c r="B87" s="30"/>
    </row>
    <row r="88" spans="1:10" ht="15">
      <c r="A88" s="31"/>
      <c r="B88" s="9"/>
      <c r="C88" s="9"/>
      <c r="D88" s="9"/>
      <c r="E88" s="31"/>
      <c r="F88" s="31"/>
      <c r="G88" s="31"/>
      <c r="H88" s="31"/>
      <c r="I88" s="31"/>
      <c r="J88" s="9"/>
    </row>
    <row r="89" spans="1:10" ht="15">
      <c r="A89" s="31"/>
      <c r="B89" s="9"/>
      <c r="C89" s="9"/>
      <c r="D89" s="9"/>
      <c r="E89" s="31"/>
      <c r="F89" s="31"/>
      <c r="G89" s="31"/>
      <c r="H89" s="31"/>
      <c r="I89" s="31"/>
      <c r="J89" s="9"/>
    </row>
    <row r="90" spans="1:10" ht="15">
      <c r="A90" s="31"/>
      <c r="B90" s="9"/>
      <c r="C90" s="9"/>
      <c r="D90" s="9"/>
      <c r="E90" s="31"/>
      <c r="F90" s="31"/>
      <c r="G90" s="31"/>
      <c r="H90" s="31"/>
      <c r="I90" s="31"/>
      <c r="J90" s="9"/>
    </row>
    <row r="91" spans="1:10" ht="15">
      <c r="A91" s="31"/>
      <c r="B91" s="9"/>
      <c r="C91" s="9"/>
      <c r="D91" s="9"/>
      <c r="E91" s="31"/>
      <c r="F91" s="31"/>
      <c r="G91" s="31"/>
      <c r="H91" s="31"/>
      <c r="I91" s="31"/>
      <c r="J91" s="9"/>
    </row>
    <row r="92" spans="1:10" ht="15">
      <c r="A92" s="31"/>
      <c r="B92" s="9"/>
      <c r="C92" s="9"/>
      <c r="D92" s="9"/>
      <c r="E92" s="31"/>
      <c r="F92" s="31"/>
      <c r="G92" s="31"/>
      <c r="H92" s="31"/>
      <c r="I92" s="31"/>
      <c r="J92" s="9"/>
    </row>
    <row r="93" spans="1:10" ht="15">
      <c r="A93" s="31"/>
      <c r="B93" s="9"/>
      <c r="C93" s="9"/>
      <c r="D93" s="9"/>
      <c r="E93" s="31"/>
      <c r="F93" s="31"/>
      <c r="G93" s="31"/>
      <c r="H93" s="31"/>
      <c r="I93" s="31"/>
      <c r="J93" s="9"/>
    </row>
    <row r="94" spans="1:10" ht="15">
      <c r="A94" s="31"/>
      <c r="B94" s="9"/>
      <c r="C94" s="9"/>
      <c r="D94" s="9"/>
      <c r="E94" s="31"/>
      <c r="F94" s="31"/>
      <c r="G94" s="31"/>
      <c r="H94" s="31"/>
      <c r="I94" s="31"/>
      <c r="J94" s="9"/>
    </row>
    <row r="95" spans="1:10" ht="15">
      <c r="A95" s="31"/>
      <c r="B95" s="9"/>
      <c r="C95" s="9"/>
      <c r="D95" s="9"/>
      <c r="E95" s="31"/>
      <c r="F95" s="31"/>
      <c r="G95" s="31"/>
      <c r="H95" s="31"/>
      <c r="I95" s="31"/>
      <c r="J95" s="9"/>
    </row>
    <row r="96" spans="1:10" ht="15">
      <c r="A96" s="31"/>
      <c r="B96" s="9"/>
      <c r="C96" s="9"/>
      <c r="D96" s="9"/>
      <c r="E96" s="31"/>
      <c r="F96" s="31"/>
      <c r="G96" s="31"/>
      <c r="H96" s="31"/>
      <c r="I96" s="31"/>
      <c r="J96" s="9"/>
    </row>
    <row r="97" spans="1:10">
      <c r="B97" s="30"/>
    </row>
    <row r="98" spans="1:10" ht="15">
      <c r="A98" s="31"/>
      <c r="B98" s="9"/>
      <c r="C98" s="9"/>
      <c r="D98" s="9"/>
      <c r="E98" s="31"/>
      <c r="F98" s="31"/>
      <c r="G98" s="31"/>
      <c r="H98" s="31"/>
      <c r="I98" s="31"/>
      <c r="J98" s="9"/>
    </row>
    <row r="99" spans="1:10" ht="15">
      <c r="A99" s="31"/>
      <c r="B99" s="9"/>
      <c r="C99" s="9"/>
      <c r="D99" s="9"/>
      <c r="E99" s="31"/>
      <c r="F99" s="31"/>
      <c r="G99" s="31"/>
      <c r="H99" s="31"/>
      <c r="I99" s="31"/>
      <c r="J99" s="9"/>
    </row>
    <row r="100" spans="1:10" ht="15">
      <c r="A100" s="31"/>
      <c r="B100" s="9"/>
      <c r="C100" s="9"/>
      <c r="D100" s="9"/>
      <c r="E100" s="31"/>
      <c r="F100" s="31"/>
      <c r="G100" s="31"/>
      <c r="H100" s="31"/>
      <c r="I100" s="31"/>
      <c r="J100" s="9"/>
    </row>
    <row r="101" spans="1:10" ht="15">
      <c r="A101" s="31"/>
      <c r="B101" s="9"/>
      <c r="C101" s="9"/>
      <c r="D101" s="9"/>
      <c r="E101" s="31"/>
      <c r="F101" s="31"/>
      <c r="G101" s="31"/>
      <c r="H101" s="31"/>
      <c r="I101" s="31"/>
      <c r="J101" s="9"/>
    </row>
    <row r="102" spans="1:10" ht="15">
      <c r="A102" s="31"/>
      <c r="B102" s="9"/>
      <c r="C102" s="9"/>
      <c r="D102" s="9"/>
      <c r="E102" s="31"/>
      <c r="F102" s="31"/>
      <c r="G102" s="31"/>
      <c r="H102" s="31"/>
      <c r="I102" s="31"/>
      <c r="J102" s="9"/>
    </row>
    <row r="103" spans="1:10" ht="15">
      <c r="A103" s="31"/>
      <c r="B103" s="9"/>
      <c r="C103" s="9"/>
      <c r="D103" s="9"/>
      <c r="E103" s="31"/>
      <c r="F103" s="31"/>
      <c r="G103" s="31"/>
      <c r="H103" s="31"/>
      <c r="I103" s="31"/>
      <c r="J103" s="9"/>
    </row>
    <row r="104" spans="1:10" ht="15">
      <c r="A104" s="31"/>
      <c r="B104" s="9"/>
      <c r="C104" s="9"/>
      <c r="D104" s="9"/>
      <c r="E104" s="31"/>
      <c r="F104" s="31"/>
      <c r="G104" s="31"/>
      <c r="H104" s="31"/>
      <c r="I104" s="31"/>
      <c r="J104" s="9"/>
    </row>
    <row r="105" spans="1:10" ht="15">
      <c r="A105" s="31"/>
      <c r="B105" s="9"/>
      <c r="C105" s="9"/>
      <c r="D105" s="9"/>
      <c r="E105" s="31"/>
      <c r="F105" s="31"/>
      <c r="G105" s="31"/>
      <c r="H105" s="31"/>
      <c r="I105" s="31"/>
      <c r="J105" s="9"/>
    </row>
    <row r="106" spans="1:10" ht="15">
      <c r="A106" s="31"/>
      <c r="B106" s="9"/>
      <c r="C106" s="9"/>
      <c r="D106" s="9"/>
      <c r="E106" s="31"/>
      <c r="F106" s="31"/>
      <c r="G106" s="31"/>
      <c r="H106" s="31"/>
      <c r="I106" s="31"/>
      <c r="J106" s="9"/>
    </row>
    <row r="107" spans="1:10">
      <c r="B107" s="30"/>
    </row>
    <row r="108" spans="1:10" ht="15">
      <c r="A108" s="31"/>
      <c r="B108" s="9"/>
      <c r="C108" s="9"/>
      <c r="D108" s="9"/>
      <c r="E108" s="31"/>
      <c r="F108" s="31"/>
      <c r="G108" s="31"/>
      <c r="H108" s="31"/>
      <c r="I108" s="31"/>
      <c r="J108" s="9"/>
    </row>
    <row r="109" spans="1:10" ht="15">
      <c r="A109" s="31"/>
      <c r="B109" s="9"/>
      <c r="C109" s="9"/>
      <c r="D109" s="9"/>
      <c r="E109" s="31"/>
      <c r="F109" s="31"/>
      <c r="G109" s="31"/>
      <c r="H109" s="31"/>
      <c r="I109" s="31"/>
      <c r="J109" s="9"/>
    </row>
    <row r="110" spans="1:10" ht="15">
      <c r="A110" s="31"/>
      <c r="B110" s="9"/>
      <c r="C110" s="9"/>
      <c r="D110" s="9"/>
      <c r="E110" s="31"/>
      <c r="F110" s="31"/>
      <c r="G110" s="31"/>
      <c r="H110" s="31"/>
      <c r="I110" s="31"/>
      <c r="J110" s="9"/>
    </row>
    <row r="111" spans="1:10" ht="15">
      <c r="A111" s="31"/>
      <c r="B111" s="9"/>
      <c r="C111" s="9"/>
      <c r="D111" s="9"/>
      <c r="E111" s="31"/>
      <c r="F111" s="31"/>
      <c r="G111" s="31"/>
      <c r="H111" s="31"/>
      <c r="I111" s="31"/>
      <c r="J111" s="9"/>
    </row>
    <row r="112" spans="1:10" ht="15">
      <c r="A112" s="31"/>
      <c r="B112" s="9"/>
      <c r="C112" s="9"/>
      <c r="D112" s="9"/>
      <c r="E112" s="31"/>
      <c r="F112" s="31"/>
      <c r="G112" s="31"/>
      <c r="H112" s="31"/>
      <c r="I112" s="31"/>
      <c r="J112" s="9"/>
    </row>
    <row r="113" spans="1:10" ht="15">
      <c r="A113" s="31"/>
      <c r="B113" s="9"/>
      <c r="C113" s="9"/>
      <c r="D113" s="9"/>
      <c r="E113" s="31"/>
      <c r="F113" s="31"/>
      <c r="G113" s="31"/>
      <c r="H113" s="31"/>
      <c r="I113" s="31"/>
      <c r="J113" s="9"/>
    </row>
    <row r="114" spans="1:10" ht="15">
      <c r="A114" s="31"/>
      <c r="B114" s="9"/>
      <c r="C114" s="9"/>
      <c r="D114" s="9"/>
      <c r="E114" s="31"/>
      <c r="F114" s="31"/>
      <c r="G114" s="31"/>
      <c r="H114" s="31"/>
      <c r="I114" s="31"/>
      <c r="J114" s="9"/>
    </row>
    <row r="115" spans="1:10" ht="15">
      <c r="A115" s="31"/>
      <c r="B115" s="9"/>
      <c r="C115" s="9"/>
      <c r="D115" s="9"/>
      <c r="E115" s="31"/>
      <c r="F115" s="31"/>
      <c r="G115" s="31"/>
      <c r="H115" s="31"/>
      <c r="I115" s="31"/>
      <c r="J115" s="9"/>
    </row>
    <row r="116" spans="1:10">
      <c r="A116" s="31"/>
      <c r="B116" s="48"/>
      <c r="C116" s="508"/>
      <c r="D116" s="508"/>
      <c r="E116" s="509"/>
      <c r="F116" s="509"/>
      <c r="G116" s="508"/>
      <c r="H116" s="508"/>
      <c r="I116" s="508"/>
      <c r="J116" s="31"/>
    </row>
  </sheetData>
  <customSheetViews>
    <customSheetView guid="{B28A55F2-F506-44F5-8B45-C06C81F4E83D}" showRuler="0" topLeftCell="B1">
      <selection activeCell="AM6" sqref="AM6"/>
      <pageMargins left="0" right="0" top="0.39370078740157483" bottom="0.39370078740157483" header="0.51181102362204722" footer="0.51181102362204722"/>
      <pageSetup paperSize="9" orientation="landscape" horizontalDpi="300" verticalDpi="300" r:id="rId1"/>
      <headerFooter alignWithMargins="0"/>
    </customSheetView>
  </customSheetViews>
  <mergeCells count="32">
    <mergeCell ref="A4:AN4"/>
    <mergeCell ref="A1:AN1"/>
    <mergeCell ref="A3:AN3"/>
    <mergeCell ref="E5:U5"/>
    <mergeCell ref="A6:B6"/>
    <mergeCell ref="E6:AK6"/>
    <mergeCell ref="A2:AN2"/>
    <mergeCell ref="B8:B9"/>
    <mergeCell ref="AL8:AL9"/>
    <mergeCell ref="AM8:AM9"/>
    <mergeCell ref="I9:K9"/>
    <mergeCell ref="A8:A9"/>
    <mergeCell ref="C8:C9"/>
    <mergeCell ref="C116:D116"/>
    <mergeCell ref="E116:F116"/>
    <mergeCell ref="G116:I116"/>
    <mergeCell ref="AA9:AC9"/>
    <mergeCell ref="R9:T9"/>
    <mergeCell ref="X9:Z9"/>
    <mergeCell ref="C71:D71"/>
    <mergeCell ref="D8:D9"/>
    <mergeCell ref="E71:F71"/>
    <mergeCell ref="G71:I71"/>
    <mergeCell ref="AN8:AN9"/>
    <mergeCell ref="E8:E9"/>
    <mergeCell ref="F8:AI8"/>
    <mergeCell ref="F9:H9"/>
    <mergeCell ref="AG9:AI9"/>
    <mergeCell ref="O9:Q9"/>
    <mergeCell ref="U9:W9"/>
    <mergeCell ref="AD9:AF9"/>
    <mergeCell ref="L9:N9"/>
  </mergeCells>
  <phoneticPr fontId="2" type="noConversion"/>
  <printOptions horizontalCentered="1"/>
  <pageMargins left="0" right="0" top="0" bottom="0" header="0.51181102362204722" footer="0.51181102362204722"/>
  <pageSetup paperSize="9" scale="96" orientation="landscape" r:id="rId2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15"/>
    <pageSetUpPr fitToPage="1"/>
  </sheetPr>
  <dimension ref="A1:Y76"/>
  <sheetViews>
    <sheetView zoomScale="98" zoomScaleNormal="98" workbookViewId="0">
      <selection activeCell="A68" sqref="A68"/>
    </sheetView>
  </sheetViews>
  <sheetFormatPr defaultColWidth="9.140625" defaultRowHeight="12.75" outlineLevelCol="1"/>
  <cols>
    <col min="1" max="1" width="8.85546875" style="39" customWidth="1"/>
    <col min="2" max="2" width="24" style="23" customWidth="1"/>
    <col min="3" max="3" width="12.28515625" style="42" customWidth="1"/>
    <col min="4" max="4" width="7.5703125" style="42" customWidth="1"/>
    <col min="5" max="5" width="17.7109375" style="23" customWidth="1"/>
    <col min="6" max="6" width="6.85546875" style="23" hidden="1" customWidth="1"/>
    <col min="7" max="7" width="13.140625" style="23" customWidth="1"/>
    <col min="8" max="8" width="11" style="23" hidden="1" customWidth="1" outlineLevel="1"/>
    <col min="9" max="9" width="10.28515625" style="42" customWidth="1" collapsed="1"/>
    <col min="10" max="10" width="12.140625" style="42" hidden="1" customWidth="1" outlineLevel="1"/>
    <col min="11" max="11" width="8.5703125" style="42" customWidth="1" collapsed="1"/>
    <col min="12" max="12" width="7.7109375" style="23" customWidth="1"/>
    <col min="13" max="13" width="6.140625" style="36" hidden="1" customWidth="1"/>
    <col min="14" max="14" width="35.42578125" style="23" customWidth="1"/>
    <col min="15" max="15" width="8" style="23" hidden="1" customWidth="1" outlineLevel="1"/>
    <col min="16" max="24" width="9.140625" style="23" hidden="1" customWidth="1" outlineLevel="1"/>
    <col min="25" max="25" width="9.140625" style="23" collapsed="1"/>
    <col min="26" max="16384" width="9.140625" style="23"/>
  </cols>
  <sheetData>
    <row r="1" spans="1:2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S1" s="146"/>
      <c r="T1" s="147"/>
    </row>
    <row r="2" spans="1:25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S2" s="146"/>
      <c r="T2" s="147"/>
    </row>
    <row r="3" spans="1:25">
      <c r="A3" s="464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S3" s="146"/>
      <c r="T3" s="147"/>
    </row>
    <row r="4" spans="1:2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S4" s="146"/>
      <c r="T4" s="147"/>
    </row>
    <row r="5" spans="1:25" ht="24.7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S5" s="146"/>
      <c r="T5" s="147"/>
    </row>
    <row r="6" spans="1:25" ht="12.75" customHeight="1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S6" s="146"/>
      <c r="T6" s="147"/>
    </row>
    <row r="7" spans="1:25" ht="12.75" customHeight="1">
      <c r="A7" s="488" t="s">
        <v>174</v>
      </c>
      <c r="B7" s="488"/>
      <c r="D7" s="41"/>
      <c r="E7" s="363"/>
      <c r="N7" s="99"/>
      <c r="S7" s="146"/>
      <c r="T7" s="147"/>
    </row>
    <row r="8" spans="1:25">
      <c r="A8" s="488"/>
      <c r="B8" s="488"/>
      <c r="D8" s="41"/>
      <c r="E8" s="363"/>
      <c r="F8" s="220" t="s">
        <v>62</v>
      </c>
      <c r="G8" s="269" t="s">
        <v>62</v>
      </c>
      <c r="H8" s="132" t="s">
        <v>279</v>
      </c>
      <c r="I8" s="518" t="s">
        <v>1115</v>
      </c>
      <c r="J8" s="518"/>
      <c r="K8" s="518"/>
      <c r="L8" s="249" t="str">
        <f>'60м'!I7</f>
        <v>15:55</v>
      </c>
      <c r="N8" s="169" t="str">
        <f>d_6</f>
        <v>t° +20 вл. 58%</v>
      </c>
      <c r="O8" s="118" t="s">
        <v>20</v>
      </c>
      <c r="P8" s="118"/>
      <c r="Q8" s="118"/>
    </row>
    <row r="9" spans="1:25" ht="12.75" customHeight="1">
      <c r="A9" s="7" t="str">
        <f>d_4</f>
        <v>ЖЕНЩИНЫ</v>
      </c>
      <c r="D9" s="41"/>
      <c r="E9" s="363"/>
      <c r="F9" s="519" t="s">
        <v>63</v>
      </c>
      <c r="G9" s="519"/>
      <c r="H9" s="131" t="s">
        <v>326</v>
      </c>
      <c r="I9" s="154" t="s">
        <v>1115</v>
      </c>
      <c r="J9" s="154"/>
      <c r="K9" s="154"/>
      <c r="L9" s="249" t="s">
        <v>279</v>
      </c>
      <c r="N9" s="123" t="s">
        <v>1116</v>
      </c>
      <c r="P9" s="118" t="s">
        <v>125</v>
      </c>
      <c r="Q9" s="118" t="s">
        <v>126</v>
      </c>
      <c r="R9" s="118" t="s">
        <v>127</v>
      </c>
      <c r="S9" s="118">
        <v>1</v>
      </c>
      <c r="T9" s="118">
        <v>2</v>
      </c>
      <c r="U9" s="118" t="s">
        <v>50</v>
      </c>
      <c r="V9" s="118" t="s">
        <v>128</v>
      </c>
      <c r="W9" s="118" t="s">
        <v>129</v>
      </c>
      <c r="X9" s="118" t="s">
        <v>130</v>
      </c>
    </row>
    <row r="10" spans="1:25" ht="16.5" customHeight="1" thickBot="1">
      <c r="A10" s="515" t="s">
        <v>13</v>
      </c>
      <c r="B10" s="515" t="s">
        <v>68</v>
      </c>
      <c r="C10" s="515" t="s">
        <v>69</v>
      </c>
      <c r="D10" s="515" t="s">
        <v>14</v>
      </c>
      <c r="E10" s="522" t="s">
        <v>110</v>
      </c>
      <c r="F10" s="517" t="s">
        <v>112</v>
      </c>
      <c r="G10" s="523" t="s">
        <v>119</v>
      </c>
      <c r="H10" s="136"/>
      <c r="I10" s="517" t="s">
        <v>15</v>
      </c>
      <c r="J10" s="171"/>
      <c r="K10" s="517" t="s">
        <v>16</v>
      </c>
      <c r="L10" s="515" t="s">
        <v>17</v>
      </c>
      <c r="M10" s="235" t="s">
        <v>18</v>
      </c>
      <c r="N10" s="521" t="s">
        <v>19</v>
      </c>
      <c r="P10" s="161">
        <v>722</v>
      </c>
      <c r="Q10" s="161">
        <v>751</v>
      </c>
      <c r="R10" s="161">
        <v>784</v>
      </c>
      <c r="S10" s="161">
        <v>814</v>
      </c>
      <c r="T10" s="161">
        <v>864</v>
      </c>
      <c r="U10" s="161">
        <v>914</v>
      </c>
      <c r="V10" s="161">
        <v>964</v>
      </c>
      <c r="W10" s="161">
        <v>1014</v>
      </c>
      <c r="X10" s="162">
        <v>1074</v>
      </c>
    </row>
    <row r="11" spans="1:25" ht="15.75">
      <c r="A11" s="515"/>
      <c r="B11" s="515"/>
      <c r="C11" s="515"/>
      <c r="D11" s="515"/>
      <c r="E11" s="522"/>
      <c r="F11" s="517"/>
      <c r="G11" s="523"/>
      <c r="H11" s="136"/>
      <c r="I11" s="517"/>
      <c r="J11" s="171"/>
      <c r="K11" s="517"/>
      <c r="L11" s="515"/>
      <c r="M11" s="235"/>
      <c r="N11" s="521"/>
      <c r="P11" s="172"/>
      <c r="Q11" s="217">
        <f t="shared" ref="Q11" si="0">MIN(H11,J11)</f>
        <v>0</v>
      </c>
      <c r="R11" s="172"/>
      <c r="S11" s="172"/>
      <c r="T11" s="172"/>
      <c r="U11" s="172"/>
      <c r="V11" s="172"/>
      <c r="W11" s="172"/>
      <c r="X11" s="172"/>
    </row>
    <row r="12" spans="1:25" ht="20.25" customHeight="1">
      <c r="A12" s="205">
        <v>1</v>
      </c>
      <c r="B12" s="78" t="s">
        <v>857</v>
      </c>
      <c r="C12" s="77" t="s">
        <v>1123</v>
      </c>
      <c r="D12" s="77" t="str">
        <f>VLOOKUP($O12,УЧАСТНИКИ!$A$2:$L$655,8,FALSE)</f>
        <v>КМС</v>
      </c>
      <c r="E12" s="80" t="s">
        <v>1124</v>
      </c>
      <c r="F12" s="77">
        <f>VLOOKUP($O12,УЧАСТНИКИ!$A$2:$L$655,7,FALSE)</f>
        <v>0</v>
      </c>
      <c r="G12" s="206" t="str">
        <f>VLOOKUP($O12,УЧАСТНИКИ!$A$2:$L$655,11,FALSE)</f>
        <v>МС</v>
      </c>
      <c r="H12" s="229">
        <v>807</v>
      </c>
      <c r="I12" s="450">
        <v>7.5</v>
      </c>
      <c r="J12" s="451"/>
      <c r="K12" s="450">
        <v>7.5</v>
      </c>
      <c r="L12" s="362" t="s">
        <v>127</v>
      </c>
      <c r="M12" s="206">
        <f>VLOOKUP($O12,УЧАСТНИКИ!$A$2:$L$655,9,FALSE)</f>
        <v>0</v>
      </c>
      <c r="N12" s="78" t="s">
        <v>1125</v>
      </c>
      <c r="O12" s="254" t="s">
        <v>95</v>
      </c>
      <c r="P12" s="61"/>
      <c r="Q12" s="217">
        <f t="shared" ref="Q12:Q67" si="1">MIN(H12,J12)</f>
        <v>807</v>
      </c>
      <c r="R12" s="58"/>
      <c r="S12" s="58"/>
      <c r="T12" s="58"/>
      <c r="U12" s="58"/>
      <c r="V12" s="58"/>
      <c r="W12" s="58"/>
      <c r="X12" s="58"/>
      <c r="Y12" s="58"/>
    </row>
    <row r="13" spans="1:25" ht="20.25" customHeight="1">
      <c r="A13" s="205">
        <v>2</v>
      </c>
      <c r="B13" s="78" t="s">
        <v>844</v>
      </c>
      <c r="C13" s="77" t="s">
        <v>1069</v>
      </c>
      <c r="D13" s="77" t="s">
        <v>49</v>
      </c>
      <c r="E13" s="80" t="s">
        <v>1068</v>
      </c>
      <c r="F13" s="77">
        <f>VLOOKUP($O13,УЧАСТНИКИ!$A$2:$L$655,7,FALSE)</f>
        <v>0</v>
      </c>
      <c r="G13" s="206" t="str">
        <f>VLOOKUP($O13,УЧАСТНИКИ!$A$2:$L$655,11,FALSE)</f>
        <v>МО</v>
      </c>
      <c r="H13" s="229">
        <v>831</v>
      </c>
      <c r="I13" s="450">
        <v>7.7</v>
      </c>
      <c r="J13" s="451"/>
      <c r="K13" s="450">
        <v>7.6</v>
      </c>
      <c r="L13" s="362">
        <v>1</v>
      </c>
      <c r="M13" s="206">
        <f>VLOOKUP($O13,УЧАСТНИКИ!$A$2:$L$655,9,FALSE)</f>
        <v>0</v>
      </c>
      <c r="N13" s="78" t="s">
        <v>1108</v>
      </c>
      <c r="O13" s="18" t="s">
        <v>397</v>
      </c>
      <c r="Q13" s="217">
        <f t="shared" si="1"/>
        <v>831</v>
      </c>
    </row>
    <row r="14" spans="1:25" ht="20.25" customHeight="1">
      <c r="A14" s="205">
        <v>3</v>
      </c>
      <c r="B14" s="78" t="s">
        <v>873</v>
      </c>
      <c r="C14" s="77" t="s">
        <v>1085</v>
      </c>
      <c r="D14" s="77" t="s">
        <v>48</v>
      </c>
      <c r="E14" s="80" t="s">
        <v>1071</v>
      </c>
      <c r="F14" s="77">
        <f>VLOOKUP($O14,УЧАСТНИКИ!$A$2:$L$655,7,FALSE)</f>
        <v>0</v>
      </c>
      <c r="G14" s="206" t="str">
        <f>VLOOKUP($O14,УЧАСТНИКИ!$A$2:$L$655,11,FALSE)</f>
        <v>МО</v>
      </c>
      <c r="H14" s="229">
        <v>832</v>
      </c>
      <c r="I14" s="450">
        <v>7.8</v>
      </c>
      <c r="J14" s="451"/>
      <c r="K14" s="450">
        <v>7.7</v>
      </c>
      <c r="L14" s="362">
        <v>1</v>
      </c>
      <c r="M14" s="206">
        <f>VLOOKUP($O14,УЧАСТНИКИ!$A$2:$L$655,9,FALSE)</f>
        <v>0</v>
      </c>
      <c r="N14" s="78" t="s">
        <v>355</v>
      </c>
      <c r="O14" s="254" t="s">
        <v>224</v>
      </c>
      <c r="P14" s="61"/>
      <c r="Q14" s="217">
        <f t="shared" si="1"/>
        <v>832</v>
      </c>
      <c r="R14" s="58"/>
      <c r="S14" s="58"/>
      <c r="T14" s="58"/>
      <c r="U14" s="58"/>
      <c r="V14" s="58"/>
      <c r="W14" s="58"/>
      <c r="X14" s="58"/>
      <c r="Y14" s="58"/>
    </row>
    <row r="15" spans="1:25" ht="20.25" customHeight="1">
      <c r="A15" s="205">
        <v>4</v>
      </c>
      <c r="B15" s="78" t="s">
        <v>373</v>
      </c>
      <c r="C15" s="77" t="s">
        <v>1069</v>
      </c>
      <c r="D15" s="77" t="s">
        <v>49</v>
      </c>
      <c r="E15" s="80" t="s">
        <v>1077</v>
      </c>
      <c r="F15" s="77">
        <f>VLOOKUP($O15,УЧАСТНИКИ!$A$2:$L$655,7,FALSE)</f>
        <v>0</v>
      </c>
      <c r="G15" s="206" t="s">
        <v>404</v>
      </c>
      <c r="H15" s="229">
        <v>827</v>
      </c>
      <c r="I15" s="450">
        <v>7.8</v>
      </c>
      <c r="J15" s="451"/>
      <c r="K15" s="450">
        <v>7.8</v>
      </c>
      <c r="L15" s="362">
        <v>1</v>
      </c>
      <c r="M15" s="206">
        <f>VLOOKUP($O15,УЧАСТНИКИ!$A$2:$L$655,9,FALSE)</f>
        <v>0</v>
      </c>
      <c r="N15" s="78" t="s">
        <v>1107</v>
      </c>
      <c r="O15" s="254" t="s">
        <v>172</v>
      </c>
      <c r="P15" s="61"/>
      <c r="Q15" s="217">
        <f t="shared" si="1"/>
        <v>827</v>
      </c>
      <c r="R15" s="58"/>
      <c r="S15" s="58"/>
      <c r="T15" s="58"/>
      <c r="U15" s="58"/>
      <c r="V15" s="58"/>
      <c r="W15" s="58"/>
      <c r="X15" s="58"/>
      <c r="Y15" s="58"/>
    </row>
    <row r="16" spans="1:25" ht="20.25" customHeight="1">
      <c r="A16" s="205">
        <v>5</v>
      </c>
      <c r="B16" s="78" t="s">
        <v>1126</v>
      </c>
      <c r="C16" s="77" t="s">
        <v>1046</v>
      </c>
      <c r="D16" s="77" t="s">
        <v>1127</v>
      </c>
      <c r="E16" s="80" t="s">
        <v>1128</v>
      </c>
      <c r="F16" s="77">
        <f>VLOOKUP($O16,УЧАСТНИКИ!$A$2:$L$655,7,FALSE)</f>
        <v>0</v>
      </c>
      <c r="G16" s="206" t="str">
        <f>VLOOKUP($O16,УЧАСТНИКИ!$A$2:$L$655,11,FALSE)</f>
        <v>МО</v>
      </c>
      <c r="H16" s="229">
        <v>830</v>
      </c>
      <c r="I16" s="450">
        <v>7.9</v>
      </c>
      <c r="J16" s="451"/>
      <c r="K16" s="450">
        <v>7.9</v>
      </c>
      <c r="L16" s="362">
        <v>2</v>
      </c>
      <c r="M16" s="206">
        <f>VLOOKUP($O16,УЧАСТНИКИ!$A$2:$L$655,9,FALSE)</f>
        <v>0</v>
      </c>
      <c r="N16" s="78" t="s">
        <v>1129</v>
      </c>
      <c r="O16" s="254" t="s">
        <v>911</v>
      </c>
      <c r="P16" s="61"/>
      <c r="Q16" s="217">
        <f t="shared" si="1"/>
        <v>830</v>
      </c>
      <c r="R16" s="58"/>
      <c r="S16" s="58"/>
      <c r="T16" s="58"/>
      <c r="U16" s="58"/>
      <c r="V16" s="58"/>
      <c r="W16" s="58"/>
      <c r="X16" s="58"/>
      <c r="Y16" s="58"/>
    </row>
    <row r="17" spans="1:25" s="58" customFormat="1" ht="20.25" customHeight="1">
      <c r="A17" s="205">
        <v>6</v>
      </c>
      <c r="B17" s="78" t="s">
        <v>701</v>
      </c>
      <c r="C17" s="77" t="s">
        <v>1064</v>
      </c>
      <c r="D17" s="77" t="s">
        <v>49</v>
      </c>
      <c r="E17" s="80" t="s">
        <v>1130</v>
      </c>
      <c r="F17" s="77">
        <f>VLOOKUP($O17,УЧАСТНИКИ!$A$2:$L$655,7,FALSE)</f>
        <v>0</v>
      </c>
      <c r="G17" s="206" t="str">
        <f>VLOOKUP($O17,УЧАСТНИКИ!$A$2:$L$655,11,FALSE)</f>
        <v>МО</v>
      </c>
      <c r="H17" s="229">
        <v>834</v>
      </c>
      <c r="I17" s="450">
        <v>8</v>
      </c>
      <c r="J17" s="451"/>
      <c r="K17" s="450">
        <v>7.9</v>
      </c>
      <c r="L17" s="362">
        <v>2</v>
      </c>
      <c r="M17" s="206">
        <f>VLOOKUP($O17,УЧАСТНИКИ!$A$2:$L$655,9,FALSE)</f>
        <v>0</v>
      </c>
      <c r="N17" s="78" t="s">
        <v>697</v>
      </c>
      <c r="O17" s="254" t="s">
        <v>390</v>
      </c>
      <c r="P17" s="61"/>
      <c r="Q17" s="217">
        <f t="shared" si="1"/>
        <v>834</v>
      </c>
    </row>
    <row r="18" spans="1:25" s="58" customFormat="1" ht="23.1" customHeight="1">
      <c r="A18" s="205">
        <v>7</v>
      </c>
      <c r="B18" s="78" t="s">
        <v>1131</v>
      </c>
      <c r="C18" s="77" t="s">
        <v>1072</v>
      </c>
      <c r="D18" s="77" t="s">
        <v>49</v>
      </c>
      <c r="E18" s="80" t="s">
        <v>1077</v>
      </c>
      <c r="F18" s="77">
        <f>VLOOKUP($O18,УЧАСТНИКИ!$A$2:$L$655,7,FALSE)</f>
        <v>0</v>
      </c>
      <c r="G18" s="443" t="s">
        <v>404</v>
      </c>
      <c r="H18" s="229">
        <v>841</v>
      </c>
      <c r="I18" s="450">
        <v>8</v>
      </c>
      <c r="J18" s="451"/>
      <c r="K18" s="450">
        <v>8</v>
      </c>
      <c r="L18" s="362">
        <v>2</v>
      </c>
      <c r="M18" s="206">
        <f>VLOOKUP($O18,УЧАСТНИКИ!$A$2:$L$655,9,FALSE)</f>
        <v>0</v>
      </c>
      <c r="N18" s="78" t="s">
        <v>1107</v>
      </c>
      <c r="O18" s="254" t="s">
        <v>1035</v>
      </c>
      <c r="P18" s="61"/>
      <c r="Q18" s="217">
        <f t="shared" si="1"/>
        <v>841</v>
      </c>
    </row>
    <row r="19" spans="1:25" s="58" customFormat="1" ht="23.1" customHeight="1">
      <c r="A19" s="205">
        <v>8</v>
      </c>
      <c r="B19" s="78" t="s">
        <v>653</v>
      </c>
      <c r="C19" s="77" t="s">
        <v>1067</v>
      </c>
      <c r="D19" s="77" t="s">
        <v>49</v>
      </c>
      <c r="E19" s="80" t="s">
        <v>1070</v>
      </c>
      <c r="F19" s="77">
        <f>VLOOKUP($O19,УЧАСТНИКИ!$A$2:$L$655,7,FALSE)</f>
        <v>0</v>
      </c>
      <c r="G19" s="206" t="str">
        <f>VLOOKUP($O19,УЧАСТНИКИ!$A$2:$L$655,11,FALSE)</f>
        <v>МС</v>
      </c>
      <c r="H19" s="229">
        <v>847</v>
      </c>
      <c r="I19" s="450">
        <v>8</v>
      </c>
      <c r="J19" s="451"/>
      <c r="K19" s="450">
        <v>8.1999999999999993</v>
      </c>
      <c r="L19" s="362">
        <v>2</v>
      </c>
      <c r="M19" s="206">
        <f>VLOOKUP($O19,УЧАСТНИКИ!$A$2:$L$655,9,FALSE)</f>
        <v>0</v>
      </c>
      <c r="N19" s="78" t="s">
        <v>1104</v>
      </c>
      <c r="O19" s="254" t="s">
        <v>315</v>
      </c>
      <c r="P19" s="23"/>
      <c r="Q19" s="217">
        <f t="shared" si="1"/>
        <v>847</v>
      </c>
      <c r="R19" s="23"/>
      <c r="S19" s="23"/>
      <c r="T19" s="23"/>
      <c r="U19" s="23"/>
      <c r="V19" s="23"/>
      <c r="W19" s="23"/>
      <c r="X19" s="23"/>
      <c r="Y19" s="23"/>
    </row>
    <row r="20" spans="1:25" s="58" customFormat="1" ht="23.1" customHeight="1">
      <c r="A20" s="205">
        <v>9</v>
      </c>
      <c r="B20" s="78" t="s">
        <v>377</v>
      </c>
      <c r="C20" s="77" t="s">
        <v>1069</v>
      </c>
      <c r="D20" s="77" t="s">
        <v>50</v>
      </c>
      <c r="E20" s="80" t="s">
        <v>1077</v>
      </c>
      <c r="F20" s="77">
        <f>VLOOKUP($O20,УЧАСТНИКИ!$A$2:$L$655,7,FALSE)</f>
        <v>0</v>
      </c>
      <c r="G20" s="206" t="str">
        <f>VLOOKUP($O20,УЧАСТНИКИ!$A$2:$L$655,11,FALSE)</f>
        <v>МО</v>
      </c>
      <c r="H20" s="213">
        <v>845</v>
      </c>
      <c r="I20" s="450">
        <v>8.1999999999999993</v>
      </c>
      <c r="J20" s="452"/>
      <c r="K20" s="450"/>
      <c r="L20" s="362">
        <v>2</v>
      </c>
      <c r="M20" s="206">
        <f>VLOOKUP($O20,УЧАСТНИКИ!$A$2:$L$655,9,FALSE)</f>
        <v>0</v>
      </c>
      <c r="N20" s="78" t="s">
        <v>1107</v>
      </c>
      <c r="O20" s="18" t="s">
        <v>615</v>
      </c>
      <c r="P20" s="23"/>
      <c r="Q20" s="217">
        <f t="shared" si="1"/>
        <v>845</v>
      </c>
      <c r="R20" s="23"/>
      <c r="S20" s="23"/>
      <c r="T20" s="23"/>
      <c r="U20" s="23"/>
      <c r="V20" s="23"/>
      <c r="W20" s="23"/>
      <c r="X20" s="23"/>
      <c r="Y20" s="23"/>
    </row>
    <row r="21" spans="1:25" s="58" customFormat="1" ht="23.1" customHeight="1">
      <c r="A21" s="205">
        <v>10</v>
      </c>
      <c r="B21" s="78" t="s">
        <v>406</v>
      </c>
      <c r="C21" s="77" t="s">
        <v>1067</v>
      </c>
      <c r="D21" s="77" t="s">
        <v>49</v>
      </c>
      <c r="E21" s="80" t="s">
        <v>1071</v>
      </c>
      <c r="F21" s="77"/>
      <c r="G21" s="206" t="s">
        <v>404</v>
      </c>
      <c r="H21" s="213"/>
      <c r="I21" s="450">
        <v>8.3000000000000007</v>
      </c>
      <c r="J21" s="452"/>
      <c r="K21" s="450"/>
      <c r="L21" s="362">
        <v>2</v>
      </c>
      <c r="M21" s="206"/>
      <c r="N21" s="78" t="s">
        <v>355</v>
      </c>
      <c r="O21" s="18"/>
      <c r="P21" s="23"/>
      <c r="Q21" s="217"/>
      <c r="R21" s="23"/>
      <c r="S21" s="23"/>
      <c r="T21" s="23"/>
      <c r="U21" s="23"/>
      <c r="V21" s="23"/>
      <c r="W21" s="23"/>
      <c r="X21" s="23"/>
      <c r="Y21" s="23"/>
    </row>
    <row r="22" spans="1:25" s="58" customFormat="1" ht="23.1" customHeight="1">
      <c r="A22" s="205">
        <v>10</v>
      </c>
      <c r="B22" s="78" t="s">
        <v>1076</v>
      </c>
      <c r="C22" s="77" t="s">
        <v>1073</v>
      </c>
      <c r="D22" s="77" t="s">
        <v>49</v>
      </c>
      <c r="E22" s="80" t="s">
        <v>1065</v>
      </c>
      <c r="F22" s="77"/>
      <c r="G22" s="206" t="s">
        <v>404</v>
      </c>
      <c r="H22" s="213"/>
      <c r="I22" s="450">
        <v>8.3000000000000007</v>
      </c>
      <c r="J22" s="452"/>
      <c r="K22" s="450"/>
      <c r="L22" s="362">
        <v>2</v>
      </c>
      <c r="M22" s="206"/>
      <c r="N22" s="78" t="s">
        <v>1100</v>
      </c>
      <c r="O22" s="18"/>
      <c r="P22" s="23"/>
      <c r="Q22" s="217"/>
      <c r="R22" s="23"/>
      <c r="S22" s="23"/>
      <c r="T22" s="23"/>
      <c r="U22" s="23"/>
      <c r="V22" s="23"/>
      <c r="W22" s="23"/>
      <c r="X22" s="23"/>
      <c r="Y22" s="23"/>
    </row>
    <row r="23" spans="1:25" s="58" customFormat="1" ht="23.1" customHeight="1">
      <c r="A23" s="205">
        <v>10</v>
      </c>
      <c r="B23" s="78" t="s">
        <v>1132</v>
      </c>
      <c r="C23" s="77" t="s">
        <v>1073</v>
      </c>
      <c r="D23" s="77" t="s">
        <v>50</v>
      </c>
      <c r="E23" s="80" t="s">
        <v>1065</v>
      </c>
      <c r="F23" s="77">
        <f>VLOOKUP($O23,УЧАСТНИКИ!$A$2:$L$655,7,FALSE)</f>
        <v>0</v>
      </c>
      <c r="G23" s="206" t="str">
        <f>VLOOKUP($O23,УЧАСТНИКИ!$A$2:$L$655,11,FALSE)</f>
        <v>МО</v>
      </c>
      <c r="H23" s="213">
        <v>847</v>
      </c>
      <c r="I23" s="450">
        <v>8.3000000000000007</v>
      </c>
      <c r="J23" s="453"/>
      <c r="K23" s="450"/>
      <c r="L23" s="362">
        <v>2</v>
      </c>
      <c r="M23" s="206">
        <f>VLOOKUP($O23,УЧАСТНИКИ!$A$2:$L$655,9,FALSE)</f>
        <v>0</v>
      </c>
      <c r="N23" s="78" t="s">
        <v>1102</v>
      </c>
      <c r="O23" s="18" t="s">
        <v>520</v>
      </c>
      <c r="P23" s="23"/>
      <c r="Q23" s="217">
        <f t="shared" si="1"/>
        <v>847</v>
      </c>
      <c r="R23" s="23"/>
      <c r="S23" s="23"/>
      <c r="T23" s="23"/>
      <c r="U23" s="23"/>
      <c r="V23" s="23"/>
      <c r="W23" s="23"/>
      <c r="X23" s="23"/>
      <c r="Y23" s="23"/>
    </row>
    <row r="24" spans="1:25" s="58" customFormat="1" ht="23.1" customHeight="1">
      <c r="A24" s="205">
        <v>10</v>
      </c>
      <c r="B24" s="78" t="s">
        <v>1245</v>
      </c>
      <c r="C24" s="77" t="s">
        <v>1067</v>
      </c>
      <c r="D24" s="77"/>
      <c r="E24" s="80" t="s">
        <v>1246</v>
      </c>
      <c r="F24" s="77"/>
      <c r="G24" s="206" t="s">
        <v>404</v>
      </c>
      <c r="H24" s="213"/>
      <c r="I24" s="450">
        <v>8.3000000000000007</v>
      </c>
      <c r="J24" s="453"/>
      <c r="K24" s="450"/>
      <c r="L24" s="362">
        <v>2</v>
      </c>
      <c r="M24" s="206"/>
      <c r="N24" s="78" t="s">
        <v>1041</v>
      </c>
      <c r="O24" s="18"/>
      <c r="P24" s="23"/>
      <c r="Q24" s="217"/>
      <c r="R24" s="23"/>
      <c r="S24" s="23"/>
      <c r="T24" s="23"/>
      <c r="U24" s="23"/>
      <c r="V24" s="23"/>
      <c r="W24" s="23"/>
      <c r="X24" s="23"/>
      <c r="Y24" s="23"/>
    </row>
    <row r="25" spans="1:25" s="58" customFormat="1" ht="23.1" customHeight="1">
      <c r="A25" s="205">
        <v>10</v>
      </c>
      <c r="B25" s="78" t="s">
        <v>1133</v>
      </c>
      <c r="C25" s="77" t="s">
        <v>1075</v>
      </c>
      <c r="D25" s="77" t="s">
        <v>50</v>
      </c>
      <c r="E25" s="80" t="s">
        <v>1065</v>
      </c>
      <c r="F25" s="77" t="e">
        <f>VLOOKUP(#REF!,УЧАСТНИКИ!$A$2:$L$655,7,FALSE)</f>
        <v>#REF!</v>
      </c>
      <c r="G25" s="206" t="s">
        <v>404</v>
      </c>
      <c r="H25" s="213">
        <v>859</v>
      </c>
      <c r="I25" s="450">
        <v>8.3000000000000007</v>
      </c>
      <c r="J25" s="453"/>
      <c r="K25" s="450"/>
      <c r="L25" s="362">
        <v>2</v>
      </c>
      <c r="M25" s="206"/>
      <c r="N25" s="78" t="s">
        <v>354</v>
      </c>
      <c r="O25" s="18"/>
      <c r="P25" s="23"/>
      <c r="Q25" s="217"/>
      <c r="R25" s="23"/>
      <c r="S25" s="23"/>
      <c r="T25" s="23"/>
      <c r="U25" s="23"/>
      <c r="V25" s="23"/>
      <c r="W25" s="23"/>
      <c r="X25" s="23"/>
      <c r="Y25" s="23"/>
    </row>
    <row r="26" spans="1:25" s="58" customFormat="1" ht="23.1" customHeight="1">
      <c r="A26" s="205">
        <v>10</v>
      </c>
      <c r="B26" s="78" t="s">
        <v>883</v>
      </c>
      <c r="C26" s="77" t="s">
        <v>1123</v>
      </c>
      <c r="D26" s="77" t="s">
        <v>48</v>
      </c>
      <c r="E26" s="80" t="s">
        <v>914</v>
      </c>
      <c r="F26" s="77"/>
      <c r="G26" s="443" t="s">
        <v>404</v>
      </c>
      <c r="H26" s="213"/>
      <c r="I26" s="450">
        <v>8.3000000000000007</v>
      </c>
      <c r="J26" s="453"/>
      <c r="K26" s="450"/>
      <c r="L26" s="362">
        <v>2</v>
      </c>
      <c r="M26" s="206"/>
      <c r="N26" s="78" t="s">
        <v>1134</v>
      </c>
      <c r="O26" s="18"/>
      <c r="P26" s="23"/>
      <c r="Q26" s="217"/>
      <c r="R26" s="23"/>
      <c r="S26" s="23"/>
      <c r="T26" s="23"/>
      <c r="U26" s="23"/>
      <c r="V26" s="23"/>
      <c r="W26" s="23"/>
      <c r="X26" s="23"/>
      <c r="Y26" s="23"/>
    </row>
    <row r="27" spans="1:25" s="58" customFormat="1" ht="23.1" customHeight="1">
      <c r="A27" s="205">
        <v>10</v>
      </c>
      <c r="B27" s="78" t="s">
        <v>611</v>
      </c>
      <c r="C27" s="77" t="s">
        <v>1067</v>
      </c>
      <c r="D27" s="77" t="s">
        <v>49</v>
      </c>
      <c r="E27" s="80" t="s">
        <v>998</v>
      </c>
      <c r="F27" s="77" t="e">
        <f>VLOOKUP(#REF!,УЧАСТНИКИ!$A$2:$L$655,7,FALSE)</f>
        <v>#REF!</v>
      </c>
      <c r="G27" s="443" t="s">
        <v>404</v>
      </c>
      <c r="H27" s="229">
        <v>861</v>
      </c>
      <c r="I27" s="450">
        <v>8.3000000000000007</v>
      </c>
      <c r="J27" s="451"/>
      <c r="K27" s="454"/>
      <c r="L27" s="362">
        <v>2</v>
      </c>
      <c r="M27" s="206" t="e">
        <f>VLOOKUP(#REF!,УЧАСТНИКИ!$A$2:$L$655,9,FALSE)</f>
        <v>#REF!</v>
      </c>
      <c r="N27" s="78" t="s">
        <v>1138</v>
      </c>
      <c r="O27" s="18"/>
      <c r="P27" s="23"/>
      <c r="Q27" s="217"/>
      <c r="R27" s="23"/>
      <c r="S27" s="23"/>
      <c r="T27" s="23"/>
      <c r="U27" s="23"/>
      <c r="V27" s="23"/>
      <c r="W27" s="23"/>
      <c r="X27" s="23"/>
      <c r="Y27" s="23"/>
    </row>
    <row r="28" spans="1:25" s="58" customFormat="1" ht="23.1" customHeight="1">
      <c r="A28" s="205">
        <v>17</v>
      </c>
      <c r="B28" s="78" t="s">
        <v>1135</v>
      </c>
      <c r="C28" s="77" t="s">
        <v>1072</v>
      </c>
      <c r="D28" s="77" t="s">
        <v>370</v>
      </c>
      <c r="E28" s="80" t="s">
        <v>1077</v>
      </c>
      <c r="F28" s="77">
        <f>VLOOKUP($O28,УЧАСТНИКИ!$A$2:$L$655,7,FALSE)</f>
        <v>0</v>
      </c>
      <c r="G28" s="443" t="s">
        <v>404</v>
      </c>
      <c r="H28" s="213">
        <v>852</v>
      </c>
      <c r="I28" s="450">
        <v>8.4</v>
      </c>
      <c r="J28" s="452"/>
      <c r="K28" s="454"/>
      <c r="L28" s="362">
        <v>3</v>
      </c>
      <c r="M28" s="206">
        <f>VLOOKUP($O28,УЧАСТНИКИ!$A$2:$L$655,9,FALSE)</f>
        <v>0</v>
      </c>
      <c r="N28" s="78" t="s">
        <v>1107</v>
      </c>
      <c r="O28" s="18" t="s">
        <v>447</v>
      </c>
      <c r="P28" s="23"/>
      <c r="Q28" s="217">
        <f t="shared" si="1"/>
        <v>852</v>
      </c>
      <c r="R28" s="23"/>
      <c r="S28" s="23"/>
      <c r="T28" s="23"/>
      <c r="U28" s="23"/>
      <c r="V28" s="23"/>
      <c r="W28" s="23"/>
      <c r="X28" s="23"/>
      <c r="Y28" s="23"/>
    </row>
    <row r="29" spans="1:25" s="58" customFormat="1" ht="23.1" customHeight="1">
      <c r="A29" s="205">
        <v>17</v>
      </c>
      <c r="B29" s="78" t="s">
        <v>916</v>
      </c>
      <c r="C29" s="77" t="s">
        <v>1064</v>
      </c>
      <c r="D29" s="77" t="s">
        <v>50</v>
      </c>
      <c r="E29" s="80" t="s">
        <v>1065</v>
      </c>
      <c r="F29" s="77">
        <f>VLOOKUP($O29,УЧАСТНИКИ!$A$2:$L$655,7,FALSE)</f>
        <v>0</v>
      </c>
      <c r="G29" s="443" t="str">
        <f>VLOOKUP($O29,УЧАСТНИКИ!$A$2:$L$655,11,FALSE)</f>
        <v>МО</v>
      </c>
      <c r="H29" s="213">
        <v>858</v>
      </c>
      <c r="I29" s="450">
        <v>8.4</v>
      </c>
      <c r="J29" s="452"/>
      <c r="K29" s="454"/>
      <c r="L29" s="362">
        <v>3</v>
      </c>
      <c r="M29" s="206">
        <f>VLOOKUP($O29,УЧАСТНИКИ!$A$2:$L$655,9,FALSE)</f>
        <v>0</v>
      </c>
      <c r="N29" s="78" t="s">
        <v>354</v>
      </c>
      <c r="O29" s="18" t="s">
        <v>816</v>
      </c>
      <c r="P29" s="23"/>
      <c r="Q29" s="217">
        <f t="shared" si="1"/>
        <v>858</v>
      </c>
      <c r="R29" s="23"/>
      <c r="S29" s="23"/>
      <c r="T29" s="23"/>
      <c r="U29" s="23"/>
      <c r="V29" s="23"/>
      <c r="W29" s="23"/>
      <c r="X29" s="23"/>
      <c r="Y29" s="23"/>
    </row>
    <row r="30" spans="1:25" s="58" customFormat="1" ht="23.1" customHeight="1">
      <c r="A30" s="205">
        <v>19</v>
      </c>
      <c r="B30" s="78" t="s">
        <v>1136</v>
      </c>
      <c r="C30" s="77" t="s">
        <v>1075</v>
      </c>
      <c r="D30" s="77" t="s">
        <v>50</v>
      </c>
      <c r="E30" s="80" t="s">
        <v>1065</v>
      </c>
      <c r="F30" s="77">
        <f>VLOOKUP($O30,УЧАСТНИКИ!$A$2:$L$655,7,FALSE)</f>
        <v>0</v>
      </c>
      <c r="G30" s="443" t="s">
        <v>404</v>
      </c>
      <c r="H30" s="213">
        <v>859</v>
      </c>
      <c r="I30" s="450">
        <v>8.5</v>
      </c>
      <c r="J30" s="452"/>
      <c r="K30" s="454"/>
      <c r="L30" s="362">
        <v>3</v>
      </c>
      <c r="M30" s="206">
        <f>VLOOKUP($O30,УЧАСТНИКИ!$A$2:$L$655,9,FALSE)</f>
        <v>0</v>
      </c>
      <c r="N30" s="78" t="s">
        <v>519</v>
      </c>
      <c r="O30" s="18" t="s">
        <v>276</v>
      </c>
      <c r="P30" s="23"/>
      <c r="Q30" s="217">
        <f t="shared" si="1"/>
        <v>859</v>
      </c>
      <c r="R30" s="23"/>
      <c r="S30" s="23"/>
      <c r="T30" s="23"/>
      <c r="U30" s="23"/>
      <c r="V30" s="23"/>
      <c r="W30" s="23"/>
      <c r="X30" s="23"/>
      <c r="Y30" s="23"/>
    </row>
    <row r="31" spans="1:25" s="58" customFormat="1" ht="23.1" customHeight="1">
      <c r="A31" s="205">
        <v>19</v>
      </c>
      <c r="B31" s="78" t="s">
        <v>1137</v>
      </c>
      <c r="C31" s="77" t="s">
        <v>1073</v>
      </c>
      <c r="D31" s="77" t="s">
        <v>50</v>
      </c>
      <c r="E31" s="80" t="s">
        <v>1074</v>
      </c>
      <c r="F31" s="77"/>
      <c r="G31" s="443" t="s">
        <v>404</v>
      </c>
      <c r="H31" s="213"/>
      <c r="I31" s="450">
        <v>8.5</v>
      </c>
      <c r="J31" s="452"/>
      <c r="K31" s="454"/>
      <c r="L31" s="362">
        <v>3</v>
      </c>
      <c r="M31" s="206"/>
      <c r="N31" s="78" t="s">
        <v>1105</v>
      </c>
      <c r="O31" s="18"/>
      <c r="P31" s="23"/>
      <c r="Q31" s="217"/>
      <c r="R31" s="23"/>
      <c r="S31" s="23"/>
      <c r="T31" s="23"/>
      <c r="U31" s="23"/>
      <c r="V31" s="23"/>
      <c r="W31" s="23"/>
      <c r="X31" s="23"/>
      <c r="Y31" s="23"/>
    </row>
    <row r="32" spans="1:25" s="58" customFormat="1" ht="23.1" customHeight="1">
      <c r="A32" s="205">
        <v>21</v>
      </c>
      <c r="B32" s="78" t="s">
        <v>1080</v>
      </c>
      <c r="C32" s="77" t="s">
        <v>1069</v>
      </c>
      <c r="D32" s="77"/>
      <c r="E32" s="80" t="s">
        <v>1068</v>
      </c>
      <c r="F32" s="77">
        <f>VLOOKUP($O32,УЧАСТНИКИ!$A$2:$L$655,7,FALSE)</f>
        <v>0</v>
      </c>
      <c r="G32" s="443" t="str">
        <f>VLOOKUP($O32,УЧАСТНИКИ!$A$2:$L$655,11,FALSE)</f>
        <v>МО</v>
      </c>
      <c r="H32" s="213">
        <v>864</v>
      </c>
      <c r="I32" s="450">
        <v>8.6999999999999993</v>
      </c>
      <c r="J32" s="452"/>
      <c r="K32" s="454"/>
      <c r="L32" s="362">
        <v>3</v>
      </c>
      <c r="M32" s="206">
        <f>VLOOKUP($O32,УЧАСТНИКИ!$A$2:$L$655,9,FALSE)</f>
        <v>0</v>
      </c>
      <c r="N32" s="78" t="s">
        <v>1139</v>
      </c>
      <c r="O32" s="18" t="s">
        <v>753</v>
      </c>
      <c r="P32" s="23"/>
      <c r="Q32" s="217">
        <f t="shared" si="1"/>
        <v>864</v>
      </c>
      <c r="R32" s="23"/>
      <c r="S32" s="23"/>
      <c r="T32" s="23"/>
      <c r="U32" s="23"/>
      <c r="V32" s="23"/>
      <c r="W32" s="23"/>
      <c r="X32" s="23"/>
      <c r="Y32" s="23"/>
    </row>
    <row r="33" spans="1:25" s="58" customFormat="1" ht="23.1" customHeight="1">
      <c r="A33" s="205">
        <v>21</v>
      </c>
      <c r="B33" s="78" t="s">
        <v>868</v>
      </c>
      <c r="C33" s="77" t="s">
        <v>1069</v>
      </c>
      <c r="D33" s="77" t="s">
        <v>128</v>
      </c>
      <c r="E33" s="80" t="s">
        <v>1068</v>
      </c>
      <c r="F33" s="77"/>
      <c r="G33" s="443" t="s">
        <v>404</v>
      </c>
      <c r="H33" s="213"/>
      <c r="I33" s="450">
        <v>8.6999999999999993</v>
      </c>
      <c r="J33" s="452"/>
      <c r="K33" s="454"/>
      <c r="L33" s="362">
        <v>3</v>
      </c>
      <c r="M33" s="206"/>
      <c r="N33" s="78" t="s">
        <v>1108</v>
      </c>
      <c r="O33" s="18"/>
      <c r="P33" s="23"/>
      <c r="Q33" s="217"/>
      <c r="R33" s="23"/>
      <c r="S33" s="23"/>
      <c r="T33" s="23"/>
      <c r="U33" s="23"/>
      <c r="V33" s="23"/>
      <c r="W33" s="23"/>
      <c r="X33" s="23"/>
      <c r="Y33" s="23"/>
    </row>
    <row r="34" spans="1:25" s="58" customFormat="1" ht="23.1" customHeight="1">
      <c r="A34" s="205">
        <v>21</v>
      </c>
      <c r="B34" s="78" t="s">
        <v>903</v>
      </c>
      <c r="C34" s="77" t="s">
        <v>1072</v>
      </c>
      <c r="D34" s="77" t="s">
        <v>50</v>
      </c>
      <c r="E34" s="80" t="s">
        <v>1140</v>
      </c>
      <c r="F34" s="77"/>
      <c r="G34" s="443" t="s">
        <v>404</v>
      </c>
      <c r="H34" s="213"/>
      <c r="I34" s="450">
        <v>8.6999999999999993</v>
      </c>
      <c r="J34" s="452"/>
      <c r="K34" s="454"/>
      <c r="L34" s="362">
        <v>3</v>
      </c>
      <c r="M34" s="206"/>
      <c r="N34" s="78" t="s">
        <v>1141</v>
      </c>
      <c r="O34" s="18"/>
      <c r="P34" s="23"/>
      <c r="Q34" s="217"/>
      <c r="R34" s="23"/>
      <c r="S34" s="23"/>
      <c r="T34" s="23"/>
      <c r="U34" s="23"/>
      <c r="V34" s="23"/>
      <c r="W34" s="23"/>
      <c r="X34" s="23"/>
      <c r="Y34" s="23"/>
    </row>
    <row r="35" spans="1:25" s="58" customFormat="1" ht="23.1" customHeight="1">
      <c r="A35" s="205">
        <v>21</v>
      </c>
      <c r="B35" s="78" t="s">
        <v>494</v>
      </c>
      <c r="C35" s="77" t="s">
        <v>1067</v>
      </c>
      <c r="D35" s="77" t="s">
        <v>49</v>
      </c>
      <c r="E35" s="80" t="s">
        <v>1065</v>
      </c>
      <c r="F35" s="77">
        <f>VLOOKUP($O35,УЧАСТНИКИ!$A$2:$L$655,7,FALSE)</f>
        <v>0</v>
      </c>
      <c r="G35" s="443" t="s">
        <v>404</v>
      </c>
      <c r="H35" s="229">
        <v>867</v>
      </c>
      <c r="I35" s="450">
        <v>8.6999999999999993</v>
      </c>
      <c r="J35" s="451"/>
      <c r="K35" s="454"/>
      <c r="L35" s="362">
        <v>3</v>
      </c>
      <c r="M35" s="206">
        <f>VLOOKUP($O35,УЧАСТНИКИ!$A$2:$L$655,9,FALSE)</f>
        <v>0</v>
      </c>
      <c r="N35" s="78" t="s">
        <v>354</v>
      </c>
      <c r="O35" s="254" t="s">
        <v>399</v>
      </c>
      <c r="P35" s="61"/>
      <c r="Q35" s="217">
        <f t="shared" si="1"/>
        <v>867</v>
      </c>
    </row>
    <row r="36" spans="1:25" s="58" customFormat="1" ht="23.1" customHeight="1">
      <c r="A36" s="205">
        <v>25</v>
      </c>
      <c r="B36" s="78" t="s">
        <v>932</v>
      </c>
      <c r="C36" s="77" t="s">
        <v>1072</v>
      </c>
      <c r="D36" s="77" t="s">
        <v>128</v>
      </c>
      <c r="E36" s="80" t="s">
        <v>1065</v>
      </c>
      <c r="F36" s="77"/>
      <c r="G36" s="443" t="s">
        <v>404</v>
      </c>
      <c r="H36" s="229"/>
      <c r="I36" s="450">
        <v>8.8000000000000007</v>
      </c>
      <c r="J36" s="451"/>
      <c r="K36" s="454"/>
      <c r="L36" s="362">
        <v>3</v>
      </c>
      <c r="M36" s="206"/>
      <c r="N36" s="78" t="s">
        <v>1102</v>
      </c>
      <c r="O36" s="254"/>
      <c r="P36" s="61"/>
      <c r="Q36" s="217"/>
    </row>
    <row r="37" spans="1:25" s="58" customFormat="1" ht="23.1" customHeight="1">
      <c r="A37" s="205">
        <v>25</v>
      </c>
      <c r="B37" s="78" t="s">
        <v>1142</v>
      </c>
      <c r="C37" s="77" t="s">
        <v>1072</v>
      </c>
      <c r="D37" s="77" t="s">
        <v>370</v>
      </c>
      <c r="E37" s="80" t="s">
        <v>1065</v>
      </c>
      <c r="F37" s="77"/>
      <c r="G37" s="443" t="s">
        <v>404</v>
      </c>
      <c r="H37" s="229"/>
      <c r="I37" s="450">
        <v>8.8000000000000007</v>
      </c>
      <c r="J37" s="451"/>
      <c r="K37" s="454"/>
      <c r="L37" s="362">
        <v>3</v>
      </c>
      <c r="M37" s="206"/>
      <c r="N37" s="78" t="s">
        <v>1100</v>
      </c>
      <c r="O37" s="254"/>
      <c r="P37" s="61"/>
      <c r="Q37" s="217"/>
    </row>
    <row r="38" spans="1:25" s="58" customFormat="1" ht="23.1" customHeight="1">
      <c r="A38" s="205">
        <v>25</v>
      </c>
      <c r="B38" s="78" t="s">
        <v>1143</v>
      </c>
      <c r="C38" s="77" t="s">
        <v>1144</v>
      </c>
      <c r="D38" s="77" t="s">
        <v>370</v>
      </c>
      <c r="E38" s="80" t="s">
        <v>1065</v>
      </c>
      <c r="F38" s="77"/>
      <c r="G38" s="443" t="s">
        <v>404</v>
      </c>
      <c r="H38" s="229"/>
      <c r="I38" s="450">
        <v>8.8000000000000007</v>
      </c>
      <c r="J38" s="451"/>
      <c r="K38" s="454"/>
      <c r="L38" s="362">
        <v>3</v>
      </c>
      <c r="M38" s="206"/>
      <c r="N38" s="78" t="s">
        <v>1102</v>
      </c>
      <c r="O38" s="254"/>
      <c r="P38" s="61"/>
      <c r="Q38" s="217"/>
    </row>
    <row r="39" spans="1:25" s="58" customFormat="1" ht="23.1" customHeight="1">
      <c r="A39" s="205">
        <v>25</v>
      </c>
      <c r="B39" s="78" t="s">
        <v>1145</v>
      </c>
      <c r="C39" s="77" t="s">
        <v>1075</v>
      </c>
      <c r="D39" s="77" t="s">
        <v>370</v>
      </c>
      <c r="E39" s="80" t="s">
        <v>1065</v>
      </c>
      <c r="F39" s="77"/>
      <c r="G39" s="443" t="s">
        <v>404</v>
      </c>
      <c r="H39" s="229"/>
      <c r="I39" s="450">
        <v>8.8000000000000007</v>
      </c>
      <c r="J39" s="451"/>
      <c r="K39" s="454"/>
      <c r="L39" s="362">
        <v>3</v>
      </c>
      <c r="M39" s="206"/>
      <c r="N39" s="78" t="s">
        <v>1100</v>
      </c>
      <c r="O39" s="254"/>
      <c r="P39" s="61"/>
      <c r="Q39" s="217"/>
    </row>
    <row r="40" spans="1:25" s="58" customFormat="1" ht="23.1" customHeight="1">
      <c r="A40" s="205">
        <v>25</v>
      </c>
      <c r="B40" s="78" t="s">
        <v>674</v>
      </c>
      <c r="C40" s="77" t="s">
        <v>1072</v>
      </c>
      <c r="D40" s="77" t="s">
        <v>370</v>
      </c>
      <c r="E40" s="80" t="s">
        <v>1070</v>
      </c>
      <c r="F40" s="77"/>
      <c r="G40" s="443" t="s">
        <v>404</v>
      </c>
      <c r="H40" s="229"/>
      <c r="I40" s="450">
        <v>8.8000000000000007</v>
      </c>
      <c r="J40" s="451"/>
      <c r="K40" s="454"/>
      <c r="L40" s="362">
        <v>3</v>
      </c>
      <c r="M40" s="206"/>
      <c r="N40" s="78" t="s">
        <v>676</v>
      </c>
      <c r="O40" s="254"/>
      <c r="P40" s="61"/>
      <c r="Q40" s="217"/>
    </row>
    <row r="41" spans="1:25" s="58" customFormat="1" ht="23.1" customHeight="1">
      <c r="A41" s="205">
        <v>25</v>
      </c>
      <c r="B41" s="78" t="s">
        <v>1078</v>
      </c>
      <c r="C41" s="77" t="s">
        <v>1073</v>
      </c>
      <c r="D41" s="77" t="s">
        <v>50</v>
      </c>
      <c r="E41" s="80" t="s">
        <v>1074</v>
      </c>
      <c r="F41" s="77"/>
      <c r="G41" s="443" t="s">
        <v>404</v>
      </c>
      <c r="H41" s="229"/>
      <c r="I41" s="450">
        <v>8.8000000000000007</v>
      </c>
      <c r="J41" s="451"/>
      <c r="K41" s="454"/>
      <c r="L41" s="362">
        <v>3</v>
      </c>
      <c r="M41" s="206"/>
      <c r="N41" s="78" t="s">
        <v>1105</v>
      </c>
      <c r="O41" s="254"/>
      <c r="P41" s="61"/>
      <c r="Q41" s="217"/>
    </row>
    <row r="42" spans="1:25" s="58" customFormat="1" ht="23.1" customHeight="1">
      <c r="A42" s="205">
        <v>25</v>
      </c>
      <c r="B42" s="78" t="s">
        <v>1146</v>
      </c>
      <c r="C42" s="77" t="s">
        <v>1072</v>
      </c>
      <c r="D42" s="77" t="s">
        <v>370</v>
      </c>
      <c r="E42" s="80" t="s">
        <v>1065</v>
      </c>
      <c r="F42" s="77">
        <f>VLOOKUP($O42,УЧАСТНИКИ!$A$2:$L$655,7,FALSE)</f>
        <v>0</v>
      </c>
      <c r="G42" s="443" t="str">
        <f>VLOOKUP($O42,УЧАСТНИКИ!$A$2:$L$655,11,FALSE)</f>
        <v>МО</v>
      </c>
      <c r="H42" s="229">
        <v>867</v>
      </c>
      <c r="I42" s="450">
        <v>8.8000000000000007</v>
      </c>
      <c r="J42" s="451"/>
      <c r="K42" s="454"/>
      <c r="L42" s="362">
        <v>3</v>
      </c>
      <c r="M42" s="206">
        <f>VLOOKUP($O42,УЧАСТНИКИ!$A$2:$L$655,9,FALSE)</f>
        <v>0</v>
      </c>
      <c r="N42" s="78" t="s">
        <v>1102</v>
      </c>
      <c r="O42" s="254" t="s">
        <v>211</v>
      </c>
      <c r="P42" s="61"/>
      <c r="Q42" s="217">
        <f t="shared" si="1"/>
        <v>867</v>
      </c>
    </row>
    <row r="43" spans="1:25" s="58" customFormat="1" ht="23.1" customHeight="1">
      <c r="A43" s="205">
        <v>32</v>
      </c>
      <c r="B43" s="78" t="s">
        <v>1243</v>
      </c>
      <c r="C43" s="77" t="s">
        <v>1072</v>
      </c>
      <c r="D43" s="77" t="s">
        <v>842</v>
      </c>
      <c r="E43" s="80" t="s">
        <v>1065</v>
      </c>
      <c r="F43" s="77"/>
      <c r="G43" s="443" t="s">
        <v>404</v>
      </c>
      <c r="H43" s="229"/>
      <c r="I43" s="450">
        <v>8.9</v>
      </c>
      <c r="J43" s="451"/>
      <c r="K43" s="454"/>
      <c r="L43" s="362" t="s">
        <v>128</v>
      </c>
      <c r="M43" s="206"/>
      <c r="N43" s="78" t="s">
        <v>1102</v>
      </c>
      <c r="O43" s="254"/>
      <c r="P43" s="61"/>
      <c r="Q43" s="217"/>
    </row>
    <row r="44" spans="1:25" s="58" customFormat="1" ht="23.1" customHeight="1">
      <c r="A44" s="205">
        <v>32</v>
      </c>
      <c r="B44" s="78" t="s">
        <v>1147</v>
      </c>
      <c r="C44" s="77" t="s">
        <v>1069</v>
      </c>
      <c r="D44" s="77" t="s">
        <v>50</v>
      </c>
      <c r="E44" s="80" t="s">
        <v>1071</v>
      </c>
      <c r="F44" s="77"/>
      <c r="G44" s="443" t="s">
        <v>404</v>
      </c>
      <c r="H44" s="229"/>
      <c r="I44" s="450">
        <v>8.9</v>
      </c>
      <c r="J44" s="451"/>
      <c r="K44" s="454"/>
      <c r="L44" s="362" t="s">
        <v>128</v>
      </c>
      <c r="M44" s="206"/>
      <c r="N44" s="78" t="s">
        <v>1148</v>
      </c>
      <c r="O44" s="254"/>
      <c r="P44" s="61"/>
      <c r="Q44" s="217"/>
    </row>
    <row r="45" spans="1:25" s="58" customFormat="1" ht="23.1" customHeight="1">
      <c r="A45" s="205">
        <v>32</v>
      </c>
      <c r="B45" s="78" t="s">
        <v>1149</v>
      </c>
      <c r="C45" s="77" t="s">
        <v>1072</v>
      </c>
      <c r="D45" s="77" t="s">
        <v>50</v>
      </c>
      <c r="E45" s="80" t="s">
        <v>1071</v>
      </c>
      <c r="F45" s="77"/>
      <c r="G45" s="443" t="s">
        <v>404</v>
      </c>
      <c r="H45" s="229"/>
      <c r="I45" s="450">
        <v>8.9</v>
      </c>
      <c r="J45" s="451"/>
      <c r="K45" s="454"/>
      <c r="L45" s="362" t="s">
        <v>128</v>
      </c>
      <c r="M45" s="206"/>
      <c r="N45" s="78" t="s">
        <v>1148</v>
      </c>
      <c r="O45" s="254"/>
      <c r="P45" s="61"/>
      <c r="Q45" s="217"/>
    </row>
    <row r="46" spans="1:25" s="58" customFormat="1" ht="23.1" customHeight="1">
      <c r="A46" s="205">
        <v>32</v>
      </c>
      <c r="B46" s="78" t="s">
        <v>1150</v>
      </c>
      <c r="C46" s="77" t="s">
        <v>1064</v>
      </c>
      <c r="D46" s="77" t="s">
        <v>842</v>
      </c>
      <c r="E46" s="80" t="s">
        <v>1068</v>
      </c>
      <c r="F46" s="77">
        <f>VLOOKUP($O46,УЧАСТНИКИ!$A$2:$L$655,7,FALSE)</f>
        <v>0</v>
      </c>
      <c r="G46" s="443" t="str">
        <f>VLOOKUP($O46,УЧАСТНИКИ!$A$2:$L$655,11,FALSE)</f>
        <v>МО</v>
      </c>
      <c r="H46" s="229">
        <v>869</v>
      </c>
      <c r="I46" s="450">
        <v>8.9</v>
      </c>
      <c r="J46" s="451"/>
      <c r="K46" s="454"/>
      <c r="L46" s="362" t="s">
        <v>128</v>
      </c>
      <c r="M46" s="206">
        <f>VLOOKUP($O46,УЧАСТНИКИ!$A$2:$L$655,9,FALSE)</f>
        <v>0</v>
      </c>
      <c r="N46" s="78" t="s">
        <v>1108</v>
      </c>
      <c r="O46" s="254" t="s">
        <v>166</v>
      </c>
      <c r="P46" s="61"/>
      <c r="Q46" s="217">
        <f t="shared" si="1"/>
        <v>869</v>
      </c>
    </row>
    <row r="47" spans="1:25" s="58" customFormat="1" ht="23.1" customHeight="1">
      <c r="A47" s="205">
        <v>32</v>
      </c>
      <c r="B47" s="78" t="s">
        <v>1242</v>
      </c>
      <c r="C47" s="77" t="s">
        <v>1069</v>
      </c>
      <c r="D47" s="77" t="s">
        <v>370</v>
      </c>
      <c r="E47" s="80" t="s">
        <v>1065</v>
      </c>
      <c r="F47" s="77">
        <f>VLOOKUP($O47,УЧАСТНИКИ!$A$2:$L$655,7,FALSE)</f>
        <v>0</v>
      </c>
      <c r="G47" s="443" t="s">
        <v>404</v>
      </c>
      <c r="H47" s="229">
        <v>871</v>
      </c>
      <c r="I47" s="450">
        <v>8.9</v>
      </c>
      <c r="J47" s="451"/>
      <c r="K47" s="454"/>
      <c r="L47" s="362" t="s">
        <v>128</v>
      </c>
      <c r="M47" s="206">
        <f>VLOOKUP($O47,УЧАСТНИКИ!$A$2:$L$655,9,FALSE)</f>
        <v>0</v>
      </c>
      <c r="N47" s="78" t="s">
        <v>1102</v>
      </c>
      <c r="O47" s="254" t="s">
        <v>296</v>
      </c>
      <c r="P47" s="23"/>
      <c r="Q47" s="217">
        <f t="shared" si="1"/>
        <v>871</v>
      </c>
      <c r="R47" s="23"/>
      <c r="S47" s="23"/>
      <c r="T47" s="23"/>
      <c r="U47" s="23"/>
      <c r="V47" s="23"/>
      <c r="W47" s="23"/>
      <c r="X47" s="23"/>
      <c r="Y47" s="23"/>
    </row>
    <row r="48" spans="1:25" s="58" customFormat="1" ht="23.1" customHeight="1">
      <c r="A48" s="205">
        <v>37</v>
      </c>
      <c r="B48" s="78" t="s">
        <v>1081</v>
      </c>
      <c r="C48" s="77" t="s">
        <v>1069</v>
      </c>
      <c r="D48" s="77" t="s">
        <v>370</v>
      </c>
      <c r="E48" s="80" t="s">
        <v>1068</v>
      </c>
      <c r="F48" s="77"/>
      <c r="G48" s="443" t="s">
        <v>404</v>
      </c>
      <c r="H48" s="229"/>
      <c r="I48" s="450">
        <v>9</v>
      </c>
      <c r="J48" s="451"/>
      <c r="K48" s="454"/>
      <c r="L48" s="362" t="s">
        <v>128</v>
      </c>
      <c r="M48" s="206"/>
      <c r="N48" s="78" t="s">
        <v>1108</v>
      </c>
      <c r="O48" s="254"/>
      <c r="P48" s="23"/>
      <c r="Q48" s="217"/>
      <c r="R48" s="23"/>
      <c r="S48" s="23"/>
      <c r="T48" s="23"/>
      <c r="U48" s="23"/>
      <c r="V48" s="23"/>
      <c r="W48" s="23"/>
      <c r="X48" s="23"/>
      <c r="Y48" s="23"/>
    </row>
    <row r="49" spans="1:25" s="58" customFormat="1" ht="23.1" customHeight="1">
      <c r="A49" s="205">
        <v>37</v>
      </c>
      <c r="B49" s="78" t="s">
        <v>1151</v>
      </c>
      <c r="C49" s="77" t="s">
        <v>1144</v>
      </c>
      <c r="D49" s="77" t="s">
        <v>128</v>
      </c>
      <c r="E49" s="80" t="s">
        <v>1068</v>
      </c>
      <c r="F49" s="77">
        <f>VLOOKUP($O49,УЧАСТНИКИ!$A$2:$L$655,7,FALSE)</f>
        <v>0</v>
      </c>
      <c r="G49" s="443" t="str">
        <f>VLOOKUP($O49,УЧАСТНИКИ!$A$2:$L$655,11,FALSE)</f>
        <v>МО</v>
      </c>
      <c r="H49" s="229">
        <v>871</v>
      </c>
      <c r="I49" s="450">
        <v>9</v>
      </c>
      <c r="J49" s="451"/>
      <c r="K49" s="454"/>
      <c r="L49" s="362" t="s">
        <v>128</v>
      </c>
      <c r="M49" s="206">
        <f>VLOOKUP($O49,УЧАСТНИКИ!$A$2:$L$655,9,FALSE)</f>
        <v>0</v>
      </c>
      <c r="N49" s="78" t="s">
        <v>1108</v>
      </c>
      <c r="O49" s="254" t="s">
        <v>881</v>
      </c>
      <c r="P49" s="61"/>
      <c r="Q49" s="217">
        <f t="shared" si="1"/>
        <v>871</v>
      </c>
    </row>
    <row r="50" spans="1:25" s="58" customFormat="1" ht="23.1" customHeight="1">
      <c r="A50" s="205">
        <v>37</v>
      </c>
      <c r="B50" s="78" t="s">
        <v>1152</v>
      </c>
      <c r="C50" s="77" t="s">
        <v>1075</v>
      </c>
      <c r="D50" s="77" t="s">
        <v>842</v>
      </c>
      <c r="E50" s="80" t="s">
        <v>1065</v>
      </c>
      <c r="F50" s="77"/>
      <c r="G50" s="443" t="s">
        <v>404</v>
      </c>
      <c r="H50" s="229"/>
      <c r="I50" s="450">
        <v>9</v>
      </c>
      <c r="J50" s="451"/>
      <c r="K50" s="454"/>
      <c r="L50" s="362" t="s">
        <v>128</v>
      </c>
      <c r="M50" s="206"/>
      <c r="N50" s="78" t="s">
        <v>354</v>
      </c>
      <c r="O50" s="254"/>
      <c r="P50" s="61"/>
      <c r="Q50" s="217"/>
    </row>
    <row r="51" spans="1:25" s="58" customFormat="1" ht="23.1" customHeight="1">
      <c r="A51" s="205">
        <v>40</v>
      </c>
      <c r="B51" s="78" t="s">
        <v>1153</v>
      </c>
      <c r="C51" s="77" t="s">
        <v>1144</v>
      </c>
      <c r="D51" s="77" t="s">
        <v>370</v>
      </c>
      <c r="E51" s="80" t="s">
        <v>1068</v>
      </c>
      <c r="F51" s="77">
        <f>VLOOKUP($O51,УЧАСТНИКИ!$A$2:$L$655,7,FALSE)</f>
        <v>0</v>
      </c>
      <c r="G51" s="443" t="str">
        <f>VLOOKUP($O51,УЧАСТНИКИ!$A$2:$L$655,11,FALSE)</f>
        <v>МО</v>
      </c>
      <c r="H51" s="229">
        <v>872</v>
      </c>
      <c r="I51" s="450">
        <v>9.1</v>
      </c>
      <c r="J51" s="451"/>
      <c r="K51" s="454"/>
      <c r="L51" s="362" t="s">
        <v>128</v>
      </c>
      <c r="M51" s="206">
        <f>VLOOKUP($O51,УЧАСТНИКИ!$A$2:$L$655,9,FALSE)</f>
        <v>0</v>
      </c>
      <c r="N51" s="78" t="s">
        <v>1108</v>
      </c>
      <c r="O51" s="254" t="s">
        <v>257</v>
      </c>
      <c r="P51" s="23"/>
      <c r="Q51" s="217">
        <f t="shared" si="1"/>
        <v>872</v>
      </c>
      <c r="R51" s="23"/>
      <c r="S51" s="23"/>
      <c r="T51" s="23"/>
      <c r="U51" s="23"/>
      <c r="V51" s="23"/>
      <c r="W51" s="23"/>
      <c r="X51" s="23"/>
      <c r="Y51" s="23"/>
    </row>
    <row r="52" spans="1:25" s="58" customFormat="1" ht="23.1" customHeight="1">
      <c r="A52" s="205">
        <v>40</v>
      </c>
      <c r="B52" s="78" t="s">
        <v>1154</v>
      </c>
      <c r="C52" s="77" t="s">
        <v>1075</v>
      </c>
      <c r="D52" s="77" t="s">
        <v>370</v>
      </c>
      <c r="E52" s="80" t="s">
        <v>1068</v>
      </c>
      <c r="F52" s="77"/>
      <c r="G52" s="443" t="s">
        <v>404</v>
      </c>
      <c r="H52" s="229"/>
      <c r="I52" s="450">
        <v>9.1</v>
      </c>
      <c r="J52" s="451"/>
      <c r="K52" s="454"/>
      <c r="L52" s="362" t="s">
        <v>128</v>
      </c>
      <c r="M52" s="206"/>
      <c r="N52" s="78" t="s">
        <v>1108</v>
      </c>
      <c r="O52" s="254"/>
      <c r="P52" s="23"/>
      <c r="Q52" s="217"/>
      <c r="R52" s="23"/>
      <c r="S52" s="23"/>
      <c r="T52" s="23"/>
      <c r="U52" s="23"/>
      <c r="V52" s="23"/>
      <c r="W52" s="23"/>
      <c r="X52" s="23"/>
      <c r="Y52" s="23"/>
    </row>
    <row r="53" spans="1:25" s="58" customFormat="1" ht="23.1" customHeight="1">
      <c r="A53" s="205">
        <v>40</v>
      </c>
      <c r="B53" s="78" t="s">
        <v>1155</v>
      </c>
      <c r="C53" s="77" t="s">
        <v>1072</v>
      </c>
      <c r="D53" s="77" t="s">
        <v>370</v>
      </c>
      <c r="E53" s="80" t="s">
        <v>1065</v>
      </c>
      <c r="F53" s="77"/>
      <c r="G53" s="443" t="s">
        <v>404</v>
      </c>
      <c r="H53" s="229"/>
      <c r="I53" s="450">
        <v>9.1</v>
      </c>
      <c r="J53" s="451"/>
      <c r="K53" s="454"/>
      <c r="L53" s="362" t="s">
        <v>128</v>
      </c>
      <c r="M53" s="206"/>
      <c r="N53" s="78" t="s">
        <v>1102</v>
      </c>
      <c r="O53" s="254"/>
      <c r="P53" s="23"/>
      <c r="Q53" s="217"/>
      <c r="R53" s="23"/>
      <c r="S53" s="23"/>
      <c r="T53" s="23"/>
      <c r="U53" s="23"/>
      <c r="V53" s="23"/>
      <c r="W53" s="23"/>
      <c r="X53" s="23"/>
      <c r="Y53" s="23"/>
    </row>
    <row r="54" spans="1:25" s="58" customFormat="1" ht="23.1" customHeight="1">
      <c r="A54" s="205">
        <v>40</v>
      </c>
      <c r="B54" s="78" t="s">
        <v>1156</v>
      </c>
      <c r="C54" s="77" t="s">
        <v>1067</v>
      </c>
      <c r="D54" s="77" t="s">
        <v>842</v>
      </c>
      <c r="E54" s="80" t="s">
        <v>1068</v>
      </c>
      <c r="F54" s="77"/>
      <c r="G54" s="443" t="s">
        <v>404</v>
      </c>
      <c r="H54" s="229"/>
      <c r="I54" s="450">
        <v>9.1</v>
      </c>
      <c r="J54" s="451"/>
      <c r="K54" s="454"/>
      <c r="L54" s="362" t="s">
        <v>128</v>
      </c>
      <c r="M54" s="206"/>
      <c r="N54" s="78" t="s">
        <v>1108</v>
      </c>
      <c r="O54" s="254"/>
      <c r="P54" s="23"/>
      <c r="Q54" s="217"/>
      <c r="R54" s="23"/>
      <c r="S54" s="23"/>
      <c r="T54" s="23"/>
      <c r="U54" s="23"/>
      <c r="V54" s="23"/>
      <c r="W54" s="23"/>
      <c r="X54" s="23"/>
      <c r="Y54" s="23"/>
    </row>
    <row r="55" spans="1:25" s="58" customFormat="1" ht="23.1" customHeight="1">
      <c r="A55" s="205">
        <v>44</v>
      </c>
      <c r="B55" s="78" t="s">
        <v>1113</v>
      </c>
      <c r="C55" s="77" t="s">
        <v>1064</v>
      </c>
      <c r="D55" s="77" t="s">
        <v>842</v>
      </c>
      <c r="E55" s="80" t="s">
        <v>1070</v>
      </c>
      <c r="F55" s="77">
        <f>VLOOKUP($O55,УЧАСТНИКИ!$A$2:$L$655,7,FALSE)</f>
        <v>0</v>
      </c>
      <c r="G55" s="443" t="str">
        <f>VLOOKUP($O55,УЧАСТНИКИ!$A$2:$L$655,11,FALSE)</f>
        <v>МО</v>
      </c>
      <c r="H55" s="229">
        <v>874</v>
      </c>
      <c r="I55" s="450">
        <v>9.1999999999999993</v>
      </c>
      <c r="J55" s="451"/>
      <c r="K55" s="454"/>
      <c r="L55" s="362" t="s">
        <v>128</v>
      </c>
      <c r="M55" s="206">
        <f>VLOOKUP($O55,УЧАСТНИКИ!$A$2:$L$655,9,FALSE)</f>
        <v>0</v>
      </c>
      <c r="N55" s="78" t="s">
        <v>657</v>
      </c>
      <c r="O55" s="254" t="s">
        <v>101</v>
      </c>
      <c r="P55" s="61"/>
      <c r="Q55" s="217">
        <f t="shared" si="1"/>
        <v>874</v>
      </c>
    </row>
    <row r="56" spans="1:25" s="58" customFormat="1" ht="23.1" customHeight="1">
      <c r="A56" s="205">
        <v>44</v>
      </c>
      <c r="B56" s="78" t="s">
        <v>1157</v>
      </c>
      <c r="C56" s="77" t="s">
        <v>1073</v>
      </c>
      <c r="D56" s="77" t="s">
        <v>842</v>
      </c>
      <c r="E56" s="80" t="s">
        <v>1065</v>
      </c>
      <c r="F56" s="77"/>
      <c r="G56" s="443" t="s">
        <v>404</v>
      </c>
      <c r="H56" s="229"/>
      <c r="I56" s="450">
        <v>9.1999999999999993</v>
      </c>
      <c r="J56" s="451"/>
      <c r="K56" s="454"/>
      <c r="L56" s="362" t="s">
        <v>128</v>
      </c>
      <c r="M56" s="206"/>
      <c r="N56" s="78" t="s">
        <v>1100</v>
      </c>
      <c r="O56" s="254"/>
      <c r="P56" s="61"/>
      <c r="Q56" s="217"/>
    </row>
    <row r="57" spans="1:25" s="58" customFormat="1" ht="23.1" customHeight="1">
      <c r="A57" s="205">
        <v>46</v>
      </c>
      <c r="B57" s="78" t="s">
        <v>1244</v>
      </c>
      <c r="C57" s="77" t="s">
        <v>1072</v>
      </c>
      <c r="D57" s="77" t="s">
        <v>842</v>
      </c>
      <c r="E57" s="80" t="s">
        <v>1065</v>
      </c>
      <c r="F57" s="77"/>
      <c r="G57" s="443" t="s">
        <v>404</v>
      </c>
      <c r="H57" s="229"/>
      <c r="I57" s="450">
        <v>9.3000000000000007</v>
      </c>
      <c r="J57" s="451"/>
      <c r="K57" s="454"/>
      <c r="L57" s="362" t="s">
        <v>128</v>
      </c>
      <c r="M57" s="206"/>
      <c r="N57" s="78" t="s">
        <v>1102</v>
      </c>
      <c r="O57" s="254"/>
      <c r="P57" s="61"/>
      <c r="Q57" s="217"/>
    </row>
    <row r="58" spans="1:25" s="58" customFormat="1" ht="23.1" customHeight="1">
      <c r="A58" s="205">
        <v>46</v>
      </c>
      <c r="B58" s="78" t="s">
        <v>1158</v>
      </c>
      <c r="C58" s="77" t="s">
        <v>1069</v>
      </c>
      <c r="D58" s="77" t="s">
        <v>842</v>
      </c>
      <c r="E58" s="80" t="s">
        <v>1110</v>
      </c>
      <c r="F58" s="77"/>
      <c r="G58" s="443" t="s">
        <v>342</v>
      </c>
      <c r="H58" s="229"/>
      <c r="I58" s="450">
        <v>9.3000000000000007</v>
      </c>
      <c r="J58" s="451"/>
      <c r="K58" s="454"/>
      <c r="L58" s="362" t="s">
        <v>128</v>
      </c>
      <c r="M58" s="206"/>
      <c r="N58" s="78" t="s">
        <v>657</v>
      </c>
      <c r="O58" s="254"/>
      <c r="P58" s="61"/>
      <c r="Q58" s="217"/>
    </row>
    <row r="59" spans="1:25" s="58" customFormat="1" ht="23.1" customHeight="1">
      <c r="A59" s="205">
        <v>48</v>
      </c>
      <c r="B59" s="78" t="s">
        <v>1159</v>
      </c>
      <c r="C59" s="77" t="s">
        <v>1072</v>
      </c>
      <c r="D59" s="77" t="s">
        <v>50</v>
      </c>
      <c r="E59" s="80" t="s">
        <v>1068</v>
      </c>
      <c r="F59" s="77"/>
      <c r="G59" s="443" t="s">
        <v>404</v>
      </c>
      <c r="H59" s="229"/>
      <c r="I59" s="450">
        <v>9.4</v>
      </c>
      <c r="J59" s="451"/>
      <c r="K59" s="454"/>
      <c r="L59" s="362" t="s">
        <v>129</v>
      </c>
      <c r="M59" s="206"/>
      <c r="N59" s="78" t="s">
        <v>1160</v>
      </c>
      <c r="O59" s="254"/>
      <c r="P59" s="61"/>
      <c r="Q59" s="217"/>
    </row>
    <row r="60" spans="1:25" s="58" customFormat="1" ht="23.1" customHeight="1">
      <c r="A60" s="205">
        <v>49</v>
      </c>
      <c r="B60" s="78" t="s">
        <v>1161</v>
      </c>
      <c r="C60" s="77" t="s">
        <v>1090</v>
      </c>
      <c r="D60" s="77" t="s">
        <v>128</v>
      </c>
      <c r="E60" s="80" t="s">
        <v>1065</v>
      </c>
      <c r="F60" s="77">
        <f>VLOOKUP($O60,УЧАСТНИКИ!$A$2:$L$655,7,FALSE)</f>
        <v>0</v>
      </c>
      <c r="G60" s="443" t="s">
        <v>404</v>
      </c>
      <c r="H60" s="213">
        <v>875</v>
      </c>
      <c r="I60" s="450">
        <v>9.5</v>
      </c>
      <c r="J60" s="452"/>
      <c r="K60" s="454"/>
      <c r="L60" s="362" t="s">
        <v>129</v>
      </c>
      <c r="M60" s="206">
        <f>VLOOKUP($O60,УЧАСТНИКИ!$A$2:$L$655,9,FALSE)</f>
        <v>0</v>
      </c>
      <c r="N60" s="78" t="s">
        <v>1102</v>
      </c>
      <c r="O60" s="18" t="s">
        <v>346</v>
      </c>
      <c r="P60" s="23"/>
      <c r="Q60" s="217">
        <f t="shared" si="1"/>
        <v>875</v>
      </c>
      <c r="R60" s="23"/>
      <c r="S60" s="23"/>
      <c r="T60" s="23"/>
      <c r="U60" s="23"/>
      <c r="V60" s="23"/>
      <c r="W60" s="23"/>
      <c r="X60" s="23"/>
      <c r="Y60" s="23"/>
    </row>
    <row r="61" spans="1:25" s="58" customFormat="1" ht="23.1" customHeight="1">
      <c r="A61" s="205">
        <v>49</v>
      </c>
      <c r="B61" s="78" t="s">
        <v>409</v>
      </c>
      <c r="C61" s="77" t="s">
        <v>1064</v>
      </c>
      <c r="D61" s="77" t="s">
        <v>50</v>
      </c>
      <c r="E61" s="80" t="s">
        <v>1071</v>
      </c>
      <c r="F61" s="77">
        <f>VLOOKUP($O61,УЧАСТНИКИ!$A$2:$L$655,7,FALSE)</f>
        <v>0</v>
      </c>
      <c r="G61" s="443" t="str">
        <f>VLOOKUP($O61,УЧАСТНИКИ!$A$2:$L$655,11,FALSE)</f>
        <v>МО</v>
      </c>
      <c r="H61" s="229">
        <v>875</v>
      </c>
      <c r="I61" s="450">
        <v>9.5</v>
      </c>
      <c r="J61" s="451"/>
      <c r="K61" s="454"/>
      <c r="L61" s="362" t="s">
        <v>129</v>
      </c>
      <c r="M61" s="206">
        <f>VLOOKUP($O61,УЧАСТНИКИ!$A$2:$L$655,9,FALSE)</f>
        <v>0</v>
      </c>
      <c r="N61" s="78" t="s">
        <v>355</v>
      </c>
      <c r="O61" s="254" t="s">
        <v>48</v>
      </c>
      <c r="P61" s="61"/>
      <c r="Q61" s="217">
        <f t="shared" si="1"/>
        <v>875</v>
      </c>
    </row>
    <row r="62" spans="1:25" s="58" customFormat="1" ht="23.1" customHeight="1">
      <c r="A62" s="205">
        <v>51</v>
      </c>
      <c r="B62" s="78" t="s">
        <v>1162</v>
      </c>
      <c r="C62" s="77" t="s">
        <v>1073</v>
      </c>
      <c r="D62" s="77" t="s">
        <v>842</v>
      </c>
      <c r="E62" s="80" t="s">
        <v>1163</v>
      </c>
      <c r="F62" s="77"/>
      <c r="G62" s="443" t="s">
        <v>404</v>
      </c>
      <c r="H62" s="229"/>
      <c r="I62" s="450">
        <v>9.6</v>
      </c>
      <c r="J62" s="451"/>
      <c r="K62" s="454"/>
      <c r="L62" s="362" t="s">
        <v>129</v>
      </c>
      <c r="M62" s="206"/>
      <c r="N62" s="78" t="s">
        <v>1164</v>
      </c>
      <c r="O62" s="254"/>
      <c r="P62" s="61"/>
      <c r="Q62" s="217"/>
    </row>
    <row r="63" spans="1:25" s="58" customFormat="1" ht="23.1" customHeight="1">
      <c r="A63" s="205">
        <v>51</v>
      </c>
      <c r="B63" s="78" t="s">
        <v>1165</v>
      </c>
      <c r="C63" s="77" t="s">
        <v>1072</v>
      </c>
      <c r="D63" s="77" t="s">
        <v>370</v>
      </c>
      <c r="E63" s="80" t="s">
        <v>1065</v>
      </c>
      <c r="F63" s="77"/>
      <c r="G63" s="443" t="s">
        <v>404</v>
      </c>
      <c r="H63" s="229"/>
      <c r="I63" s="450">
        <v>9.6</v>
      </c>
      <c r="J63" s="451"/>
      <c r="K63" s="454"/>
      <c r="L63" s="362" t="s">
        <v>129</v>
      </c>
      <c r="M63" s="206"/>
      <c r="N63" s="78" t="s">
        <v>354</v>
      </c>
      <c r="O63" s="254"/>
      <c r="P63" s="61"/>
      <c r="Q63" s="217"/>
    </row>
    <row r="64" spans="1:25" s="58" customFormat="1" ht="23.1" customHeight="1">
      <c r="A64" s="205">
        <v>53</v>
      </c>
      <c r="B64" s="78" t="s">
        <v>1166</v>
      </c>
      <c r="C64" s="77" t="s">
        <v>1090</v>
      </c>
      <c r="D64" s="77" t="s">
        <v>50</v>
      </c>
      <c r="E64" s="80" t="s">
        <v>1074</v>
      </c>
      <c r="F64" s="77">
        <f>VLOOKUP($O64,УЧАСТНИКИ!$A$2:$L$655,7,FALSE)</f>
        <v>0</v>
      </c>
      <c r="G64" s="443" t="str">
        <f>VLOOKUP($O64,УЧАСТНИКИ!$A$2:$L$655,11,FALSE)</f>
        <v>МО</v>
      </c>
      <c r="H64" s="229">
        <v>878</v>
      </c>
      <c r="I64" s="450">
        <v>9.6999999999999993</v>
      </c>
      <c r="J64" s="451"/>
      <c r="K64" s="454"/>
      <c r="L64" s="362" t="s">
        <v>129</v>
      </c>
      <c r="M64" s="206">
        <f>VLOOKUP($O64,УЧАСТНИКИ!$A$2:$L$655,9,FALSE)</f>
        <v>0</v>
      </c>
      <c r="N64" s="78" t="s">
        <v>1105</v>
      </c>
      <c r="O64" s="18" t="s">
        <v>394</v>
      </c>
      <c r="P64" s="23"/>
      <c r="Q64" s="217">
        <f t="shared" si="1"/>
        <v>878</v>
      </c>
      <c r="R64" s="23"/>
      <c r="S64" s="23"/>
      <c r="T64" s="23"/>
      <c r="U64" s="23"/>
      <c r="V64" s="23"/>
      <c r="W64" s="23"/>
      <c r="X64" s="23"/>
      <c r="Y64" s="23"/>
    </row>
    <row r="65" spans="1:25" s="58" customFormat="1" ht="23.1" customHeight="1">
      <c r="A65" s="205">
        <v>54</v>
      </c>
      <c r="B65" s="78" t="s">
        <v>1167</v>
      </c>
      <c r="C65" s="77" t="s">
        <v>1072</v>
      </c>
      <c r="D65" s="77"/>
      <c r="E65" s="80" t="s">
        <v>1070</v>
      </c>
      <c r="F65" s="77"/>
      <c r="G65" s="443" t="s">
        <v>342</v>
      </c>
      <c r="H65" s="229"/>
      <c r="I65" s="450">
        <v>10</v>
      </c>
      <c r="J65" s="451"/>
      <c r="K65" s="454"/>
      <c r="L65" s="362" t="s">
        <v>130</v>
      </c>
      <c r="M65" s="206"/>
      <c r="N65" s="78" t="s">
        <v>657</v>
      </c>
      <c r="O65" s="18"/>
      <c r="P65" s="23"/>
      <c r="Q65" s="217"/>
      <c r="R65" s="23"/>
      <c r="S65" s="23"/>
      <c r="T65" s="23"/>
      <c r="U65" s="23"/>
      <c r="V65" s="23"/>
      <c r="W65" s="23"/>
      <c r="X65" s="23"/>
      <c r="Y65" s="23"/>
    </row>
    <row r="66" spans="1:25" s="58" customFormat="1" ht="23.1" customHeight="1">
      <c r="A66" s="205">
        <v>55</v>
      </c>
      <c r="B66" s="78" t="s">
        <v>1168</v>
      </c>
      <c r="C66" s="77" t="s">
        <v>1072</v>
      </c>
      <c r="D66" s="77"/>
      <c r="E66" s="80" t="s">
        <v>1070</v>
      </c>
      <c r="F66" s="77"/>
      <c r="G66" s="443" t="s">
        <v>342</v>
      </c>
      <c r="H66" s="229"/>
      <c r="I66" s="450">
        <v>10.7</v>
      </c>
      <c r="J66" s="451"/>
      <c r="K66" s="454"/>
      <c r="L66" s="362" t="s">
        <v>1112</v>
      </c>
      <c r="M66" s="206"/>
      <c r="N66" s="78" t="s">
        <v>657</v>
      </c>
      <c r="O66" s="18"/>
      <c r="P66" s="23"/>
      <c r="Q66" s="217"/>
      <c r="R66" s="23"/>
      <c r="S66" s="23"/>
      <c r="T66" s="23"/>
      <c r="U66" s="23"/>
      <c r="V66" s="23"/>
      <c r="W66" s="23"/>
      <c r="X66" s="23"/>
      <c r="Y66" s="23"/>
    </row>
    <row r="67" spans="1:25" s="58" customFormat="1" ht="23.1" customHeight="1">
      <c r="A67" s="205">
        <v>56</v>
      </c>
      <c r="B67" s="78" t="s">
        <v>912</v>
      </c>
      <c r="C67" s="77" t="s">
        <v>1171</v>
      </c>
      <c r="D67" s="77" t="s">
        <v>48</v>
      </c>
      <c r="E67" s="80" t="s">
        <v>914</v>
      </c>
      <c r="F67" s="77">
        <f>VLOOKUP($O67,УЧАСТНИКИ!$A$2:$L$655,7,FALSE)</f>
        <v>0</v>
      </c>
      <c r="G67" s="443" t="str">
        <f>VLOOKUP($O67,УЧАСТНИКИ!$A$2:$L$655,11,FALSE)</f>
        <v>МО</v>
      </c>
      <c r="H67" s="229">
        <v>881</v>
      </c>
      <c r="I67" s="450">
        <v>7.9</v>
      </c>
      <c r="J67" s="451"/>
      <c r="K67" s="23" t="s">
        <v>290</v>
      </c>
      <c r="L67" s="362"/>
      <c r="M67" s="206">
        <f>VLOOKUP($O67,УЧАСТНИКИ!$A$2:$L$655,9,FALSE)</f>
        <v>0</v>
      </c>
      <c r="N67" s="78" t="s">
        <v>1170</v>
      </c>
      <c r="O67" s="17" t="s">
        <v>734</v>
      </c>
      <c r="P67" s="23"/>
      <c r="Q67" s="217">
        <f t="shared" si="1"/>
        <v>881</v>
      </c>
      <c r="R67" s="23"/>
      <c r="S67" s="23"/>
      <c r="T67" s="23"/>
      <c r="U67" s="23"/>
      <c r="V67" s="23"/>
      <c r="W67" s="23"/>
      <c r="X67" s="23"/>
      <c r="Y67" s="23"/>
    </row>
    <row r="68" spans="1:25">
      <c r="A68" s="205">
        <v>57</v>
      </c>
      <c r="B68" s="78" t="s">
        <v>1169</v>
      </c>
      <c r="C68" s="77" t="s">
        <v>1073</v>
      </c>
      <c r="D68" s="77" t="s">
        <v>49</v>
      </c>
      <c r="E68" s="80" t="s">
        <v>1068</v>
      </c>
      <c r="F68" s="77"/>
      <c r="G68" s="443" t="s">
        <v>404</v>
      </c>
      <c r="H68" s="229"/>
      <c r="I68" s="450">
        <v>8.1999999999999993</v>
      </c>
      <c r="J68" s="451"/>
      <c r="K68" s="23" t="s">
        <v>290</v>
      </c>
      <c r="L68" s="362"/>
      <c r="M68" s="206"/>
      <c r="N68" s="78" t="s">
        <v>1160</v>
      </c>
    </row>
    <row r="69" spans="1:25">
      <c r="A69" s="42"/>
    </row>
    <row r="70" spans="1:25">
      <c r="A70" s="42"/>
    </row>
    <row r="71" spans="1:25">
      <c r="A71" s="42"/>
    </row>
    <row r="72" spans="1:25">
      <c r="A72" s="42"/>
    </row>
    <row r="73" spans="1:25" ht="15" customHeight="1">
      <c r="A73" s="42"/>
      <c r="B73" s="203" t="s">
        <v>188</v>
      </c>
      <c r="E73" s="516" t="s">
        <v>1109</v>
      </c>
      <c r="F73" s="516"/>
      <c r="G73" s="516"/>
      <c r="H73" s="516"/>
      <c r="I73" s="516"/>
      <c r="J73" s="516"/>
      <c r="K73" s="516"/>
      <c r="L73" s="516"/>
    </row>
    <row r="74" spans="1:25">
      <c r="E74" s="167"/>
      <c r="F74" s="10"/>
      <c r="G74" s="36"/>
      <c r="H74" s="54"/>
      <c r="I74" s="54"/>
    </row>
    <row r="75" spans="1:25">
      <c r="E75" s="167"/>
      <c r="F75" s="10"/>
      <c r="G75" s="36"/>
      <c r="H75" s="54"/>
      <c r="I75" s="54"/>
    </row>
    <row r="76" spans="1:25" ht="15" customHeight="1">
      <c r="B76" s="203" t="s">
        <v>189</v>
      </c>
      <c r="E76" s="516" t="s">
        <v>1117</v>
      </c>
      <c r="F76" s="516"/>
      <c r="G76" s="516"/>
      <c r="H76" s="516"/>
      <c r="I76" s="516"/>
      <c r="J76" s="516"/>
      <c r="K76" s="516"/>
      <c r="L76" s="516"/>
    </row>
  </sheetData>
  <sortState ref="A17:Y21">
    <sortCondition ref="J17:J21"/>
  </sortState>
  <customSheetViews>
    <customSheetView guid="{B28A55F2-F506-44F5-8B45-C06C81F4E83D}" hiddenRows="1" showRuler="0">
      <selection activeCell="M11" sqref="M11"/>
      <pageMargins left="0.39370078740157483" right="0.39370078740157483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mergeCells count="23">
    <mergeCell ref="E76:L76"/>
    <mergeCell ref="I8:K8"/>
    <mergeCell ref="F9:G9"/>
    <mergeCell ref="A1:N1"/>
    <mergeCell ref="A3:N3"/>
    <mergeCell ref="A2:N2"/>
    <mergeCell ref="A6:N6"/>
    <mergeCell ref="A5:N5"/>
    <mergeCell ref="A7:B7"/>
    <mergeCell ref="A4:N4"/>
    <mergeCell ref="A8:B8"/>
    <mergeCell ref="N10:N11"/>
    <mergeCell ref="E10:E11"/>
    <mergeCell ref="F10:F11"/>
    <mergeCell ref="G10:G11"/>
    <mergeCell ref="I10:I11"/>
    <mergeCell ref="A10:A11"/>
    <mergeCell ref="B10:B11"/>
    <mergeCell ref="C10:C11"/>
    <mergeCell ref="D10:D11"/>
    <mergeCell ref="E73:L73"/>
    <mergeCell ref="K10:K11"/>
    <mergeCell ref="L10:L11"/>
  </mergeCells>
  <phoneticPr fontId="2" type="noConversion"/>
  <pageMargins left="0" right="0" top="0" bottom="0" header="0" footer="0"/>
  <pageSetup paperSize="9" scale="71" fitToHeight="0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34"/>
  </sheetPr>
  <dimension ref="A1:L51"/>
  <sheetViews>
    <sheetView topLeftCell="A3" workbookViewId="0">
      <selection activeCell="J23" sqref="J23:J27"/>
    </sheetView>
  </sheetViews>
  <sheetFormatPr defaultColWidth="9.140625" defaultRowHeight="12.75"/>
  <cols>
    <col min="1" max="1" width="4" style="14" customWidth="1"/>
    <col min="2" max="2" width="22.5703125" style="14" customWidth="1"/>
    <col min="3" max="3" width="12.140625" style="14" customWidth="1"/>
    <col min="4" max="4" width="26.28515625" style="14" customWidth="1"/>
    <col min="5" max="5" width="8.85546875" style="14" customWidth="1"/>
    <col min="6" max="7" width="7.7109375" style="14" customWidth="1"/>
    <col min="8" max="8" width="21.42578125" style="14" customWidth="1"/>
    <col min="9" max="9" width="10.140625" style="14" customWidth="1"/>
    <col min="10" max="10" width="7.85546875" style="14" customWidth="1"/>
    <col min="11" max="16384" width="9.140625" style="14"/>
  </cols>
  <sheetData>
    <row r="1" spans="1:12">
      <c r="A1" s="464" t="s">
        <v>75</v>
      </c>
      <c r="B1" s="464"/>
      <c r="C1" s="464"/>
      <c r="D1" s="464"/>
      <c r="E1" s="464"/>
      <c r="F1" s="464"/>
      <c r="G1" s="464"/>
      <c r="H1" s="464"/>
      <c r="I1" s="464"/>
      <c r="J1" s="464"/>
    </row>
    <row r="2" spans="1:12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467"/>
    </row>
    <row r="3" spans="1:12" ht="15" customHeight="1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469"/>
    </row>
    <row r="4" spans="1:12" ht="14.25">
      <c r="A4" s="88"/>
      <c r="B4" s="88"/>
      <c r="C4" s="88"/>
      <c r="D4" s="88"/>
      <c r="E4" s="468" t="s">
        <v>180</v>
      </c>
      <c r="F4" s="468"/>
      <c r="G4" s="468"/>
      <c r="H4" s="468"/>
      <c r="I4" s="468"/>
      <c r="J4" s="468"/>
    </row>
    <row r="5" spans="1:12">
      <c r="C5" s="11"/>
      <c r="D5" s="3"/>
      <c r="I5" s="15"/>
      <c r="J5" s="11"/>
    </row>
    <row r="6" spans="1:12">
      <c r="A6" s="466" t="s">
        <v>174</v>
      </c>
      <c r="B6" s="466"/>
      <c r="C6" s="11"/>
      <c r="D6" s="3"/>
      <c r="H6" s="83" t="str">
        <f>d_1</f>
        <v>9 декабря 2023г.</v>
      </c>
      <c r="I6" s="15"/>
      <c r="J6" s="11"/>
    </row>
    <row r="7" spans="1:12" ht="12.75" customHeight="1">
      <c r="A7" s="83" t="str">
        <f>d_4</f>
        <v>ЖЕНЩИНЫ</v>
      </c>
      <c r="C7" s="11"/>
      <c r="D7" s="3"/>
      <c r="E7" s="19"/>
      <c r="F7" s="126" t="str">
        <f>d_5</f>
        <v>г. РОСТОВ-НА-ДОНУ, л/а манеж ДГТУ</v>
      </c>
      <c r="G7" s="19"/>
      <c r="H7" s="19"/>
      <c r="I7" s="85" t="s">
        <v>0</v>
      </c>
      <c r="J7" s="11"/>
    </row>
    <row r="8" spans="1:12" ht="18">
      <c r="A8" s="106" t="s">
        <v>76</v>
      </c>
      <c r="B8" s="106" t="s">
        <v>77</v>
      </c>
      <c r="C8" s="106" t="s">
        <v>74</v>
      </c>
      <c r="D8" s="106" t="s">
        <v>110</v>
      </c>
      <c r="E8" s="106" t="s">
        <v>45</v>
      </c>
      <c r="F8" s="106" t="s">
        <v>113</v>
      </c>
      <c r="G8" s="106" t="s">
        <v>114</v>
      </c>
      <c r="H8" s="106" t="s">
        <v>115</v>
      </c>
      <c r="I8" s="106" t="s">
        <v>60</v>
      </c>
      <c r="J8" s="106" t="s">
        <v>79</v>
      </c>
    </row>
    <row r="9" spans="1:12">
      <c r="A9" s="107"/>
      <c r="B9" s="113" t="s">
        <v>55</v>
      </c>
      <c r="C9" s="108"/>
      <c r="D9" s="108"/>
      <c r="E9" s="108"/>
      <c r="F9" s="108"/>
      <c r="G9" s="108"/>
      <c r="H9" s="108"/>
      <c r="I9" s="108"/>
      <c r="J9" s="109"/>
    </row>
    <row r="10" spans="1:12">
      <c r="A10" s="17" t="s">
        <v>48</v>
      </c>
      <c r="B10" s="12" t="str">
        <f>VLOOKUP($E10,УЧАСТНИКИ!$A$2:$L$655,3,FALSE)</f>
        <v>ПАРЕШНЕВА АННА</v>
      </c>
      <c r="C10" s="13" t="str">
        <f>VLOOKUP($E10,УЧАСТНИКИ!$A$2:$L$655,4,FALSE)</f>
        <v>08.01.2006</v>
      </c>
      <c r="D10" s="29" t="str">
        <f>VLOOKUP($E10,УЧАСТНИКИ!$A$2:$L$655,5,FALSE)</f>
        <v>РОУОР СШОР-25</v>
      </c>
      <c r="E10" s="17" t="s">
        <v>172</v>
      </c>
      <c r="F10" s="17" t="s">
        <v>183</v>
      </c>
      <c r="G10" s="17"/>
      <c r="H10" s="17"/>
      <c r="I10" s="17"/>
      <c r="J10" s="191">
        <f>VLOOKUP($E10,УЧАСТНИКИ!$A$2:$L$655,9,FALSE)</f>
        <v>0</v>
      </c>
    </row>
    <row r="11" spans="1:12" ht="12" customHeight="1">
      <c r="A11" s="17" t="s">
        <v>49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9" t="e">
        <f>VLOOKUP($E11,УЧАСТНИКИ!$A$2:$L$655,5,FALSE)</f>
        <v>#N/A</v>
      </c>
      <c r="E11" s="17" t="s">
        <v>164</v>
      </c>
      <c r="F11" s="17" t="s">
        <v>184</v>
      </c>
      <c r="G11" s="17"/>
      <c r="H11" s="17"/>
      <c r="I11" s="17"/>
      <c r="J11" s="191" t="e">
        <f>VLOOKUP($E11,УЧАСТНИКИ!$A$2:$L$655,9,FALSE)</f>
        <v>#N/A</v>
      </c>
    </row>
    <row r="12" spans="1:12">
      <c r="A12" s="17" t="s">
        <v>50</v>
      </c>
      <c r="B12" s="12" t="e">
        <f>VLOOKUP($E12,УЧАСТНИКИ!$A$2:$L$655,3,FALSE)</f>
        <v>#N/A</v>
      </c>
      <c r="C12" s="13" t="e">
        <f>VLOOKUP($E12,УЧАСТНИКИ!$A$2:$L$655,4,FALSE)</f>
        <v>#N/A</v>
      </c>
      <c r="D12" s="29" t="e">
        <f>VLOOKUP($E12,УЧАСТНИКИ!$A$2:$L$655,5,FALSE)</f>
        <v>#N/A</v>
      </c>
      <c r="E12" s="17" t="s">
        <v>141</v>
      </c>
      <c r="F12" s="17" t="s">
        <v>184</v>
      </c>
      <c r="G12" s="17"/>
      <c r="H12" s="17"/>
      <c r="I12" s="17"/>
      <c r="J12" s="191" t="e">
        <f>VLOOKUP($E12,УЧАСТНИКИ!$A$2:$L$655,9,FALSE)</f>
        <v>#N/A</v>
      </c>
    </row>
    <row r="13" spans="1:12">
      <c r="A13" s="17" t="s">
        <v>51</v>
      </c>
      <c r="B13" s="198" t="e">
        <f>VLOOKUP($E13,УЧАСТНИКИ!$A$2:$L$655,3,FALSE)</f>
        <v>#N/A</v>
      </c>
      <c r="C13" s="17" t="e">
        <f>VLOOKUP($E13,УЧАСТНИКИ!$A$2:$L$655,4,FALSE)</f>
        <v>#N/A</v>
      </c>
      <c r="D13" s="29" t="e">
        <f>VLOOKUP($E13,УЧАСТНИКИ!$A$2:$L$655,5,FALSE)</f>
        <v>#N/A</v>
      </c>
      <c r="E13" s="17" t="s">
        <v>97</v>
      </c>
      <c r="F13" s="17" t="s">
        <v>183</v>
      </c>
      <c r="G13" s="17"/>
      <c r="H13" s="17"/>
      <c r="I13" s="17"/>
      <c r="J13" s="191" t="e">
        <f>VLOOKUP($E13,УЧАСТНИКИ!$A$2:$L$655,9,FALSE)</f>
        <v>#N/A</v>
      </c>
      <c r="L13" s="3"/>
    </row>
    <row r="14" spans="1:12">
      <c r="A14" s="17" t="s">
        <v>52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9" t="e">
        <f>VLOOKUP($E14,УЧАСТНИКИ!$A$2:$L$655,5,FALSE)</f>
        <v>#N/A</v>
      </c>
      <c r="E14" s="17" t="s">
        <v>54</v>
      </c>
      <c r="F14" s="17" t="s">
        <v>185</v>
      </c>
      <c r="G14" s="17"/>
      <c r="H14" s="17"/>
      <c r="I14" s="17"/>
      <c r="J14" s="191" t="e">
        <f>VLOOKUP($E14,УЧАСТНИКИ!$A$2:$L$655,9,FALSE)</f>
        <v>#N/A</v>
      </c>
    </row>
    <row r="16" spans="1:12" ht="15.75">
      <c r="A16" s="4"/>
      <c r="B16" s="2"/>
      <c r="D16" s="4"/>
    </row>
    <row r="17" spans="1:10" ht="15.75" customHeight="1">
      <c r="A17" s="88"/>
      <c r="B17" s="88"/>
      <c r="C17" s="88"/>
      <c r="D17" s="88"/>
      <c r="E17" s="468" t="s">
        <v>181</v>
      </c>
      <c r="F17" s="468"/>
      <c r="G17" s="468"/>
      <c r="H17" s="468"/>
      <c r="I17" s="468"/>
      <c r="J17" s="468"/>
    </row>
    <row r="18" spans="1:10" ht="15.75" customHeight="1">
      <c r="C18" s="11"/>
      <c r="D18" s="3"/>
      <c r="I18" s="15"/>
      <c r="J18" s="11"/>
    </row>
    <row r="19" spans="1:10" ht="15.75" customHeight="1">
      <c r="A19" s="466" t="s">
        <v>174</v>
      </c>
      <c r="B19" s="466"/>
      <c r="C19" s="11"/>
      <c r="D19" s="3"/>
      <c r="H19" s="83" t="str">
        <f>d_1</f>
        <v>9 декабря 2023г.</v>
      </c>
      <c r="I19" s="15"/>
      <c r="J19" s="11"/>
    </row>
    <row r="20" spans="1:10" ht="15.75" customHeight="1">
      <c r="A20" s="83" t="str">
        <f>d_4</f>
        <v>ЖЕНЩИНЫ</v>
      </c>
      <c r="C20" s="11"/>
      <c r="D20" s="3"/>
      <c r="E20" s="19"/>
      <c r="F20" s="126" t="str">
        <f>d_5</f>
        <v>г. РОСТОВ-НА-ДОНУ, л/а манеж ДГТУ</v>
      </c>
      <c r="G20" s="19"/>
      <c r="H20" s="19"/>
      <c r="I20" s="85" t="s">
        <v>0</v>
      </c>
      <c r="J20" s="11"/>
    </row>
    <row r="21" spans="1:10" ht="22.5" customHeight="1">
      <c r="A21" s="106" t="s">
        <v>76</v>
      </c>
      <c r="B21" s="106" t="s">
        <v>77</v>
      </c>
      <c r="C21" s="106" t="s">
        <v>74</v>
      </c>
      <c r="D21" s="106" t="s">
        <v>110</v>
      </c>
      <c r="E21" s="106" t="s">
        <v>45</v>
      </c>
      <c r="F21" s="106" t="s">
        <v>113</v>
      </c>
      <c r="G21" s="106" t="s">
        <v>114</v>
      </c>
      <c r="H21" s="106" t="s">
        <v>115</v>
      </c>
      <c r="I21" s="106" t="s">
        <v>60</v>
      </c>
      <c r="J21" s="106" t="s">
        <v>79</v>
      </c>
    </row>
    <row r="22" spans="1:10" ht="15.75" customHeight="1">
      <c r="A22" s="107"/>
      <c r="B22" s="113" t="s">
        <v>55</v>
      </c>
      <c r="C22" s="108"/>
      <c r="D22" s="108"/>
      <c r="E22" s="108"/>
      <c r="F22" s="108"/>
      <c r="G22" s="108"/>
      <c r="H22" s="108"/>
      <c r="I22" s="108"/>
      <c r="J22" s="109"/>
    </row>
    <row r="23" spans="1:10" ht="15.75" customHeight="1">
      <c r="A23" s="17" t="s">
        <v>48</v>
      </c>
      <c r="B23" s="12" t="e">
        <f>VLOOKUP($E23,УЧАСТНИКИ!$A$2:$L$655,3,FALSE)</f>
        <v>#N/A</v>
      </c>
      <c r="C23" s="13" t="e">
        <f>VLOOKUP($E23,УЧАСТНИКИ!$A$2:$L$655,4,FALSE)</f>
        <v>#N/A</v>
      </c>
      <c r="D23" s="29" t="e">
        <f>VLOOKUP($E23,УЧАСТНИКИ!$A$2:$L$655,5,FALSE)</f>
        <v>#N/A</v>
      </c>
      <c r="E23" s="17" t="s">
        <v>161</v>
      </c>
      <c r="F23" s="17" t="s">
        <v>185</v>
      </c>
      <c r="G23" s="17"/>
      <c r="H23" s="17"/>
      <c r="I23" s="17"/>
      <c r="J23" s="191" t="e">
        <f>VLOOKUP($E23,УЧАСТНИКИ!$A$2:$L$655,9,FALSE)</f>
        <v>#N/A</v>
      </c>
    </row>
    <row r="24" spans="1:10" ht="15.75" customHeight="1">
      <c r="A24" s="17" t="s">
        <v>49</v>
      </c>
      <c r="B24" s="12" t="e">
        <f>VLOOKUP($E24,УЧАСТНИКИ!$A$2:$L$655,3,FALSE)</f>
        <v>#N/A</v>
      </c>
      <c r="C24" s="13" t="e">
        <f>VLOOKUP($E24,УЧАСТНИКИ!$A$2:$L$655,4,FALSE)</f>
        <v>#N/A</v>
      </c>
      <c r="D24" s="29" t="e">
        <f>VLOOKUP($E24,УЧАСТНИКИ!$A$2:$L$655,5,FALSE)</f>
        <v>#N/A</v>
      </c>
      <c r="E24" s="17" t="s">
        <v>143</v>
      </c>
      <c r="F24" s="17" t="s">
        <v>185</v>
      </c>
      <c r="G24" s="17"/>
      <c r="H24" s="17"/>
      <c r="I24" s="17"/>
      <c r="J24" s="191" t="e">
        <f>VLOOKUP($E24,УЧАСТНИКИ!$A$2:$L$655,9,FALSE)</f>
        <v>#N/A</v>
      </c>
    </row>
    <row r="25" spans="1:10" ht="15.75" customHeight="1">
      <c r="A25" s="17" t="s">
        <v>50</v>
      </c>
      <c r="B25" s="12" t="str">
        <f>VLOOKUP($E25,УЧАСТНИКИ!$A$2:$L$655,3,FALSE)</f>
        <v>ТИХОНОВА ЕЛИЗАВЕТА</v>
      </c>
      <c r="C25" s="13" t="str">
        <f>VLOOKUP($E25,УЧАСТНИКИ!$A$2:$L$655,4,FALSE)</f>
        <v>24.09.2008</v>
      </c>
      <c r="D25" s="29" t="str">
        <f>VLOOKUP($E25,УЧАСТНИКИ!$A$2:$L$655,5,FALSE)</f>
        <v>ГУКОВО СШ ПРОМЕТЕЙ</v>
      </c>
      <c r="E25" s="17" t="s">
        <v>166</v>
      </c>
      <c r="F25" s="17" t="s">
        <v>185</v>
      </c>
      <c r="G25" s="17"/>
      <c r="H25" s="17"/>
      <c r="I25" s="17"/>
      <c r="J25" s="191">
        <f>VLOOKUP($E25,УЧАСТНИКИ!$A$2:$L$655,9,FALSE)</f>
        <v>0</v>
      </c>
    </row>
    <row r="26" spans="1:10" ht="15.75" customHeight="1">
      <c r="A26" s="17" t="s">
        <v>51</v>
      </c>
      <c r="B26" s="12" t="e">
        <f>VLOOKUP($E26,УЧАСТНИКИ!$A$2:$L$655,3,FALSE)</f>
        <v>#N/A</v>
      </c>
      <c r="C26" s="13" t="e">
        <f>VLOOKUP($E26,УЧАСТНИКИ!$A$2:$L$655,4,FALSE)</f>
        <v>#N/A</v>
      </c>
      <c r="D26" s="29" t="e">
        <f>VLOOKUP($E26,УЧАСТНИКИ!$A$2:$L$655,5,FALSE)</f>
        <v>#N/A</v>
      </c>
      <c r="E26" s="17" t="s">
        <v>159</v>
      </c>
      <c r="F26" s="17" t="s">
        <v>185</v>
      </c>
      <c r="G26" s="17"/>
      <c r="H26" s="17"/>
      <c r="I26" s="17"/>
      <c r="J26" s="191" t="e">
        <f>VLOOKUP($E26,УЧАСТНИКИ!$A$2:$L$655,9,FALSE)</f>
        <v>#N/A</v>
      </c>
    </row>
    <row r="27" spans="1:10" ht="15.75" customHeight="1">
      <c r="A27" s="17" t="s">
        <v>52</v>
      </c>
      <c r="B27" s="12" t="e">
        <f>VLOOKUP($E27,УЧАСТНИКИ!$A$2:$L$655,3,FALSE)</f>
        <v>#N/A</v>
      </c>
      <c r="C27" s="13" t="e">
        <f>VLOOKUP($E27,УЧАСТНИКИ!$A$2:$L$655,4,FALSE)</f>
        <v>#N/A</v>
      </c>
      <c r="D27" s="29" t="e">
        <f>VLOOKUP($E27,УЧАСТНИКИ!$A$2:$L$655,5,FALSE)</f>
        <v>#N/A</v>
      </c>
      <c r="E27" s="17" t="s">
        <v>171</v>
      </c>
      <c r="F27" s="17" t="s">
        <v>185</v>
      </c>
      <c r="G27" s="17"/>
      <c r="H27" s="17"/>
      <c r="I27" s="17"/>
      <c r="J27" s="191" t="e">
        <f>VLOOKUP($E27,УЧАСТНИКИ!$A$2:$L$655,9,FALSE)</f>
        <v>#N/A</v>
      </c>
    </row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spans="1:10" ht="15.75" customHeight="1"/>
    <row r="34" spans="1:10" ht="15.75" customHeight="1">
      <c r="A34" s="23"/>
      <c r="B34" s="30"/>
      <c r="C34" s="23"/>
      <c r="D34" s="23"/>
      <c r="E34" s="23"/>
      <c r="F34" s="23"/>
      <c r="G34" s="23"/>
      <c r="H34" s="23"/>
      <c r="I34" s="23"/>
      <c r="J34" s="23"/>
    </row>
    <row r="35" spans="1:10" ht="15.75" customHeight="1">
      <c r="A35" s="31"/>
      <c r="B35" s="32"/>
      <c r="C35" s="33"/>
      <c r="D35" s="34"/>
      <c r="E35" s="31"/>
      <c r="F35" s="31"/>
      <c r="G35" s="31"/>
      <c r="H35" s="31"/>
      <c r="I35" s="31"/>
      <c r="J35" s="33"/>
    </row>
    <row r="36" spans="1:10" ht="15.75" customHeight="1">
      <c r="A36" s="31"/>
      <c r="B36" s="8"/>
      <c r="C36" s="33"/>
      <c r="D36" s="34"/>
      <c r="E36" s="31"/>
      <c r="F36" s="31"/>
      <c r="G36" s="31"/>
      <c r="H36" s="31"/>
      <c r="I36" s="31"/>
      <c r="J36" s="33"/>
    </row>
    <row r="37" spans="1:10" ht="15.75" customHeight="1">
      <c r="A37" s="31"/>
      <c r="B37" s="35"/>
      <c r="C37" s="33"/>
      <c r="D37" s="34"/>
      <c r="E37" s="31"/>
      <c r="F37" s="31"/>
      <c r="G37" s="31"/>
      <c r="H37" s="31"/>
      <c r="I37" s="31"/>
      <c r="J37" s="33"/>
    </row>
    <row r="38" spans="1:10" ht="15.75" customHeight="1">
      <c r="A38" s="31"/>
      <c r="B38" s="35"/>
      <c r="C38" s="33"/>
      <c r="D38" s="34"/>
      <c r="E38" s="31"/>
      <c r="F38" s="31"/>
      <c r="G38" s="31"/>
      <c r="H38" s="31"/>
      <c r="I38" s="31"/>
      <c r="J38" s="33"/>
    </row>
    <row r="39" spans="1:10" ht="15.75" customHeight="1">
      <c r="A39" s="31"/>
      <c r="B39" s="35"/>
      <c r="C39" s="33"/>
      <c r="D39" s="34"/>
      <c r="E39" s="31"/>
      <c r="F39" s="31"/>
      <c r="G39" s="31"/>
      <c r="H39" s="31"/>
      <c r="I39" s="31"/>
      <c r="J39" s="33"/>
    </row>
    <row r="40" spans="1:10" ht="15.75" customHeight="1">
      <c r="A40" s="31"/>
      <c r="B40" s="35"/>
      <c r="C40" s="33"/>
      <c r="D40" s="34"/>
      <c r="E40" s="31"/>
      <c r="F40" s="31"/>
      <c r="G40" s="31"/>
      <c r="H40" s="31"/>
      <c r="I40" s="31"/>
      <c r="J40" s="33"/>
    </row>
    <row r="41" spans="1:10" ht="15.75" customHeight="1">
      <c r="A41" s="31"/>
      <c r="B41" s="35"/>
      <c r="C41" s="33"/>
      <c r="D41" s="34"/>
      <c r="E41" s="31"/>
      <c r="F41" s="31"/>
      <c r="G41" s="31"/>
      <c r="H41" s="31"/>
      <c r="I41" s="31"/>
      <c r="J41" s="33"/>
    </row>
    <row r="42" spans="1:10" ht="15.75" customHeight="1">
      <c r="A42" s="31"/>
      <c r="B42" s="35"/>
      <c r="C42" s="33"/>
      <c r="D42" s="34"/>
      <c r="E42" s="31"/>
      <c r="F42" s="31"/>
      <c r="G42" s="31"/>
      <c r="H42" s="31"/>
      <c r="I42" s="31"/>
      <c r="J42" s="33"/>
    </row>
    <row r="43" spans="1:10" ht="15.75" customHeight="1">
      <c r="A43" s="23"/>
      <c r="B43" s="30"/>
      <c r="C43" s="23"/>
      <c r="D43" s="23"/>
      <c r="E43" s="23"/>
      <c r="F43" s="23"/>
      <c r="G43" s="23"/>
      <c r="H43" s="23"/>
      <c r="I43" s="23"/>
      <c r="J43" s="23"/>
    </row>
    <row r="44" spans="1:10" ht="15.75" customHeight="1">
      <c r="A44" s="31"/>
      <c r="B44" s="32"/>
      <c r="C44" s="33"/>
      <c r="D44" s="34"/>
      <c r="E44" s="31"/>
      <c r="F44" s="31"/>
      <c r="G44" s="31"/>
      <c r="H44" s="31"/>
      <c r="I44" s="31"/>
      <c r="J44" s="33"/>
    </row>
    <row r="45" spans="1:10" ht="15.75" customHeight="1">
      <c r="A45" s="31"/>
      <c r="B45" s="32"/>
      <c r="C45" s="33"/>
      <c r="D45" s="34"/>
      <c r="E45" s="31"/>
      <c r="F45" s="31"/>
      <c r="G45" s="31"/>
      <c r="H45" s="31"/>
      <c r="I45" s="31"/>
      <c r="J45" s="33"/>
    </row>
    <row r="46" spans="1:10" ht="15.75" customHeight="1">
      <c r="A46" s="31"/>
      <c r="B46" s="32"/>
      <c r="C46" s="33"/>
      <c r="D46" s="34"/>
      <c r="E46" s="31"/>
      <c r="F46" s="31"/>
      <c r="G46" s="31"/>
      <c r="H46" s="31"/>
      <c r="I46" s="31"/>
      <c r="J46" s="33"/>
    </row>
    <row r="47" spans="1:10" ht="15.75" customHeight="1">
      <c r="A47" s="31"/>
      <c r="B47" s="32"/>
      <c r="C47" s="33"/>
      <c r="D47" s="34"/>
      <c r="E47" s="31"/>
      <c r="F47" s="31"/>
      <c r="G47" s="31"/>
      <c r="H47" s="31"/>
      <c r="I47" s="31"/>
      <c r="J47" s="33"/>
    </row>
    <row r="48" spans="1:10" ht="15.75" customHeight="1">
      <c r="A48" s="31"/>
      <c r="B48" s="32"/>
      <c r="C48" s="33"/>
      <c r="D48" s="34"/>
      <c r="E48" s="31"/>
      <c r="F48" s="31"/>
      <c r="G48" s="31"/>
      <c r="H48" s="31"/>
      <c r="I48" s="31"/>
      <c r="J48" s="33"/>
    </row>
    <row r="49" spans="1:10" ht="15.75" customHeight="1">
      <c r="A49" s="31"/>
      <c r="B49" s="32"/>
      <c r="C49" s="33"/>
      <c r="D49" s="34"/>
      <c r="E49" s="31"/>
      <c r="F49" s="31"/>
      <c r="G49" s="31"/>
      <c r="H49" s="31"/>
      <c r="I49" s="31"/>
      <c r="J49" s="33"/>
    </row>
    <row r="50" spans="1:10" ht="15.75" customHeight="1">
      <c r="A50" s="31"/>
      <c r="B50" s="32"/>
      <c r="C50" s="33"/>
      <c r="D50" s="34"/>
      <c r="E50" s="31"/>
      <c r="F50" s="31"/>
      <c r="G50" s="31"/>
      <c r="H50" s="31"/>
      <c r="I50" s="31"/>
      <c r="J50" s="33"/>
    </row>
    <row r="51" spans="1:10" ht="15.75" customHeight="1">
      <c r="A51" s="31"/>
      <c r="B51" s="32"/>
      <c r="C51" s="33"/>
      <c r="D51" s="34"/>
      <c r="E51" s="31"/>
      <c r="F51" s="31"/>
      <c r="G51" s="31"/>
      <c r="H51" s="31"/>
      <c r="I51" s="31"/>
      <c r="J51" s="33"/>
    </row>
  </sheetData>
  <mergeCells count="7">
    <mergeCell ref="A19:B19"/>
    <mergeCell ref="A1:J1"/>
    <mergeCell ref="A2:J2"/>
    <mergeCell ref="A6:B6"/>
    <mergeCell ref="E4:J4"/>
    <mergeCell ref="A3:J3"/>
    <mergeCell ref="E17:J17"/>
  </mergeCells>
  <phoneticPr fontId="2" type="noConversion"/>
  <printOptions horizontalCentered="1"/>
  <pageMargins left="0" right="0" top="0.66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Z99"/>
  <sheetViews>
    <sheetView topLeftCell="A4" workbookViewId="0">
      <selection activeCell="M57" sqref="M57"/>
    </sheetView>
  </sheetViews>
  <sheetFormatPr defaultColWidth="8.28515625" defaultRowHeight="12.75" outlineLevelCol="1"/>
  <cols>
    <col min="1" max="1" width="7.7109375" style="39" customWidth="1"/>
    <col min="2" max="2" width="23.140625" style="23" customWidth="1"/>
    <col min="3" max="3" width="13.140625" style="42" customWidth="1"/>
    <col min="4" max="4" width="7.42578125" style="42" customWidth="1"/>
    <col min="5" max="5" width="13.7109375" style="23" customWidth="1"/>
    <col min="6" max="6" width="7.5703125" style="23" hidden="1" customWidth="1"/>
    <col min="7" max="7" width="13.42578125" style="23" customWidth="1"/>
    <col min="8" max="8" width="6.85546875" style="23" hidden="1" customWidth="1" outlineLevel="1"/>
    <col min="9" max="9" width="12.140625" style="42" customWidth="1" collapsed="1"/>
    <col min="10" max="10" width="6.85546875" style="42" hidden="1" customWidth="1" outlineLevel="1"/>
    <col min="11" max="11" width="8.42578125" style="42" hidden="1" customWidth="1" collapsed="1"/>
    <col min="12" max="12" width="8.42578125" style="42" customWidth="1"/>
    <col min="13" max="13" width="7.140625" style="23" customWidth="1"/>
    <col min="14" max="14" width="8.42578125" style="36" hidden="1" customWidth="1"/>
    <col min="15" max="15" width="31.5703125" style="23" customWidth="1"/>
    <col min="16" max="25" width="8.28515625" style="23" hidden="1" customWidth="1" outlineLevel="1"/>
    <col min="26" max="26" width="8.28515625" style="23" collapsed="1"/>
    <col min="27" max="16384" width="8.28515625" style="23"/>
  </cols>
  <sheetData>
    <row r="1" spans="1:26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U1" s="146"/>
      <c r="V1" s="147"/>
    </row>
    <row r="2" spans="1:26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U2" s="146"/>
      <c r="V2" s="147"/>
    </row>
    <row r="3" spans="1:26">
      <c r="A3" s="520">
        <f>Name_6</f>
        <v>0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U3" s="146"/>
      <c r="V3" s="147"/>
    </row>
    <row r="4" spans="1:26" ht="22.5" customHeight="1">
      <c r="A4" s="469" t="s">
        <v>1114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U4" s="146"/>
      <c r="V4" s="147"/>
    </row>
    <row r="5" spans="1:26" ht="15">
      <c r="A5" s="492" t="s">
        <v>21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U5" s="146"/>
      <c r="V5" s="147"/>
    </row>
    <row r="6" spans="1:26" ht="12.75" customHeight="1">
      <c r="A6" s="488" t="s">
        <v>87</v>
      </c>
      <c r="B6" s="488"/>
      <c r="D6" s="41"/>
      <c r="E6" s="3"/>
      <c r="F6" s="156"/>
      <c r="G6" s="156"/>
      <c r="H6" s="132"/>
      <c r="I6" s="154"/>
      <c r="J6" s="154"/>
      <c r="K6" s="154"/>
      <c r="L6" s="154"/>
      <c r="M6" s="154"/>
      <c r="N6" s="54"/>
      <c r="O6" s="42"/>
      <c r="U6" s="146"/>
      <c r="V6" s="147"/>
    </row>
    <row r="7" spans="1:26" ht="12.75" customHeight="1">
      <c r="A7" s="488"/>
      <c r="B7" s="488"/>
      <c r="D7" s="41"/>
      <c r="E7" s="3"/>
      <c r="F7" s="62"/>
      <c r="G7" s="132" t="s">
        <v>62</v>
      </c>
      <c r="H7" s="156"/>
      <c r="I7" s="490"/>
      <c r="J7" s="490"/>
      <c r="K7" s="490"/>
      <c r="L7" s="118"/>
      <c r="M7" s="249" t="s">
        <v>329</v>
      </c>
      <c r="O7" s="169" t="str">
        <f>d_6</f>
        <v>t° +20 вл. 58%</v>
      </c>
      <c r="U7" s="146"/>
      <c r="V7" s="147"/>
    </row>
    <row r="8" spans="1:26">
      <c r="A8" s="7" t="str">
        <f>d_4</f>
        <v>ЖЕНЩИНЫ</v>
      </c>
      <c r="D8" s="41"/>
      <c r="E8" s="3"/>
      <c r="G8" s="131" t="s">
        <v>63</v>
      </c>
      <c r="H8" s="62"/>
      <c r="I8" s="154" t="s">
        <v>1119</v>
      </c>
      <c r="J8" s="154"/>
      <c r="K8" s="154"/>
      <c r="L8" s="154"/>
      <c r="M8" s="249" t="s">
        <v>330</v>
      </c>
      <c r="O8" s="123" t="s">
        <v>1118</v>
      </c>
      <c r="P8" s="23" t="s">
        <v>20</v>
      </c>
      <c r="Q8" s="118" t="s">
        <v>125</v>
      </c>
      <c r="R8" s="118" t="s">
        <v>126</v>
      </c>
      <c r="S8" s="118" t="s">
        <v>127</v>
      </c>
      <c r="T8" s="118">
        <v>1</v>
      </c>
      <c r="U8" s="118">
        <v>2</v>
      </c>
      <c r="V8" s="118" t="s">
        <v>50</v>
      </c>
      <c r="W8" s="118" t="s">
        <v>128</v>
      </c>
      <c r="X8" s="118" t="s">
        <v>129</v>
      </c>
      <c r="Y8" s="118" t="s">
        <v>130</v>
      </c>
    </row>
    <row r="9" spans="1:26" ht="15.75" customHeight="1" thickBot="1">
      <c r="A9" s="515" t="s">
        <v>13</v>
      </c>
      <c r="B9" s="515" t="s">
        <v>68</v>
      </c>
      <c r="C9" s="515" t="s">
        <v>69</v>
      </c>
      <c r="D9" s="515" t="s">
        <v>14</v>
      </c>
      <c r="E9" s="515" t="s">
        <v>110</v>
      </c>
      <c r="F9" s="517" t="s">
        <v>112</v>
      </c>
      <c r="G9" s="523" t="s">
        <v>119</v>
      </c>
      <c r="H9" s="136"/>
      <c r="I9" s="517" t="s">
        <v>15</v>
      </c>
      <c r="J9" s="171"/>
      <c r="K9" s="517" t="s">
        <v>16</v>
      </c>
      <c r="L9" s="517" t="s">
        <v>16</v>
      </c>
      <c r="M9" s="515" t="s">
        <v>17</v>
      </c>
      <c r="N9" s="235" t="s">
        <v>18</v>
      </c>
      <c r="O9" s="521" t="s">
        <v>19</v>
      </c>
      <c r="Q9" s="161">
        <v>2301</v>
      </c>
      <c r="R9" s="161">
        <v>2400</v>
      </c>
      <c r="S9" s="161">
        <v>4034</v>
      </c>
      <c r="T9" s="161">
        <v>4244</v>
      </c>
      <c r="U9" s="161">
        <v>4464</v>
      </c>
      <c r="V9" s="161">
        <v>4784</v>
      </c>
      <c r="W9" s="161">
        <v>5054</v>
      </c>
      <c r="X9" s="161">
        <v>5374</v>
      </c>
      <c r="Y9" s="162">
        <v>5744</v>
      </c>
    </row>
    <row r="10" spans="1:26" ht="15.75">
      <c r="A10" s="515"/>
      <c r="B10" s="515"/>
      <c r="C10" s="515"/>
      <c r="D10" s="515"/>
      <c r="E10" s="515"/>
      <c r="F10" s="517"/>
      <c r="G10" s="523"/>
      <c r="H10" s="136"/>
      <c r="I10" s="517"/>
      <c r="J10" s="171"/>
      <c r="K10" s="517"/>
      <c r="L10" s="517"/>
      <c r="M10" s="515"/>
      <c r="N10" s="235"/>
      <c r="O10" s="521"/>
      <c r="Q10" s="172"/>
      <c r="R10" s="217">
        <f>MIN(H10,J10)</f>
        <v>0</v>
      </c>
      <c r="S10" s="172"/>
      <c r="T10" s="172"/>
      <c r="U10" s="172"/>
      <c r="V10" s="172"/>
      <c r="W10" s="172"/>
      <c r="X10" s="172"/>
      <c r="Y10" s="172"/>
    </row>
    <row r="11" spans="1:26" ht="22.5" customHeight="1">
      <c r="A11" s="205">
        <v>1</v>
      </c>
      <c r="B11" s="78" t="s">
        <v>391</v>
      </c>
      <c r="C11" s="77" t="s">
        <v>1067</v>
      </c>
      <c r="D11" s="77" t="s">
        <v>318</v>
      </c>
      <c r="E11" s="78" t="s">
        <v>1077</v>
      </c>
      <c r="F11" s="77">
        <f>VLOOKUP($P11,УЧАСТНИКИ!$A$2:$L$655,7,FALSE)</f>
        <v>0</v>
      </c>
      <c r="G11" s="206" t="str">
        <f>VLOOKUP($P11,УЧАСТНИКИ!$A$2:$L$655,11,FALSE)</f>
        <v>МО</v>
      </c>
      <c r="H11" s="229">
        <v>4277</v>
      </c>
      <c r="I11" s="212">
        <v>26.4</v>
      </c>
      <c r="J11" s="229"/>
      <c r="K11" s="212"/>
      <c r="L11" s="212">
        <v>26.1</v>
      </c>
      <c r="M11" s="60">
        <v>1</v>
      </c>
      <c r="N11" s="206">
        <f>VLOOKUP($P11,УЧАСТНИКИ!$A$2:$L$655,9,FALSE)</f>
        <v>0</v>
      </c>
      <c r="O11" s="78" t="s">
        <v>1172</v>
      </c>
      <c r="P11" s="265" t="s">
        <v>516</v>
      </c>
      <c r="Q11" s="61"/>
      <c r="R11" s="217">
        <f>MIN(H11,J11)</f>
        <v>4277</v>
      </c>
      <c r="S11" s="58"/>
      <c r="T11" s="58"/>
      <c r="U11" s="58"/>
      <c r="V11" s="58"/>
      <c r="W11" s="58"/>
      <c r="X11" s="58"/>
      <c r="Y11" s="58"/>
      <c r="Z11" s="58"/>
    </row>
    <row r="12" spans="1:26" ht="22.5" customHeight="1">
      <c r="A12" s="205">
        <v>2</v>
      </c>
      <c r="B12" s="78" t="s">
        <v>857</v>
      </c>
      <c r="C12" s="77" t="s">
        <v>1123</v>
      </c>
      <c r="D12" s="77" t="str">
        <f>VLOOKUP($P12,УЧАСТНИКИ!$A$2:$L$655,8,FALSE)</f>
        <v>КМС</v>
      </c>
      <c r="E12" s="78" t="s">
        <v>1124</v>
      </c>
      <c r="F12" s="77">
        <f>VLOOKUP($P12,УЧАСТНИКИ!$A$2:$L$655,7,FALSE)</f>
        <v>0</v>
      </c>
      <c r="G12" s="206" t="str">
        <f>VLOOKUP($P12,УЧАСТНИКИ!$A$2:$L$655,11,FALSE)</f>
        <v>МС</v>
      </c>
      <c r="H12" s="229">
        <v>4279</v>
      </c>
      <c r="I12" s="212">
        <v>26.6</v>
      </c>
      <c r="J12" s="229"/>
      <c r="K12" s="219">
        <f>IF(J12=0,0,CONCATENATE(MID(J12,1,2),".",MID(J12,3,2)))</f>
        <v>0</v>
      </c>
      <c r="L12" s="212">
        <v>26.3</v>
      </c>
      <c r="M12" s="60">
        <v>1</v>
      </c>
      <c r="N12" s="206">
        <f>VLOOKUP($P12,УЧАСТНИКИ!$A$2:$L$655,9,FALSE)</f>
        <v>0</v>
      </c>
      <c r="O12" s="78" t="s">
        <v>1173</v>
      </c>
      <c r="P12" s="265" t="s">
        <v>95</v>
      </c>
      <c r="Q12" s="172"/>
      <c r="R12" s="217">
        <f>MIN(H12,J12)</f>
        <v>4279</v>
      </c>
      <c r="S12" s="172"/>
      <c r="T12" s="172"/>
      <c r="U12" s="172"/>
      <c r="V12" s="172"/>
      <c r="W12" s="172"/>
      <c r="X12" s="172"/>
      <c r="Y12" s="172"/>
    </row>
    <row r="13" spans="1:26" ht="22.5" customHeight="1">
      <c r="A13" s="205">
        <v>3</v>
      </c>
      <c r="B13" s="78" t="s">
        <v>373</v>
      </c>
      <c r="C13" s="77" t="s">
        <v>1069</v>
      </c>
      <c r="D13" s="77" t="s">
        <v>49</v>
      </c>
      <c r="E13" s="78" t="s">
        <v>1077</v>
      </c>
      <c r="F13" s="77">
        <f>VLOOKUP($P13,УЧАСТНИКИ!$A$2:$L$655,7,FALSE)</f>
        <v>0</v>
      </c>
      <c r="G13" s="206" t="str">
        <f>VLOOKUP($P13,УЧАСТНИКИ!$A$2:$L$655,11,FALSE)</f>
        <v>МО</v>
      </c>
      <c r="H13" s="229">
        <v>4418</v>
      </c>
      <c r="I13" s="212">
        <v>27.5</v>
      </c>
      <c r="J13" s="229"/>
      <c r="K13" s="212"/>
      <c r="L13" s="212">
        <v>27.6</v>
      </c>
      <c r="M13" s="60">
        <v>2</v>
      </c>
      <c r="N13" s="206">
        <f>VLOOKUP($P13,УЧАСТНИКИ!$A$2:$L$655,9,FALSE)</f>
        <v>0</v>
      </c>
      <c r="O13" s="78" t="s">
        <v>1174</v>
      </c>
      <c r="P13" s="17" t="s">
        <v>397</v>
      </c>
      <c r="Q13" s="61"/>
      <c r="R13" s="217">
        <f>MIN(H13,J13)</f>
        <v>4418</v>
      </c>
      <c r="S13" s="58"/>
      <c r="T13" s="58"/>
      <c r="U13" s="58"/>
      <c r="V13" s="58"/>
      <c r="W13" s="58"/>
      <c r="X13" s="58"/>
      <c r="Y13" s="58"/>
      <c r="Z13" s="58"/>
    </row>
    <row r="14" spans="1:26" s="58" customFormat="1" ht="22.5" customHeight="1">
      <c r="A14" s="205">
        <v>4</v>
      </c>
      <c r="B14" s="78" t="s">
        <v>844</v>
      </c>
      <c r="C14" s="77" t="s">
        <v>1069</v>
      </c>
      <c r="D14" s="77" t="s">
        <v>49</v>
      </c>
      <c r="E14" s="78" t="s">
        <v>1068</v>
      </c>
      <c r="F14" s="77">
        <f>VLOOKUP($P14,УЧАСТНИКИ!$A$2:$L$655,7,FALSE)</f>
        <v>0</v>
      </c>
      <c r="G14" s="206" t="str">
        <f>VLOOKUP($P14,УЧАСТНИКИ!$A$2:$L$655,11,FALSE)</f>
        <v>МО</v>
      </c>
      <c r="H14" s="229">
        <v>4421</v>
      </c>
      <c r="I14" s="212">
        <v>28.1</v>
      </c>
      <c r="J14" s="229"/>
      <c r="K14" s="212"/>
      <c r="L14" s="212">
        <v>27.5</v>
      </c>
      <c r="M14" s="60">
        <v>2</v>
      </c>
      <c r="N14" s="206">
        <f>VLOOKUP($P14,УЧАСТНИКИ!$A$2:$L$655,9,FALSE)</f>
        <v>0</v>
      </c>
      <c r="O14" s="78" t="s">
        <v>1108</v>
      </c>
      <c r="P14" s="265" t="s">
        <v>390</v>
      </c>
      <c r="Q14" s="61"/>
      <c r="R14" s="217">
        <f>MIN(H14,J14)</f>
        <v>4421</v>
      </c>
      <c r="S14" s="23"/>
      <c r="T14" s="23"/>
      <c r="U14" s="23"/>
      <c r="V14" s="23"/>
      <c r="W14" s="23"/>
      <c r="X14" s="23"/>
      <c r="Y14" s="23"/>
      <c r="Z14" s="23"/>
    </row>
    <row r="15" spans="1:26" s="58" customFormat="1" ht="22.5" customHeight="1">
      <c r="A15" s="205">
        <v>5</v>
      </c>
      <c r="B15" s="78" t="s">
        <v>701</v>
      </c>
      <c r="C15" s="77" t="s">
        <v>1064</v>
      </c>
      <c r="D15" s="77" t="s">
        <v>49</v>
      </c>
      <c r="E15" s="78" t="s">
        <v>1130</v>
      </c>
      <c r="F15" s="77"/>
      <c r="G15" s="206" t="s">
        <v>404</v>
      </c>
      <c r="H15" s="229"/>
      <c r="I15" s="212">
        <v>27.6</v>
      </c>
      <c r="J15" s="229"/>
      <c r="K15" s="212"/>
      <c r="L15" s="212">
        <v>27.6</v>
      </c>
      <c r="M15" s="60">
        <v>2</v>
      </c>
      <c r="N15" s="206"/>
      <c r="O15" s="78" t="s">
        <v>697</v>
      </c>
      <c r="P15" s="265"/>
      <c r="Q15" s="61"/>
      <c r="R15" s="217"/>
      <c r="S15" s="23"/>
      <c r="T15" s="23"/>
      <c r="U15" s="23"/>
      <c r="V15" s="23"/>
      <c r="W15" s="23"/>
      <c r="X15" s="23"/>
      <c r="Y15" s="23"/>
      <c r="Z15" s="23"/>
    </row>
    <row r="16" spans="1:26" s="58" customFormat="1" ht="22.5" customHeight="1">
      <c r="A16" s="205">
        <v>6</v>
      </c>
      <c r="B16" s="78" t="s">
        <v>883</v>
      </c>
      <c r="C16" s="77" t="s">
        <v>1123</v>
      </c>
      <c r="D16" s="77" t="s">
        <v>48</v>
      </c>
      <c r="E16" s="78" t="s">
        <v>914</v>
      </c>
      <c r="F16" s="77"/>
      <c r="G16" s="206" t="s">
        <v>404</v>
      </c>
      <c r="H16" s="229"/>
      <c r="I16" s="450">
        <v>28.1</v>
      </c>
      <c r="J16" s="451"/>
      <c r="K16" s="450"/>
      <c r="L16" s="450">
        <v>28.1</v>
      </c>
      <c r="M16" s="60">
        <v>2</v>
      </c>
      <c r="N16" s="206"/>
      <c r="O16" s="78" t="s">
        <v>1175</v>
      </c>
      <c r="P16" s="265"/>
      <c r="Q16" s="61"/>
      <c r="R16" s="217"/>
      <c r="S16" s="23"/>
      <c r="T16" s="23"/>
      <c r="U16" s="23"/>
      <c r="V16" s="23"/>
      <c r="W16" s="23"/>
      <c r="X16" s="23"/>
      <c r="Y16" s="23"/>
      <c r="Z16" s="23"/>
    </row>
    <row r="17" spans="1:26" s="58" customFormat="1" ht="22.5" customHeight="1">
      <c r="A17" s="205">
        <v>7</v>
      </c>
      <c r="B17" s="78" t="s">
        <v>1169</v>
      </c>
      <c r="C17" s="77" t="s">
        <v>1073</v>
      </c>
      <c r="D17" s="77" t="s">
        <v>49</v>
      </c>
      <c r="E17" s="78" t="s">
        <v>1068</v>
      </c>
      <c r="F17" s="77"/>
      <c r="G17" s="206" t="s">
        <v>404</v>
      </c>
      <c r="H17" s="229"/>
      <c r="I17" s="450">
        <v>28.8</v>
      </c>
      <c r="J17" s="451"/>
      <c r="K17" s="450"/>
      <c r="L17" s="450"/>
      <c r="M17" s="60">
        <v>3</v>
      </c>
      <c r="N17" s="206"/>
      <c r="O17" s="78" t="s">
        <v>1106</v>
      </c>
      <c r="P17" s="265"/>
      <c r="Q17" s="61"/>
      <c r="R17" s="217"/>
      <c r="S17" s="23"/>
      <c r="T17" s="23"/>
      <c r="U17" s="23"/>
      <c r="V17" s="23"/>
      <c r="W17" s="23"/>
      <c r="X17" s="23"/>
      <c r="Y17" s="23"/>
      <c r="Z17" s="23"/>
    </row>
    <row r="18" spans="1:26" s="58" customFormat="1" ht="22.5" customHeight="1">
      <c r="A18" s="205">
        <v>8</v>
      </c>
      <c r="B18" s="78" t="s">
        <v>925</v>
      </c>
      <c r="C18" s="77" t="s">
        <v>1066</v>
      </c>
      <c r="D18" s="77" t="s">
        <v>49</v>
      </c>
      <c r="E18" s="78" t="s">
        <v>1176</v>
      </c>
      <c r="F18" s="77"/>
      <c r="G18" s="206" t="s">
        <v>404</v>
      </c>
      <c r="H18" s="229"/>
      <c r="I18" s="450">
        <v>28.9</v>
      </c>
      <c r="J18" s="451"/>
      <c r="K18" s="450"/>
      <c r="L18" s="450"/>
      <c r="M18" s="60">
        <v>3</v>
      </c>
      <c r="N18" s="206"/>
      <c r="O18" s="78" t="s">
        <v>355</v>
      </c>
      <c r="P18" s="265"/>
      <c r="Q18" s="61"/>
      <c r="R18" s="217"/>
      <c r="S18" s="23"/>
      <c r="T18" s="23"/>
      <c r="U18" s="23"/>
      <c r="V18" s="23"/>
      <c r="W18" s="23"/>
      <c r="X18" s="23"/>
      <c r="Y18" s="23"/>
      <c r="Z18" s="23"/>
    </row>
    <row r="19" spans="1:26" s="58" customFormat="1" ht="22.5" customHeight="1">
      <c r="A19" s="205">
        <v>9</v>
      </c>
      <c r="B19" s="78" t="s">
        <v>1076</v>
      </c>
      <c r="C19" s="77" t="s">
        <v>1073</v>
      </c>
      <c r="D19" s="77" t="s">
        <v>49</v>
      </c>
      <c r="E19" s="78" t="s">
        <v>1065</v>
      </c>
      <c r="F19" s="77"/>
      <c r="G19" s="206" t="s">
        <v>404</v>
      </c>
      <c r="H19" s="229"/>
      <c r="I19" s="450">
        <v>29</v>
      </c>
      <c r="J19" s="451"/>
      <c r="K19" s="450"/>
      <c r="L19" s="450"/>
      <c r="M19" s="60">
        <v>3</v>
      </c>
      <c r="N19" s="206"/>
      <c r="O19" s="78" t="s">
        <v>1100</v>
      </c>
      <c r="P19" s="265"/>
      <c r="Q19" s="61"/>
      <c r="R19" s="217"/>
      <c r="S19" s="23"/>
      <c r="T19" s="23"/>
      <c r="U19" s="23"/>
      <c r="V19" s="23"/>
      <c r="W19" s="23"/>
      <c r="X19" s="23"/>
      <c r="Y19" s="23"/>
      <c r="Z19" s="23"/>
    </row>
    <row r="20" spans="1:26" s="58" customFormat="1" ht="23.1" customHeight="1">
      <c r="A20" s="205">
        <v>10</v>
      </c>
      <c r="B20" s="78" t="s">
        <v>1131</v>
      </c>
      <c r="C20" s="77" t="s">
        <v>1072</v>
      </c>
      <c r="D20" s="77" t="s">
        <v>49</v>
      </c>
      <c r="E20" s="80" t="s">
        <v>1077</v>
      </c>
      <c r="F20" s="77" t="e">
        <f>VLOOKUP($O20,УЧАСТНИКИ!$A$2:$L$655,7,FALSE)</f>
        <v>#N/A</v>
      </c>
      <c r="G20" s="443" t="s">
        <v>404</v>
      </c>
      <c r="H20" s="229">
        <v>841</v>
      </c>
      <c r="I20" s="450">
        <v>29.1</v>
      </c>
      <c r="J20" s="451"/>
      <c r="K20" s="450">
        <v>8</v>
      </c>
      <c r="L20" s="455"/>
      <c r="M20" s="206">
        <v>3</v>
      </c>
      <c r="N20" s="78" t="s">
        <v>1107</v>
      </c>
      <c r="O20" s="78" t="s">
        <v>1174</v>
      </c>
      <c r="P20" s="265" t="s">
        <v>1026</v>
      </c>
      <c r="Q20" s="61"/>
      <c r="R20" s="217">
        <f t="shared" ref="R20:R58" si="0">MIN(H20,J20)</f>
        <v>841</v>
      </c>
      <c r="S20" s="23"/>
      <c r="T20" s="23"/>
      <c r="U20" s="23"/>
      <c r="V20" s="23"/>
      <c r="W20" s="23"/>
      <c r="X20" s="23"/>
      <c r="Y20" s="23"/>
      <c r="Z20" s="23"/>
    </row>
    <row r="21" spans="1:26" s="58" customFormat="1" ht="23.1" customHeight="1">
      <c r="A21" s="205">
        <v>11</v>
      </c>
      <c r="B21" s="78" t="s">
        <v>1132</v>
      </c>
      <c r="C21" s="77" t="s">
        <v>1073</v>
      </c>
      <c r="D21" s="77" t="s">
        <v>50</v>
      </c>
      <c r="E21" s="78" t="s">
        <v>1065</v>
      </c>
      <c r="F21" s="77">
        <f>VLOOKUP($P21,УЧАСТНИКИ!$A$2:$L$655,7,FALSE)</f>
        <v>0</v>
      </c>
      <c r="G21" s="206" t="s">
        <v>404</v>
      </c>
      <c r="H21" s="229">
        <v>4467</v>
      </c>
      <c r="I21" s="450">
        <v>29.5</v>
      </c>
      <c r="J21" s="451"/>
      <c r="K21" s="450"/>
      <c r="L21" s="450"/>
      <c r="M21" s="60">
        <v>3</v>
      </c>
      <c r="N21" s="206">
        <f>VLOOKUP($P21,УЧАСТНИКИ!$A$2:$L$655,9,FALSE)</f>
        <v>0</v>
      </c>
      <c r="O21" s="78" t="s">
        <v>1102</v>
      </c>
      <c r="P21" s="265" t="s">
        <v>172</v>
      </c>
      <c r="Q21" s="61"/>
      <c r="R21" s="217">
        <f t="shared" si="0"/>
        <v>4467</v>
      </c>
    </row>
    <row r="22" spans="1:26" s="58" customFormat="1" ht="23.1" customHeight="1">
      <c r="A22" s="205">
        <v>12</v>
      </c>
      <c r="B22" s="78" t="s">
        <v>645</v>
      </c>
      <c r="C22" s="77" t="s">
        <v>1072</v>
      </c>
      <c r="D22" s="77" t="s">
        <v>50</v>
      </c>
      <c r="E22" s="78" t="s">
        <v>1068</v>
      </c>
      <c r="F22" s="77"/>
      <c r="G22" s="206" t="s">
        <v>342</v>
      </c>
      <c r="H22" s="229"/>
      <c r="I22" s="450">
        <v>30.4</v>
      </c>
      <c r="J22" s="451"/>
      <c r="K22" s="450"/>
      <c r="L22" s="450"/>
      <c r="M22" s="60">
        <v>3</v>
      </c>
      <c r="N22" s="206"/>
      <c r="O22" s="78" t="s">
        <v>1106</v>
      </c>
      <c r="P22" s="265"/>
      <c r="Q22" s="61"/>
      <c r="R22" s="217"/>
    </row>
    <row r="23" spans="1:26" s="58" customFormat="1" ht="23.1" customHeight="1">
      <c r="A23" s="205">
        <v>13</v>
      </c>
      <c r="B23" s="78" t="s">
        <v>406</v>
      </c>
      <c r="C23" s="77" t="s">
        <v>1067</v>
      </c>
      <c r="D23" s="77" t="s">
        <v>49</v>
      </c>
      <c r="E23" s="78" t="s">
        <v>1071</v>
      </c>
      <c r="F23" s="77"/>
      <c r="G23" s="206" t="s">
        <v>404</v>
      </c>
      <c r="H23" s="229"/>
      <c r="I23" s="450">
        <v>30.5</v>
      </c>
      <c r="J23" s="451"/>
      <c r="K23" s="450"/>
      <c r="L23" s="450"/>
      <c r="M23" s="60" t="s">
        <v>370</v>
      </c>
      <c r="N23" s="206"/>
      <c r="O23" s="78" t="s">
        <v>355</v>
      </c>
      <c r="P23" s="265"/>
      <c r="Q23" s="61"/>
      <c r="R23" s="217"/>
    </row>
    <row r="24" spans="1:26" s="58" customFormat="1" ht="23.1" customHeight="1">
      <c r="A24" s="205">
        <v>14</v>
      </c>
      <c r="B24" s="78" t="s">
        <v>1177</v>
      </c>
      <c r="C24" s="77" t="s">
        <v>1073</v>
      </c>
      <c r="D24" s="77" t="s">
        <v>50</v>
      </c>
      <c r="E24" s="78" t="s">
        <v>1068</v>
      </c>
      <c r="F24" s="77"/>
      <c r="G24" s="206" t="s">
        <v>342</v>
      </c>
      <c r="H24" s="229"/>
      <c r="I24" s="450">
        <v>30.7</v>
      </c>
      <c r="J24" s="451"/>
      <c r="K24" s="450"/>
      <c r="L24" s="450"/>
      <c r="M24" s="60">
        <v>3</v>
      </c>
      <c r="N24" s="206"/>
      <c r="O24" s="78" t="s">
        <v>1106</v>
      </c>
      <c r="P24" s="265"/>
      <c r="Q24" s="61"/>
      <c r="R24" s="217"/>
    </row>
    <row r="25" spans="1:26" s="58" customFormat="1" ht="23.1" customHeight="1">
      <c r="A25" s="205">
        <v>15</v>
      </c>
      <c r="B25" s="78" t="s">
        <v>1089</v>
      </c>
      <c r="C25" s="77" t="s">
        <v>1090</v>
      </c>
      <c r="D25" s="77" t="s">
        <v>50</v>
      </c>
      <c r="E25" s="78" t="s">
        <v>1074</v>
      </c>
      <c r="F25" s="77"/>
      <c r="G25" s="206" t="s">
        <v>404</v>
      </c>
      <c r="H25" s="229"/>
      <c r="I25" s="450">
        <v>30.8</v>
      </c>
      <c r="J25" s="451"/>
      <c r="K25" s="450"/>
      <c r="L25" s="450"/>
      <c r="M25" s="60">
        <v>3</v>
      </c>
      <c r="N25" s="206"/>
      <c r="O25" s="78" t="s">
        <v>1105</v>
      </c>
      <c r="P25" s="265"/>
      <c r="Q25" s="61"/>
      <c r="R25" s="217"/>
    </row>
    <row r="26" spans="1:26" s="58" customFormat="1" ht="23.1" customHeight="1">
      <c r="A26" s="205">
        <v>16</v>
      </c>
      <c r="B26" s="78" t="s">
        <v>637</v>
      </c>
      <c r="C26" s="77" t="s">
        <v>1064</v>
      </c>
      <c r="D26" s="77" t="s">
        <v>50</v>
      </c>
      <c r="E26" s="78" t="s">
        <v>1068</v>
      </c>
      <c r="F26" s="77"/>
      <c r="G26" s="443" t="s">
        <v>342</v>
      </c>
      <c r="H26" s="229"/>
      <c r="I26" s="450">
        <v>30.9</v>
      </c>
      <c r="J26" s="451"/>
      <c r="K26" s="450"/>
      <c r="L26" s="450"/>
      <c r="M26" s="60">
        <v>3</v>
      </c>
      <c r="N26" s="206"/>
      <c r="O26" s="78" t="s">
        <v>1106</v>
      </c>
      <c r="P26" s="265"/>
      <c r="Q26" s="61"/>
      <c r="R26" s="217"/>
    </row>
    <row r="27" spans="1:26" s="58" customFormat="1" ht="23.1" customHeight="1">
      <c r="A27" s="205">
        <v>17</v>
      </c>
      <c r="B27" s="78" t="s">
        <v>1086</v>
      </c>
      <c r="C27" s="77" t="s">
        <v>1075</v>
      </c>
      <c r="D27" s="77" t="s">
        <v>50</v>
      </c>
      <c r="E27" s="78" t="s">
        <v>1065</v>
      </c>
      <c r="F27" s="77">
        <f>VLOOKUP($P27,УЧАСТНИКИ!$A$2:$L$655,7,FALSE)</f>
        <v>0</v>
      </c>
      <c r="G27" s="443" t="str">
        <f>VLOOKUP($P27,УЧАСТНИКИ!$A$2:$L$655,11,FALSE)</f>
        <v>МО</v>
      </c>
      <c r="H27" s="229">
        <v>4469</v>
      </c>
      <c r="I27" s="450">
        <v>31.3</v>
      </c>
      <c r="J27" s="451">
        <v>2720</v>
      </c>
      <c r="K27" s="450" t="str">
        <f>IF(J27=0,0,CONCATENATE(MID(J27,1,2),".",MID(J27,3,2)))</f>
        <v>27.20</v>
      </c>
      <c r="L27" s="450"/>
      <c r="M27" s="60" t="s">
        <v>370</v>
      </c>
      <c r="N27" s="206">
        <f>VLOOKUP($P27,УЧАСТНИКИ!$A$2:$L$655,9,FALSE)</f>
        <v>0</v>
      </c>
      <c r="O27" s="78" t="s">
        <v>1103</v>
      </c>
      <c r="P27" s="265" t="s">
        <v>223</v>
      </c>
      <c r="Q27" s="61"/>
      <c r="R27" s="217">
        <f t="shared" si="0"/>
        <v>2720</v>
      </c>
    </row>
    <row r="28" spans="1:26" s="58" customFormat="1" ht="23.1" customHeight="1">
      <c r="A28" s="205">
        <v>18</v>
      </c>
      <c r="B28" s="78" t="s">
        <v>1079</v>
      </c>
      <c r="C28" s="77" t="s">
        <v>1075</v>
      </c>
      <c r="D28" s="77" t="s">
        <v>50</v>
      </c>
      <c r="E28" s="78" t="s">
        <v>1074</v>
      </c>
      <c r="F28" s="77"/>
      <c r="G28" s="443" t="s">
        <v>404</v>
      </c>
      <c r="H28" s="229"/>
      <c r="I28" s="450">
        <v>31.4</v>
      </c>
      <c r="J28" s="451"/>
      <c r="K28" s="450"/>
      <c r="L28" s="450"/>
      <c r="M28" s="60" t="s">
        <v>370</v>
      </c>
      <c r="N28" s="206"/>
      <c r="O28" s="78" t="s">
        <v>1105</v>
      </c>
      <c r="P28" s="265"/>
      <c r="Q28" s="61"/>
      <c r="R28" s="217"/>
    </row>
    <row r="29" spans="1:26" s="58" customFormat="1" ht="23.1" customHeight="1">
      <c r="A29" s="205">
        <v>18</v>
      </c>
      <c r="B29" s="78" t="s">
        <v>1145</v>
      </c>
      <c r="C29" s="77" t="s">
        <v>1072</v>
      </c>
      <c r="D29" s="77" t="s">
        <v>370</v>
      </c>
      <c r="E29" s="78" t="s">
        <v>1065</v>
      </c>
      <c r="F29" s="77"/>
      <c r="G29" s="443" t="s">
        <v>404</v>
      </c>
      <c r="H29" s="229"/>
      <c r="I29" s="450">
        <v>31.4</v>
      </c>
      <c r="J29" s="451"/>
      <c r="K29" s="450"/>
      <c r="L29" s="450"/>
      <c r="M29" s="60" t="s">
        <v>370</v>
      </c>
      <c r="N29" s="206"/>
      <c r="O29" s="78" t="s">
        <v>1100</v>
      </c>
      <c r="P29" s="265"/>
      <c r="Q29" s="61"/>
      <c r="R29" s="217"/>
    </row>
    <row r="30" spans="1:26" s="58" customFormat="1" ht="23.1" customHeight="1">
      <c r="A30" s="205">
        <v>18</v>
      </c>
      <c r="B30" s="78" t="s">
        <v>1152</v>
      </c>
      <c r="C30" s="77" t="s">
        <v>1075</v>
      </c>
      <c r="D30" s="77"/>
      <c r="E30" s="78" t="s">
        <v>1065</v>
      </c>
      <c r="F30" s="77"/>
      <c r="G30" s="443" t="s">
        <v>404</v>
      </c>
      <c r="H30" s="229"/>
      <c r="I30" s="450">
        <v>31.4</v>
      </c>
      <c r="J30" s="451"/>
      <c r="K30" s="450"/>
      <c r="L30" s="450"/>
      <c r="M30" s="60" t="s">
        <v>370</v>
      </c>
      <c r="N30" s="206"/>
      <c r="O30" s="78" t="s">
        <v>1101</v>
      </c>
      <c r="P30" s="265"/>
      <c r="Q30" s="61"/>
      <c r="R30" s="217"/>
    </row>
    <row r="31" spans="1:26" s="58" customFormat="1" ht="23.1" customHeight="1">
      <c r="A31" s="205">
        <v>21</v>
      </c>
      <c r="B31" s="78" t="s">
        <v>633</v>
      </c>
      <c r="C31" s="77" t="s">
        <v>1064</v>
      </c>
      <c r="D31" s="77" t="s">
        <v>50</v>
      </c>
      <c r="E31" s="78" t="s">
        <v>1068</v>
      </c>
      <c r="F31" s="77"/>
      <c r="G31" s="443" t="s">
        <v>342</v>
      </c>
      <c r="H31" s="229"/>
      <c r="I31" s="450">
        <v>31.5</v>
      </c>
      <c r="J31" s="451"/>
      <c r="K31" s="450"/>
      <c r="L31" s="450"/>
      <c r="M31" s="60" t="s">
        <v>370</v>
      </c>
      <c r="N31" s="206"/>
      <c r="O31" s="78" t="s">
        <v>1106</v>
      </c>
      <c r="P31" s="265"/>
      <c r="Q31" s="61"/>
      <c r="R31" s="217"/>
    </row>
    <row r="32" spans="1:26" s="58" customFormat="1" ht="23.1" customHeight="1">
      <c r="A32" s="205">
        <v>21</v>
      </c>
      <c r="B32" s="78" t="s">
        <v>1142</v>
      </c>
      <c r="C32" s="77" t="s">
        <v>1072</v>
      </c>
      <c r="D32" s="77" t="s">
        <v>370</v>
      </c>
      <c r="E32" s="78" t="s">
        <v>1065</v>
      </c>
      <c r="F32" s="77"/>
      <c r="G32" s="443" t="s">
        <v>404</v>
      </c>
      <c r="H32" s="229"/>
      <c r="I32" s="450">
        <v>31.5</v>
      </c>
      <c r="J32" s="451"/>
      <c r="K32" s="450"/>
      <c r="L32" s="450"/>
      <c r="M32" s="60" t="s">
        <v>370</v>
      </c>
      <c r="N32" s="206"/>
      <c r="O32" s="78" t="s">
        <v>1100</v>
      </c>
      <c r="P32" s="265"/>
      <c r="Q32" s="61"/>
      <c r="R32" s="217"/>
    </row>
    <row r="33" spans="1:26" s="58" customFormat="1" ht="23.1" customHeight="1">
      <c r="A33" s="205">
        <v>23</v>
      </c>
      <c r="B33" s="78" t="s">
        <v>1151</v>
      </c>
      <c r="C33" s="77" t="s">
        <v>1073</v>
      </c>
      <c r="D33" s="77"/>
      <c r="E33" s="78" t="s">
        <v>1068</v>
      </c>
      <c r="F33" s="77"/>
      <c r="G33" s="443" t="s">
        <v>342</v>
      </c>
      <c r="H33" s="229"/>
      <c r="I33" s="450">
        <v>31.7</v>
      </c>
      <c r="J33" s="451"/>
      <c r="K33" s="450"/>
      <c r="L33" s="450"/>
      <c r="M33" s="60" t="s">
        <v>370</v>
      </c>
      <c r="N33" s="206"/>
      <c r="O33" s="78" t="s">
        <v>1106</v>
      </c>
      <c r="P33" s="265"/>
      <c r="Q33" s="61"/>
      <c r="R33" s="217"/>
    </row>
    <row r="34" spans="1:26" s="58" customFormat="1" ht="23.1" customHeight="1">
      <c r="A34" s="205">
        <v>23</v>
      </c>
      <c r="B34" s="78" t="s">
        <v>868</v>
      </c>
      <c r="C34" s="77" t="s">
        <v>1069</v>
      </c>
      <c r="D34" s="77" t="s">
        <v>370</v>
      </c>
      <c r="E34" s="78" t="s">
        <v>1068</v>
      </c>
      <c r="F34" s="77">
        <f>VLOOKUP($P34,УЧАСТНИКИ!$A$2:$L$655,7,FALSE)</f>
        <v>0</v>
      </c>
      <c r="G34" s="443" t="str">
        <f>VLOOKUP($P34,УЧАСТНИКИ!$A$2:$L$655,11,FALSE)</f>
        <v>МО</v>
      </c>
      <c r="H34" s="229">
        <v>4472</v>
      </c>
      <c r="I34" s="450">
        <v>31.7</v>
      </c>
      <c r="J34" s="451"/>
      <c r="K34" s="450"/>
      <c r="L34" s="450"/>
      <c r="M34" s="60" t="s">
        <v>370</v>
      </c>
      <c r="N34" s="206">
        <f>VLOOKUP($P34,УЧАСТНИКИ!$A$2:$L$655,9,FALSE)</f>
        <v>0</v>
      </c>
      <c r="O34" s="78" t="s">
        <v>1108</v>
      </c>
      <c r="P34" s="265" t="s">
        <v>213</v>
      </c>
      <c r="Q34" s="61"/>
      <c r="R34" s="217">
        <f t="shared" si="0"/>
        <v>4472</v>
      </c>
      <c r="S34" s="23"/>
      <c r="T34" s="23"/>
      <c r="U34" s="23"/>
      <c r="V34" s="23"/>
      <c r="W34" s="23"/>
      <c r="X34" s="23"/>
      <c r="Y34" s="23"/>
      <c r="Z34" s="23"/>
    </row>
    <row r="35" spans="1:26" s="58" customFormat="1" ht="23.1" customHeight="1">
      <c r="A35" s="205">
        <v>25</v>
      </c>
      <c r="B35" s="78" t="s">
        <v>1143</v>
      </c>
      <c r="C35" s="77" t="s">
        <v>1144</v>
      </c>
      <c r="D35" s="77" t="s">
        <v>370</v>
      </c>
      <c r="E35" s="78" t="s">
        <v>1065</v>
      </c>
      <c r="F35" s="77">
        <f>VLOOKUP($P35,УЧАСТНИКИ!$A$2:$L$655,7,FALSE)</f>
        <v>0</v>
      </c>
      <c r="G35" s="443" t="str">
        <f>VLOOKUP($P35,УЧАСТНИКИ!$A$2:$L$655,11,FALSE)</f>
        <v>МО</v>
      </c>
      <c r="H35" s="229">
        <v>4478</v>
      </c>
      <c r="I35" s="450">
        <v>31.8</v>
      </c>
      <c r="J35" s="451">
        <v>2712</v>
      </c>
      <c r="K35" s="450" t="str">
        <f>IF(J35=0,0,CONCATENATE(MID(J35,1,2),".",MID(J35,3,2)))</f>
        <v>27.12</v>
      </c>
      <c r="L35" s="450"/>
      <c r="M35" s="60" t="s">
        <v>370</v>
      </c>
      <c r="N35" s="206">
        <f>VLOOKUP($P35,УЧАСТНИКИ!$A$2:$L$655,9,FALSE)</f>
        <v>0</v>
      </c>
      <c r="O35" s="78" t="s">
        <v>1102</v>
      </c>
      <c r="P35" s="265" t="s">
        <v>101</v>
      </c>
      <c r="Q35" s="61"/>
      <c r="R35" s="217">
        <f t="shared" si="0"/>
        <v>2712</v>
      </c>
    </row>
    <row r="36" spans="1:26" s="58" customFormat="1" ht="23.1" customHeight="1">
      <c r="A36" s="205">
        <v>26</v>
      </c>
      <c r="B36" s="78" t="s">
        <v>1137</v>
      </c>
      <c r="C36" s="77" t="s">
        <v>1073</v>
      </c>
      <c r="D36" s="77" t="s">
        <v>50</v>
      </c>
      <c r="E36" s="78" t="s">
        <v>1074</v>
      </c>
      <c r="F36" s="77"/>
      <c r="G36" s="443" t="s">
        <v>404</v>
      </c>
      <c r="H36" s="229"/>
      <c r="I36" s="450">
        <v>31.9</v>
      </c>
      <c r="J36" s="451"/>
      <c r="K36" s="450"/>
      <c r="L36" s="450"/>
      <c r="M36" s="60" t="s">
        <v>370</v>
      </c>
      <c r="N36" s="206"/>
      <c r="O36" s="78" t="s">
        <v>1105</v>
      </c>
      <c r="P36" s="265"/>
      <c r="Q36" s="61"/>
      <c r="R36" s="217"/>
    </row>
    <row r="37" spans="1:26" s="58" customFormat="1" ht="23.1" customHeight="1">
      <c r="A37" s="205">
        <v>27</v>
      </c>
      <c r="B37" s="78" t="s">
        <v>1083</v>
      </c>
      <c r="C37" s="77" t="s">
        <v>1073</v>
      </c>
      <c r="D37" s="77" t="s">
        <v>370</v>
      </c>
      <c r="E37" s="78" t="s">
        <v>1065</v>
      </c>
      <c r="F37" s="77"/>
      <c r="G37" s="443" t="s">
        <v>404</v>
      </c>
      <c r="H37" s="229"/>
      <c r="I37" s="450">
        <v>32</v>
      </c>
      <c r="J37" s="451"/>
      <c r="K37" s="450"/>
      <c r="L37" s="450"/>
      <c r="M37" s="60" t="s">
        <v>370</v>
      </c>
      <c r="N37" s="206"/>
      <c r="O37" s="78" t="s">
        <v>1102</v>
      </c>
      <c r="P37" s="265"/>
      <c r="Q37" s="61"/>
      <c r="R37" s="217"/>
    </row>
    <row r="38" spans="1:26" s="58" customFormat="1" ht="23.1" customHeight="1">
      <c r="A38" s="205">
        <v>27</v>
      </c>
      <c r="B38" s="78" t="s">
        <v>1178</v>
      </c>
      <c r="C38" s="77" t="s">
        <v>1073</v>
      </c>
      <c r="D38" s="77" t="s">
        <v>370</v>
      </c>
      <c r="E38" s="78" t="s">
        <v>1065</v>
      </c>
      <c r="F38" s="77"/>
      <c r="G38" s="443" t="s">
        <v>404</v>
      </c>
      <c r="H38" s="229"/>
      <c r="I38" s="450">
        <v>32</v>
      </c>
      <c r="J38" s="451"/>
      <c r="K38" s="450"/>
      <c r="L38" s="450"/>
      <c r="M38" s="60" t="s">
        <v>370</v>
      </c>
      <c r="N38" s="206"/>
      <c r="O38" s="78" t="s">
        <v>1102</v>
      </c>
      <c r="P38" s="265"/>
      <c r="Q38" s="61"/>
      <c r="R38" s="217"/>
    </row>
    <row r="39" spans="1:26" s="58" customFormat="1" ht="23.1" customHeight="1">
      <c r="A39" s="205">
        <v>29</v>
      </c>
      <c r="B39" s="78" t="s">
        <v>1179</v>
      </c>
      <c r="C39" s="77" t="s">
        <v>1073</v>
      </c>
      <c r="D39" s="77" t="s">
        <v>50</v>
      </c>
      <c r="E39" s="78" t="s">
        <v>1068</v>
      </c>
      <c r="F39" s="77"/>
      <c r="G39" s="443" t="s">
        <v>342</v>
      </c>
      <c r="H39" s="229"/>
      <c r="I39" s="450">
        <v>32.1</v>
      </c>
      <c r="J39" s="451"/>
      <c r="K39" s="450"/>
      <c r="L39" s="450"/>
      <c r="M39" s="60" t="s">
        <v>370</v>
      </c>
      <c r="N39" s="206"/>
      <c r="O39" s="78" t="s">
        <v>1106</v>
      </c>
      <c r="P39" s="265"/>
      <c r="Q39" s="61"/>
      <c r="R39" s="217"/>
    </row>
    <row r="40" spans="1:26" s="58" customFormat="1" ht="23.1" customHeight="1">
      <c r="A40" s="205">
        <v>29</v>
      </c>
      <c r="B40" s="78" t="s">
        <v>1146</v>
      </c>
      <c r="C40" s="77" t="s">
        <v>1072</v>
      </c>
      <c r="D40" s="77" t="s">
        <v>370</v>
      </c>
      <c r="E40" s="78" t="s">
        <v>1180</v>
      </c>
      <c r="F40" s="77">
        <f>VLOOKUP($P40,УЧАСТНИКИ!$A$2:$L$655,7,FALSE)</f>
        <v>0</v>
      </c>
      <c r="G40" s="443" t="s">
        <v>404</v>
      </c>
      <c r="H40" s="229">
        <v>4485</v>
      </c>
      <c r="I40" s="450">
        <v>32.1</v>
      </c>
      <c r="J40" s="451"/>
      <c r="K40" s="450"/>
      <c r="L40" s="450"/>
      <c r="M40" s="60" t="s">
        <v>370</v>
      </c>
      <c r="N40" s="206">
        <f>VLOOKUP($P40,УЧАСТНИКИ!$A$2:$L$655,9,FALSE)</f>
        <v>0</v>
      </c>
      <c r="O40" s="78" t="s">
        <v>1102</v>
      </c>
      <c r="P40" s="265" t="s">
        <v>224</v>
      </c>
      <c r="Q40" s="61"/>
      <c r="R40" s="217">
        <f t="shared" si="0"/>
        <v>4485</v>
      </c>
    </row>
    <row r="41" spans="1:26" s="58" customFormat="1" ht="23.1" customHeight="1">
      <c r="A41" s="205">
        <v>29</v>
      </c>
      <c r="B41" s="78" t="s">
        <v>1181</v>
      </c>
      <c r="C41" s="77" t="s">
        <v>1075</v>
      </c>
      <c r="D41" s="77" t="s">
        <v>842</v>
      </c>
      <c r="E41" s="78" t="s">
        <v>1065</v>
      </c>
      <c r="F41" s="77"/>
      <c r="G41" s="443" t="s">
        <v>404</v>
      </c>
      <c r="H41" s="229"/>
      <c r="I41" s="450">
        <v>32.1</v>
      </c>
      <c r="J41" s="451"/>
      <c r="K41" s="450"/>
      <c r="L41" s="450"/>
      <c r="M41" s="60" t="s">
        <v>370</v>
      </c>
      <c r="N41" s="206"/>
      <c r="O41" s="78" t="s">
        <v>1102</v>
      </c>
      <c r="P41" s="265"/>
      <c r="Q41" s="61"/>
      <c r="R41" s="217"/>
    </row>
    <row r="42" spans="1:26" s="58" customFormat="1" ht="23.1" customHeight="1">
      <c r="A42" s="205">
        <v>32</v>
      </c>
      <c r="B42" s="78" t="s">
        <v>1182</v>
      </c>
      <c r="C42" s="77" t="s">
        <v>1072</v>
      </c>
      <c r="D42" s="77" t="s">
        <v>50</v>
      </c>
      <c r="E42" s="78" t="s">
        <v>1074</v>
      </c>
      <c r="F42" s="77">
        <f>VLOOKUP($P42,УЧАСТНИКИ!$A$2:$L$655,7,FALSE)</f>
        <v>0</v>
      </c>
      <c r="G42" s="443" t="s">
        <v>404</v>
      </c>
      <c r="H42" s="229">
        <v>4516</v>
      </c>
      <c r="I42" s="450">
        <v>32.200000000000003</v>
      </c>
      <c r="J42" s="451"/>
      <c r="K42" s="450"/>
      <c r="L42" s="450"/>
      <c r="M42" s="60" t="s">
        <v>370</v>
      </c>
      <c r="N42" s="206">
        <f>VLOOKUP($P42,УЧАСТНИКИ!$A$2:$L$655,9,FALSE)</f>
        <v>0</v>
      </c>
      <c r="O42" s="78" t="s">
        <v>1105</v>
      </c>
      <c r="P42" s="265" t="s">
        <v>700</v>
      </c>
      <c r="Q42" s="61"/>
      <c r="R42" s="217">
        <f t="shared" si="0"/>
        <v>4516</v>
      </c>
    </row>
    <row r="43" spans="1:26" s="58" customFormat="1" ht="23.1" customHeight="1">
      <c r="A43" s="205">
        <v>32</v>
      </c>
      <c r="B43" s="78" t="s">
        <v>1161</v>
      </c>
      <c r="C43" s="77" t="s">
        <v>1090</v>
      </c>
      <c r="D43" s="77" t="s">
        <v>370</v>
      </c>
      <c r="E43" s="78" t="s">
        <v>1065</v>
      </c>
      <c r="F43" s="77"/>
      <c r="G43" s="443" t="s">
        <v>404</v>
      </c>
      <c r="H43" s="229"/>
      <c r="I43" s="450">
        <v>32.200000000000003</v>
      </c>
      <c r="J43" s="451"/>
      <c r="K43" s="450"/>
      <c r="L43" s="450"/>
      <c r="M43" s="60" t="s">
        <v>370</v>
      </c>
      <c r="N43" s="206"/>
      <c r="O43" s="78" t="s">
        <v>1102</v>
      </c>
      <c r="P43" s="265"/>
      <c r="Q43" s="61"/>
      <c r="R43" s="217"/>
    </row>
    <row r="44" spans="1:26" s="58" customFormat="1" ht="23.1" customHeight="1">
      <c r="A44" s="205">
        <v>34</v>
      </c>
      <c r="B44" s="78" t="s">
        <v>1154</v>
      </c>
      <c r="C44" s="77" t="s">
        <v>1075</v>
      </c>
      <c r="D44" s="77" t="s">
        <v>370</v>
      </c>
      <c r="E44" s="78" t="s">
        <v>1068</v>
      </c>
      <c r="F44" s="77"/>
      <c r="G44" s="443" t="s">
        <v>342</v>
      </c>
      <c r="H44" s="229"/>
      <c r="I44" s="450">
        <v>32.299999999999997</v>
      </c>
      <c r="J44" s="451"/>
      <c r="K44" s="450"/>
      <c r="L44" s="450"/>
      <c r="M44" s="60" t="s">
        <v>370</v>
      </c>
      <c r="N44" s="206"/>
      <c r="O44" s="78" t="s">
        <v>1108</v>
      </c>
      <c r="P44" s="265"/>
      <c r="Q44" s="61"/>
      <c r="R44" s="217"/>
    </row>
    <row r="45" spans="1:26" s="58" customFormat="1" ht="23.1" customHeight="1">
      <c r="A45" s="205">
        <v>35</v>
      </c>
      <c r="B45" s="78" t="s">
        <v>1159</v>
      </c>
      <c r="C45" s="77" t="s">
        <v>1072</v>
      </c>
      <c r="D45" s="77" t="s">
        <v>50</v>
      </c>
      <c r="E45" s="78" t="s">
        <v>1068</v>
      </c>
      <c r="F45" s="77"/>
      <c r="G45" s="443" t="s">
        <v>342</v>
      </c>
      <c r="H45" s="229"/>
      <c r="I45" s="450">
        <v>32.5</v>
      </c>
      <c r="J45" s="451"/>
      <c r="K45" s="450"/>
      <c r="L45" s="450"/>
      <c r="M45" s="60" t="s">
        <v>129</v>
      </c>
      <c r="N45" s="206"/>
      <c r="O45" s="78" t="s">
        <v>1106</v>
      </c>
      <c r="P45" s="265"/>
      <c r="Q45" s="61"/>
      <c r="R45" s="217"/>
    </row>
    <row r="46" spans="1:26" s="58" customFormat="1" ht="23.1" customHeight="1">
      <c r="A46" s="205">
        <v>35</v>
      </c>
      <c r="B46" s="78" t="s">
        <v>1155</v>
      </c>
      <c r="C46" s="77" t="s">
        <v>1072</v>
      </c>
      <c r="D46" s="77" t="s">
        <v>370</v>
      </c>
      <c r="E46" s="78" t="s">
        <v>1065</v>
      </c>
      <c r="F46" s="77"/>
      <c r="G46" s="443" t="s">
        <v>404</v>
      </c>
      <c r="H46" s="229"/>
      <c r="I46" s="450">
        <v>32.5</v>
      </c>
      <c r="J46" s="451"/>
      <c r="K46" s="450"/>
      <c r="L46" s="450"/>
      <c r="M46" s="60" t="s">
        <v>129</v>
      </c>
      <c r="N46" s="206"/>
      <c r="O46" s="78" t="s">
        <v>1102</v>
      </c>
      <c r="P46" s="265"/>
      <c r="Q46" s="61"/>
      <c r="R46" s="217"/>
    </row>
    <row r="47" spans="1:26" s="58" customFormat="1" ht="23.1" customHeight="1">
      <c r="A47" s="205">
        <v>35</v>
      </c>
      <c r="B47" s="78" t="s">
        <v>1153</v>
      </c>
      <c r="C47" s="77" t="s">
        <v>1144</v>
      </c>
      <c r="D47" s="77" t="s">
        <v>370</v>
      </c>
      <c r="E47" s="78" t="s">
        <v>1068</v>
      </c>
      <c r="F47" s="77"/>
      <c r="G47" s="443" t="s">
        <v>342</v>
      </c>
      <c r="H47" s="229"/>
      <c r="I47" s="450">
        <v>32.5</v>
      </c>
      <c r="J47" s="451"/>
      <c r="K47" s="450"/>
      <c r="L47" s="450"/>
      <c r="M47" s="60" t="s">
        <v>129</v>
      </c>
      <c r="N47" s="206"/>
      <c r="O47" s="78" t="s">
        <v>1108</v>
      </c>
      <c r="P47" s="265"/>
      <c r="Q47" s="61"/>
      <c r="R47" s="217"/>
    </row>
    <row r="48" spans="1:26" s="58" customFormat="1" ht="23.1" customHeight="1">
      <c r="A48" s="205">
        <v>38</v>
      </c>
      <c r="B48" s="78" t="s">
        <v>1157</v>
      </c>
      <c r="C48" s="77" t="s">
        <v>1073</v>
      </c>
      <c r="D48" s="77" t="s">
        <v>370</v>
      </c>
      <c r="E48" s="78" t="s">
        <v>1065</v>
      </c>
      <c r="F48" s="77"/>
      <c r="G48" s="443" t="s">
        <v>404</v>
      </c>
      <c r="H48" s="229"/>
      <c r="I48" s="450">
        <v>32.700000000000003</v>
      </c>
      <c r="J48" s="451"/>
      <c r="K48" s="450"/>
      <c r="L48" s="450"/>
      <c r="M48" s="60" t="s">
        <v>842</v>
      </c>
      <c r="N48" s="206"/>
      <c r="O48" s="78" t="s">
        <v>1100</v>
      </c>
      <c r="P48" s="265"/>
      <c r="Q48" s="61"/>
      <c r="R48" s="217"/>
    </row>
    <row r="49" spans="1:26" s="58" customFormat="1" ht="23.1" customHeight="1">
      <c r="A49" s="205">
        <v>39</v>
      </c>
      <c r="B49" s="78" t="s">
        <v>467</v>
      </c>
      <c r="C49" s="77" t="s">
        <v>1069</v>
      </c>
      <c r="D49" s="77" t="s">
        <v>49</v>
      </c>
      <c r="E49" s="78" t="s">
        <v>1065</v>
      </c>
      <c r="F49" s="77"/>
      <c r="G49" s="443" t="s">
        <v>404</v>
      </c>
      <c r="H49" s="229"/>
      <c r="I49" s="450">
        <v>32.9</v>
      </c>
      <c r="J49" s="451"/>
      <c r="K49" s="450"/>
      <c r="L49" s="450"/>
      <c r="M49" s="60" t="s">
        <v>842</v>
      </c>
      <c r="N49" s="206"/>
      <c r="O49" s="78" t="s">
        <v>1100</v>
      </c>
      <c r="P49" s="265"/>
      <c r="Q49" s="61"/>
      <c r="R49" s="217"/>
    </row>
    <row r="50" spans="1:26" s="58" customFormat="1" ht="23.1" customHeight="1">
      <c r="A50" s="205">
        <v>40</v>
      </c>
      <c r="B50" s="78" t="s">
        <v>1082</v>
      </c>
      <c r="C50" s="77" t="s">
        <v>1072</v>
      </c>
      <c r="D50" s="77" t="s">
        <v>370</v>
      </c>
      <c r="E50" s="78" t="s">
        <v>1071</v>
      </c>
      <c r="F50" s="77"/>
      <c r="G50" s="443" t="s">
        <v>404</v>
      </c>
      <c r="H50" s="229"/>
      <c r="I50" s="450">
        <v>33.5</v>
      </c>
      <c r="J50" s="451"/>
      <c r="K50" s="450"/>
      <c r="L50" s="450"/>
      <c r="M50" s="60" t="s">
        <v>842</v>
      </c>
      <c r="N50" s="206"/>
      <c r="O50" s="78" t="s">
        <v>415</v>
      </c>
      <c r="P50" s="265"/>
      <c r="Q50" s="61"/>
      <c r="R50" s="217"/>
    </row>
    <row r="51" spans="1:26" s="58" customFormat="1" ht="23.1" customHeight="1">
      <c r="A51" s="205">
        <v>41</v>
      </c>
      <c r="B51" s="78" t="s">
        <v>377</v>
      </c>
      <c r="C51" s="77" t="s">
        <v>1069</v>
      </c>
      <c r="D51" s="77" t="s">
        <v>50</v>
      </c>
      <c r="E51" s="78" t="s">
        <v>1077</v>
      </c>
      <c r="F51" s="77"/>
      <c r="G51" s="443" t="s">
        <v>404</v>
      </c>
      <c r="H51" s="229"/>
      <c r="I51" s="450">
        <v>33.6</v>
      </c>
      <c r="J51" s="451"/>
      <c r="K51" s="450"/>
      <c r="L51" s="450"/>
      <c r="M51" s="60" t="s">
        <v>842</v>
      </c>
      <c r="N51" s="206"/>
      <c r="O51" s="78" t="s">
        <v>1174</v>
      </c>
      <c r="P51" s="265"/>
      <c r="Q51" s="61"/>
      <c r="R51" s="217"/>
    </row>
    <row r="52" spans="1:26" s="58" customFormat="1" ht="23.1" customHeight="1">
      <c r="A52" s="205">
        <v>42</v>
      </c>
      <c r="B52" s="78" t="s">
        <v>1183</v>
      </c>
      <c r="C52" s="77" t="s">
        <v>1072</v>
      </c>
      <c r="D52" s="77" t="s">
        <v>50</v>
      </c>
      <c r="E52" s="78" t="s">
        <v>1071</v>
      </c>
      <c r="F52" s="77"/>
      <c r="G52" s="443" t="s">
        <v>404</v>
      </c>
      <c r="H52" s="229"/>
      <c r="I52" s="450">
        <v>34.1</v>
      </c>
      <c r="J52" s="451"/>
      <c r="K52" s="450"/>
      <c r="L52" s="450"/>
      <c r="M52" s="60" t="s">
        <v>842</v>
      </c>
      <c r="N52" s="206"/>
      <c r="O52" s="78" t="s">
        <v>415</v>
      </c>
      <c r="P52" s="265"/>
      <c r="Q52" s="61"/>
      <c r="R52" s="217"/>
    </row>
    <row r="53" spans="1:26" s="58" customFormat="1" ht="23.1" customHeight="1">
      <c r="A53" s="205">
        <v>43</v>
      </c>
      <c r="B53" s="78" t="s">
        <v>935</v>
      </c>
      <c r="C53" s="77" t="s">
        <v>1073</v>
      </c>
      <c r="D53" s="77" t="s">
        <v>370</v>
      </c>
      <c r="E53" s="78" t="s">
        <v>1065</v>
      </c>
      <c r="F53" s="77"/>
      <c r="G53" s="443" t="s">
        <v>404</v>
      </c>
      <c r="H53" s="229"/>
      <c r="I53" s="450">
        <v>34.200000000000003</v>
      </c>
      <c r="J53" s="451"/>
      <c r="K53" s="450"/>
      <c r="L53" s="450"/>
      <c r="M53" s="60" t="s">
        <v>842</v>
      </c>
      <c r="N53" s="206"/>
      <c r="O53" s="78" t="s">
        <v>1101</v>
      </c>
      <c r="P53" s="265"/>
      <c r="Q53" s="61"/>
      <c r="R53" s="217"/>
    </row>
    <row r="54" spans="1:26" s="58" customFormat="1" ht="23.1" customHeight="1">
      <c r="A54" s="205">
        <v>44</v>
      </c>
      <c r="B54" s="78" t="s">
        <v>903</v>
      </c>
      <c r="C54" s="77" t="s">
        <v>1072</v>
      </c>
      <c r="D54" s="77" t="s">
        <v>50</v>
      </c>
      <c r="E54" s="78" t="s">
        <v>1140</v>
      </c>
      <c r="F54" s="77"/>
      <c r="G54" s="443" t="s">
        <v>404</v>
      </c>
      <c r="H54" s="229"/>
      <c r="I54" s="450">
        <v>34.4</v>
      </c>
      <c r="J54" s="451"/>
      <c r="K54" s="450"/>
      <c r="L54" s="450"/>
      <c r="M54" s="60" t="s">
        <v>842</v>
      </c>
      <c r="N54" s="206"/>
      <c r="O54" s="78" t="s">
        <v>1141</v>
      </c>
      <c r="P54" s="265"/>
      <c r="Q54" s="61"/>
      <c r="R54" s="217"/>
    </row>
    <row r="55" spans="1:26" s="58" customFormat="1" ht="23.1" customHeight="1">
      <c r="A55" s="205">
        <v>45</v>
      </c>
      <c r="B55" s="78" t="s">
        <v>1166</v>
      </c>
      <c r="C55" s="77" t="s">
        <v>1090</v>
      </c>
      <c r="D55" s="77" t="s">
        <v>50</v>
      </c>
      <c r="E55" s="78" t="s">
        <v>1074</v>
      </c>
      <c r="F55" s="77"/>
      <c r="G55" s="443" t="s">
        <v>404</v>
      </c>
      <c r="H55" s="229"/>
      <c r="I55" s="450">
        <v>35</v>
      </c>
      <c r="J55" s="451"/>
      <c r="K55" s="450"/>
      <c r="L55" s="450"/>
      <c r="M55" s="60" t="s">
        <v>843</v>
      </c>
      <c r="N55" s="206"/>
      <c r="O55" s="78" t="s">
        <v>1105</v>
      </c>
      <c r="P55" s="265"/>
      <c r="Q55" s="61"/>
      <c r="R55" s="217"/>
    </row>
    <row r="56" spans="1:26" s="58" customFormat="1" ht="23.1" customHeight="1">
      <c r="A56" s="205">
        <v>46</v>
      </c>
      <c r="B56" s="78" t="s">
        <v>1184</v>
      </c>
      <c r="C56" s="77" t="s">
        <v>1075</v>
      </c>
      <c r="D56" s="77" t="s">
        <v>842</v>
      </c>
      <c r="E56" s="78" t="s">
        <v>1065</v>
      </c>
      <c r="F56" s="77"/>
      <c r="G56" s="443" t="s">
        <v>404</v>
      </c>
      <c r="H56" s="229"/>
      <c r="I56" s="450">
        <v>35.200000000000003</v>
      </c>
      <c r="J56" s="451"/>
      <c r="K56" s="450"/>
      <c r="L56" s="450"/>
      <c r="M56" s="60" t="s">
        <v>843</v>
      </c>
      <c r="N56" s="206"/>
      <c r="O56" s="78" t="s">
        <v>1102</v>
      </c>
      <c r="P56" s="265"/>
      <c r="Q56" s="61"/>
      <c r="R56" s="217"/>
    </row>
    <row r="57" spans="1:26" s="58" customFormat="1" ht="23.1" customHeight="1">
      <c r="A57" s="205">
        <v>47</v>
      </c>
      <c r="B57" s="78" t="s">
        <v>1185</v>
      </c>
      <c r="C57" s="77" t="s">
        <v>1072</v>
      </c>
      <c r="D57" s="77" t="s">
        <v>842</v>
      </c>
      <c r="E57" s="78" t="s">
        <v>1068</v>
      </c>
      <c r="F57" s="77"/>
      <c r="G57" s="443" t="s">
        <v>342</v>
      </c>
      <c r="H57" s="229"/>
      <c r="I57" s="450">
        <v>35.6</v>
      </c>
      <c r="J57" s="451"/>
      <c r="K57" s="450"/>
      <c r="L57" s="450"/>
      <c r="M57" s="60" t="s">
        <v>843</v>
      </c>
      <c r="N57" s="206"/>
      <c r="O57" s="78" t="s">
        <v>1106</v>
      </c>
      <c r="P57" s="265" t="s">
        <v>346</v>
      </c>
      <c r="Q57" s="61"/>
      <c r="R57" s="217">
        <f t="shared" si="0"/>
        <v>0</v>
      </c>
    </row>
    <row r="58" spans="1:26" s="58" customFormat="1" ht="23.1" customHeight="1">
      <c r="A58" s="205"/>
      <c r="B58" s="78"/>
      <c r="C58" s="77"/>
      <c r="D58" s="77"/>
      <c r="E58" s="78"/>
      <c r="F58" s="77"/>
      <c r="G58" s="206"/>
      <c r="H58" s="229"/>
      <c r="I58" s="450"/>
      <c r="J58" s="451"/>
      <c r="K58" s="450"/>
      <c r="L58" s="450"/>
      <c r="M58" s="60"/>
      <c r="N58" s="206"/>
      <c r="O58" s="78"/>
      <c r="P58" s="265" t="s">
        <v>752</v>
      </c>
      <c r="Q58" s="61"/>
      <c r="R58" s="217">
        <f t="shared" si="0"/>
        <v>0</v>
      </c>
    </row>
    <row r="59" spans="1:26" ht="20.100000000000001" hidden="1" customHeight="1">
      <c r="A59" s="205">
        <v>65</v>
      </c>
      <c r="B59" s="78" t="e">
        <f>VLOOKUP($P59,УЧАСТНИКИ!$A$2:$L$655,3,FALSE)</f>
        <v>#N/A</v>
      </c>
      <c r="C59" s="77" t="e">
        <f>VLOOKUP($P59,УЧАСТНИКИ!$A$2:$L$655,4,FALSE)</f>
        <v>#N/A</v>
      </c>
      <c r="D59" s="77" t="e">
        <f>VLOOKUP($P59,УЧАСТНИКИ!$A$2:$L$655,8,FALSE)</f>
        <v>#N/A</v>
      </c>
      <c r="E59" s="78" t="e">
        <f>VLOOKUP($P59,УЧАСТНИКИ!$A$2:$L$655,5,FALSE)</f>
        <v>#N/A</v>
      </c>
      <c r="F59" s="77" t="e">
        <f>VLOOKUP($P59,УЧАСТНИКИ!$A$2:$L$655,7,FALSE)</f>
        <v>#N/A</v>
      </c>
      <c r="G59" s="206" t="e">
        <f>VLOOKUP($P59,УЧАСТНИКИ!$A$2:$L$655,11,FALSE)</f>
        <v>#N/A</v>
      </c>
      <c r="H59" s="229"/>
      <c r="I59" s="212">
        <f t="shared" ref="I59:I65" si="1">IF(H59=0,0,CONCATENATE(MID(H59,1,2),".",MID(H59,3,2)))</f>
        <v>0</v>
      </c>
      <c r="J59" s="229"/>
      <c r="K59" s="212"/>
      <c r="L59" s="212"/>
      <c r="M59" s="60" t="str">
        <f t="shared" ref="M59:M70" si="2">IF(R59&lt;=$Q$9,"МСМК",IF(R59&lt;=$R$9,"МС",IF(R59&lt;=$S$9,"КМС",IF(R59&lt;=$T$9,"1",IF(R59&lt;=$U$9,"2",IF(R59&lt;=$V$9,"3",IF(R59&lt;=$W$9,"1юн",IF(R59&lt;=$X$9,"2юн",IF(R59&lt;=$Y$9,"3юн",IF(R59&gt;$Y$9,"б/р"))))))))))</f>
        <v>МСМК</v>
      </c>
      <c r="N59" s="206" t="e">
        <f>VLOOKUP($P59,УЧАСТНИКИ!$A$2:$L$655,9,FALSE)</f>
        <v>#N/A</v>
      </c>
      <c r="O59" s="78" t="e">
        <f>VLOOKUP($P59,УЧАСТНИКИ!$A$2:$L$655,10,FALSE)</f>
        <v>#N/A</v>
      </c>
      <c r="P59" s="270"/>
      <c r="Q59" s="61"/>
      <c r="R59" s="217">
        <f t="shared" ref="R59:R63" si="3">MIN(H59,J59)</f>
        <v>0</v>
      </c>
      <c r="S59" s="58"/>
      <c r="T59" s="58"/>
      <c r="U59" s="58"/>
      <c r="V59" s="58"/>
      <c r="W59" s="58"/>
      <c r="X59" s="58"/>
      <c r="Y59" s="58"/>
      <c r="Z59" s="58"/>
    </row>
    <row r="60" spans="1:26" ht="20.100000000000001" hidden="1" customHeight="1">
      <c r="A60" s="205">
        <v>66</v>
      </c>
      <c r="B60" s="78" t="e">
        <f>VLOOKUP($P60,УЧАСТНИКИ!$A$2:$L$655,3,FALSE)</f>
        <v>#N/A</v>
      </c>
      <c r="C60" s="77" t="e">
        <f>VLOOKUP($P60,УЧАСТНИКИ!$A$2:$L$655,4,FALSE)</f>
        <v>#N/A</v>
      </c>
      <c r="D60" s="77" t="e">
        <f>VLOOKUP($P60,УЧАСТНИКИ!$A$2:$L$655,8,FALSE)</f>
        <v>#N/A</v>
      </c>
      <c r="E60" s="78" t="e">
        <f>VLOOKUP($P60,УЧАСТНИКИ!$A$2:$L$655,5,FALSE)</f>
        <v>#N/A</v>
      </c>
      <c r="F60" s="77" t="e">
        <f>VLOOKUP($P60,УЧАСТНИКИ!$A$2:$L$655,7,FALSE)</f>
        <v>#N/A</v>
      </c>
      <c r="G60" s="206" t="e">
        <f>VLOOKUP($P60,УЧАСТНИКИ!$A$2:$L$655,11,FALSE)</f>
        <v>#N/A</v>
      </c>
      <c r="H60" s="229"/>
      <c r="I60" s="212">
        <f t="shared" si="1"/>
        <v>0</v>
      </c>
      <c r="J60" s="229"/>
      <c r="K60" s="212"/>
      <c r="L60" s="212"/>
      <c r="M60" s="60" t="str">
        <f t="shared" si="2"/>
        <v>МСМК</v>
      </c>
      <c r="N60" s="206" t="e">
        <f>VLOOKUP($P60,УЧАСТНИКИ!$A$2:$L$655,9,FALSE)</f>
        <v>#N/A</v>
      </c>
      <c r="O60" s="78" t="e">
        <f>VLOOKUP($P60,УЧАСТНИКИ!$A$2:$L$655,10,FALSE)</f>
        <v>#N/A</v>
      </c>
      <c r="P60" s="270"/>
      <c r="Q60" s="61"/>
      <c r="R60" s="217">
        <f t="shared" si="3"/>
        <v>0</v>
      </c>
    </row>
    <row r="61" spans="1:26" ht="20.100000000000001" hidden="1" customHeight="1">
      <c r="A61" s="205">
        <v>66</v>
      </c>
      <c r="B61" s="78" t="e">
        <f>VLOOKUP($P61,УЧАСТНИКИ!$A$2:$L$655,3,FALSE)</f>
        <v>#N/A</v>
      </c>
      <c r="C61" s="77" t="e">
        <f>VLOOKUP($P61,УЧАСТНИКИ!$A$2:$L$655,4,FALSE)</f>
        <v>#N/A</v>
      </c>
      <c r="D61" s="77" t="e">
        <f>VLOOKUP($P61,УЧАСТНИКИ!$A$2:$L$655,8,FALSE)</f>
        <v>#N/A</v>
      </c>
      <c r="E61" s="78" t="e">
        <f>VLOOKUP($P61,УЧАСТНИКИ!$A$2:$L$655,5,FALSE)</f>
        <v>#N/A</v>
      </c>
      <c r="F61" s="77" t="e">
        <f>VLOOKUP($P61,УЧАСТНИКИ!$A$2:$L$655,7,FALSE)</f>
        <v>#N/A</v>
      </c>
      <c r="G61" s="206" t="e">
        <f>VLOOKUP($P61,УЧАСТНИКИ!$A$2:$L$655,11,FALSE)</f>
        <v>#N/A</v>
      </c>
      <c r="H61" s="229"/>
      <c r="I61" s="212">
        <f t="shared" si="1"/>
        <v>0</v>
      </c>
      <c r="J61" s="229"/>
      <c r="K61" s="212"/>
      <c r="L61" s="212"/>
      <c r="M61" s="60" t="str">
        <f t="shared" si="2"/>
        <v>МСМК</v>
      </c>
      <c r="N61" s="206" t="e">
        <f>VLOOKUP($P61,УЧАСТНИКИ!$A$2:$L$655,9,FALSE)</f>
        <v>#N/A</v>
      </c>
      <c r="O61" s="78" t="e">
        <f>VLOOKUP($P61,УЧАСТНИКИ!$A$2:$L$655,10,FALSE)</f>
        <v>#N/A</v>
      </c>
      <c r="P61" s="270"/>
      <c r="Q61" s="61"/>
      <c r="R61" s="217">
        <f t="shared" si="3"/>
        <v>0</v>
      </c>
    </row>
    <row r="62" spans="1:26" ht="20.100000000000001" hidden="1" customHeight="1">
      <c r="A62" s="205">
        <v>68</v>
      </c>
      <c r="B62" s="78" t="e">
        <f>VLOOKUP($P62,УЧАСТНИКИ!$A$2:$L$655,3,FALSE)</f>
        <v>#N/A</v>
      </c>
      <c r="C62" s="77" t="e">
        <f>VLOOKUP($P62,УЧАСТНИКИ!$A$2:$L$655,4,FALSE)</f>
        <v>#N/A</v>
      </c>
      <c r="D62" s="77" t="e">
        <f>VLOOKUP($P62,УЧАСТНИКИ!$A$2:$L$655,8,FALSE)</f>
        <v>#N/A</v>
      </c>
      <c r="E62" s="78" t="e">
        <f>VLOOKUP($P62,УЧАСТНИКИ!$A$2:$L$655,5,FALSE)</f>
        <v>#N/A</v>
      </c>
      <c r="F62" s="77" t="e">
        <f>VLOOKUP($P62,УЧАСТНИКИ!$A$2:$L$655,7,FALSE)</f>
        <v>#N/A</v>
      </c>
      <c r="G62" s="206" t="e">
        <f>VLOOKUP($P62,УЧАСТНИКИ!$A$2:$L$655,11,FALSE)</f>
        <v>#N/A</v>
      </c>
      <c r="H62" s="229"/>
      <c r="I62" s="212">
        <f t="shared" si="1"/>
        <v>0</v>
      </c>
      <c r="J62" s="229"/>
      <c r="K62" s="212"/>
      <c r="L62" s="212"/>
      <c r="M62" s="60" t="str">
        <f t="shared" si="2"/>
        <v>МСМК</v>
      </c>
      <c r="N62" s="206" t="e">
        <f>VLOOKUP($P62,УЧАСТНИКИ!$A$2:$L$655,9,FALSE)</f>
        <v>#N/A</v>
      </c>
      <c r="O62" s="78" t="e">
        <f>VLOOKUP($P62,УЧАСТНИКИ!$A$2:$L$655,10,FALSE)</f>
        <v>#N/A</v>
      </c>
      <c r="P62" s="228"/>
      <c r="Q62" s="61"/>
      <c r="R62" s="217">
        <f t="shared" si="3"/>
        <v>0</v>
      </c>
      <c r="S62" s="58"/>
      <c r="T62" s="58"/>
      <c r="U62" s="58"/>
      <c r="V62" s="58"/>
      <c r="W62" s="58"/>
      <c r="X62" s="58"/>
      <c r="Y62" s="58"/>
      <c r="Z62" s="58"/>
    </row>
    <row r="63" spans="1:26" ht="20.100000000000001" hidden="1" customHeight="1">
      <c r="A63" s="205">
        <v>69</v>
      </c>
      <c r="B63" s="78" t="e">
        <f>VLOOKUP($P63,УЧАСТНИКИ!$A$2:$L$655,3,FALSE)</f>
        <v>#N/A</v>
      </c>
      <c r="C63" s="77" t="e">
        <f>VLOOKUP($P63,УЧАСТНИКИ!$A$2:$L$655,4,FALSE)</f>
        <v>#N/A</v>
      </c>
      <c r="D63" s="77" t="e">
        <f>VLOOKUP($P63,УЧАСТНИКИ!$A$2:$L$655,8,FALSE)</f>
        <v>#N/A</v>
      </c>
      <c r="E63" s="78" t="e">
        <f>VLOOKUP($P63,УЧАСТНИКИ!$A$2:$L$655,5,FALSE)</f>
        <v>#N/A</v>
      </c>
      <c r="F63" s="77" t="e">
        <f>VLOOKUP($P63,УЧАСТНИКИ!$A$2:$L$655,7,FALSE)</f>
        <v>#N/A</v>
      </c>
      <c r="G63" s="206" t="e">
        <f>VLOOKUP($P63,УЧАСТНИКИ!$A$2:$L$655,11,FALSE)</f>
        <v>#N/A</v>
      </c>
      <c r="H63" s="229"/>
      <c r="I63" s="212">
        <f t="shared" si="1"/>
        <v>0</v>
      </c>
      <c r="J63" s="229"/>
      <c r="K63" s="212"/>
      <c r="L63" s="212"/>
      <c r="M63" s="60" t="str">
        <f t="shared" si="2"/>
        <v>МСМК</v>
      </c>
      <c r="N63" s="206" t="e">
        <f>VLOOKUP($P63,УЧАСТНИКИ!$A$2:$L$655,9,FALSE)</f>
        <v>#N/A</v>
      </c>
      <c r="O63" s="78" t="e">
        <f>VLOOKUP($P63,УЧАСТНИКИ!$A$2:$L$655,10,FALSE)</f>
        <v>#N/A</v>
      </c>
      <c r="P63" s="270"/>
      <c r="Q63" s="61"/>
      <c r="R63" s="217">
        <f t="shared" si="3"/>
        <v>0</v>
      </c>
      <c r="S63" s="58"/>
      <c r="T63" s="58"/>
      <c r="U63" s="58"/>
      <c r="V63" s="58"/>
      <c r="W63" s="58"/>
      <c r="X63" s="58"/>
      <c r="Y63" s="58"/>
      <c r="Z63" s="58"/>
    </row>
    <row r="64" spans="1:26" ht="20.100000000000001" hidden="1" customHeight="1">
      <c r="A64" s="205">
        <v>70</v>
      </c>
      <c r="B64" s="78" t="e">
        <f>VLOOKUP($P64,УЧАСТНИКИ!$A$2:$L$655,3,FALSE)</f>
        <v>#N/A</v>
      </c>
      <c r="C64" s="77" t="e">
        <f>VLOOKUP($P64,УЧАСТНИКИ!$A$2:$L$655,4,FALSE)</f>
        <v>#N/A</v>
      </c>
      <c r="D64" s="77" t="e">
        <f>VLOOKUP($P64,УЧАСТНИКИ!$A$2:$L$655,8,FALSE)</f>
        <v>#N/A</v>
      </c>
      <c r="E64" s="78" t="e">
        <f>VLOOKUP($P64,УЧАСТНИКИ!$A$2:$L$655,5,FALSE)</f>
        <v>#N/A</v>
      </c>
      <c r="F64" s="77" t="e">
        <f>VLOOKUP($P64,УЧАСТНИКИ!$A$2:$L$655,7,FALSE)</f>
        <v>#N/A</v>
      </c>
      <c r="G64" s="206" t="e">
        <f>VLOOKUP($P64,УЧАСТНИКИ!$A$2:$L$655,11,FALSE)</f>
        <v>#N/A</v>
      </c>
      <c r="H64" s="229"/>
      <c r="I64" s="212">
        <f t="shared" si="1"/>
        <v>0</v>
      </c>
      <c r="J64" s="229"/>
      <c r="K64" s="212"/>
      <c r="L64" s="212"/>
      <c r="M64" s="60" t="str">
        <f t="shared" si="2"/>
        <v>МСМК</v>
      </c>
      <c r="N64" s="206" t="e">
        <f>VLOOKUP($P64,УЧАСТНИКИ!$A$2:$L$655,9,FALSE)</f>
        <v>#N/A</v>
      </c>
      <c r="O64" s="78" t="e">
        <f>VLOOKUP($P64,УЧАСТНИКИ!$A$2:$L$655,10,FALSE)</f>
        <v>#N/A</v>
      </c>
      <c r="P64" s="270"/>
      <c r="Q64" s="61"/>
      <c r="R64" s="217">
        <f t="shared" ref="R64:R70" si="4">MIN(H64,J64)</f>
        <v>0</v>
      </c>
    </row>
    <row r="65" spans="1:26" ht="20.100000000000001" hidden="1" customHeight="1">
      <c r="A65" s="205">
        <v>71</v>
      </c>
      <c r="B65" s="78" t="e">
        <f>VLOOKUP($P65,УЧАСТНИКИ!$A$2:$L$655,3,FALSE)</f>
        <v>#N/A</v>
      </c>
      <c r="C65" s="77" t="e">
        <f>VLOOKUP($P65,УЧАСТНИКИ!$A$2:$L$655,4,FALSE)</f>
        <v>#N/A</v>
      </c>
      <c r="D65" s="77" t="e">
        <f>VLOOKUP($P65,УЧАСТНИКИ!$A$2:$L$655,8,FALSE)</f>
        <v>#N/A</v>
      </c>
      <c r="E65" s="78" t="e">
        <f>VLOOKUP($P65,УЧАСТНИКИ!$A$2:$L$655,5,FALSE)</f>
        <v>#N/A</v>
      </c>
      <c r="F65" s="77" t="e">
        <f>VLOOKUP($P65,УЧАСТНИКИ!$A$2:$L$655,7,FALSE)</f>
        <v>#N/A</v>
      </c>
      <c r="G65" s="206" t="e">
        <f>VLOOKUP($P65,УЧАСТНИКИ!$A$2:$L$655,11,FALSE)</f>
        <v>#N/A</v>
      </c>
      <c r="H65" s="229"/>
      <c r="I65" s="212">
        <f t="shared" si="1"/>
        <v>0</v>
      </c>
      <c r="J65" s="229"/>
      <c r="K65" s="212"/>
      <c r="L65" s="212"/>
      <c r="M65" s="60" t="str">
        <f t="shared" si="2"/>
        <v>МСМК</v>
      </c>
      <c r="N65" s="206" t="e">
        <f>VLOOKUP($P65,УЧАСТНИКИ!$A$2:$L$655,9,FALSE)</f>
        <v>#N/A</v>
      </c>
      <c r="O65" s="78" t="e">
        <f>VLOOKUP($P65,УЧАСТНИКИ!$A$2:$L$655,10,FALSE)</f>
        <v>#N/A</v>
      </c>
      <c r="P65" s="270"/>
      <c r="Q65" s="61"/>
      <c r="R65" s="217">
        <f t="shared" si="4"/>
        <v>0</v>
      </c>
    </row>
    <row r="66" spans="1:26" ht="20.100000000000001" hidden="1" customHeight="1">
      <c r="A66" s="205"/>
      <c r="B66" s="78" t="e">
        <f>VLOOKUP($P66,УЧАСТНИКИ!$A$2:$L$655,3,FALSE)</f>
        <v>#N/A</v>
      </c>
      <c r="C66" s="77" t="e">
        <f>VLOOKUP($P66,УЧАСТНИКИ!$A$2:$L$655,4,FALSE)</f>
        <v>#N/A</v>
      </c>
      <c r="D66" s="77" t="e">
        <f>VLOOKUP($P66,УЧАСТНИКИ!$A$2:$L$655,8,FALSE)</f>
        <v>#N/A</v>
      </c>
      <c r="E66" s="78" t="e">
        <f>VLOOKUP($P66,УЧАСТНИКИ!$A$2:$L$655,5,FALSE)</f>
        <v>#N/A</v>
      </c>
      <c r="F66" s="77" t="e">
        <f>VLOOKUP($P66,УЧАСТНИКИ!$A$2:$L$655,7,FALSE)</f>
        <v>#N/A</v>
      </c>
      <c r="G66" s="206" t="e">
        <f>VLOOKUP($P66,УЧАСТНИКИ!$A$2:$L$655,11,FALSE)</f>
        <v>#N/A</v>
      </c>
      <c r="H66" s="229"/>
      <c r="I66" s="212" t="s">
        <v>290</v>
      </c>
      <c r="J66" s="229"/>
      <c r="K66" s="219">
        <f>IF(J66=0,0,CONCATENATE(MID(J66,1,2),".",MID(J66,3,2)))</f>
        <v>0</v>
      </c>
      <c r="L66" s="219"/>
      <c r="M66" s="210" t="str">
        <f t="shared" si="2"/>
        <v>МСМК</v>
      </c>
      <c r="N66" s="206" t="e">
        <f>VLOOKUP($P66,УЧАСТНИКИ!$A$2:$L$655,9,FALSE)</f>
        <v>#N/A</v>
      </c>
      <c r="O66" s="78" t="e">
        <f>VLOOKUP($P66,УЧАСТНИКИ!$A$2:$L$655,10,FALSE)</f>
        <v>#N/A</v>
      </c>
      <c r="P66" s="270"/>
      <c r="Q66" s="61"/>
      <c r="R66" s="217">
        <f t="shared" si="4"/>
        <v>0</v>
      </c>
      <c r="S66" s="58"/>
      <c r="T66" s="58"/>
      <c r="U66" s="58"/>
      <c r="V66" s="58"/>
      <c r="W66" s="58"/>
      <c r="X66" s="58"/>
      <c r="Y66" s="58"/>
      <c r="Z66" s="58"/>
    </row>
    <row r="67" spans="1:26" ht="20.100000000000001" hidden="1" customHeight="1">
      <c r="A67" s="205"/>
      <c r="B67" s="78" t="e">
        <f>VLOOKUP($P67,УЧАСТНИКИ!$A$2:$L$655,3,FALSE)</f>
        <v>#N/A</v>
      </c>
      <c r="C67" s="77" t="e">
        <f>VLOOKUP($P67,УЧАСТНИКИ!$A$2:$L$655,4,FALSE)</f>
        <v>#N/A</v>
      </c>
      <c r="D67" s="77" t="e">
        <f>VLOOKUP($P67,УЧАСТНИКИ!$A$2:$L$655,8,FALSE)</f>
        <v>#N/A</v>
      </c>
      <c r="E67" s="78" t="e">
        <f>VLOOKUP($P67,УЧАСТНИКИ!$A$2:$L$655,5,FALSE)</f>
        <v>#N/A</v>
      </c>
      <c r="F67" s="77" t="e">
        <f>VLOOKUP($P67,УЧАСТНИКИ!$A$2:$L$655,7,FALSE)</f>
        <v>#N/A</v>
      </c>
      <c r="G67" s="206" t="e">
        <f>VLOOKUP($P67,УЧАСТНИКИ!$A$2:$L$655,11,FALSE)</f>
        <v>#N/A</v>
      </c>
      <c r="H67" s="229"/>
      <c r="I67" s="212" t="s">
        <v>290</v>
      </c>
      <c r="J67" s="229"/>
      <c r="K67" s="219"/>
      <c r="L67" s="219"/>
      <c r="M67" s="210" t="str">
        <f t="shared" si="2"/>
        <v>МСМК</v>
      </c>
      <c r="N67" s="206" t="e">
        <f>VLOOKUP($P67,УЧАСТНИКИ!$A$2:$L$655,9,FALSE)</f>
        <v>#N/A</v>
      </c>
      <c r="O67" s="78" t="e">
        <f>VLOOKUP($P67,УЧАСТНИКИ!$A$2:$L$655,10,FALSE)</f>
        <v>#N/A</v>
      </c>
      <c r="P67" s="270"/>
      <c r="Q67" s="61"/>
      <c r="R67" s="217">
        <f t="shared" si="4"/>
        <v>0</v>
      </c>
      <c r="S67" s="58"/>
      <c r="T67" s="58"/>
      <c r="U67" s="58"/>
      <c r="V67" s="58"/>
      <c r="W67" s="58"/>
      <c r="X67" s="58"/>
      <c r="Y67" s="58"/>
      <c r="Z67" s="58"/>
    </row>
    <row r="68" spans="1:26" ht="20.100000000000001" hidden="1" customHeight="1">
      <c r="A68" s="205"/>
      <c r="B68" s="78" t="e">
        <f>VLOOKUP($P68,УЧАСТНИКИ!$A$2:$L$655,3,FALSE)</f>
        <v>#N/A</v>
      </c>
      <c r="C68" s="77" t="e">
        <f>VLOOKUP($P68,УЧАСТНИКИ!$A$2:$L$655,4,FALSE)</f>
        <v>#N/A</v>
      </c>
      <c r="D68" s="77" t="e">
        <f>VLOOKUP($P68,УЧАСТНИКИ!$A$2:$L$655,8,FALSE)</f>
        <v>#N/A</v>
      </c>
      <c r="E68" s="78" t="e">
        <f>VLOOKUP($P68,УЧАСТНИКИ!$A$2:$L$655,5,FALSE)</f>
        <v>#N/A</v>
      </c>
      <c r="F68" s="77" t="e">
        <f>VLOOKUP($P68,УЧАСТНИКИ!$A$2:$L$655,7,FALSE)</f>
        <v>#N/A</v>
      </c>
      <c r="G68" s="206" t="e">
        <f>VLOOKUP($P68,УЧАСТНИКИ!$A$2:$L$655,11,FALSE)</f>
        <v>#N/A</v>
      </c>
      <c r="H68" s="229"/>
      <c r="I68" s="212" t="s">
        <v>290</v>
      </c>
      <c r="J68" s="229"/>
      <c r="K68" s="219"/>
      <c r="L68" s="219"/>
      <c r="M68" s="210" t="str">
        <f t="shared" si="2"/>
        <v>МСМК</v>
      </c>
      <c r="N68" s="206" t="e">
        <f>VLOOKUP($P68,УЧАСТНИКИ!$A$2:$L$655,9,FALSE)</f>
        <v>#N/A</v>
      </c>
      <c r="O68" s="78" t="e">
        <f>VLOOKUP($P68,УЧАСТНИКИ!$A$2:$L$655,10,FALSE)</f>
        <v>#N/A</v>
      </c>
      <c r="P68" s="270"/>
      <c r="Q68" s="61"/>
      <c r="R68" s="217">
        <f t="shared" si="4"/>
        <v>0</v>
      </c>
      <c r="S68" s="58"/>
      <c r="T68" s="58"/>
      <c r="U68" s="58"/>
      <c r="V68" s="58"/>
      <c r="W68" s="58"/>
      <c r="X68" s="58"/>
      <c r="Y68" s="58"/>
      <c r="Z68" s="58"/>
    </row>
    <row r="69" spans="1:26" ht="20.100000000000001" hidden="1" customHeight="1">
      <c r="A69" s="205"/>
      <c r="B69" s="78" t="e">
        <f>VLOOKUP($P69,УЧАСТНИКИ!$A$2:$L$655,3,FALSE)</f>
        <v>#N/A</v>
      </c>
      <c r="C69" s="77" t="e">
        <f>VLOOKUP($P69,УЧАСТНИКИ!$A$2:$L$655,4,FALSE)</f>
        <v>#N/A</v>
      </c>
      <c r="D69" s="77" t="e">
        <f>VLOOKUP($P69,УЧАСТНИКИ!$A$2:$L$655,8,FALSE)</f>
        <v>#N/A</v>
      </c>
      <c r="E69" s="78" t="e">
        <f>VLOOKUP($P69,УЧАСТНИКИ!$A$2:$L$655,5,FALSE)</f>
        <v>#N/A</v>
      </c>
      <c r="F69" s="77" t="e">
        <f>VLOOKUP($P69,УЧАСТНИКИ!$A$2:$L$655,7,FALSE)</f>
        <v>#N/A</v>
      </c>
      <c r="G69" s="206" t="e">
        <f>VLOOKUP($P69,УЧАСТНИКИ!$A$2:$L$655,11,FALSE)</f>
        <v>#N/A</v>
      </c>
      <c r="H69" s="229"/>
      <c r="I69" s="212" t="s">
        <v>290</v>
      </c>
      <c r="J69" s="229"/>
      <c r="K69" s="219"/>
      <c r="L69" s="219"/>
      <c r="M69" s="210" t="str">
        <f t="shared" si="2"/>
        <v>МСМК</v>
      </c>
      <c r="N69" s="206" t="e">
        <f>VLOOKUP($P69,УЧАСТНИКИ!$A$2:$L$655,9,FALSE)</f>
        <v>#N/A</v>
      </c>
      <c r="O69" s="78" t="e">
        <f>VLOOKUP($P69,УЧАСТНИКИ!$A$2:$L$655,10,FALSE)</f>
        <v>#N/A</v>
      </c>
      <c r="P69" s="270"/>
      <c r="Q69" s="61"/>
      <c r="R69" s="217">
        <f t="shared" si="4"/>
        <v>0</v>
      </c>
      <c r="S69" s="58"/>
      <c r="T69" s="58"/>
      <c r="U69" s="58"/>
      <c r="V69" s="58"/>
      <c r="W69" s="58"/>
      <c r="X69" s="58"/>
      <c r="Y69" s="58"/>
      <c r="Z69" s="58"/>
    </row>
    <row r="70" spans="1:26" ht="20.100000000000001" hidden="1" customHeight="1">
      <c r="A70" s="205"/>
      <c r="B70" s="78" t="e">
        <f>VLOOKUP($P70,УЧАСТНИКИ!$A$2:$L$655,3,FALSE)</f>
        <v>#N/A</v>
      </c>
      <c r="C70" s="77" t="e">
        <f>VLOOKUP($P70,УЧАСТНИКИ!$A$2:$L$655,4,FALSE)</f>
        <v>#N/A</v>
      </c>
      <c r="D70" s="77" t="e">
        <f>VLOOKUP($P70,УЧАСТНИКИ!$A$2:$L$655,8,FALSE)</f>
        <v>#N/A</v>
      </c>
      <c r="E70" s="78" t="e">
        <f>VLOOKUP($P70,УЧАСТНИКИ!$A$2:$L$655,5,FALSE)</f>
        <v>#N/A</v>
      </c>
      <c r="F70" s="77" t="e">
        <f>VLOOKUP($P70,УЧАСТНИКИ!$A$2:$L$655,7,FALSE)</f>
        <v>#N/A</v>
      </c>
      <c r="G70" s="206" t="e">
        <f>VLOOKUP($P70,УЧАСТНИКИ!$A$2:$L$655,11,FALSE)</f>
        <v>#N/A</v>
      </c>
      <c r="H70" s="229"/>
      <c r="I70" s="212" t="s">
        <v>290</v>
      </c>
      <c r="J70" s="229"/>
      <c r="K70" s="219"/>
      <c r="L70" s="219"/>
      <c r="M70" s="210" t="str">
        <f t="shared" si="2"/>
        <v>МСМК</v>
      </c>
      <c r="N70" s="206" t="e">
        <f>VLOOKUP($P70,УЧАСТНИКИ!$A$2:$L$655,9,FALSE)</f>
        <v>#N/A</v>
      </c>
      <c r="O70" s="78" t="e">
        <f>VLOOKUP($P70,УЧАСТНИКИ!$A$2:$L$655,10,FALSE)</f>
        <v>#N/A</v>
      </c>
      <c r="P70" s="270"/>
      <c r="Q70" s="61"/>
      <c r="R70" s="217">
        <f t="shared" si="4"/>
        <v>0</v>
      </c>
      <c r="S70" s="58"/>
      <c r="T70" s="58"/>
      <c r="U70" s="58"/>
      <c r="V70" s="58"/>
      <c r="W70" s="58"/>
      <c r="X70" s="58"/>
      <c r="Y70" s="58"/>
      <c r="Z70" s="58"/>
    </row>
    <row r="71" spans="1:26" ht="37.5" customHeight="1">
      <c r="A71" s="73"/>
      <c r="B71" s="78"/>
      <c r="C71" s="77"/>
      <c r="D71" s="77"/>
      <c r="E71" s="78"/>
      <c r="F71" s="77"/>
      <c r="G71" s="206"/>
      <c r="H71" s="229"/>
      <c r="I71" s="212"/>
      <c r="J71" s="229"/>
      <c r="K71" s="212"/>
      <c r="L71" s="212"/>
      <c r="M71" s="60"/>
      <c r="N71" s="206"/>
      <c r="O71" s="78"/>
      <c r="P71" s="270"/>
    </row>
    <row r="72" spans="1:26" ht="15" customHeight="1">
      <c r="A72" s="42"/>
      <c r="B72" s="203" t="s">
        <v>188</v>
      </c>
      <c r="E72" s="524" t="s">
        <v>1034</v>
      </c>
      <c r="F72" s="524"/>
      <c r="G72" s="524"/>
      <c r="H72" s="524"/>
      <c r="I72" s="524"/>
      <c r="J72" s="524"/>
      <c r="K72" s="524"/>
      <c r="L72" s="524"/>
      <c r="M72" s="524"/>
    </row>
    <row r="73" spans="1:26">
      <c r="E73" s="167"/>
      <c r="F73" s="10"/>
      <c r="G73" s="36"/>
      <c r="H73" s="54"/>
      <c r="I73" s="54"/>
    </row>
    <row r="74" spans="1:26">
      <c r="E74" s="167"/>
      <c r="F74" s="10"/>
      <c r="G74" s="36"/>
      <c r="H74" s="54"/>
      <c r="I74" s="54"/>
    </row>
    <row r="75" spans="1:26" ht="15" customHeight="1">
      <c r="B75" s="203" t="s">
        <v>189</v>
      </c>
      <c r="E75" s="524" t="s">
        <v>1117</v>
      </c>
      <c r="F75" s="524"/>
      <c r="G75" s="524"/>
      <c r="H75" s="524"/>
      <c r="I75" s="524"/>
      <c r="J75" s="524"/>
      <c r="K75" s="524"/>
      <c r="L75" s="524"/>
      <c r="M75" s="524"/>
    </row>
    <row r="76" spans="1:26" ht="12.75" customHeight="1">
      <c r="A76" s="73"/>
    </row>
    <row r="77" spans="1:26" ht="12.75" customHeight="1">
      <c r="A77" s="73"/>
    </row>
    <row r="78" spans="1:26" ht="12.75" customHeight="1">
      <c r="A78" s="73"/>
    </row>
    <row r="79" spans="1:26" ht="12.75" customHeight="1">
      <c r="A79" s="73"/>
    </row>
    <row r="80" spans="1:26" ht="12.75" customHeight="1">
      <c r="A80" s="42"/>
    </row>
    <row r="81" spans="1:1">
      <c r="A81" s="42"/>
    </row>
    <row r="82" spans="1:1">
      <c r="A82" s="42"/>
    </row>
    <row r="83" spans="1:1">
      <c r="A83" s="42"/>
    </row>
    <row r="84" spans="1:1">
      <c r="A84" s="42"/>
    </row>
    <row r="85" spans="1:1">
      <c r="A85" s="42"/>
    </row>
    <row r="86" spans="1:1">
      <c r="A86" s="42"/>
    </row>
    <row r="87" spans="1:1">
      <c r="A87" s="42"/>
    </row>
    <row r="88" spans="1:1">
      <c r="A88" s="42"/>
    </row>
    <row r="89" spans="1:1">
      <c r="A89" s="42"/>
    </row>
    <row r="90" spans="1:1">
      <c r="A90" s="42"/>
    </row>
    <row r="91" spans="1:1">
      <c r="A91" s="42"/>
    </row>
    <row r="92" spans="1:1">
      <c r="A92" s="42"/>
    </row>
    <row r="93" spans="1:1">
      <c r="A93" s="42"/>
    </row>
    <row r="94" spans="1:1">
      <c r="A94" s="42"/>
    </row>
    <row r="95" spans="1:1">
      <c r="A95" s="42"/>
    </row>
    <row r="96" spans="1:1">
      <c r="A96" s="42"/>
    </row>
    <row r="97" spans="1:1">
      <c r="A97" s="42"/>
    </row>
    <row r="98" spans="1:1">
      <c r="A98" s="42"/>
    </row>
    <row r="99" spans="1:1">
      <c r="A99" s="42"/>
    </row>
  </sheetData>
  <mergeCells count="22">
    <mergeCell ref="A6:B6"/>
    <mergeCell ref="A1:O1"/>
    <mergeCell ref="A2:O2"/>
    <mergeCell ref="A3:O3"/>
    <mergeCell ref="A4:O4"/>
    <mergeCell ref="A5:O5"/>
    <mergeCell ref="A7:B7"/>
    <mergeCell ref="I7:K7"/>
    <mergeCell ref="A9:A10"/>
    <mergeCell ref="B9:B10"/>
    <mergeCell ref="C9:C10"/>
    <mergeCell ref="D9:D10"/>
    <mergeCell ref="E9:E10"/>
    <mergeCell ref="F9:F10"/>
    <mergeCell ref="G9:G10"/>
    <mergeCell ref="I9:I10"/>
    <mergeCell ref="K9:K10"/>
    <mergeCell ref="M9:M10"/>
    <mergeCell ref="O9:O10"/>
    <mergeCell ref="E72:M72"/>
    <mergeCell ref="E75:M75"/>
    <mergeCell ref="L9:L10"/>
  </mergeCells>
  <printOptions horizontalCentered="1"/>
  <pageMargins left="0" right="0" top="0" bottom="0" header="0.51181102362204722" footer="0.51181102362204722"/>
  <pageSetup paperSize="9" scale="74" fitToHeight="0" orientation="portrait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indexed="15"/>
    <pageSetUpPr fitToPage="1"/>
  </sheetPr>
  <dimension ref="A1:Y59"/>
  <sheetViews>
    <sheetView workbookViewId="0">
      <selection activeCell="L23" sqref="L23"/>
    </sheetView>
  </sheetViews>
  <sheetFormatPr defaultColWidth="8.28515625" defaultRowHeight="12.75" outlineLevelCol="1"/>
  <cols>
    <col min="1" max="1" width="7.7109375" style="39" customWidth="1"/>
    <col min="2" max="2" width="23.140625" style="23" customWidth="1"/>
    <col min="3" max="3" width="13.140625" style="42" customWidth="1"/>
    <col min="4" max="4" width="7.42578125" style="42" customWidth="1"/>
    <col min="5" max="5" width="18.140625" style="23" customWidth="1"/>
    <col min="6" max="6" width="7.5703125" style="23" hidden="1" customWidth="1"/>
    <col min="7" max="7" width="20" style="23" customWidth="1"/>
    <col min="8" max="8" width="6.85546875" style="23" hidden="1" customWidth="1" outlineLevel="1"/>
    <col min="9" max="9" width="17.28515625" style="42" customWidth="1" collapsed="1"/>
    <col min="10" max="10" width="6.85546875" style="42" hidden="1" customWidth="1" outlineLevel="1"/>
    <col min="11" max="11" width="9.7109375" style="42" hidden="1" customWidth="1" collapsed="1"/>
    <col min="12" max="12" width="7.140625" style="23" customWidth="1"/>
    <col min="13" max="13" width="8.42578125" style="36" hidden="1" customWidth="1"/>
    <col min="14" max="14" width="33.140625" style="23" customWidth="1"/>
    <col min="15" max="24" width="8.28515625" style="23" hidden="1" customWidth="1" outlineLevel="1"/>
    <col min="25" max="25" width="8.28515625" style="23" collapsed="1"/>
    <col min="26" max="16384" width="8.28515625" style="23"/>
  </cols>
  <sheetData>
    <row r="1" spans="1:2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T1" s="146"/>
      <c r="U1" s="147"/>
    </row>
    <row r="2" spans="1:25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T2" s="146"/>
      <c r="U2" s="147"/>
    </row>
    <row r="3" spans="1:25">
      <c r="A3" s="520">
        <f>Name_6</f>
        <v>0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T3" s="146"/>
      <c r="U3" s="147"/>
    </row>
    <row r="4" spans="1:25" ht="22.5" customHeight="1">
      <c r="A4" s="469" t="s">
        <v>1114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T4" s="146"/>
      <c r="U4" s="147"/>
    </row>
    <row r="5" spans="1:25" ht="15">
      <c r="A5" s="492" t="s">
        <v>21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T5" s="146"/>
      <c r="U5" s="147"/>
    </row>
    <row r="6" spans="1:25" ht="12.75" customHeight="1">
      <c r="A6" s="488" t="s">
        <v>80</v>
      </c>
      <c r="B6" s="488"/>
      <c r="D6" s="41"/>
      <c r="E6" s="3"/>
      <c r="F6" s="156"/>
      <c r="G6" s="156"/>
      <c r="H6" s="132"/>
      <c r="I6" s="154"/>
      <c r="J6" s="154"/>
      <c r="K6" s="154"/>
      <c r="L6" s="154"/>
      <c r="M6" s="54"/>
      <c r="N6" s="42"/>
      <c r="T6" s="146"/>
      <c r="U6" s="147"/>
    </row>
    <row r="7" spans="1:25" ht="12.75" customHeight="1">
      <c r="A7" s="488"/>
      <c r="B7" s="488"/>
      <c r="D7" s="41"/>
      <c r="E7" s="3"/>
      <c r="F7" s="62"/>
      <c r="G7" s="132" t="s">
        <v>62</v>
      </c>
      <c r="H7" s="156"/>
      <c r="I7" s="525" t="s">
        <v>1120</v>
      </c>
      <c r="J7" s="525"/>
      <c r="K7" s="525"/>
      <c r="L7" s="249" t="s">
        <v>329</v>
      </c>
      <c r="N7" s="169" t="str">
        <f>d_6</f>
        <v>t° +20 вл. 58%</v>
      </c>
      <c r="T7" s="146"/>
      <c r="U7" s="147"/>
    </row>
    <row r="8" spans="1:25">
      <c r="A8" s="7" t="str">
        <f>d_4</f>
        <v>ЖЕНЩИНЫ</v>
      </c>
      <c r="D8" s="41"/>
      <c r="E8" s="3"/>
      <c r="G8" s="131"/>
      <c r="H8" s="62"/>
      <c r="I8" s="154"/>
      <c r="J8" s="154"/>
      <c r="K8" s="154"/>
      <c r="L8" s="249" t="s">
        <v>330</v>
      </c>
      <c r="N8" s="123" t="s">
        <v>1118</v>
      </c>
      <c r="O8" s="23" t="s">
        <v>20</v>
      </c>
      <c r="P8" s="118" t="s">
        <v>125</v>
      </c>
      <c r="Q8" s="118" t="s">
        <v>126</v>
      </c>
      <c r="R8" s="118" t="s">
        <v>127</v>
      </c>
      <c r="S8" s="118">
        <v>1</v>
      </c>
      <c r="T8" s="118">
        <v>2</v>
      </c>
      <c r="U8" s="118" t="s">
        <v>50</v>
      </c>
      <c r="V8" s="118" t="s">
        <v>128</v>
      </c>
      <c r="W8" s="118" t="s">
        <v>129</v>
      </c>
      <c r="X8" s="118" t="s">
        <v>130</v>
      </c>
    </row>
    <row r="9" spans="1:25" ht="15.75" customHeight="1" thickBot="1">
      <c r="A9" s="515" t="s">
        <v>13</v>
      </c>
      <c r="B9" s="515" t="s">
        <v>68</v>
      </c>
      <c r="C9" s="515" t="s">
        <v>69</v>
      </c>
      <c r="D9" s="515" t="s">
        <v>14</v>
      </c>
      <c r="E9" s="515" t="s">
        <v>110</v>
      </c>
      <c r="F9" s="517" t="s">
        <v>112</v>
      </c>
      <c r="G9" s="523" t="s">
        <v>119</v>
      </c>
      <c r="H9" s="136"/>
      <c r="I9" s="517" t="s">
        <v>15</v>
      </c>
      <c r="J9" s="171"/>
      <c r="K9" s="517" t="s">
        <v>16</v>
      </c>
      <c r="L9" s="515" t="s">
        <v>17</v>
      </c>
      <c r="M9" s="235" t="s">
        <v>18</v>
      </c>
      <c r="N9" s="521" t="s">
        <v>19</v>
      </c>
      <c r="P9" s="161">
        <v>2301</v>
      </c>
      <c r="Q9" s="161">
        <v>2400</v>
      </c>
      <c r="R9" s="161">
        <v>4034</v>
      </c>
      <c r="S9" s="161">
        <v>4244</v>
      </c>
      <c r="T9" s="161">
        <v>4464</v>
      </c>
      <c r="U9" s="161">
        <v>4784</v>
      </c>
      <c r="V9" s="161">
        <v>5054</v>
      </c>
      <c r="W9" s="161">
        <v>5374</v>
      </c>
      <c r="X9" s="162">
        <v>5744</v>
      </c>
    </row>
    <row r="10" spans="1:25" ht="15.75">
      <c r="A10" s="515"/>
      <c r="B10" s="515"/>
      <c r="C10" s="515"/>
      <c r="D10" s="515"/>
      <c r="E10" s="515"/>
      <c r="F10" s="517"/>
      <c r="G10" s="523"/>
      <c r="H10" s="136"/>
      <c r="I10" s="517"/>
      <c r="J10" s="171"/>
      <c r="K10" s="517"/>
      <c r="L10" s="515"/>
      <c r="M10" s="235"/>
      <c r="N10" s="521"/>
      <c r="P10" s="172"/>
      <c r="Q10" s="217">
        <f t="shared" ref="Q10" si="0">MIN(H10,J10)</f>
        <v>0</v>
      </c>
      <c r="R10" s="172"/>
      <c r="S10" s="172"/>
      <c r="T10" s="172"/>
      <c r="U10" s="172"/>
      <c r="V10" s="172"/>
      <c r="W10" s="172"/>
      <c r="X10" s="172"/>
    </row>
    <row r="11" spans="1:25" ht="22.5" customHeight="1">
      <c r="A11" s="205">
        <v>1</v>
      </c>
      <c r="B11" s="78" t="s">
        <v>883</v>
      </c>
      <c r="C11" s="77" t="s">
        <v>1123</v>
      </c>
      <c r="D11" s="77" t="s">
        <v>48</v>
      </c>
      <c r="E11" s="78" t="s">
        <v>914</v>
      </c>
      <c r="F11" s="77">
        <f>VLOOKUP($O11,УЧАСТНИКИ!$A$2:$L$655,7,FALSE)</f>
        <v>0</v>
      </c>
      <c r="G11" s="206" t="str">
        <f>VLOOKUP($O11,УЧАСТНИКИ!$A$2:$L$655,11,FALSE)</f>
        <v>МО</v>
      </c>
      <c r="H11" s="229">
        <v>4277</v>
      </c>
      <c r="I11" s="212" t="s">
        <v>1186</v>
      </c>
      <c r="J11" s="229"/>
      <c r="K11" s="212"/>
      <c r="L11" s="60">
        <v>2</v>
      </c>
      <c r="M11" s="206">
        <f>VLOOKUP($O11,УЧАСТНИКИ!$A$2:$L$655,9,FALSE)</f>
        <v>0</v>
      </c>
      <c r="N11" s="78" t="s">
        <v>1187</v>
      </c>
      <c r="O11" s="265" t="s">
        <v>516</v>
      </c>
      <c r="P11" s="61"/>
      <c r="Q11" s="217">
        <f t="shared" ref="Q11:Q23" si="1">MIN(H11,J11)</f>
        <v>4277</v>
      </c>
      <c r="R11" s="58"/>
      <c r="S11" s="58"/>
      <c r="T11" s="58"/>
      <c r="U11" s="58"/>
      <c r="V11" s="58"/>
      <c r="W11" s="58"/>
      <c r="X11" s="58"/>
      <c r="Y11" s="58"/>
    </row>
    <row r="12" spans="1:25" ht="22.5" customHeight="1">
      <c r="A12" s="205">
        <v>2</v>
      </c>
      <c r="B12" s="78" t="s">
        <v>701</v>
      </c>
      <c r="C12" s="77" t="s">
        <v>1064</v>
      </c>
      <c r="D12" s="77" t="s">
        <v>49</v>
      </c>
      <c r="E12" s="78" t="s">
        <v>1130</v>
      </c>
      <c r="F12" s="77">
        <f>VLOOKUP($O12,УЧАСТНИКИ!$A$2:$L$655,7,FALSE)</f>
        <v>0</v>
      </c>
      <c r="G12" s="206" t="s">
        <v>404</v>
      </c>
      <c r="H12" s="229">
        <v>4279</v>
      </c>
      <c r="I12" s="212" t="s">
        <v>1188</v>
      </c>
      <c r="J12" s="229"/>
      <c r="K12" s="219">
        <f>IF(J12=0,0,CONCATENATE(MID(J12,1,2),".",MID(J12,3,2)))</f>
        <v>0</v>
      </c>
      <c r="L12" s="60">
        <v>2</v>
      </c>
      <c r="M12" s="206">
        <f>VLOOKUP($O12,УЧАСТНИКИ!$A$2:$L$655,9,FALSE)</f>
        <v>0</v>
      </c>
      <c r="N12" s="78" t="s">
        <v>697</v>
      </c>
      <c r="O12" s="265" t="s">
        <v>95</v>
      </c>
      <c r="P12" s="172"/>
      <c r="Q12" s="217">
        <f t="shared" si="1"/>
        <v>4279</v>
      </c>
      <c r="R12" s="172"/>
      <c r="S12" s="172"/>
      <c r="T12" s="172"/>
      <c r="U12" s="172"/>
      <c r="V12" s="172"/>
      <c r="W12" s="172"/>
      <c r="X12" s="172"/>
    </row>
    <row r="13" spans="1:25" ht="22.5" customHeight="1">
      <c r="A13" s="205">
        <v>3</v>
      </c>
      <c r="B13" s="78" t="s">
        <v>695</v>
      </c>
      <c r="C13" s="77" t="s">
        <v>1064</v>
      </c>
      <c r="D13" s="77" t="s">
        <v>49</v>
      </c>
      <c r="E13" s="78" t="s">
        <v>1130</v>
      </c>
      <c r="F13" s="77">
        <f>VLOOKUP($O13,УЧАСТНИКИ!$A$2:$L$655,7,FALSE)</f>
        <v>0</v>
      </c>
      <c r="G13" s="206" t="str">
        <f>VLOOKUP($O13,УЧАСТНИКИ!$A$2:$L$655,11,FALSE)</f>
        <v>МО</v>
      </c>
      <c r="H13" s="229">
        <v>4418</v>
      </c>
      <c r="I13" s="212" t="s">
        <v>1189</v>
      </c>
      <c r="J13" s="229"/>
      <c r="K13" s="212"/>
      <c r="L13" s="60">
        <v>3</v>
      </c>
      <c r="M13" s="206">
        <f>VLOOKUP($O13,УЧАСТНИКИ!$A$2:$L$655,9,FALSE)</f>
        <v>0</v>
      </c>
      <c r="N13" s="78" t="s">
        <v>697</v>
      </c>
      <c r="O13" s="17" t="s">
        <v>397</v>
      </c>
      <c r="P13" s="61"/>
      <c r="Q13" s="217">
        <f t="shared" si="1"/>
        <v>4418</v>
      </c>
      <c r="R13" s="58"/>
      <c r="S13" s="58"/>
      <c r="T13" s="58"/>
      <c r="U13" s="58"/>
      <c r="V13" s="58"/>
      <c r="W13" s="58"/>
      <c r="X13" s="58"/>
      <c r="Y13" s="58"/>
    </row>
    <row r="14" spans="1:25" s="58" customFormat="1" ht="22.5" customHeight="1">
      <c r="A14" s="205">
        <v>4</v>
      </c>
      <c r="B14" s="78" t="s">
        <v>1087</v>
      </c>
      <c r="C14" s="77" t="s">
        <v>1072</v>
      </c>
      <c r="D14" s="77" t="s">
        <v>50</v>
      </c>
      <c r="E14" s="78" t="s">
        <v>1065</v>
      </c>
      <c r="F14" s="77">
        <f>VLOOKUP($O14,УЧАСТНИКИ!$A$2:$L$655,7,FALSE)</f>
        <v>0</v>
      </c>
      <c r="G14" s="206" t="str">
        <f>VLOOKUP($O14,УЧАСТНИКИ!$A$2:$L$655,11,FALSE)</f>
        <v>МО</v>
      </c>
      <c r="H14" s="229">
        <v>4421</v>
      </c>
      <c r="I14" s="212" t="s">
        <v>1190</v>
      </c>
      <c r="J14" s="229"/>
      <c r="K14" s="212"/>
      <c r="L14" s="60">
        <v>3</v>
      </c>
      <c r="M14" s="206">
        <f>VLOOKUP($O14,УЧАСТНИКИ!$A$2:$L$655,9,FALSE)</f>
        <v>0</v>
      </c>
      <c r="N14" s="78" t="s">
        <v>462</v>
      </c>
      <c r="O14" s="265" t="s">
        <v>390</v>
      </c>
      <c r="P14" s="61"/>
      <c r="Q14" s="217">
        <f t="shared" si="1"/>
        <v>4421</v>
      </c>
      <c r="R14" s="23"/>
      <c r="S14" s="23"/>
      <c r="T14" s="23"/>
      <c r="U14" s="23"/>
      <c r="V14" s="23"/>
      <c r="W14" s="23"/>
      <c r="X14" s="23"/>
      <c r="Y14" s="23"/>
    </row>
    <row r="15" spans="1:25" s="58" customFormat="1" ht="23.1" customHeight="1">
      <c r="A15" s="205">
        <v>5</v>
      </c>
      <c r="B15" s="78" t="s">
        <v>641</v>
      </c>
      <c r="C15" s="77" t="s">
        <v>1072</v>
      </c>
      <c r="D15" s="77" t="s">
        <v>49</v>
      </c>
      <c r="E15" s="78" t="s">
        <v>1068</v>
      </c>
      <c r="F15" s="77">
        <f>VLOOKUP($O15,УЧАСТНИКИ!$A$2:$L$655,7,FALSE)</f>
        <v>0</v>
      </c>
      <c r="G15" s="443" t="s">
        <v>342</v>
      </c>
      <c r="H15" s="229">
        <v>4431</v>
      </c>
      <c r="I15" s="212" t="s">
        <v>1191</v>
      </c>
      <c r="J15" s="229"/>
      <c r="K15" s="212"/>
      <c r="L15" s="60">
        <v>3</v>
      </c>
      <c r="M15" s="206">
        <f>VLOOKUP($O15,УЧАСТНИКИ!$A$2:$L$655,9,FALSE)</f>
        <v>0</v>
      </c>
      <c r="N15" s="78" t="s">
        <v>1106</v>
      </c>
      <c r="O15" s="265" t="s">
        <v>1026</v>
      </c>
      <c r="P15" s="61"/>
      <c r="Q15" s="217">
        <f t="shared" si="1"/>
        <v>4431</v>
      </c>
      <c r="R15" s="23"/>
      <c r="S15" s="23"/>
      <c r="T15" s="23"/>
      <c r="U15" s="23"/>
      <c r="V15" s="23"/>
      <c r="W15" s="23"/>
      <c r="X15" s="23"/>
      <c r="Y15" s="23"/>
    </row>
    <row r="16" spans="1:25" s="58" customFormat="1" ht="23.1" customHeight="1">
      <c r="A16" s="205">
        <v>6</v>
      </c>
      <c r="B16" s="78" t="s">
        <v>1192</v>
      </c>
      <c r="C16" s="77" t="s">
        <v>1072</v>
      </c>
      <c r="D16" s="77" t="s">
        <v>370</v>
      </c>
      <c r="E16" s="78" t="s">
        <v>1065</v>
      </c>
      <c r="F16" s="77">
        <f>VLOOKUP($O16,УЧАСТНИКИ!$A$2:$L$655,7,FALSE)</f>
        <v>0</v>
      </c>
      <c r="G16" s="443" t="s">
        <v>404</v>
      </c>
      <c r="H16" s="229">
        <v>4467</v>
      </c>
      <c r="I16" s="212" t="s">
        <v>1088</v>
      </c>
      <c r="J16" s="229"/>
      <c r="K16" s="212"/>
      <c r="L16" s="60">
        <v>3</v>
      </c>
      <c r="M16" s="206">
        <f>VLOOKUP($O16,УЧАСТНИКИ!$A$2:$L$655,9,FALSE)</f>
        <v>0</v>
      </c>
      <c r="N16" s="78" t="s">
        <v>1102</v>
      </c>
      <c r="O16" s="265" t="s">
        <v>172</v>
      </c>
      <c r="P16" s="61"/>
      <c r="Q16" s="217">
        <f t="shared" si="1"/>
        <v>4467</v>
      </c>
    </row>
    <row r="17" spans="1:25" s="58" customFormat="1" ht="23.1" customHeight="1">
      <c r="A17" s="205">
        <v>7</v>
      </c>
      <c r="B17" s="78" t="s">
        <v>1205</v>
      </c>
      <c r="C17" s="77" t="s">
        <v>1075</v>
      </c>
      <c r="D17" s="77" t="s">
        <v>50</v>
      </c>
      <c r="E17" s="78" t="s">
        <v>1065</v>
      </c>
      <c r="F17" s="77">
        <f>VLOOKUP($O17,УЧАСТНИКИ!$A$2:$L$655,7,FALSE)</f>
        <v>0</v>
      </c>
      <c r="G17" s="443" t="str">
        <f>VLOOKUP($O17,УЧАСТНИКИ!$A$2:$L$655,11,FALSE)</f>
        <v>МО</v>
      </c>
      <c r="H17" s="229">
        <v>4469</v>
      </c>
      <c r="I17" s="212" t="s">
        <v>1088</v>
      </c>
      <c r="J17" s="229">
        <v>2720</v>
      </c>
      <c r="K17" s="212" t="str">
        <f>IF(J17=0,0,CONCATENATE(MID(J17,1,2),".",MID(J17,3,2)))</f>
        <v>27.20</v>
      </c>
      <c r="L17" s="60">
        <v>3</v>
      </c>
      <c r="M17" s="206">
        <f>VLOOKUP($O17,УЧАСТНИКИ!$A$2:$L$655,9,FALSE)</f>
        <v>0</v>
      </c>
      <c r="N17" s="78" t="s">
        <v>1102</v>
      </c>
      <c r="O17" s="265" t="s">
        <v>223</v>
      </c>
      <c r="P17" s="61"/>
      <c r="Q17" s="217">
        <f t="shared" si="1"/>
        <v>2720</v>
      </c>
    </row>
    <row r="18" spans="1:25" s="58" customFormat="1" ht="23.1" customHeight="1">
      <c r="A18" s="205">
        <v>8</v>
      </c>
      <c r="B18" s="78" t="s">
        <v>1089</v>
      </c>
      <c r="C18" s="77" t="s">
        <v>1090</v>
      </c>
      <c r="D18" s="77" t="s">
        <v>50</v>
      </c>
      <c r="E18" s="78" t="s">
        <v>1074</v>
      </c>
      <c r="F18" s="77">
        <f>VLOOKUP($O18,УЧАСТНИКИ!$A$2:$L$655,7,FALSE)</f>
        <v>0</v>
      </c>
      <c r="G18" s="443" t="str">
        <f>VLOOKUP($O18,УЧАСТНИКИ!$A$2:$L$655,11,FALSE)</f>
        <v>МО</v>
      </c>
      <c r="H18" s="229">
        <v>4472</v>
      </c>
      <c r="I18" s="212" t="s">
        <v>1193</v>
      </c>
      <c r="J18" s="229"/>
      <c r="K18" s="212"/>
      <c r="L18" s="60" t="s">
        <v>370</v>
      </c>
      <c r="M18" s="206">
        <f>VLOOKUP($O18,УЧАСТНИКИ!$A$2:$L$655,9,FALSE)</f>
        <v>0</v>
      </c>
      <c r="N18" s="78" t="s">
        <v>1105</v>
      </c>
      <c r="O18" s="265" t="s">
        <v>213</v>
      </c>
      <c r="P18" s="61"/>
      <c r="Q18" s="217">
        <f t="shared" si="1"/>
        <v>4472</v>
      </c>
      <c r="R18" s="23"/>
      <c r="S18" s="23"/>
      <c r="T18" s="23"/>
      <c r="U18" s="23"/>
      <c r="V18" s="23"/>
      <c r="W18" s="23"/>
      <c r="X18" s="23"/>
      <c r="Y18" s="23"/>
    </row>
    <row r="19" spans="1:25" s="58" customFormat="1" ht="23.1" customHeight="1">
      <c r="A19" s="205">
        <v>9</v>
      </c>
      <c r="B19" s="78" t="s">
        <v>467</v>
      </c>
      <c r="C19" s="77" t="s">
        <v>1069</v>
      </c>
      <c r="D19" s="77" t="s">
        <v>49</v>
      </c>
      <c r="E19" s="78" t="s">
        <v>1065</v>
      </c>
      <c r="F19" s="77">
        <f>VLOOKUP($O19,УЧАСТНИКИ!$A$2:$L$655,7,FALSE)</f>
        <v>0</v>
      </c>
      <c r="G19" s="443" t="str">
        <f>VLOOKUP($O19,УЧАСТНИКИ!$A$2:$L$655,11,FALSE)</f>
        <v>МО</v>
      </c>
      <c r="H19" s="229">
        <v>4478</v>
      </c>
      <c r="I19" s="212" t="s">
        <v>1194</v>
      </c>
      <c r="J19" s="229">
        <v>2712</v>
      </c>
      <c r="K19" s="212" t="str">
        <f>IF(J19=0,0,CONCATENATE(MID(J19,1,2),".",MID(J19,3,2)))</f>
        <v>27.12</v>
      </c>
      <c r="L19" s="60" t="s">
        <v>370</v>
      </c>
      <c r="M19" s="206">
        <f>VLOOKUP($O19,УЧАСТНИКИ!$A$2:$L$655,9,FALSE)</f>
        <v>0</v>
      </c>
      <c r="N19" s="78" t="s">
        <v>462</v>
      </c>
      <c r="O19" s="265" t="s">
        <v>101</v>
      </c>
      <c r="P19" s="61"/>
      <c r="Q19" s="217">
        <f t="shared" si="1"/>
        <v>2712</v>
      </c>
    </row>
    <row r="20" spans="1:25" s="58" customFormat="1" ht="23.1" customHeight="1">
      <c r="A20" s="205">
        <v>10</v>
      </c>
      <c r="B20" s="78" t="s">
        <v>1182</v>
      </c>
      <c r="C20" s="77" t="s">
        <v>1072</v>
      </c>
      <c r="D20" s="77" t="s">
        <v>50</v>
      </c>
      <c r="E20" s="78" t="s">
        <v>1074</v>
      </c>
      <c r="F20" s="77" t="e">
        <f>VLOOKUP(#REF!,УЧАСТНИКИ!$A$2:$L$655,7,FALSE)</f>
        <v>#REF!</v>
      </c>
      <c r="G20" s="443" t="s">
        <v>342</v>
      </c>
      <c r="H20" s="229">
        <v>4620</v>
      </c>
      <c r="I20" s="212" t="s">
        <v>1195</v>
      </c>
      <c r="J20" s="229"/>
      <c r="K20" s="212"/>
      <c r="L20" s="60" t="s">
        <v>370</v>
      </c>
      <c r="M20" s="206"/>
      <c r="N20" s="78" t="s">
        <v>1105</v>
      </c>
      <c r="O20" s="265"/>
      <c r="P20" s="61"/>
      <c r="Q20" s="217"/>
    </row>
    <row r="21" spans="1:25" s="58" customFormat="1" ht="23.1" customHeight="1">
      <c r="A21" s="205">
        <v>11</v>
      </c>
      <c r="B21" s="78" t="s">
        <v>1079</v>
      </c>
      <c r="C21" s="77" t="s">
        <v>1075</v>
      </c>
      <c r="D21" s="77" t="s">
        <v>50</v>
      </c>
      <c r="E21" s="78" t="s">
        <v>1074</v>
      </c>
      <c r="F21" s="77">
        <f>VLOOKUP($O21,УЧАСТНИКИ!$A$2:$L$655,7,FALSE)</f>
        <v>0</v>
      </c>
      <c r="G21" s="443" t="str">
        <f>VLOOKUP($O21,УЧАСТНИКИ!$A$2:$L$655,11,FALSE)</f>
        <v>МО</v>
      </c>
      <c r="H21" s="229">
        <v>4485</v>
      </c>
      <c r="I21" s="212" t="s">
        <v>1196</v>
      </c>
      <c r="J21" s="229"/>
      <c r="K21" s="212"/>
      <c r="L21" s="60" t="s">
        <v>370</v>
      </c>
      <c r="M21" s="206">
        <f>VLOOKUP($O21,УЧАСТНИКИ!$A$2:$L$655,9,FALSE)</f>
        <v>0</v>
      </c>
      <c r="N21" s="78" t="s">
        <v>1105</v>
      </c>
      <c r="O21" s="265" t="s">
        <v>224</v>
      </c>
      <c r="P21" s="61"/>
      <c r="Q21" s="217">
        <f t="shared" si="1"/>
        <v>4485</v>
      </c>
    </row>
    <row r="22" spans="1:25" s="58" customFormat="1" ht="23.1" customHeight="1">
      <c r="A22" s="205">
        <v>12</v>
      </c>
      <c r="B22" s="78" t="s">
        <v>1197</v>
      </c>
      <c r="C22" s="77" t="s">
        <v>1046</v>
      </c>
      <c r="D22" s="77" t="s">
        <v>50</v>
      </c>
      <c r="E22" s="78" t="s">
        <v>1074</v>
      </c>
      <c r="F22" s="77">
        <f>VLOOKUP($O22,УЧАСТНИКИ!$A$2:$L$655,7,FALSE)</f>
        <v>0</v>
      </c>
      <c r="G22" s="443" t="s">
        <v>404</v>
      </c>
      <c r="H22" s="229">
        <v>4516</v>
      </c>
      <c r="I22" s="212" t="s">
        <v>1198</v>
      </c>
      <c r="J22" s="229"/>
      <c r="K22" s="212"/>
      <c r="L22" s="60" t="s">
        <v>842</v>
      </c>
      <c r="M22" s="206">
        <f>VLOOKUP($O22,УЧАСТНИКИ!$A$2:$L$655,9,FALSE)</f>
        <v>0</v>
      </c>
      <c r="N22" s="78" t="s">
        <v>1105</v>
      </c>
      <c r="O22" s="265" t="s">
        <v>700</v>
      </c>
      <c r="P22" s="61"/>
      <c r="Q22" s="217">
        <f t="shared" si="1"/>
        <v>4516</v>
      </c>
    </row>
    <row r="23" spans="1:25" s="58" customFormat="1" ht="23.1" customHeight="1">
      <c r="A23" s="205">
        <v>13</v>
      </c>
      <c r="B23" s="78" t="s">
        <v>903</v>
      </c>
      <c r="C23" s="77" t="s">
        <v>1072</v>
      </c>
      <c r="D23" s="77" t="s">
        <v>50</v>
      </c>
      <c r="E23" s="78" t="s">
        <v>1140</v>
      </c>
      <c r="F23" s="77">
        <f>VLOOKUP($O23,УЧАСТНИКИ!$A$2:$L$655,7,FALSE)</f>
        <v>0</v>
      </c>
      <c r="G23" s="443" t="str">
        <f>VLOOKUP($O23,УЧАСТНИКИ!$A$2:$L$655,11,FALSE)</f>
        <v>МС</v>
      </c>
      <c r="H23" s="229">
        <v>4554</v>
      </c>
      <c r="I23" s="212" t="s">
        <v>1199</v>
      </c>
      <c r="J23" s="229"/>
      <c r="K23" s="212"/>
      <c r="L23" s="60" t="s">
        <v>842</v>
      </c>
      <c r="M23" s="206">
        <f>VLOOKUP($O23,УЧАСТНИКИ!$A$2:$L$655,9,FALSE)</f>
        <v>0</v>
      </c>
      <c r="N23" s="78" t="s">
        <v>1141</v>
      </c>
      <c r="O23" s="265" t="s">
        <v>346</v>
      </c>
      <c r="P23" s="61"/>
      <c r="Q23" s="217">
        <f t="shared" si="1"/>
        <v>4554</v>
      </c>
    </row>
    <row r="24" spans="1:25" ht="20.100000000000001" hidden="1" customHeight="1">
      <c r="A24" s="205">
        <v>70</v>
      </c>
      <c r="B24" s="78" t="e">
        <f>VLOOKUP($O24,УЧАСТНИКИ!$A$2:$L$655,3,FALSE)</f>
        <v>#N/A</v>
      </c>
      <c r="C24" s="77" t="e">
        <f>VLOOKUP($O24,УЧАСТНИКИ!$A$2:$L$655,4,FALSE)</f>
        <v>#N/A</v>
      </c>
      <c r="D24" s="77" t="e">
        <f>VLOOKUP($O24,УЧАСТНИКИ!$A$2:$L$655,8,FALSE)</f>
        <v>#N/A</v>
      </c>
      <c r="E24" s="78" t="e">
        <f>VLOOKUP($O24,УЧАСТНИКИ!$A$2:$L$655,5,FALSE)</f>
        <v>#N/A</v>
      </c>
      <c r="F24" s="77" t="e">
        <f>VLOOKUP($O24,УЧАСТНИКИ!$A$2:$L$655,7,FALSE)</f>
        <v>#N/A</v>
      </c>
      <c r="G24" s="206" t="e">
        <f>VLOOKUP($O24,УЧАСТНИКИ!$A$2:$L$655,11,FALSE)</f>
        <v>#N/A</v>
      </c>
      <c r="H24" s="229"/>
      <c r="I24" s="212">
        <f t="shared" ref="I24:I25" si="2">IF(H24=0,0,CONCATENATE(MID(H24,1,2),".",MID(H24,3,2)))</f>
        <v>0</v>
      </c>
      <c r="J24" s="229"/>
      <c r="K24" s="212"/>
      <c r="L24" s="60" t="str">
        <f t="shared" ref="L24:L25" si="3">IF(Q24&lt;=$P$9,"МСМК",IF(Q24&lt;=$Q$9,"МС",IF(Q24&lt;=$R$9,"КМС",IF(Q24&lt;=$S$9,"1",IF(Q24&lt;=$T$9,"2",IF(Q24&lt;=$U$9,"3",IF(Q24&lt;=$V$9,"1юн",IF(Q24&lt;=$W$9,"2юн",IF(Q24&lt;=$X$9,"3юн",IF(Q24&gt;$X$9,"б/р"))))))))))</f>
        <v>МСМК</v>
      </c>
      <c r="M24" s="206" t="e">
        <f>VLOOKUP($O24,УЧАСТНИКИ!$A$2:$L$655,9,FALSE)</f>
        <v>#N/A</v>
      </c>
      <c r="N24" s="78" t="e">
        <f>VLOOKUP($O24,УЧАСТНИКИ!$A$2:$L$655,10,FALSE)</f>
        <v>#N/A</v>
      </c>
      <c r="O24" s="270"/>
      <c r="P24" s="61"/>
      <c r="Q24" s="217">
        <f t="shared" ref="Q24:Q25" si="4">MIN(H24,J24)</f>
        <v>0</v>
      </c>
    </row>
    <row r="25" spans="1:25" ht="20.100000000000001" hidden="1" customHeight="1">
      <c r="A25" s="205">
        <v>71</v>
      </c>
      <c r="B25" s="78" t="e">
        <f>VLOOKUP($O25,УЧАСТНИКИ!$A$2:$L$655,3,FALSE)</f>
        <v>#N/A</v>
      </c>
      <c r="C25" s="77" t="e">
        <f>VLOOKUP($O25,УЧАСТНИКИ!$A$2:$L$655,4,FALSE)</f>
        <v>#N/A</v>
      </c>
      <c r="D25" s="77" t="e">
        <f>VLOOKUP($O25,УЧАСТНИКИ!$A$2:$L$655,8,FALSE)</f>
        <v>#N/A</v>
      </c>
      <c r="E25" s="78" t="e">
        <f>VLOOKUP($O25,УЧАСТНИКИ!$A$2:$L$655,5,FALSE)</f>
        <v>#N/A</v>
      </c>
      <c r="F25" s="77" t="e">
        <f>VLOOKUP($O25,УЧАСТНИКИ!$A$2:$L$655,7,FALSE)</f>
        <v>#N/A</v>
      </c>
      <c r="G25" s="206" t="e">
        <f>VLOOKUP($O25,УЧАСТНИКИ!$A$2:$L$655,11,FALSE)</f>
        <v>#N/A</v>
      </c>
      <c r="H25" s="229"/>
      <c r="I25" s="212">
        <f t="shared" si="2"/>
        <v>0</v>
      </c>
      <c r="J25" s="229"/>
      <c r="K25" s="212"/>
      <c r="L25" s="60" t="str">
        <f t="shared" si="3"/>
        <v>МСМК</v>
      </c>
      <c r="M25" s="206" t="e">
        <f>VLOOKUP($O25,УЧАСТНИКИ!$A$2:$L$655,9,FALSE)</f>
        <v>#N/A</v>
      </c>
      <c r="N25" s="78" t="e">
        <f>VLOOKUP($O25,УЧАСТНИКИ!$A$2:$L$655,10,FALSE)</f>
        <v>#N/A</v>
      </c>
      <c r="O25" s="270"/>
      <c r="P25" s="61"/>
      <c r="Q25" s="217">
        <f t="shared" si="4"/>
        <v>0</v>
      </c>
    </row>
    <row r="26" spans="1:25" ht="20.100000000000001" hidden="1" customHeight="1">
      <c r="A26" s="205"/>
      <c r="B26" s="78" t="e">
        <f>VLOOKUP($O26,УЧАСТНИКИ!$A$2:$L$655,3,FALSE)</f>
        <v>#N/A</v>
      </c>
      <c r="C26" s="77" t="e">
        <f>VLOOKUP($O26,УЧАСТНИКИ!$A$2:$L$655,4,FALSE)</f>
        <v>#N/A</v>
      </c>
      <c r="D26" s="77" t="e">
        <f>VLOOKUP($O26,УЧАСТНИКИ!$A$2:$L$655,8,FALSE)</f>
        <v>#N/A</v>
      </c>
      <c r="E26" s="78" t="e">
        <f>VLOOKUP($O26,УЧАСТНИКИ!$A$2:$L$655,5,FALSE)</f>
        <v>#N/A</v>
      </c>
      <c r="F26" s="77" t="e">
        <f>VLOOKUP($O26,УЧАСТНИКИ!$A$2:$L$655,7,FALSE)</f>
        <v>#N/A</v>
      </c>
      <c r="G26" s="206" t="e">
        <f>VLOOKUP($O26,УЧАСТНИКИ!$A$2:$L$655,11,FALSE)</f>
        <v>#N/A</v>
      </c>
      <c r="H26" s="229"/>
      <c r="I26" s="212" t="s">
        <v>290</v>
      </c>
      <c r="J26" s="229"/>
      <c r="K26" s="219">
        <f>IF(J26=0,0,CONCATENATE(MID(J26,1,2),".",MID(J26,3,2)))</f>
        <v>0</v>
      </c>
      <c r="L26" s="210" t="str">
        <f t="shared" ref="L26:L30" si="5">IF(Q26&lt;=$P$9,"МСМК",IF(Q26&lt;=$Q$9,"МС",IF(Q26&lt;=$R$9,"КМС",IF(Q26&lt;=$S$9,"1",IF(Q26&lt;=$T$9,"2",IF(Q26&lt;=$U$9,"3",IF(Q26&lt;=$V$9,"1юн",IF(Q26&lt;=$W$9,"2юн",IF(Q26&lt;=$X$9,"3юн",IF(Q26&gt;$X$9,"б/р"))))))))))</f>
        <v>МСМК</v>
      </c>
      <c r="M26" s="206" t="e">
        <f>VLOOKUP($O26,УЧАСТНИКИ!$A$2:$L$655,9,FALSE)</f>
        <v>#N/A</v>
      </c>
      <c r="N26" s="78" t="e">
        <f>VLOOKUP($O26,УЧАСТНИКИ!$A$2:$L$655,10,FALSE)</f>
        <v>#N/A</v>
      </c>
      <c r="O26" s="270"/>
      <c r="P26" s="61"/>
      <c r="Q26" s="217">
        <f t="shared" ref="Q26:Q30" si="6">MIN(H26,J26)</f>
        <v>0</v>
      </c>
      <c r="R26" s="58"/>
      <c r="S26" s="58"/>
      <c r="T26" s="58"/>
      <c r="U26" s="58"/>
      <c r="V26" s="58"/>
      <c r="W26" s="58"/>
      <c r="X26" s="58"/>
      <c r="Y26" s="58"/>
    </row>
    <row r="27" spans="1:25" ht="20.100000000000001" hidden="1" customHeight="1">
      <c r="A27" s="205"/>
      <c r="B27" s="78" t="e">
        <f>VLOOKUP($O27,УЧАСТНИКИ!$A$2:$L$655,3,FALSE)</f>
        <v>#N/A</v>
      </c>
      <c r="C27" s="77" t="e">
        <f>VLOOKUP($O27,УЧАСТНИКИ!$A$2:$L$655,4,FALSE)</f>
        <v>#N/A</v>
      </c>
      <c r="D27" s="77" t="e">
        <f>VLOOKUP($O27,УЧАСТНИКИ!$A$2:$L$655,8,FALSE)</f>
        <v>#N/A</v>
      </c>
      <c r="E27" s="78" t="e">
        <f>VLOOKUP($O27,УЧАСТНИКИ!$A$2:$L$655,5,FALSE)</f>
        <v>#N/A</v>
      </c>
      <c r="F27" s="77" t="e">
        <f>VLOOKUP($O27,УЧАСТНИКИ!$A$2:$L$655,7,FALSE)</f>
        <v>#N/A</v>
      </c>
      <c r="G27" s="206" t="e">
        <f>VLOOKUP($O27,УЧАСТНИКИ!$A$2:$L$655,11,FALSE)</f>
        <v>#N/A</v>
      </c>
      <c r="H27" s="229"/>
      <c r="I27" s="212" t="s">
        <v>290</v>
      </c>
      <c r="J27" s="229"/>
      <c r="K27" s="219"/>
      <c r="L27" s="210" t="str">
        <f t="shared" si="5"/>
        <v>МСМК</v>
      </c>
      <c r="M27" s="206" t="e">
        <f>VLOOKUP($O27,УЧАСТНИКИ!$A$2:$L$655,9,FALSE)</f>
        <v>#N/A</v>
      </c>
      <c r="N27" s="78" t="e">
        <f>VLOOKUP($O27,УЧАСТНИКИ!$A$2:$L$655,10,FALSE)</f>
        <v>#N/A</v>
      </c>
      <c r="O27" s="270"/>
      <c r="P27" s="61"/>
      <c r="Q27" s="217">
        <f t="shared" si="6"/>
        <v>0</v>
      </c>
      <c r="R27" s="58"/>
      <c r="S27" s="58"/>
      <c r="T27" s="58"/>
      <c r="U27" s="58"/>
      <c r="V27" s="58"/>
      <c r="W27" s="58"/>
      <c r="X27" s="58"/>
      <c r="Y27" s="58"/>
    </row>
    <row r="28" spans="1:25" ht="20.100000000000001" hidden="1" customHeight="1">
      <c r="A28" s="205"/>
      <c r="B28" s="78" t="e">
        <f>VLOOKUP($O28,УЧАСТНИКИ!$A$2:$L$655,3,FALSE)</f>
        <v>#N/A</v>
      </c>
      <c r="C28" s="77" t="e">
        <f>VLOOKUP($O28,УЧАСТНИКИ!$A$2:$L$655,4,FALSE)</f>
        <v>#N/A</v>
      </c>
      <c r="D28" s="77" t="e">
        <f>VLOOKUP($O28,УЧАСТНИКИ!$A$2:$L$655,8,FALSE)</f>
        <v>#N/A</v>
      </c>
      <c r="E28" s="78" t="e">
        <f>VLOOKUP($O28,УЧАСТНИКИ!$A$2:$L$655,5,FALSE)</f>
        <v>#N/A</v>
      </c>
      <c r="F28" s="77" t="e">
        <f>VLOOKUP($O28,УЧАСТНИКИ!$A$2:$L$655,7,FALSE)</f>
        <v>#N/A</v>
      </c>
      <c r="G28" s="206" t="e">
        <f>VLOOKUP($O28,УЧАСТНИКИ!$A$2:$L$655,11,FALSE)</f>
        <v>#N/A</v>
      </c>
      <c r="H28" s="229"/>
      <c r="I28" s="212" t="s">
        <v>290</v>
      </c>
      <c r="J28" s="229"/>
      <c r="K28" s="219"/>
      <c r="L28" s="210" t="str">
        <f t="shared" si="5"/>
        <v>МСМК</v>
      </c>
      <c r="M28" s="206" t="e">
        <f>VLOOKUP($O28,УЧАСТНИКИ!$A$2:$L$655,9,FALSE)</f>
        <v>#N/A</v>
      </c>
      <c r="N28" s="78" t="e">
        <f>VLOOKUP($O28,УЧАСТНИКИ!$A$2:$L$655,10,FALSE)</f>
        <v>#N/A</v>
      </c>
      <c r="O28" s="270"/>
      <c r="P28" s="61"/>
      <c r="Q28" s="217">
        <f t="shared" si="6"/>
        <v>0</v>
      </c>
      <c r="R28" s="58"/>
      <c r="S28" s="58"/>
      <c r="T28" s="58"/>
      <c r="U28" s="58"/>
      <c r="V28" s="58"/>
      <c r="W28" s="58"/>
      <c r="X28" s="58"/>
      <c r="Y28" s="58"/>
    </row>
    <row r="29" spans="1:25" ht="20.100000000000001" hidden="1" customHeight="1">
      <c r="A29" s="205"/>
      <c r="B29" s="78" t="e">
        <f>VLOOKUP($O29,УЧАСТНИКИ!$A$2:$L$655,3,FALSE)</f>
        <v>#N/A</v>
      </c>
      <c r="C29" s="77" t="e">
        <f>VLOOKUP($O29,УЧАСТНИКИ!$A$2:$L$655,4,FALSE)</f>
        <v>#N/A</v>
      </c>
      <c r="D29" s="77" t="e">
        <f>VLOOKUP($O29,УЧАСТНИКИ!$A$2:$L$655,8,FALSE)</f>
        <v>#N/A</v>
      </c>
      <c r="E29" s="78" t="e">
        <f>VLOOKUP($O29,УЧАСТНИКИ!$A$2:$L$655,5,FALSE)</f>
        <v>#N/A</v>
      </c>
      <c r="F29" s="77" t="e">
        <f>VLOOKUP($O29,УЧАСТНИКИ!$A$2:$L$655,7,FALSE)</f>
        <v>#N/A</v>
      </c>
      <c r="G29" s="206" t="e">
        <f>VLOOKUP($O29,УЧАСТНИКИ!$A$2:$L$655,11,FALSE)</f>
        <v>#N/A</v>
      </c>
      <c r="H29" s="229"/>
      <c r="I29" s="212" t="s">
        <v>290</v>
      </c>
      <c r="J29" s="229"/>
      <c r="K29" s="219"/>
      <c r="L29" s="210" t="str">
        <f t="shared" si="5"/>
        <v>МСМК</v>
      </c>
      <c r="M29" s="206" t="e">
        <f>VLOOKUP($O29,УЧАСТНИКИ!$A$2:$L$655,9,FALSE)</f>
        <v>#N/A</v>
      </c>
      <c r="N29" s="78" t="e">
        <f>VLOOKUP($O29,УЧАСТНИКИ!$A$2:$L$655,10,FALSE)</f>
        <v>#N/A</v>
      </c>
      <c r="O29" s="270"/>
      <c r="P29" s="61"/>
      <c r="Q29" s="217">
        <f t="shared" si="6"/>
        <v>0</v>
      </c>
      <c r="R29" s="58"/>
      <c r="S29" s="58"/>
      <c r="T29" s="58"/>
      <c r="U29" s="58"/>
      <c r="V29" s="58"/>
      <c r="W29" s="58"/>
      <c r="X29" s="58"/>
      <c r="Y29" s="58"/>
    </row>
    <row r="30" spans="1:25" ht="20.100000000000001" hidden="1" customHeight="1">
      <c r="A30" s="205"/>
      <c r="B30" s="78" t="e">
        <f>VLOOKUP($O30,УЧАСТНИКИ!$A$2:$L$655,3,FALSE)</f>
        <v>#N/A</v>
      </c>
      <c r="C30" s="77" t="e">
        <f>VLOOKUP($O30,УЧАСТНИКИ!$A$2:$L$655,4,FALSE)</f>
        <v>#N/A</v>
      </c>
      <c r="D30" s="77" t="e">
        <f>VLOOKUP($O30,УЧАСТНИКИ!$A$2:$L$655,8,FALSE)</f>
        <v>#N/A</v>
      </c>
      <c r="E30" s="78" t="e">
        <f>VLOOKUP($O30,УЧАСТНИКИ!$A$2:$L$655,5,FALSE)</f>
        <v>#N/A</v>
      </c>
      <c r="F30" s="77" t="e">
        <f>VLOOKUP($O30,УЧАСТНИКИ!$A$2:$L$655,7,FALSE)</f>
        <v>#N/A</v>
      </c>
      <c r="G30" s="206" t="e">
        <f>VLOOKUP($O30,УЧАСТНИКИ!$A$2:$L$655,11,FALSE)</f>
        <v>#N/A</v>
      </c>
      <c r="H30" s="229"/>
      <c r="I30" s="212" t="s">
        <v>290</v>
      </c>
      <c r="J30" s="229"/>
      <c r="K30" s="219"/>
      <c r="L30" s="210" t="str">
        <f t="shared" si="5"/>
        <v>МСМК</v>
      </c>
      <c r="M30" s="206" t="e">
        <f>VLOOKUP($O30,УЧАСТНИКИ!$A$2:$L$655,9,FALSE)</f>
        <v>#N/A</v>
      </c>
      <c r="N30" s="78" t="e">
        <f>VLOOKUP($O30,УЧАСТНИКИ!$A$2:$L$655,10,FALSE)</f>
        <v>#N/A</v>
      </c>
      <c r="O30" s="270"/>
      <c r="P30" s="61"/>
      <c r="Q30" s="217">
        <f t="shared" si="6"/>
        <v>0</v>
      </c>
      <c r="R30" s="58"/>
      <c r="S30" s="58"/>
      <c r="T30" s="58"/>
      <c r="U30" s="58"/>
      <c r="V30" s="58"/>
      <c r="W30" s="58"/>
      <c r="X30" s="58"/>
      <c r="Y30" s="58"/>
    </row>
    <row r="31" spans="1:25" ht="37.5" customHeight="1">
      <c r="A31" s="73"/>
      <c r="B31" s="78"/>
      <c r="C31" s="77"/>
      <c r="D31" s="77"/>
      <c r="E31" s="78"/>
      <c r="F31" s="77"/>
      <c r="G31" s="206"/>
      <c r="H31" s="229"/>
      <c r="I31" s="212"/>
      <c r="J31" s="229"/>
      <c r="K31" s="212"/>
      <c r="L31" s="60"/>
      <c r="M31" s="206"/>
      <c r="N31" s="78"/>
      <c r="O31" s="270"/>
    </row>
    <row r="32" spans="1:25" ht="15" customHeight="1">
      <c r="A32" s="42"/>
      <c r="B32" s="203" t="s">
        <v>188</v>
      </c>
      <c r="E32" s="524" t="s">
        <v>1034</v>
      </c>
      <c r="F32" s="524"/>
      <c r="G32" s="524"/>
      <c r="H32" s="524"/>
      <c r="I32" s="524"/>
      <c r="J32" s="524"/>
      <c r="K32" s="524"/>
      <c r="L32" s="524"/>
    </row>
    <row r="33" spans="1:12">
      <c r="E33" s="167"/>
      <c r="F33" s="10"/>
      <c r="G33" s="36"/>
      <c r="H33" s="54"/>
      <c r="I33" s="54"/>
    </row>
    <row r="34" spans="1:12">
      <c r="E34" s="167"/>
      <c r="F34" s="10"/>
      <c r="G34" s="36"/>
      <c r="H34" s="54"/>
      <c r="I34" s="54"/>
    </row>
    <row r="35" spans="1:12" ht="15" customHeight="1">
      <c r="B35" s="203" t="s">
        <v>189</v>
      </c>
      <c r="E35" s="524" t="s">
        <v>1247</v>
      </c>
      <c r="F35" s="524"/>
      <c r="G35" s="524"/>
      <c r="H35" s="524"/>
      <c r="I35" s="524"/>
      <c r="J35" s="524"/>
      <c r="K35" s="524"/>
      <c r="L35" s="524"/>
    </row>
    <row r="36" spans="1:12" ht="12.75" customHeight="1">
      <c r="A36" s="73"/>
    </row>
    <row r="37" spans="1:12" ht="12.75" customHeight="1">
      <c r="A37" s="73"/>
    </row>
    <row r="38" spans="1:12" ht="12.75" customHeight="1">
      <c r="A38" s="73"/>
    </row>
    <row r="39" spans="1:12" ht="12.75" customHeight="1">
      <c r="A39" s="73"/>
    </row>
    <row r="40" spans="1:12" ht="12.75" customHeight="1">
      <c r="A40" s="42"/>
    </row>
    <row r="41" spans="1:12">
      <c r="A41" s="42"/>
    </row>
    <row r="42" spans="1:12">
      <c r="A42" s="42"/>
    </row>
    <row r="43" spans="1:12">
      <c r="A43" s="42"/>
    </row>
    <row r="44" spans="1:12">
      <c r="A44" s="42"/>
    </row>
    <row r="45" spans="1:12">
      <c r="A45" s="42"/>
    </row>
    <row r="46" spans="1:12">
      <c r="A46" s="42"/>
    </row>
    <row r="47" spans="1:12">
      <c r="A47" s="42"/>
    </row>
    <row r="48" spans="1:12">
      <c r="A48" s="42"/>
    </row>
    <row r="49" spans="1:1">
      <c r="A49" s="42"/>
    </row>
    <row r="50" spans="1:1">
      <c r="A50" s="42"/>
    </row>
    <row r="51" spans="1:1">
      <c r="A51" s="42"/>
    </row>
    <row r="52" spans="1:1">
      <c r="A52" s="42"/>
    </row>
    <row r="53" spans="1:1">
      <c r="A53" s="42"/>
    </row>
    <row r="54" spans="1:1">
      <c r="A54" s="42"/>
    </row>
    <row r="55" spans="1:1">
      <c r="A55" s="42"/>
    </row>
    <row r="56" spans="1:1">
      <c r="A56" s="42"/>
    </row>
    <row r="57" spans="1:1">
      <c r="A57" s="42"/>
    </row>
    <row r="58" spans="1:1">
      <c r="A58" s="42"/>
    </row>
    <row r="59" spans="1:1">
      <c r="A59" s="42"/>
    </row>
  </sheetData>
  <sortState ref="A11:Y61">
    <sortCondition ref="H11:H61"/>
  </sortState>
  <mergeCells count="21">
    <mergeCell ref="G9:G10"/>
    <mergeCell ref="K9:K10"/>
    <mergeCell ref="I9:I10"/>
    <mergeCell ref="E32:L32"/>
    <mergeCell ref="E35:L35"/>
    <mergeCell ref="A9:A10"/>
    <mergeCell ref="B9:B10"/>
    <mergeCell ref="C9:C10"/>
    <mergeCell ref="D9:D10"/>
    <mergeCell ref="A1:N1"/>
    <mergeCell ref="A2:N2"/>
    <mergeCell ref="A5:N5"/>
    <mergeCell ref="A6:B6"/>
    <mergeCell ref="A3:N3"/>
    <mergeCell ref="I7:K7"/>
    <mergeCell ref="A7:B7"/>
    <mergeCell ref="A4:N4"/>
    <mergeCell ref="L9:L10"/>
    <mergeCell ref="N9:N10"/>
    <mergeCell ref="E9:E10"/>
    <mergeCell ref="F9:F10"/>
  </mergeCells>
  <phoneticPr fontId="2" type="noConversion"/>
  <printOptions horizontalCentered="1"/>
  <pageMargins left="0" right="0" top="0" bottom="0" header="0.51181102362204722" footer="0.51181102362204722"/>
  <pageSetup paperSize="9" scale="69" fitToHeight="0" orientation="portrait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tabColor indexed="15"/>
    <pageSetUpPr fitToPage="1"/>
  </sheetPr>
  <dimension ref="A1:X32"/>
  <sheetViews>
    <sheetView topLeftCell="A9" workbookViewId="0">
      <selection activeCell="K22" sqref="K22"/>
    </sheetView>
  </sheetViews>
  <sheetFormatPr defaultColWidth="8.28515625" defaultRowHeight="12.75" outlineLevelCol="1"/>
  <cols>
    <col min="1" max="1" width="7.85546875" style="39" customWidth="1"/>
    <col min="2" max="2" width="23.28515625" style="23" customWidth="1"/>
    <col min="3" max="3" width="11.140625" style="42" customWidth="1"/>
    <col min="4" max="4" width="7.42578125" style="42" customWidth="1"/>
    <col min="5" max="5" width="17.85546875" style="23" customWidth="1"/>
    <col min="6" max="6" width="8.28515625" style="23" hidden="1" customWidth="1"/>
    <col min="7" max="7" width="19.5703125" style="23" customWidth="1"/>
    <col min="8" max="8" width="13.7109375" style="23" hidden="1" customWidth="1" outlineLevel="1"/>
    <col min="9" max="9" width="8.42578125" style="42" customWidth="1" collapsed="1"/>
    <col min="10" max="10" width="7.28515625" style="42" hidden="1" customWidth="1"/>
    <col min="11" max="11" width="8.140625" style="23" customWidth="1"/>
    <col min="12" max="12" width="8.42578125" style="36" hidden="1" customWidth="1"/>
    <col min="13" max="13" width="29.140625" style="23" customWidth="1"/>
    <col min="14" max="23" width="8.28515625" style="23" hidden="1" customWidth="1" outlineLevel="1"/>
    <col min="24" max="24" width="8.28515625" style="23" collapsed="1"/>
    <col min="25" max="16384" width="8.28515625" style="23"/>
  </cols>
  <sheetData>
    <row r="1" spans="1:23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S1" s="146"/>
      <c r="T1" s="146"/>
      <c r="U1" s="147"/>
    </row>
    <row r="2" spans="1:23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S2" s="146"/>
      <c r="T2" s="146"/>
      <c r="U2" s="147"/>
    </row>
    <row r="3" spans="1:23">
      <c r="A3" s="520" t="str">
        <f>Name_3</f>
        <v>РОСТОВСКАЯ ГОРОДСКАЯ ФЕДЕРАЦИЯ ЛЁГКОЙ АТЛЕТИКИ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S3" s="146"/>
      <c r="T3" s="146"/>
      <c r="U3" s="147"/>
    </row>
    <row r="4" spans="1:23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S4" s="146"/>
      <c r="T4" s="146"/>
      <c r="U4" s="147"/>
    </row>
    <row r="5" spans="1:23" ht="23.2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S5" s="146"/>
      <c r="T5" s="146"/>
      <c r="U5" s="147"/>
    </row>
    <row r="6" spans="1:23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S6" s="146"/>
      <c r="T6" s="146"/>
      <c r="U6" s="147"/>
    </row>
    <row r="7" spans="1:23" ht="12.75" customHeight="1">
      <c r="A7" s="488" t="s">
        <v>81</v>
      </c>
      <c r="B7" s="488"/>
      <c r="D7" s="41"/>
      <c r="E7" s="3"/>
      <c r="F7" s="489"/>
      <c r="G7" s="489"/>
      <c r="H7" s="132"/>
      <c r="I7" s="490"/>
      <c r="J7" s="490"/>
      <c r="K7" s="490"/>
      <c r="M7" s="42"/>
      <c r="S7" s="146"/>
      <c r="T7" s="146"/>
      <c r="U7" s="147"/>
    </row>
    <row r="8" spans="1:23" ht="12.75" customHeight="1">
      <c r="A8" s="488"/>
      <c r="B8" s="488"/>
      <c r="D8" s="41"/>
      <c r="E8" s="3"/>
      <c r="F8" s="491"/>
      <c r="G8" s="491"/>
      <c r="H8" s="131"/>
      <c r="M8" s="169" t="str">
        <f>d_6</f>
        <v>t° +20 вл. 58%</v>
      </c>
      <c r="N8" s="154"/>
      <c r="O8" s="154"/>
      <c r="S8" s="146"/>
      <c r="T8" s="146"/>
      <c r="U8" s="147"/>
    </row>
    <row r="9" spans="1:23" ht="25.5" customHeight="1">
      <c r="A9" s="7" t="str">
        <f>d_4</f>
        <v>ЖЕНЩИНЫ</v>
      </c>
      <c r="D9" s="41"/>
      <c r="E9" s="62" t="s">
        <v>89</v>
      </c>
      <c r="G9" s="154" t="s">
        <v>1119</v>
      </c>
      <c r="I9" s="251" t="s">
        <v>331</v>
      </c>
      <c r="J9" s="23"/>
      <c r="K9" s="249" t="str">
        <f>'800м'!I7</f>
        <v>11.00</v>
      </c>
      <c r="L9" s="23"/>
      <c r="M9" s="123" t="s">
        <v>1118</v>
      </c>
      <c r="N9" s="23" t="s">
        <v>20</v>
      </c>
      <c r="O9" s="118" t="s">
        <v>125</v>
      </c>
      <c r="P9" s="118" t="s">
        <v>126</v>
      </c>
      <c r="Q9" s="118" t="s">
        <v>127</v>
      </c>
      <c r="R9" s="118">
        <v>1</v>
      </c>
      <c r="S9" s="118">
        <v>2</v>
      </c>
      <c r="T9" s="118" t="s">
        <v>50</v>
      </c>
      <c r="U9" s="118" t="s">
        <v>128</v>
      </c>
      <c r="V9" s="118" t="s">
        <v>129</v>
      </c>
      <c r="W9" s="118" t="s">
        <v>130</v>
      </c>
    </row>
    <row r="10" spans="1:23" ht="15.75" customHeight="1">
      <c r="A10" s="515" t="s">
        <v>13</v>
      </c>
      <c r="B10" s="515" t="s">
        <v>68</v>
      </c>
      <c r="C10" s="515" t="s">
        <v>69</v>
      </c>
      <c r="D10" s="515" t="s">
        <v>14</v>
      </c>
      <c r="E10" s="515" t="s">
        <v>110</v>
      </c>
      <c r="F10" s="517" t="s">
        <v>112</v>
      </c>
      <c r="G10" s="523" t="s">
        <v>119</v>
      </c>
      <c r="H10" s="136"/>
      <c r="I10" s="517" t="s">
        <v>23</v>
      </c>
      <c r="J10" s="171" t="s">
        <v>16</v>
      </c>
      <c r="K10" s="515" t="s">
        <v>17</v>
      </c>
      <c r="L10" s="235" t="s">
        <v>18</v>
      </c>
      <c r="M10" s="521" t="s">
        <v>19</v>
      </c>
      <c r="O10" s="140"/>
      <c r="P10" s="140"/>
      <c r="Q10" s="140">
        <v>13444</v>
      </c>
      <c r="R10" s="140">
        <v>13944</v>
      </c>
      <c r="S10" s="140">
        <v>14894</v>
      </c>
      <c r="T10" s="140">
        <v>15824</v>
      </c>
      <c r="U10" s="140">
        <v>20744</v>
      </c>
      <c r="V10" s="140">
        <v>21724</v>
      </c>
      <c r="W10" s="141">
        <v>22724</v>
      </c>
    </row>
    <row r="11" spans="1:23" ht="15.75">
      <c r="A11" s="515"/>
      <c r="B11" s="515"/>
      <c r="C11" s="515"/>
      <c r="D11" s="515"/>
      <c r="E11" s="515"/>
      <c r="F11" s="517"/>
      <c r="G11" s="523"/>
      <c r="H11" s="136"/>
      <c r="I11" s="517"/>
      <c r="J11" s="171"/>
      <c r="K11" s="515"/>
      <c r="L11" s="235"/>
      <c r="M11" s="521"/>
      <c r="O11" s="172"/>
      <c r="P11" s="172"/>
      <c r="Q11" s="172"/>
      <c r="R11" s="172"/>
      <c r="S11" s="172"/>
      <c r="T11" s="172"/>
      <c r="U11" s="172"/>
      <c r="V11" s="172"/>
      <c r="W11" s="172"/>
    </row>
    <row r="12" spans="1:23" ht="22.5">
      <c r="A12" s="235">
        <v>1</v>
      </c>
      <c r="B12" s="456" t="s">
        <v>647</v>
      </c>
      <c r="C12" s="235">
        <v>2011</v>
      </c>
      <c r="D12" s="235">
        <v>1</v>
      </c>
      <c r="E12" s="456" t="s">
        <v>1068</v>
      </c>
      <c r="F12" s="171"/>
      <c r="G12" s="136" t="s">
        <v>342</v>
      </c>
      <c r="H12" s="136"/>
      <c r="I12" s="212" t="s">
        <v>1200</v>
      </c>
      <c r="J12" s="171"/>
      <c r="K12" s="235">
        <v>2</v>
      </c>
      <c r="L12" s="235"/>
      <c r="M12" s="80" t="s">
        <v>1106</v>
      </c>
      <c r="O12" s="172"/>
      <c r="P12" s="172"/>
      <c r="Q12" s="172"/>
      <c r="R12" s="172"/>
      <c r="S12" s="172"/>
      <c r="T12" s="172"/>
      <c r="U12" s="172"/>
      <c r="V12" s="172"/>
      <c r="W12" s="172"/>
    </row>
    <row r="13" spans="1:23" ht="15.75">
      <c r="A13" s="235">
        <v>2</v>
      </c>
      <c r="B13" s="456" t="s">
        <v>641</v>
      </c>
      <c r="C13" s="235">
        <v>2010</v>
      </c>
      <c r="D13" s="235">
        <v>2</v>
      </c>
      <c r="E13" s="456" t="s">
        <v>1068</v>
      </c>
      <c r="F13" s="171"/>
      <c r="G13" s="136" t="s">
        <v>342</v>
      </c>
      <c r="H13" s="136"/>
      <c r="I13" s="212" t="s">
        <v>1202</v>
      </c>
      <c r="J13" s="171"/>
      <c r="K13" s="235">
        <v>3</v>
      </c>
      <c r="L13" s="235"/>
      <c r="M13" s="457" t="s">
        <v>1106</v>
      </c>
      <c r="O13" s="172"/>
      <c r="P13" s="172"/>
      <c r="Q13" s="172"/>
      <c r="R13" s="172"/>
      <c r="S13" s="172"/>
      <c r="T13" s="172"/>
      <c r="U13" s="172"/>
      <c r="V13" s="172"/>
      <c r="W13" s="172"/>
    </row>
    <row r="14" spans="1:23" ht="15.75">
      <c r="A14" s="235">
        <v>3</v>
      </c>
      <c r="B14" s="456" t="s">
        <v>695</v>
      </c>
      <c r="C14" s="235">
        <v>2008</v>
      </c>
      <c r="D14" s="235">
        <v>2</v>
      </c>
      <c r="E14" s="456" t="s">
        <v>1130</v>
      </c>
      <c r="F14" s="171"/>
      <c r="G14" s="136" t="s">
        <v>404</v>
      </c>
      <c r="H14" s="136"/>
      <c r="I14" s="212" t="s">
        <v>1201</v>
      </c>
      <c r="J14" s="171"/>
      <c r="K14" s="235">
        <v>3</v>
      </c>
      <c r="L14" s="235"/>
      <c r="M14" s="457" t="s">
        <v>697</v>
      </c>
      <c r="O14" s="172"/>
      <c r="P14" s="172"/>
      <c r="Q14" s="172"/>
      <c r="R14" s="172"/>
      <c r="S14" s="172"/>
      <c r="T14" s="172"/>
      <c r="U14" s="172"/>
      <c r="V14" s="172"/>
      <c r="W14" s="172"/>
    </row>
    <row r="15" spans="1:23" ht="15.75">
      <c r="A15" s="235">
        <v>4</v>
      </c>
      <c r="B15" s="456" t="s">
        <v>1203</v>
      </c>
      <c r="C15" s="235"/>
      <c r="D15" s="235">
        <v>3</v>
      </c>
      <c r="E15" s="456" t="s">
        <v>1068</v>
      </c>
      <c r="F15" s="171"/>
      <c r="G15" s="136" t="s">
        <v>404</v>
      </c>
      <c r="H15" s="136"/>
      <c r="I15" s="212" t="s">
        <v>1204</v>
      </c>
      <c r="J15" s="171"/>
      <c r="K15" s="235">
        <v>3</v>
      </c>
      <c r="L15" s="235"/>
      <c r="M15" s="80" t="s">
        <v>462</v>
      </c>
      <c r="O15" s="172"/>
      <c r="P15" s="172"/>
      <c r="Q15" s="172"/>
      <c r="R15" s="172"/>
      <c r="S15" s="172"/>
      <c r="T15" s="172"/>
      <c r="U15" s="172"/>
      <c r="V15" s="172"/>
      <c r="W15" s="172"/>
    </row>
    <row r="16" spans="1:23" ht="15.75">
      <c r="A16" s="235">
        <v>5</v>
      </c>
      <c r="B16" s="456" t="s">
        <v>1205</v>
      </c>
      <c r="C16" s="235">
        <v>2012</v>
      </c>
      <c r="D16" s="235">
        <v>3</v>
      </c>
      <c r="E16" s="456" t="s">
        <v>1065</v>
      </c>
      <c r="F16" s="171"/>
      <c r="G16" s="136" t="s">
        <v>404</v>
      </c>
      <c r="H16" s="136"/>
      <c r="I16" s="212" t="s">
        <v>1206</v>
      </c>
      <c r="J16" s="171"/>
      <c r="K16" s="235">
        <v>3</v>
      </c>
      <c r="L16" s="235"/>
      <c r="M16" s="458" t="s">
        <v>529</v>
      </c>
      <c r="O16" s="172"/>
      <c r="P16" s="172"/>
      <c r="Q16" s="172"/>
      <c r="R16" s="172"/>
      <c r="S16" s="172"/>
      <c r="T16" s="172"/>
      <c r="U16" s="172"/>
      <c r="V16" s="172"/>
      <c r="W16" s="172"/>
    </row>
    <row r="17" spans="1:14" s="58" customFormat="1" ht="23.1" customHeight="1">
      <c r="A17" s="205">
        <v>6</v>
      </c>
      <c r="B17" s="78" t="s">
        <v>1084</v>
      </c>
      <c r="C17" s="77" t="s">
        <v>1073</v>
      </c>
      <c r="D17" s="77" t="s">
        <v>50</v>
      </c>
      <c r="E17" s="78" t="s">
        <v>1065</v>
      </c>
      <c r="F17" s="77">
        <f>VLOOKUP($N17,УЧАСТНИКИ!$A$2:$L$655,7,FALSE)</f>
        <v>0</v>
      </c>
      <c r="G17" s="206" t="str">
        <f>VLOOKUP($N17,УЧАСТНИКИ!$A$2:$L$655,11,FALSE)</f>
        <v>МО</v>
      </c>
      <c r="H17" s="229">
        <v>13626</v>
      </c>
      <c r="I17" s="212" t="s">
        <v>1207</v>
      </c>
      <c r="J17" s="79"/>
      <c r="K17" s="60">
        <v>3</v>
      </c>
      <c r="L17" s="206">
        <f>VLOOKUP($N17,УЧАСТНИКИ!$A$2:$L$655,9,FALSE)</f>
        <v>0</v>
      </c>
      <c r="M17" s="78" t="s">
        <v>462</v>
      </c>
      <c r="N17" s="254" t="s">
        <v>516</v>
      </c>
    </row>
    <row r="18" spans="1:14" s="58" customFormat="1" ht="23.1" customHeight="1">
      <c r="A18" s="205">
        <v>7</v>
      </c>
      <c r="B18" s="78" t="s">
        <v>1093</v>
      </c>
      <c r="C18" s="77" t="s">
        <v>1075</v>
      </c>
      <c r="D18" s="77" t="s">
        <v>50</v>
      </c>
      <c r="E18" s="78" t="s">
        <v>1068</v>
      </c>
      <c r="F18" s="77">
        <f>VLOOKUP($N18,УЧАСТНИКИ!$A$2:$L$655,7,FALSE)</f>
        <v>0</v>
      </c>
      <c r="G18" s="206" t="s">
        <v>342</v>
      </c>
      <c r="H18" s="229">
        <v>14370</v>
      </c>
      <c r="I18" s="212" t="s">
        <v>1208</v>
      </c>
      <c r="J18" s="79"/>
      <c r="K18" s="60">
        <v>3</v>
      </c>
      <c r="L18" s="206">
        <f>VLOOKUP($N18,УЧАСТНИКИ!$A$2:$L$655,9,FALSE)</f>
        <v>0</v>
      </c>
      <c r="M18" s="78" t="s">
        <v>1106</v>
      </c>
      <c r="N18" s="316" t="s">
        <v>982</v>
      </c>
    </row>
    <row r="19" spans="1:14" s="58" customFormat="1" ht="23.1" customHeight="1">
      <c r="A19" s="205">
        <v>8</v>
      </c>
      <c r="B19" s="78" t="s">
        <v>1192</v>
      </c>
      <c r="C19" s="77" t="s">
        <v>1072</v>
      </c>
      <c r="D19" s="77" t="s">
        <v>50</v>
      </c>
      <c r="E19" s="78" t="s">
        <v>1065</v>
      </c>
      <c r="F19" s="77">
        <f>VLOOKUP($N19,УЧАСТНИКИ!$A$2:$L$655,7,FALSE)</f>
        <v>0</v>
      </c>
      <c r="G19" s="206" t="str">
        <f>VLOOKUP($N19,УЧАСТНИКИ!$A$2:$L$655,11,FALSE)</f>
        <v>МО</v>
      </c>
      <c r="H19" s="229">
        <v>14594</v>
      </c>
      <c r="I19" s="212" t="s">
        <v>1209</v>
      </c>
      <c r="J19" s="79"/>
      <c r="K19" s="60">
        <v>3</v>
      </c>
      <c r="L19" s="206">
        <f>VLOOKUP($N19,УЧАСТНИКИ!$A$2:$L$655,9,FALSE)</f>
        <v>0</v>
      </c>
      <c r="M19" s="78" t="s">
        <v>529</v>
      </c>
      <c r="N19" s="316" t="s">
        <v>256</v>
      </c>
    </row>
    <row r="20" spans="1:14" s="58" customFormat="1" ht="23.1" customHeight="1">
      <c r="A20" s="205">
        <v>9</v>
      </c>
      <c r="B20" s="78" t="s">
        <v>901</v>
      </c>
      <c r="C20" s="77" t="s">
        <v>1073</v>
      </c>
      <c r="D20" s="77" t="s">
        <v>370</v>
      </c>
      <c r="E20" s="78" t="s">
        <v>1068</v>
      </c>
      <c r="F20" s="77"/>
      <c r="G20" s="206" t="s">
        <v>342</v>
      </c>
      <c r="H20" s="229"/>
      <c r="I20" s="212" t="s">
        <v>1210</v>
      </c>
      <c r="J20" s="79"/>
      <c r="K20" s="60">
        <v>3</v>
      </c>
      <c r="L20" s="206"/>
      <c r="M20" s="78" t="s">
        <v>847</v>
      </c>
      <c r="N20" s="316"/>
    </row>
    <row r="21" spans="1:14" s="58" customFormat="1" ht="23.1" customHeight="1">
      <c r="A21" s="205">
        <v>10</v>
      </c>
      <c r="B21" s="78" t="s">
        <v>1091</v>
      </c>
      <c r="C21" s="77" t="s">
        <v>1075</v>
      </c>
      <c r="D21" s="77" t="s">
        <v>50</v>
      </c>
      <c r="E21" s="78" t="s">
        <v>1074</v>
      </c>
      <c r="F21" s="77"/>
      <c r="G21" s="206" t="s">
        <v>342</v>
      </c>
      <c r="H21" s="229"/>
      <c r="I21" s="212" t="s">
        <v>1211</v>
      </c>
      <c r="J21" s="79"/>
      <c r="K21" s="60" t="s">
        <v>370</v>
      </c>
      <c r="L21" s="206"/>
      <c r="M21" s="78" t="s">
        <v>1105</v>
      </c>
      <c r="N21" s="316"/>
    </row>
    <row r="22" spans="1:14" s="58" customFormat="1" ht="23.1" customHeight="1">
      <c r="A22" s="205">
        <v>11</v>
      </c>
      <c r="B22" s="78" t="s">
        <v>1212</v>
      </c>
      <c r="C22" s="77" t="s">
        <v>1090</v>
      </c>
      <c r="D22" s="77" t="s">
        <v>370</v>
      </c>
      <c r="E22" s="78" t="s">
        <v>1068</v>
      </c>
      <c r="F22" s="77"/>
      <c r="G22" s="206" t="s">
        <v>342</v>
      </c>
      <c r="H22" s="229"/>
      <c r="I22" s="212" t="s">
        <v>1213</v>
      </c>
      <c r="J22" s="79"/>
      <c r="K22" s="60" t="s">
        <v>842</v>
      </c>
      <c r="L22" s="206"/>
      <c r="M22" s="78" t="s">
        <v>847</v>
      </c>
      <c r="N22" s="316"/>
    </row>
    <row r="23" spans="1:14" s="232" customFormat="1">
      <c r="A23" s="209" t="e">
        <f>RANK(H23,$H$17:$H$108,1)</f>
        <v>#N/A</v>
      </c>
      <c r="B23" s="230" t="s">
        <v>1091</v>
      </c>
      <c r="C23" s="218" t="e">
        <f>VLOOKUP($N23,УЧАСТНИКИ!$A$2:$L$655,4,FALSE)</f>
        <v>#N/A</v>
      </c>
      <c r="D23" s="218" t="e">
        <f>VLOOKUP($N23,УЧАСТНИКИ!$A$2:$L$655,8,FALSE)</f>
        <v>#N/A</v>
      </c>
      <c r="E23" s="230" t="e">
        <f>VLOOKUP($N23,УЧАСТНИКИ!$A$2:$L$655,5,FALSE)</f>
        <v>#N/A</v>
      </c>
      <c r="F23" s="218" t="e">
        <f>VLOOKUP($N23,УЧАСТНИКИ!$A$2:$L$655,7,FALSE)</f>
        <v>#N/A</v>
      </c>
      <c r="G23" s="215" t="e">
        <f>VLOOKUP($N23,УЧАСТНИКИ!$A$2:$L$655,11,FALSE)</f>
        <v>#N/A</v>
      </c>
      <c r="H23" s="229"/>
      <c r="I23" s="219">
        <f>IF(H23=0,0,CONCATENATE(MID(H23,1,1),":",MID(H23,2,2),".",MID(H23,4,2)))</f>
        <v>0</v>
      </c>
      <c r="J23" s="231"/>
      <c r="K23" s="210" t="str">
        <f t="shared" ref="K23" si="0">IF(H23&lt;=$O$10,"МСМК",IF(H23&lt;=$P$10,"МС",IF(H23&lt;=$Q$10,"КМС",IF(H23&lt;=$R$10,"1",IF(H23&lt;=$S$10,"2",IF(H23&lt;=$T$10,"3",IF(H23&lt;=$U$10,"1юн",IF(H23&lt;=$V$10,"2юн",IF(H23&lt;=$W$10,"3юн",IF(H23&gt;$W$10,"б/р"))))))))))</f>
        <v>МСМК</v>
      </c>
      <c r="L23" s="215" t="e">
        <f>VLOOKUP($N23,УЧАСТНИКИ!$A$2:$L$655,9,FALSE)</f>
        <v>#N/A</v>
      </c>
      <c r="M23" s="230" t="e">
        <f>VLOOKUP($N23,УЧАСТНИКИ!$A$2:$L$655,10,FALSE)</f>
        <v>#N/A</v>
      </c>
    </row>
    <row r="24" spans="1:14">
      <c r="A24" s="42"/>
    </row>
    <row r="25" spans="1:14">
      <c r="A25" s="42"/>
    </row>
    <row r="26" spans="1:14" ht="15" customHeight="1">
      <c r="A26" s="42"/>
      <c r="B26" s="203" t="s">
        <v>188</v>
      </c>
      <c r="E26" s="524" t="s">
        <v>1034</v>
      </c>
      <c r="F26" s="524"/>
      <c r="G26" s="524"/>
      <c r="H26" s="524"/>
      <c r="I26" s="524"/>
      <c r="J26" s="524"/>
      <c r="K26" s="524"/>
      <c r="L26" s="524"/>
      <c r="M26" s="524"/>
    </row>
    <row r="27" spans="1:14">
      <c r="E27" s="167"/>
      <c r="F27" s="10"/>
      <c r="G27" s="36"/>
      <c r="H27" s="54"/>
      <c r="I27" s="54"/>
      <c r="K27" s="42"/>
      <c r="L27" s="23"/>
      <c r="M27" s="36"/>
    </row>
    <row r="28" spans="1:14">
      <c r="E28" s="167"/>
      <c r="F28" s="10"/>
      <c r="G28" s="36"/>
      <c r="H28" s="54"/>
      <c r="I28" s="54"/>
      <c r="K28" s="42"/>
      <c r="L28" s="23"/>
      <c r="M28" s="36"/>
    </row>
    <row r="29" spans="1:14" ht="15" customHeight="1">
      <c r="B29" s="203" t="s">
        <v>189</v>
      </c>
      <c r="E29" s="524" t="s">
        <v>1117</v>
      </c>
      <c r="F29" s="524"/>
      <c r="G29" s="524"/>
      <c r="H29" s="524"/>
      <c r="I29" s="524"/>
      <c r="J29" s="524"/>
      <c r="K29" s="524"/>
      <c r="L29" s="524"/>
      <c r="M29" s="524"/>
    </row>
    <row r="30" spans="1:14">
      <c r="A30" s="42"/>
    </row>
    <row r="31" spans="1:14">
      <c r="A31" s="42"/>
    </row>
    <row r="32" spans="1:14">
      <c r="A32" s="42"/>
    </row>
  </sheetData>
  <sortState ref="A17:X38">
    <sortCondition ref="H17:H38"/>
  </sortState>
  <mergeCells count="23">
    <mergeCell ref="E29:M29"/>
    <mergeCell ref="A1:M1"/>
    <mergeCell ref="A2:M2"/>
    <mergeCell ref="A3:M3"/>
    <mergeCell ref="F8:G8"/>
    <mergeCell ref="I7:K7"/>
    <mergeCell ref="A8:B8"/>
    <mergeCell ref="F7:G7"/>
    <mergeCell ref="A4:M4"/>
    <mergeCell ref="A7:B7"/>
    <mergeCell ref="A6:M6"/>
    <mergeCell ref="A5:M5"/>
    <mergeCell ref="A10:A11"/>
    <mergeCell ref="B10:B11"/>
    <mergeCell ref="M10:M11"/>
    <mergeCell ref="I10:I11"/>
    <mergeCell ref="E26:M26"/>
    <mergeCell ref="C10:C11"/>
    <mergeCell ref="D10:D11"/>
    <mergeCell ref="E10:E11"/>
    <mergeCell ref="K10:K11"/>
    <mergeCell ref="F10:F11"/>
    <mergeCell ref="G10:G11"/>
  </mergeCells>
  <phoneticPr fontId="2" type="noConversion"/>
  <printOptions horizontalCentered="1"/>
  <pageMargins left="0" right="0" top="0" bottom="0" header="0" footer="0.51181102362204722"/>
  <pageSetup paperSize="9" scale="77" fitToHeight="0" orientation="portrait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>
    <tabColor indexed="15"/>
  </sheetPr>
  <dimension ref="A1:Y81"/>
  <sheetViews>
    <sheetView workbookViewId="0">
      <selection activeCell="A5" sqref="A5:M5"/>
    </sheetView>
  </sheetViews>
  <sheetFormatPr defaultColWidth="8.28515625" defaultRowHeight="12.75" outlineLevelCol="1"/>
  <cols>
    <col min="1" max="1" width="5.85546875" style="39" customWidth="1"/>
    <col min="2" max="2" width="25.85546875" style="23" customWidth="1"/>
    <col min="3" max="3" width="10.140625" style="42" bestFit="1" customWidth="1"/>
    <col min="4" max="4" width="7.42578125" style="42" customWidth="1"/>
    <col min="5" max="5" width="28.28515625" style="23" customWidth="1"/>
    <col min="6" max="6" width="5.85546875" style="23" hidden="1" customWidth="1"/>
    <col min="7" max="7" width="11.5703125" style="23" customWidth="1"/>
    <col min="8" max="8" width="15" style="23" hidden="1" customWidth="1" outlineLevel="1"/>
    <col min="9" max="9" width="10.7109375" style="42" customWidth="1" collapsed="1"/>
    <col min="10" max="10" width="6.5703125" style="23" hidden="1" customWidth="1"/>
    <col min="11" max="11" width="8.42578125" style="36" hidden="1" customWidth="1"/>
    <col min="12" max="12" width="8.42578125" style="36" customWidth="1"/>
    <col min="13" max="13" width="29.42578125" style="23" customWidth="1"/>
    <col min="14" max="24" width="8.28515625" style="23" hidden="1" customWidth="1" outlineLevel="1"/>
    <col min="25" max="25" width="8.28515625" style="23" collapsed="1"/>
    <col min="26" max="16384" width="8.28515625" style="23"/>
  </cols>
  <sheetData>
    <row r="1" spans="1:2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T1" s="146"/>
      <c r="U1" s="146"/>
      <c r="V1" s="147"/>
    </row>
    <row r="2" spans="1:25" s="232" customFormat="1">
      <c r="A2" s="520" t="str">
        <f>Name_2</f>
        <v>РОСТОВСКАЯ ГОРОДСКАЯ ФЕДЕРАЦИЯ ЛЁГКОЙ АТЛЕТИКИ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T2" s="395"/>
      <c r="U2" s="395"/>
      <c r="V2" s="396"/>
    </row>
    <row r="3" spans="1:2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T3" s="146"/>
      <c r="U3" s="146"/>
      <c r="V3" s="147"/>
    </row>
    <row r="4" spans="1:2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T4" s="146"/>
      <c r="U4" s="146"/>
      <c r="V4" s="147"/>
    </row>
    <row r="5" spans="1:25" s="58" customFormat="1" ht="27.7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T5" s="221"/>
      <c r="U5" s="221"/>
      <c r="V5" s="222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T6" s="146"/>
      <c r="U6" s="146"/>
      <c r="V6" s="147"/>
    </row>
    <row r="7" spans="1:25" ht="12.75" customHeight="1">
      <c r="A7" s="488" t="s">
        <v>3</v>
      </c>
      <c r="B7" s="488"/>
      <c r="D7" s="41"/>
      <c r="E7" s="3"/>
      <c r="F7" s="489"/>
      <c r="G7" s="489"/>
      <c r="H7" s="132"/>
      <c r="I7" s="490"/>
      <c r="J7" s="490"/>
      <c r="T7" s="146"/>
      <c r="U7" s="146"/>
      <c r="V7" s="147"/>
    </row>
    <row r="8" spans="1:25" ht="12.75" customHeight="1">
      <c r="A8" s="488"/>
      <c r="B8" s="488"/>
      <c r="D8" s="41"/>
      <c r="E8" s="3"/>
      <c r="F8" s="491"/>
      <c r="G8" s="491"/>
      <c r="H8" s="131"/>
      <c r="I8" s="490"/>
      <c r="J8" s="490"/>
      <c r="M8" s="169" t="str">
        <f>d_6</f>
        <v>t° +20 вл. 58%</v>
      </c>
      <c r="T8" s="146"/>
      <c r="U8" s="146"/>
      <c r="V8" s="147"/>
    </row>
    <row r="9" spans="1:25" ht="13.5" customHeight="1" thickBot="1">
      <c r="A9" s="7" t="str">
        <f>d_4</f>
        <v>ЖЕНЩИНЫ</v>
      </c>
      <c r="E9" s="159" t="s">
        <v>89</v>
      </c>
      <c r="G9" s="155" t="s">
        <v>1119</v>
      </c>
      <c r="H9" s="131"/>
      <c r="J9" s="157" t="str">
        <f>'1500м'!I7</f>
        <v>15:30</v>
      </c>
      <c r="K9" s="42"/>
      <c r="L9" s="42"/>
      <c r="M9" s="123" t="s">
        <v>1118</v>
      </c>
      <c r="N9" s="23" t="s">
        <v>20</v>
      </c>
      <c r="P9" s="118" t="s">
        <v>125</v>
      </c>
      <c r="Q9" s="118" t="s">
        <v>126</v>
      </c>
      <c r="R9" s="118" t="s">
        <v>127</v>
      </c>
      <c r="S9" s="118">
        <v>1</v>
      </c>
      <c r="T9" s="118">
        <v>2</v>
      </c>
      <c r="U9" s="118" t="s">
        <v>50</v>
      </c>
      <c r="V9" s="118" t="s">
        <v>128</v>
      </c>
      <c r="W9" s="118" t="s">
        <v>129</v>
      </c>
      <c r="X9" s="118" t="s">
        <v>130</v>
      </c>
    </row>
    <row r="10" spans="1:25" ht="15.75" customHeight="1">
      <c r="A10" s="484" t="s">
        <v>13</v>
      </c>
      <c r="B10" s="484" t="s">
        <v>68</v>
      </c>
      <c r="C10" s="484" t="s">
        <v>69</v>
      </c>
      <c r="D10" s="484" t="s">
        <v>14</v>
      </c>
      <c r="E10" s="484" t="s">
        <v>110</v>
      </c>
      <c r="F10" s="485" t="s">
        <v>112</v>
      </c>
      <c r="G10" s="477" t="s">
        <v>119</v>
      </c>
      <c r="H10" s="95"/>
      <c r="I10" s="485" t="s">
        <v>23</v>
      </c>
      <c r="J10" s="486" t="s">
        <v>17</v>
      </c>
      <c r="K10" s="96" t="s">
        <v>18</v>
      </c>
      <c r="L10" s="486" t="s">
        <v>61</v>
      </c>
      <c r="M10" s="483" t="s">
        <v>19</v>
      </c>
      <c r="P10" s="142">
        <v>40874</v>
      </c>
      <c r="Q10" s="142">
        <v>42010</v>
      </c>
      <c r="R10" s="142">
        <v>43834</v>
      </c>
      <c r="S10" s="142">
        <v>45934</v>
      </c>
      <c r="T10" s="142">
        <v>52134</v>
      </c>
      <c r="U10" s="142">
        <v>54634</v>
      </c>
      <c r="V10" s="142">
        <v>61434</v>
      </c>
      <c r="W10" s="142">
        <v>64634</v>
      </c>
      <c r="X10" s="143">
        <v>72234</v>
      </c>
    </row>
    <row r="11" spans="1:25" ht="15.75">
      <c r="A11" s="484"/>
      <c r="B11" s="484"/>
      <c r="C11" s="484"/>
      <c r="D11" s="484"/>
      <c r="E11" s="484"/>
      <c r="F11" s="485"/>
      <c r="G11" s="477"/>
      <c r="H11" s="95"/>
      <c r="I11" s="485"/>
      <c r="J11" s="487"/>
      <c r="K11" s="96"/>
      <c r="L11" s="526"/>
      <c r="M11" s="483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1:25" s="58" customFormat="1" ht="24.95" customHeight="1">
      <c r="A12" s="138">
        <f t="shared" ref="A12:A36" si="0">RANK(H12,$H$12:$H$157,1)</f>
        <v>1</v>
      </c>
      <c r="B12" s="66" t="s">
        <v>1214</v>
      </c>
      <c r="C12" s="73" t="s">
        <v>1215</v>
      </c>
      <c r="D12" s="73" t="s">
        <v>318</v>
      </c>
      <c r="E12" s="66" t="s">
        <v>1216</v>
      </c>
      <c r="F12" s="73">
        <f>VLOOKUP($N12,УЧАСТНИКИ!$A$2:$L$655,7,FALSE)</f>
        <v>0</v>
      </c>
      <c r="G12" s="56" t="str">
        <f>VLOOKUP($N12,УЧАСТНИКИ!$A$2:$L$655,11,FALSE)</f>
        <v>МС</v>
      </c>
      <c r="H12" s="133">
        <v>65622</v>
      </c>
      <c r="I12" s="139" t="s">
        <v>1217</v>
      </c>
      <c r="J12" s="54" t="str">
        <f t="shared" ref="J12:J16" si="1">IF(H12&lt;=$P$10,"МСМК",IF(H12&lt;=$Q$10,"МС",IF(H12&lt;=$R$10,"КМС",IF(H12&lt;=$S$10,"1",IF(H12&lt;=$T$10,"2",IF(H12&lt;=$U$10,"3",IF(H12&lt;=$V$10,"1юн",IF(H12&lt;=$W$10,"2юн",IF(H12&lt;=$X$10,"3юн",IF(H12&gt;$X$10,"б/р"))))))))))</f>
        <v>3юн</v>
      </c>
      <c r="K12" s="56">
        <f>VLOOKUP($N12,УЧАСТНИКИ!$A$2:$L$655,9,FALSE)</f>
        <v>0</v>
      </c>
      <c r="L12" s="56">
        <v>2</v>
      </c>
      <c r="M12" s="66" t="s">
        <v>1218</v>
      </c>
      <c r="N12" s="23" t="s">
        <v>94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s="58" customFormat="1" ht="24.95" customHeight="1">
      <c r="A13" s="397">
        <f t="shared" si="0"/>
        <v>2</v>
      </c>
      <c r="B13" s="66" t="s">
        <v>616</v>
      </c>
      <c r="C13" s="73" t="s">
        <v>617</v>
      </c>
      <c r="D13" s="73" t="s">
        <v>49</v>
      </c>
      <c r="E13" s="66" t="s">
        <v>1130</v>
      </c>
      <c r="F13" s="73">
        <f>VLOOKUP($N13,УЧАСТНИКИ!$A$2:$L$655,7,FALSE)</f>
        <v>0</v>
      </c>
      <c r="G13" s="56" t="str">
        <f>VLOOKUP($N13,УЧАСТНИКИ!$A$2:$L$655,11,FALSE)</f>
        <v>МС</v>
      </c>
      <c r="H13" s="133">
        <v>70460</v>
      </c>
      <c r="I13" s="139" t="s">
        <v>1219</v>
      </c>
      <c r="J13" s="234" t="str">
        <f t="shared" si="1"/>
        <v>3юн</v>
      </c>
      <c r="K13" s="56">
        <f>VLOOKUP($N13,УЧАСТНИКИ!$A$2:$L$655,9,FALSE)</f>
        <v>0</v>
      </c>
      <c r="L13" s="56">
        <v>3</v>
      </c>
      <c r="M13" s="66" t="s">
        <v>697</v>
      </c>
      <c r="N13" s="23" t="s">
        <v>759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s="58" customFormat="1" ht="24.95" customHeight="1">
      <c r="A14" s="138">
        <f t="shared" si="0"/>
        <v>3</v>
      </c>
      <c r="B14" s="66" t="s">
        <v>595</v>
      </c>
      <c r="C14" s="73" t="s">
        <v>596</v>
      </c>
      <c r="D14" s="73" t="s">
        <v>318</v>
      </c>
      <c r="E14" s="66" t="s">
        <v>448</v>
      </c>
      <c r="F14" s="73">
        <f>VLOOKUP($N14,УЧАСТНИКИ!$A$2:$L$655,7,FALSE)</f>
        <v>0</v>
      </c>
      <c r="G14" s="56" t="str">
        <f>VLOOKUP($N14,УЧАСТНИКИ!$A$2:$L$655,11,FALSE)</f>
        <v>МО</v>
      </c>
      <c r="H14" s="133">
        <v>71093</v>
      </c>
      <c r="I14" s="139" t="s">
        <v>1220</v>
      </c>
      <c r="J14" s="54" t="str">
        <f t="shared" si="1"/>
        <v>3юн</v>
      </c>
      <c r="K14" s="56">
        <f>VLOOKUP($N14,УЧАСТНИКИ!$A$2:$L$655,9,FALSE)</f>
        <v>0</v>
      </c>
      <c r="L14" s="56">
        <v>3</v>
      </c>
      <c r="M14" s="66" t="s">
        <v>959</v>
      </c>
      <c r="N14" s="23" t="s">
        <v>207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24.95" customHeight="1">
      <c r="A15" s="138">
        <f t="shared" si="0"/>
        <v>4</v>
      </c>
      <c r="B15" s="66" t="s">
        <v>1221</v>
      </c>
      <c r="C15" s="73" t="s">
        <v>1222</v>
      </c>
      <c r="D15" s="73" t="s">
        <v>318</v>
      </c>
      <c r="E15" s="66" t="s">
        <v>1216</v>
      </c>
      <c r="F15" s="73">
        <f>VLOOKUP($N15,УЧАСТНИКИ!$A$2:$L$655,7,FALSE)</f>
        <v>0</v>
      </c>
      <c r="G15" s="56" t="s">
        <v>404</v>
      </c>
      <c r="H15" s="133">
        <v>71287</v>
      </c>
      <c r="I15" s="139" t="s">
        <v>1223</v>
      </c>
      <c r="J15" s="54" t="str">
        <f t="shared" si="1"/>
        <v>3юн</v>
      </c>
      <c r="K15" s="56">
        <f>VLOOKUP($N15,УЧАСТНИКИ!$A$2:$L$655,9,FALSE)</f>
        <v>0</v>
      </c>
      <c r="L15" s="56" t="s">
        <v>370</v>
      </c>
      <c r="M15" s="66" t="s">
        <v>1218</v>
      </c>
      <c r="N15" s="23" t="s">
        <v>1028</v>
      </c>
    </row>
    <row r="16" spans="1:25" ht="24.95" customHeight="1">
      <c r="A16" s="138">
        <f t="shared" si="0"/>
        <v>5</v>
      </c>
      <c r="B16" s="66" t="s">
        <v>901</v>
      </c>
      <c r="C16" s="73" t="s">
        <v>902</v>
      </c>
      <c r="D16" s="73" t="s">
        <v>370</v>
      </c>
      <c r="E16" s="66" t="s">
        <v>1068</v>
      </c>
      <c r="F16" s="73">
        <f>VLOOKUP($N16,УЧАСТНИКИ!$A$2:$L$655,7,FALSE)</f>
        <v>0</v>
      </c>
      <c r="G16" s="444" t="str">
        <f>VLOOKUP($N16,УЧАСТНИКИ!$A$2:$L$655,11,FALSE)</f>
        <v>МС</v>
      </c>
      <c r="H16" s="133">
        <v>71849</v>
      </c>
      <c r="I16" s="139" t="s">
        <v>1224</v>
      </c>
      <c r="J16" s="54" t="str">
        <f t="shared" si="1"/>
        <v>3юн</v>
      </c>
      <c r="K16" s="56">
        <f>VLOOKUP($N16,УЧАСТНИКИ!$A$2:$L$655,9,FALSE)</f>
        <v>0</v>
      </c>
      <c r="L16" s="56" t="s">
        <v>842</v>
      </c>
      <c r="M16" s="66" t="s">
        <v>847</v>
      </c>
      <c r="N16" s="23" t="s">
        <v>99</v>
      </c>
    </row>
    <row r="17" spans="1:13" ht="17.25" hidden="1" customHeight="1">
      <c r="A17" s="138" t="e">
        <f t="shared" si="0"/>
        <v>#N/A</v>
      </c>
      <c r="B17" s="66" t="e">
        <f>VLOOKUP($N17,УЧАСТНИКИ!$A$2:$L$655,3,FALSE)</f>
        <v>#N/A</v>
      </c>
      <c r="C17" s="73" t="e">
        <f>VLOOKUP($N17,УЧАСТНИКИ!$A$2:$L$655,4,FALSE)</f>
        <v>#N/A</v>
      </c>
      <c r="D17" s="73" t="e">
        <f>VLOOKUP($N17,УЧАСТНИКИ!$A$2:$L$655,8,FALSE)</f>
        <v>#N/A</v>
      </c>
      <c r="E17" s="66" t="e">
        <f>VLOOKUP($N17,УЧАСТНИКИ!$A$2:$L$655,5,FALSE)</f>
        <v>#N/A</v>
      </c>
      <c r="F17" s="73" t="e">
        <f>VLOOKUP($N17,УЧАСТНИКИ!$A$2:$L$655,7,FALSE)</f>
        <v>#N/A</v>
      </c>
      <c r="G17" s="56" t="e">
        <f>VLOOKUP($N17,УЧАСТНИКИ!$A$2:$L$655,11,FALSE)</f>
        <v>#N/A</v>
      </c>
      <c r="H17" s="133"/>
      <c r="I17" s="139">
        <f t="shared" ref="I17:I36" si="2">IF(H17=0,0,CONCATENATE(MID(H17,1,1),":",MID(H17,2,2),".",MID(H17,4,2)))</f>
        <v>0</v>
      </c>
      <c r="J17" s="54" t="str">
        <f t="shared" ref="J17:J36" si="3">IF(H17&lt;=$P$10,"МСМК",IF(H17&lt;=$Q$10,"МС",IF(H17&lt;=$R$10,"КМС",IF(H17&lt;=$S$10,"1",IF(H17&lt;=$T$10,"2",IF(H17&lt;=$U$10,"3",IF(H17&lt;=$V$10,"1юн",IF(H17&lt;=$W$10,"2юн",IF(H17&lt;=$X$10,"3юн",IF(H17&gt;$X$10,"б/р"))))))))))</f>
        <v>МСМК</v>
      </c>
      <c r="K17" s="56" t="e">
        <f>VLOOKUP($N17,УЧАСТНИКИ!$A$2:$L$655,9,FALSE)</f>
        <v>#N/A</v>
      </c>
      <c r="L17" s="56"/>
      <c r="M17" s="66" t="e">
        <f>VLOOKUP($N17,УЧАСТНИКИ!$A$2:$L$655,10,FALSE)</f>
        <v>#N/A</v>
      </c>
    </row>
    <row r="18" spans="1:13" ht="17.25" hidden="1" customHeight="1">
      <c r="A18" s="138" t="e">
        <f t="shared" si="0"/>
        <v>#N/A</v>
      </c>
      <c r="B18" s="66" t="e">
        <f>VLOOKUP($N18,УЧАСТНИКИ!$A$2:$L$655,3,FALSE)</f>
        <v>#N/A</v>
      </c>
      <c r="C18" s="73" t="e">
        <f>VLOOKUP($N18,УЧАСТНИКИ!$A$2:$L$655,4,FALSE)</f>
        <v>#N/A</v>
      </c>
      <c r="D18" s="73" t="e">
        <f>VLOOKUP($N18,УЧАСТНИКИ!$A$2:$L$655,8,FALSE)</f>
        <v>#N/A</v>
      </c>
      <c r="E18" s="66" t="e">
        <f>VLOOKUP($N18,УЧАСТНИКИ!$A$2:$L$655,5,FALSE)</f>
        <v>#N/A</v>
      </c>
      <c r="F18" s="73" t="e">
        <f>VLOOKUP($N18,УЧАСТНИКИ!$A$2:$L$655,7,FALSE)</f>
        <v>#N/A</v>
      </c>
      <c r="G18" s="56" t="e">
        <f>VLOOKUP($N18,УЧАСТНИКИ!$A$2:$L$655,11,FALSE)</f>
        <v>#N/A</v>
      </c>
      <c r="H18" s="133"/>
      <c r="I18" s="139">
        <f t="shared" si="2"/>
        <v>0</v>
      </c>
      <c r="J18" s="54" t="str">
        <f t="shared" si="3"/>
        <v>МСМК</v>
      </c>
      <c r="K18" s="56" t="e">
        <f>VLOOKUP($N18,УЧАСТНИКИ!$A$2:$L$655,9,FALSE)</f>
        <v>#N/A</v>
      </c>
      <c r="L18" s="56"/>
      <c r="M18" s="66" t="e">
        <f>VLOOKUP($N18,УЧАСТНИКИ!$A$2:$L$655,10,FALSE)</f>
        <v>#N/A</v>
      </c>
    </row>
    <row r="19" spans="1:13" ht="17.25" hidden="1" customHeight="1">
      <c r="A19" s="138" t="e">
        <f t="shared" si="0"/>
        <v>#N/A</v>
      </c>
      <c r="B19" s="66" t="e">
        <f>VLOOKUP($N19,УЧАСТНИКИ!$A$2:$L$655,3,FALSE)</f>
        <v>#N/A</v>
      </c>
      <c r="C19" s="73" t="e">
        <f>VLOOKUP($N19,УЧАСТНИКИ!$A$2:$L$655,4,FALSE)</f>
        <v>#N/A</v>
      </c>
      <c r="D19" s="73" t="e">
        <f>VLOOKUP($N19,УЧАСТНИКИ!$A$2:$L$655,8,FALSE)</f>
        <v>#N/A</v>
      </c>
      <c r="E19" s="66" t="e">
        <f>VLOOKUP($N19,УЧАСТНИКИ!$A$2:$L$655,5,FALSE)</f>
        <v>#N/A</v>
      </c>
      <c r="F19" s="73" t="e">
        <f>VLOOKUP($N19,УЧАСТНИКИ!$A$2:$L$655,7,FALSE)</f>
        <v>#N/A</v>
      </c>
      <c r="G19" s="56" t="e">
        <f>VLOOKUP($N19,УЧАСТНИКИ!$A$2:$L$655,11,FALSE)</f>
        <v>#N/A</v>
      </c>
      <c r="H19" s="133"/>
      <c r="I19" s="139">
        <f t="shared" si="2"/>
        <v>0</v>
      </c>
      <c r="J19" s="54" t="str">
        <f t="shared" si="3"/>
        <v>МСМК</v>
      </c>
      <c r="K19" s="56" t="e">
        <f>VLOOKUP($N19,УЧАСТНИКИ!$A$2:$L$655,9,FALSE)</f>
        <v>#N/A</v>
      </c>
      <c r="L19" s="56"/>
      <c r="M19" s="66" t="e">
        <f>VLOOKUP($N19,УЧАСТНИКИ!$A$2:$L$655,10,FALSE)</f>
        <v>#N/A</v>
      </c>
    </row>
    <row r="20" spans="1:13" ht="17.25" hidden="1" customHeight="1">
      <c r="A20" s="138" t="e">
        <f t="shared" si="0"/>
        <v>#N/A</v>
      </c>
      <c r="B20" s="66" t="e">
        <f>VLOOKUP($N20,УЧАСТНИКИ!$A$2:$L$655,3,FALSE)</f>
        <v>#N/A</v>
      </c>
      <c r="C20" s="73" t="e">
        <f>VLOOKUP($N20,УЧАСТНИКИ!$A$2:$L$655,4,FALSE)</f>
        <v>#N/A</v>
      </c>
      <c r="D20" s="73" t="e">
        <f>VLOOKUP($N20,УЧАСТНИКИ!$A$2:$L$655,8,FALSE)</f>
        <v>#N/A</v>
      </c>
      <c r="E20" s="66" t="e">
        <f>VLOOKUP($N20,УЧАСТНИКИ!$A$2:$L$655,5,FALSE)</f>
        <v>#N/A</v>
      </c>
      <c r="F20" s="73" t="e">
        <f>VLOOKUP($N20,УЧАСТНИКИ!$A$2:$L$655,7,FALSE)</f>
        <v>#N/A</v>
      </c>
      <c r="G20" s="56" t="e">
        <f>VLOOKUP($N20,УЧАСТНИКИ!$A$2:$L$655,11,FALSE)</f>
        <v>#N/A</v>
      </c>
      <c r="H20" s="133"/>
      <c r="I20" s="139">
        <f t="shared" si="2"/>
        <v>0</v>
      </c>
      <c r="J20" s="54" t="str">
        <f t="shared" si="3"/>
        <v>МСМК</v>
      </c>
      <c r="K20" s="56" t="e">
        <f>VLOOKUP($N20,УЧАСТНИКИ!$A$2:$L$655,9,FALSE)</f>
        <v>#N/A</v>
      </c>
      <c r="L20" s="56"/>
      <c r="M20" s="66" t="e">
        <f>VLOOKUP($N20,УЧАСТНИКИ!$A$2:$L$655,10,FALSE)</f>
        <v>#N/A</v>
      </c>
    </row>
    <row r="21" spans="1:13" ht="17.25" hidden="1" customHeight="1">
      <c r="A21" s="138" t="e">
        <f t="shared" si="0"/>
        <v>#N/A</v>
      </c>
      <c r="B21" s="66" t="e">
        <f>VLOOKUP($N21,УЧАСТНИКИ!$A$2:$L$655,3,FALSE)</f>
        <v>#N/A</v>
      </c>
      <c r="C21" s="73" t="e">
        <f>VLOOKUP($N21,УЧАСТНИКИ!$A$2:$L$655,4,FALSE)</f>
        <v>#N/A</v>
      </c>
      <c r="D21" s="73" t="e">
        <f>VLOOKUP($N21,УЧАСТНИКИ!$A$2:$L$655,8,FALSE)</f>
        <v>#N/A</v>
      </c>
      <c r="E21" s="66" t="e">
        <f>VLOOKUP($N21,УЧАСТНИКИ!$A$2:$L$655,5,FALSE)</f>
        <v>#N/A</v>
      </c>
      <c r="F21" s="73" t="e">
        <f>VLOOKUP($N21,УЧАСТНИКИ!$A$2:$L$655,7,FALSE)</f>
        <v>#N/A</v>
      </c>
      <c r="G21" s="56" t="e">
        <f>VLOOKUP($N21,УЧАСТНИКИ!$A$2:$L$655,11,FALSE)</f>
        <v>#N/A</v>
      </c>
      <c r="H21" s="133"/>
      <c r="I21" s="139">
        <f t="shared" si="2"/>
        <v>0</v>
      </c>
      <c r="J21" s="54" t="str">
        <f t="shared" si="3"/>
        <v>МСМК</v>
      </c>
      <c r="K21" s="56" t="e">
        <f>VLOOKUP($N21,УЧАСТНИКИ!$A$2:$L$655,9,FALSE)</f>
        <v>#N/A</v>
      </c>
      <c r="L21" s="56"/>
      <c r="M21" s="66" t="e">
        <f>VLOOKUP($N21,УЧАСТНИКИ!$A$2:$L$655,10,FALSE)</f>
        <v>#N/A</v>
      </c>
    </row>
    <row r="22" spans="1:13" ht="17.25" hidden="1" customHeight="1">
      <c r="A22" s="138" t="e">
        <f t="shared" si="0"/>
        <v>#N/A</v>
      </c>
      <c r="B22" s="66" t="e">
        <f>VLOOKUP($N22,УЧАСТНИКИ!$A$2:$L$655,3,FALSE)</f>
        <v>#N/A</v>
      </c>
      <c r="C22" s="73" t="e">
        <f>VLOOKUP($N22,УЧАСТНИКИ!$A$2:$L$655,4,FALSE)</f>
        <v>#N/A</v>
      </c>
      <c r="D22" s="73" t="e">
        <f>VLOOKUP($N22,УЧАСТНИКИ!$A$2:$L$655,8,FALSE)</f>
        <v>#N/A</v>
      </c>
      <c r="E22" s="66" t="e">
        <f>VLOOKUP($N22,УЧАСТНИКИ!$A$2:$L$655,5,FALSE)</f>
        <v>#N/A</v>
      </c>
      <c r="F22" s="73" t="e">
        <f>VLOOKUP($N22,УЧАСТНИКИ!$A$2:$L$655,7,FALSE)</f>
        <v>#N/A</v>
      </c>
      <c r="G22" s="56" t="e">
        <f>VLOOKUP($N22,УЧАСТНИКИ!$A$2:$L$655,11,FALSE)</f>
        <v>#N/A</v>
      </c>
      <c r="H22" s="133"/>
      <c r="I22" s="139">
        <f t="shared" si="2"/>
        <v>0</v>
      </c>
      <c r="J22" s="54" t="str">
        <f t="shared" si="3"/>
        <v>МСМК</v>
      </c>
      <c r="K22" s="56" t="e">
        <f>VLOOKUP($N22,УЧАСТНИКИ!$A$2:$L$655,9,FALSE)</f>
        <v>#N/A</v>
      </c>
      <c r="L22" s="56"/>
      <c r="M22" s="66" t="e">
        <f>VLOOKUP($N22,УЧАСТНИКИ!$A$2:$L$655,10,FALSE)</f>
        <v>#N/A</v>
      </c>
    </row>
    <row r="23" spans="1:13" ht="17.25" hidden="1" customHeight="1">
      <c r="A23" s="138" t="e">
        <f t="shared" si="0"/>
        <v>#N/A</v>
      </c>
      <c r="B23" s="66" t="e">
        <f>VLOOKUP($N23,УЧАСТНИКИ!$A$2:$L$655,3,FALSE)</f>
        <v>#N/A</v>
      </c>
      <c r="C23" s="73" t="e">
        <f>VLOOKUP($N23,УЧАСТНИКИ!$A$2:$L$655,4,FALSE)</f>
        <v>#N/A</v>
      </c>
      <c r="D23" s="73" t="e">
        <f>VLOOKUP($N23,УЧАСТНИКИ!$A$2:$L$655,8,FALSE)</f>
        <v>#N/A</v>
      </c>
      <c r="E23" s="66" t="e">
        <f>VLOOKUP($N23,УЧАСТНИКИ!$A$2:$L$655,5,FALSE)</f>
        <v>#N/A</v>
      </c>
      <c r="F23" s="73" t="e">
        <f>VLOOKUP($N23,УЧАСТНИКИ!$A$2:$L$655,7,FALSE)</f>
        <v>#N/A</v>
      </c>
      <c r="G23" s="56" t="e">
        <f>VLOOKUP($N23,УЧАСТНИКИ!$A$2:$L$655,11,FALSE)</f>
        <v>#N/A</v>
      </c>
      <c r="H23" s="133"/>
      <c r="I23" s="139">
        <f t="shared" si="2"/>
        <v>0</v>
      </c>
      <c r="J23" s="54" t="str">
        <f t="shared" si="3"/>
        <v>МСМК</v>
      </c>
      <c r="K23" s="56" t="e">
        <f>VLOOKUP($N23,УЧАСТНИКИ!$A$2:$L$655,9,FALSE)</f>
        <v>#N/A</v>
      </c>
      <c r="L23" s="56"/>
      <c r="M23" s="66" t="e">
        <f>VLOOKUP($N23,УЧАСТНИКИ!$A$2:$L$655,10,FALSE)</f>
        <v>#N/A</v>
      </c>
    </row>
    <row r="24" spans="1:13" ht="17.25" hidden="1" customHeight="1">
      <c r="A24" s="138" t="e">
        <f t="shared" si="0"/>
        <v>#N/A</v>
      </c>
      <c r="B24" s="66" t="e">
        <f>VLOOKUP($N24,УЧАСТНИКИ!$A$2:$L$655,3,FALSE)</f>
        <v>#N/A</v>
      </c>
      <c r="C24" s="73" t="e">
        <f>VLOOKUP($N24,УЧАСТНИКИ!$A$2:$L$655,4,FALSE)</f>
        <v>#N/A</v>
      </c>
      <c r="D24" s="73" t="e">
        <f>VLOOKUP($N24,УЧАСТНИКИ!$A$2:$L$655,8,FALSE)</f>
        <v>#N/A</v>
      </c>
      <c r="E24" s="66" t="e">
        <f>VLOOKUP($N24,УЧАСТНИКИ!$A$2:$L$655,5,FALSE)</f>
        <v>#N/A</v>
      </c>
      <c r="F24" s="73" t="e">
        <f>VLOOKUP($N24,УЧАСТНИКИ!$A$2:$L$655,7,FALSE)</f>
        <v>#N/A</v>
      </c>
      <c r="G24" s="56" t="e">
        <f>VLOOKUP($N24,УЧАСТНИКИ!$A$2:$L$655,11,FALSE)</f>
        <v>#N/A</v>
      </c>
      <c r="H24" s="133"/>
      <c r="I24" s="139">
        <f t="shared" si="2"/>
        <v>0</v>
      </c>
      <c r="J24" s="54" t="str">
        <f t="shared" si="3"/>
        <v>МСМК</v>
      </c>
      <c r="K24" s="56" t="e">
        <f>VLOOKUP($N24,УЧАСТНИКИ!$A$2:$L$655,9,FALSE)</f>
        <v>#N/A</v>
      </c>
      <c r="L24" s="56"/>
      <c r="M24" s="66" t="e">
        <f>VLOOKUP($N24,УЧАСТНИКИ!$A$2:$L$655,10,FALSE)</f>
        <v>#N/A</v>
      </c>
    </row>
    <row r="25" spans="1:13" ht="17.25" hidden="1" customHeight="1">
      <c r="A25" s="138" t="e">
        <f t="shared" si="0"/>
        <v>#N/A</v>
      </c>
      <c r="B25" s="66" t="e">
        <f>VLOOKUP($N25,УЧАСТНИКИ!$A$2:$L$655,3,FALSE)</f>
        <v>#N/A</v>
      </c>
      <c r="C25" s="73" t="e">
        <f>VLOOKUP($N25,УЧАСТНИКИ!$A$2:$L$655,4,FALSE)</f>
        <v>#N/A</v>
      </c>
      <c r="D25" s="73" t="e">
        <f>VLOOKUP($N25,УЧАСТНИКИ!$A$2:$L$655,8,FALSE)</f>
        <v>#N/A</v>
      </c>
      <c r="E25" s="66" t="e">
        <f>VLOOKUP($N25,УЧАСТНИКИ!$A$2:$L$655,5,FALSE)</f>
        <v>#N/A</v>
      </c>
      <c r="F25" s="73" t="e">
        <f>VLOOKUP($N25,УЧАСТНИКИ!$A$2:$L$655,7,FALSE)</f>
        <v>#N/A</v>
      </c>
      <c r="G25" s="56" t="e">
        <f>VLOOKUP($N25,УЧАСТНИКИ!$A$2:$L$655,11,FALSE)</f>
        <v>#N/A</v>
      </c>
      <c r="H25" s="133"/>
      <c r="I25" s="139">
        <f t="shared" si="2"/>
        <v>0</v>
      </c>
      <c r="J25" s="54" t="str">
        <f t="shared" si="3"/>
        <v>МСМК</v>
      </c>
      <c r="K25" s="56" t="e">
        <f>VLOOKUP($N25,УЧАСТНИКИ!$A$2:$L$655,9,FALSE)</f>
        <v>#N/A</v>
      </c>
      <c r="L25" s="56"/>
      <c r="M25" s="66" t="e">
        <f>VLOOKUP($N25,УЧАСТНИКИ!$A$2:$L$655,10,FALSE)</f>
        <v>#N/A</v>
      </c>
    </row>
    <row r="26" spans="1:13" ht="17.25" hidden="1" customHeight="1">
      <c r="A26" s="138" t="e">
        <f t="shared" si="0"/>
        <v>#N/A</v>
      </c>
      <c r="B26" s="66" t="e">
        <f>VLOOKUP($N26,УЧАСТНИКИ!$A$2:$L$655,3,FALSE)</f>
        <v>#N/A</v>
      </c>
      <c r="C26" s="73" t="e">
        <f>VLOOKUP($N26,УЧАСТНИКИ!$A$2:$L$655,4,FALSE)</f>
        <v>#N/A</v>
      </c>
      <c r="D26" s="73" t="e">
        <f>VLOOKUP($N26,УЧАСТНИКИ!$A$2:$L$655,8,FALSE)</f>
        <v>#N/A</v>
      </c>
      <c r="E26" s="66" t="e">
        <f>VLOOKUP($N26,УЧАСТНИКИ!$A$2:$L$655,5,FALSE)</f>
        <v>#N/A</v>
      </c>
      <c r="F26" s="73" t="e">
        <f>VLOOKUP($N26,УЧАСТНИКИ!$A$2:$L$655,7,FALSE)</f>
        <v>#N/A</v>
      </c>
      <c r="G26" s="56" t="e">
        <f>VLOOKUP($N26,УЧАСТНИКИ!$A$2:$L$655,11,FALSE)</f>
        <v>#N/A</v>
      </c>
      <c r="H26" s="133"/>
      <c r="I26" s="139">
        <f t="shared" si="2"/>
        <v>0</v>
      </c>
      <c r="J26" s="54" t="str">
        <f t="shared" si="3"/>
        <v>МСМК</v>
      </c>
      <c r="K26" s="56" t="e">
        <f>VLOOKUP($N26,УЧАСТНИКИ!$A$2:$L$655,9,FALSE)</f>
        <v>#N/A</v>
      </c>
      <c r="L26" s="56"/>
      <c r="M26" s="66" t="e">
        <f>VLOOKUP($N26,УЧАСТНИКИ!$A$2:$L$655,10,FALSE)</f>
        <v>#N/A</v>
      </c>
    </row>
    <row r="27" spans="1:13" ht="17.25" hidden="1" customHeight="1">
      <c r="A27" s="138" t="e">
        <f t="shared" si="0"/>
        <v>#N/A</v>
      </c>
      <c r="B27" s="66" t="e">
        <f>VLOOKUP($N27,УЧАСТНИКИ!$A$2:$L$655,3,FALSE)</f>
        <v>#N/A</v>
      </c>
      <c r="C27" s="73" t="e">
        <f>VLOOKUP($N27,УЧАСТНИКИ!$A$2:$L$655,4,FALSE)</f>
        <v>#N/A</v>
      </c>
      <c r="D27" s="73" t="e">
        <f>VLOOKUP($N27,УЧАСТНИКИ!$A$2:$L$655,8,FALSE)</f>
        <v>#N/A</v>
      </c>
      <c r="E27" s="66" t="e">
        <f>VLOOKUP($N27,УЧАСТНИКИ!$A$2:$L$655,5,FALSE)</f>
        <v>#N/A</v>
      </c>
      <c r="F27" s="73" t="e">
        <f>VLOOKUP($N27,УЧАСТНИКИ!$A$2:$L$655,7,FALSE)</f>
        <v>#N/A</v>
      </c>
      <c r="G27" s="56" t="e">
        <f>VLOOKUP($N27,УЧАСТНИКИ!$A$2:$L$655,11,FALSE)</f>
        <v>#N/A</v>
      </c>
      <c r="H27" s="133"/>
      <c r="I27" s="139">
        <f t="shared" si="2"/>
        <v>0</v>
      </c>
      <c r="J27" s="54" t="str">
        <f t="shared" si="3"/>
        <v>МСМК</v>
      </c>
      <c r="K27" s="56" t="e">
        <f>VLOOKUP($N27,УЧАСТНИКИ!$A$2:$L$655,9,FALSE)</f>
        <v>#N/A</v>
      </c>
      <c r="L27" s="56"/>
      <c r="M27" s="66" t="e">
        <f>VLOOKUP($N27,УЧАСТНИКИ!$A$2:$L$655,10,FALSE)</f>
        <v>#N/A</v>
      </c>
    </row>
    <row r="28" spans="1:13" ht="17.25" hidden="1" customHeight="1">
      <c r="A28" s="138" t="e">
        <f t="shared" si="0"/>
        <v>#N/A</v>
      </c>
      <c r="B28" s="66" t="e">
        <f>VLOOKUP($N28,УЧАСТНИКИ!$A$2:$L$655,3,FALSE)</f>
        <v>#N/A</v>
      </c>
      <c r="C28" s="73" t="e">
        <f>VLOOKUP($N28,УЧАСТНИКИ!$A$2:$L$655,4,FALSE)</f>
        <v>#N/A</v>
      </c>
      <c r="D28" s="73" t="e">
        <f>VLOOKUP($N28,УЧАСТНИКИ!$A$2:$L$655,8,FALSE)</f>
        <v>#N/A</v>
      </c>
      <c r="E28" s="66" t="e">
        <f>VLOOKUP($N28,УЧАСТНИКИ!$A$2:$L$655,5,FALSE)</f>
        <v>#N/A</v>
      </c>
      <c r="F28" s="73" t="e">
        <f>VLOOKUP($N28,УЧАСТНИКИ!$A$2:$L$655,7,FALSE)</f>
        <v>#N/A</v>
      </c>
      <c r="G28" s="56" t="e">
        <f>VLOOKUP($N28,УЧАСТНИКИ!$A$2:$L$655,11,FALSE)</f>
        <v>#N/A</v>
      </c>
      <c r="H28" s="133"/>
      <c r="I28" s="139">
        <f t="shared" si="2"/>
        <v>0</v>
      </c>
      <c r="J28" s="54" t="str">
        <f t="shared" si="3"/>
        <v>МСМК</v>
      </c>
      <c r="K28" s="56" t="e">
        <f>VLOOKUP($N28,УЧАСТНИКИ!$A$2:$L$655,9,FALSE)</f>
        <v>#N/A</v>
      </c>
      <c r="L28" s="56"/>
      <c r="M28" s="66" t="e">
        <f>VLOOKUP($N28,УЧАСТНИКИ!$A$2:$L$655,10,FALSE)</f>
        <v>#N/A</v>
      </c>
    </row>
    <row r="29" spans="1:13" ht="17.25" hidden="1" customHeight="1">
      <c r="A29" s="138" t="e">
        <f t="shared" si="0"/>
        <v>#N/A</v>
      </c>
      <c r="B29" s="66" t="e">
        <f>VLOOKUP($N29,УЧАСТНИКИ!$A$2:$L$655,3,FALSE)</f>
        <v>#N/A</v>
      </c>
      <c r="C29" s="73" t="e">
        <f>VLOOKUP($N29,УЧАСТНИКИ!$A$2:$L$655,4,FALSE)</f>
        <v>#N/A</v>
      </c>
      <c r="D29" s="73" t="e">
        <f>VLOOKUP($N29,УЧАСТНИКИ!$A$2:$L$655,8,FALSE)</f>
        <v>#N/A</v>
      </c>
      <c r="E29" s="66" t="e">
        <f>VLOOKUP($N29,УЧАСТНИКИ!$A$2:$L$655,5,FALSE)</f>
        <v>#N/A</v>
      </c>
      <c r="F29" s="73" t="e">
        <f>VLOOKUP($N29,УЧАСТНИКИ!$A$2:$L$655,7,FALSE)</f>
        <v>#N/A</v>
      </c>
      <c r="G29" s="56" t="e">
        <f>VLOOKUP($N29,УЧАСТНИКИ!$A$2:$L$655,11,FALSE)</f>
        <v>#N/A</v>
      </c>
      <c r="H29" s="133"/>
      <c r="I29" s="139">
        <f t="shared" si="2"/>
        <v>0</v>
      </c>
      <c r="J29" s="54" t="str">
        <f t="shared" si="3"/>
        <v>МСМК</v>
      </c>
      <c r="K29" s="56" t="e">
        <f>VLOOKUP($N29,УЧАСТНИКИ!$A$2:$L$655,9,FALSE)</f>
        <v>#N/A</v>
      </c>
      <c r="L29" s="56"/>
      <c r="M29" s="66" t="e">
        <f>VLOOKUP($N29,УЧАСТНИКИ!$A$2:$L$655,10,FALSE)</f>
        <v>#N/A</v>
      </c>
    </row>
    <row r="30" spans="1:13" ht="17.25" hidden="1" customHeight="1">
      <c r="A30" s="138" t="e">
        <f t="shared" si="0"/>
        <v>#N/A</v>
      </c>
      <c r="B30" s="66" t="e">
        <f>VLOOKUP($N30,УЧАСТНИКИ!$A$2:$L$655,3,FALSE)</f>
        <v>#N/A</v>
      </c>
      <c r="C30" s="73" t="e">
        <f>VLOOKUP($N30,УЧАСТНИКИ!$A$2:$L$655,4,FALSE)</f>
        <v>#N/A</v>
      </c>
      <c r="D30" s="73" t="e">
        <f>VLOOKUP($N30,УЧАСТНИКИ!$A$2:$L$655,8,FALSE)</f>
        <v>#N/A</v>
      </c>
      <c r="E30" s="66" t="e">
        <f>VLOOKUP($N30,УЧАСТНИКИ!$A$2:$L$655,5,FALSE)</f>
        <v>#N/A</v>
      </c>
      <c r="F30" s="73" t="e">
        <f>VLOOKUP($N30,УЧАСТНИКИ!$A$2:$L$655,7,FALSE)</f>
        <v>#N/A</v>
      </c>
      <c r="G30" s="56" t="e">
        <f>VLOOKUP($N30,УЧАСТНИКИ!$A$2:$L$655,11,FALSE)</f>
        <v>#N/A</v>
      </c>
      <c r="H30" s="133"/>
      <c r="I30" s="139">
        <f t="shared" si="2"/>
        <v>0</v>
      </c>
      <c r="J30" s="54" t="str">
        <f t="shared" si="3"/>
        <v>МСМК</v>
      </c>
      <c r="K30" s="56" t="e">
        <f>VLOOKUP($N30,УЧАСТНИКИ!$A$2:$L$655,9,FALSE)</f>
        <v>#N/A</v>
      </c>
      <c r="L30" s="56"/>
      <c r="M30" s="66" t="e">
        <f>VLOOKUP($N30,УЧАСТНИКИ!$A$2:$L$655,10,FALSE)</f>
        <v>#N/A</v>
      </c>
    </row>
    <row r="31" spans="1:13" ht="17.25" hidden="1" customHeight="1">
      <c r="A31" s="138" t="e">
        <f t="shared" si="0"/>
        <v>#N/A</v>
      </c>
      <c r="B31" s="66" t="e">
        <f>VLOOKUP($N31,УЧАСТНИКИ!$A$2:$L$655,3,FALSE)</f>
        <v>#N/A</v>
      </c>
      <c r="C31" s="73" t="e">
        <f>VLOOKUP($N31,УЧАСТНИКИ!$A$2:$L$655,4,FALSE)</f>
        <v>#N/A</v>
      </c>
      <c r="D31" s="73" t="e">
        <f>VLOOKUP($N31,УЧАСТНИКИ!$A$2:$L$655,8,FALSE)</f>
        <v>#N/A</v>
      </c>
      <c r="E31" s="66" t="e">
        <f>VLOOKUP($N31,УЧАСТНИКИ!$A$2:$L$655,5,FALSE)</f>
        <v>#N/A</v>
      </c>
      <c r="F31" s="73" t="e">
        <f>VLOOKUP($N31,УЧАСТНИКИ!$A$2:$L$655,7,FALSE)</f>
        <v>#N/A</v>
      </c>
      <c r="G31" s="56" t="e">
        <f>VLOOKUP($N31,УЧАСТНИКИ!$A$2:$L$655,11,FALSE)</f>
        <v>#N/A</v>
      </c>
      <c r="H31" s="133"/>
      <c r="I31" s="139">
        <f t="shared" si="2"/>
        <v>0</v>
      </c>
      <c r="J31" s="54" t="str">
        <f t="shared" si="3"/>
        <v>МСМК</v>
      </c>
      <c r="K31" s="56" t="e">
        <f>VLOOKUP($N31,УЧАСТНИКИ!$A$2:$L$655,9,FALSE)</f>
        <v>#N/A</v>
      </c>
      <c r="L31" s="56"/>
      <c r="M31" s="66" t="e">
        <f>VLOOKUP($N31,УЧАСТНИКИ!$A$2:$L$655,10,FALSE)</f>
        <v>#N/A</v>
      </c>
    </row>
    <row r="32" spans="1:13" ht="17.25" hidden="1" customHeight="1">
      <c r="A32" s="138" t="e">
        <f t="shared" si="0"/>
        <v>#N/A</v>
      </c>
      <c r="B32" s="66" t="e">
        <f>VLOOKUP($N32,УЧАСТНИКИ!$A$2:$L$655,3,FALSE)</f>
        <v>#N/A</v>
      </c>
      <c r="C32" s="73" t="e">
        <f>VLOOKUP($N32,УЧАСТНИКИ!$A$2:$L$655,4,FALSE)</f>
        <v>#N/A</v>
      </c>
      <c r="D32" s="73" t="e">
        <f>VLOOKUP($N32,УЧАСТНИКИ!$A$2:$L$655,8,FALSE)</f>
        <v>#N/A</v>
      </c>
      <c r="E32" s="66" t="e">
        <f>VLOOKUP($N32,УЧАСТНИКИ!$A$2:$L$655,5,FALSE)</f>
        <v>#N/A</v>
      </c>
      <c r="F32" s="73" t="e">
        <f>VLOOKUP($N32,УЧАСТНИКИ!$A$2:$L$655,7,FALSE)</f>
        <v>#N/A</v>
      </c>
      <c r="G32" s="56" t="e">
        <f>VLOOKUP($N32,УЧАСТНИКИ!$A$2:$L$655,11,FALSE)</f>
        <v>#N/A</v>
      </c>
      <c r="H32" s="133"/>
      <c r="I32" s="139">
        <f t="shared" si="2"/>
        <v>0</v>
      </c>
      <c r="J32" s="54" t="str">
        <f t="shared" si="3"/>
        <v>МСМК</v>
      </c>
      <c r="K32" s="56" t="e">
        <f>VLOOKUP($N32,УЧАСТНИКИ!$A$2:$L$655,9,FALSE)</f>
        <v>#N/A</v>
      </c>
      <c r="L32" s="56"/>
      <c r="M32" s="66" t="e">
        <f>VLOOKUP($N32,УЧАСТНИКИ!$A$2:$L$655,10,FALSE)</f>
        <v>#N/A</v>
      </c>
    </row>
    <row r="33" spans="1:14" ht="17.25" hidden="1" customHeight="1">
      <c r="A33" s="138" t="e">
        <f t="shared" si="0"/>
        <v>#N/A</v>
      </c>
      <c r="B33" s="66" t="e">
        <f>VLOOKUP($N33,УЧАСТНИКИ!$A$2:$L$655,3,FALSE)</f>
        <v>#N/A</v>
      </c>
      <c r="C33" s="73" t="e">
        <f>VLOOKUP($N33,УЧАСТНИКИ!$A$2:$L$655,4,FALSE)</f>
        <v>#N/A</v>
      </c>
      <c r="D33" s="73" t="e">
        <f>VLOOKUP($N33,УЧАСТНИКИ!$A$2:$L$655,8,FALSE)</f>
        <v>#N/A</v>
      </c>
      <c r="E33" s="66" t="e">
        <f>VLOOKUP($N33,УЧАСТНИКИ!$A$2:$L$655,5,FALSE)</f>
        <v>#N/A</v>
      </c>
      <c r="F33" s="73" t="e">
        <f>VLOOKUP($N33,УЧАСТНИКИ!$A$2:$L$655,7,FALSE)</f>
        <v>#N/A</v>
      </c>
      <c r="G33" s="56" t="e">
        <f>VLOOKUP($N33,УЧАСТНИКИ!$A$2:$L$655,11,FALSE)</f>
        <v>#N/A</v>
      </c>
      <c r="H33" s="133"/>
      <c r="I33" s="139">
        <f t="shared" si="2"/>
        <v>0</v>
      </c>
      <c r="J33" s="54" t="str">
        <f t="shared" si="3"/>
        <v>МСМК</v>
      </c>
      <c r="K33" s="56" t="e">
        <f>VLOOKUP($N33,УЧАСТНИКИ!$A$2:$L$655,9,FALSE)</f>
        <v>#N/A</v>
      </c>
      <c r="L33" s="56"/>
      <c r="M33" s="66" t="e">
        <f>VLOOKUP($N33,УЧАСТНИКИ!$A$2:$L$655,10,FALSE)</f>
        <v>#N/A</v>
      </c>
    </row>
    <row r="34" spans="1:14" ht="17.25" hidden="1" customHeight="1">
      <c r="A34" s="138" t="e">
        <f t="shared" si="0"/>
        <v>#N/A</v>
      </c>
      <c r="B34" s="66" t="e">
        <f>VLOOKUP($N34,УЧАСТНИКИ!$A$2:$L$655,3,FALSE)</f>
        <v>#N/A</v>
      </c>
      <c r="C34" s="73" t="e">
        <f>VLOOKUP($N34,УЧАСТНИКИ!$A$2:$L$655,4,FALSE)</f>
        <v>#N/A</v>
      </c>
      <c r="D34" s="73" t="e">
        <f>VLOOKUP($N34,УЧАСТНИКИ!$A$2:$L$655,8,FALSE)</f>
        <v>#N/A</v>
      </c>
      <c r="E34" s="66" t="e">
        <f>VLOOKUP($N34,УЧАСТНИКИ!$A$2:$L$655,5,FALSE)</f>
        <v>#N/A</v>
      </c>
      <c r="F34" s="73" t="e">
        <f>VLOOKUP($N34,УЧАСТНИКИ!$A$2:$L$655,7,FALSE)</f>
        <v>#N/A</v>
      </c>
      <c r="G34" s="56" t="e">
        <f>VLOOKUP($N34,УЧАСТНИКИ!$A$2:$L$655,11,FALSE)</f>
        <v>#N/A</v>
      </c>
      <c r="H34" s="133"/>
      <c r="I34" s="139">
        <f t="shared" si="2"/>
        <v>0</v>
      </c>
      <c r="J34" s="54" t="str">
        <f t="shared" si="3"/>
        <v>МСМК</v>
      </c>
      <c r="K34" s="56" t="e">
        <f>VLOOKUP($N34,УЧАСТНИКИ!$A$2:$L$655,9,FALSE)</f>
        <v>#N/A</v>
      </c>
      <c r="L34" s="56"/>
      <c r="M34" s="66" t="e">
        <f>VLOOKUP($N34,УЧАСТНИКИ!$A$2:$L$655,10,FALSE)</f>
        <v>#N/A</v>
      </c>
    </row>
    <row r="35" spans="1:14" ht="17.25" hidden="1" customHeight="1">
      <c r="A35" s="138" t="e">
        <f t="shared" si="0"/>
        <v>#N/A</v>
      </c>
      <c r="B35" s="66" t="e">
        <f>VLOOKUP($N35,УЧАСТНИКИ!$A$2:$L$655,3,FALSE)</f>
        <v>#N/A</v>
      </c>
      <c r="C35" s="73" t="e">
        <f>VLOOKUP($N35,УЧАСТНИКИ!$A$2:$L$655,4,FALSE)</f>
        <v>#N/A</v>
      </c>
      <c r="D35" s="73" t="e">
        <f>VLOOKUP($N35,УЧАСТНИКИ!$A$2:$L$655,8,FALSE)</f>
        <v>#N/A</v>
      </c>
      <c r="E35" s="66" t="e">
        <f>VLOOKUP($N35,УЧАСТНИКИ!$A$2:$L$655,5,FALSE)</f>
        <v>#N/A</v>
      </c>
      <c r="F35" s="73" t="e">
        <f>VLOOKUP($N35,УЧАСТНИКИ!$A$2:$L$655,7,FALSE)</f>
        <v>#N/A</v>
      </c>
      <c r="G35" s="56" t="e">
        <f>VLOOKUP($N35,УЧАСТНИКИ!$A$2:$L$655,11,FALSE)</f>
        <v>#N/A</v>
      </c>
      <c r="H35" s="133"/>
      <c r="I35" s="139">
        <f t="shared" si="2"/>
        <v>0</v>
      </c>
      <c r="J35" s="54" t="str">
        <f t="shared" si="3"/>
        <v>МСМК</v>
      </c>
      <c r="K35" s="56" t="e">
        <f>VLOOKUP($N35,УЧАСТНИКИ!$A$2:$L$655,9,FALSE)</f>
        <v>#N/A</v>
      </c>
      <c r="L35" s="56"/>
      <c r="M35" s="66" t="e">
        <f>VLOOKUP($N35,УЧАСТНИКИ!$A$2:$L$655,10,FALSE)</f>
        <v>#N/A</v>
      </c>
    </row>
    <row r="36" spans="1:14" ht="17.25" hidden="1" customHeight="1">
      <c r="A36" s="138" t="e">
        <f t="shared" si="0"/>
        <v>#N/A</v>
      </c>
      <c r="B36" s="66" t="e">
        <f>VLOOKUP($N36,УЧАСТНИКИ!$A$2:$L$655,3,FALSE)</f>
        <v>#N/A</v>
      </c>
      <c r="C36" s="73" t="e">
        <f>VLOOKUP($N36,УЧАСТНИКИ!$A$2:$L$655,4,FALSE)</f>
        <v>#N/A</v>
      </c>
      <c r="D36" s="73" t="e">
        <f>VLOOKUP($N36,УЧАСТНИКИ!$A$2:$L$655,8,FALSE)</f>
        <v>#N/A</v>
      </c>
      <c r="E36" s="66" t="e">
        <f>VLOOKUP($N36,УЧАСТНИКИ!$A$2:$L$655,5,FALSE)</f>
        <v>#N/A</v>
      </c>
      <c r="F36" s="73" t="e">
        <f>VLOOKUP($N36,УЧАСТНИКИ!$A$2:$L$655,7,FALSE)</f>
        <v>#N/A</v>
      </c>
      <c r="G36" s="56" t="e">
        <f>VLOOKUP($N36,УЧАСТНИКИ!$A$2:$L$655,11,FALSE)</f>
        <v>#N/A</v>
      </c>
      <c r="H36" s="133"/>
      <c r="I36" s="139">
        <f t="shared" si="2"/>
        <v>0</v>
      </c>
      <c r="J36" s="54" t="str">
        <f t="shared" si="3"/>
        <v>МСМК</v>
      </c>
      <c r="K36" s="56" t="e">
        <f>VLOOKUP($N36,УЧАСТНИКИ!$A$2:$L$655,9,FALSE)</f>
        <v>#N/A</v>
      </c>
      <c r="L36" s="56"/>
      <c r="M36" s="66" t="e">
        <f>VLOOKUP($N36,УЧАСТНИКИ!$A$2:$L$655,10,FALSE)</f>
        <v>#N/A</v>
      </c>
    </row>
    <row r="37" spans="1:14" ht="17.25" hidden="1" customHeight="1">
      <c r="A37" s="73"/>
      <c r="H37" s="134"/>
    </row>
    <row r="38" spans="1:14">
      <c r="A38" s="73"/>
    </row>
    <row r="39" spans="1:14">
      <c r="A39" s="73"/>
    </row>
    <row r="40" spans="1:14">
      <c r="A40" s="73"/>
    </row>
    <row r="41" spans="1:14" ht="15" customHeight="1">
      <c r="A41" s="42"/>
      <c r="B41" s="203" t="s">
        <v>188</v>
      </c>
      <c r="E41" s="524" t="s">
        <v>1034</v>
      </c>
      <c r="F41" s="524"/>
      <c r="G41" s="524"/>
      <c r="H41" s="524"/>
      <c r="I41" s="524"/>
      <c r="J41" s="524"/>
      <c r="K41" s="524"/>
      <c r="L41" s="524"/>
      <c r="M41" s="524"/>
      <c r="N41" s="36"/>
    </row>
    <row r="42" spans="1:14">
      <c r="E42" s="167"/>
      <c r="F42" s="10"/>
      <c r="G42" s="36"/>
      <c r="H42" s="54"/>
      <c r="I42" s="54"/>
      <c r="J42" s="42"/>
      <c r="K42" s="42"/>
      <c r="L42" s="42"/>
      <c r="N42" s="36"/>
    </row>
    <row r="43" spans="1:14">
      <c r="E43" s="167"/>
      <c r="F43" s="10"/>
      <c r="G43" s="36"/>
      <c r="H43" s="54"/>
      <c r="I43" s="54"/>
      <c r="J43" s="42"/>
      <c r="K43" s="42"/>
      <c r="L43" s="42"/>
      <c r="N43" s="36"/>
    </row>
    <row r="44" spans="1:14" ht="15" customHeight="1">
      <c r="B44" s="203" t="s">
        <v>189</v>
      </c>
      <c r="E44" s="524" t="s">
        <v>1248</v>
      </c>
      <c r="F44" s="524"/>
      <c r="G44" s="524"/>
      <c r="H44" s="524"/>
      <c r="I44" s="524"/>
      <c r="J44" s="524"/>
      <c r="K44" s="524"/>
      <c r="L44" s="524"/>
      <c r="M44" s="524"/>
      <c r="N44" s="36"/>
    </row>
    <row r="45" spans="1:14">
      <c r="A45" s="73"/>
    </row>
    <row r="46" spans="1:14">
      <c r="A46" s="73"/>
    </row>
    <row r="47" spans="1:14">
      <c r="A47" s="73"/>
    </row>
    <row r="48" spans="1:14">
      <c r="A48" s="73"/>
    </row>
    <row r="49" spans="1:1">
      <c r="A49" s="73"/>
    </row>
    <row r="50" spans="1:1">
      <c r="A50" s="73"/>
    </row>
    <row r="51" spans="1:1">
      <c r="A51" s="73"/>
    </row>
    <row r="52" spans="1:1">
      <c r="A52" s="73"/>
    </row>
    <row r="53" spans="1:1">
      <c r="A53" s="73"/>
    </row>
    <row r="54" spans="1:1">
      <c r="A54" s="73"/>
    </row>
    <row r="55" spans="1:1">
      <c r="A55" s="73"/>
    </row>
    <row r="56" spans="1:1">
      <c r="A56" s="73"/>
    </row>
    <row r="57" spans="1:1">
      <c r="A57" s="73"/>
    </row>
    <row r="58" spans="1:1">
      <c r="A58" s="73"/>
    </row>
    <row r="59" spans="1:1">
      <c r="A59" s="73"/>
    </row>
    <row r="60" spans="1:1">
      <c r="A60" s="73"/>
    </row>
    <row r="61" spans="1:1">
      <c r="A61" s="73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  <row r="81" spans="1:1">
      <c r="A81" s="42"/>
    </row>
  </sheetData>
  <sortState ref="A12:X25">
    <sortCondition ref="H12:H25"/>
  </sortState>
  <mergeCells count="25">
    <mergeCell ref="A1:M1"/>
    <mergeCell ref="A2:M2"/>
    <mergeCell ref="A3:M3"/>
    <mergeCell ref="A6:M6"/>
    <mergeCell ref="A4:M4"/>
    <mergeCell ref="F8:G8"/>
    <mergeCell ref="I8:J8"/>
    <mergeCell ref="A5:M5"/>
    <mergeCell ref="F7:G7"/>
    <mergeCell ref="A7:B7"/>
    <mergeCell ref="I7:J7"/>
    <mergeCell ref="A10:A11"/>
    <mergeCell ref="B10:B11"/>
    <mergeCell ref="C10:C11"/>
    <mergeCell ref="D10:D11"/>
    <mergeCell ref="A8:B8"/>
    <mergeCell ref="E41:M41"/>
    <mergeCell ref="E44:M44"/>
    <mergeCell ref="M10:M11"/>
    <mergeCell ref="J10:J11"/>
    <mergeCell ref="E10:E11"/>
    <mergeCell ref="F10:F11"/>
    <mergeCell ref="G10:G11"/>
    <mergeCell ref="I10:I11"/>
    <mergeCell ref="L10:L11"/>
  </mergeCells>
  <phoneticPr fontId="2" type="noConversion"/>
  <printOptions horizontalCentered="1"/>
  <pageMargins left="0" right="0" top="0.78740157480314965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Y81"/>
  <sheetViews>
    <sheetView workbookViewId="0">
      <selection activeCell="E13" sqref="E13"/>
    </sheetView>
  </sheetViews>
  <sheetFormatPr defaultColWidth="8.28515625" defaultRowHeight="12.75" outlineLevelCol="1"/>
  <cols>
    <col min="1" max="1" width="5.85546875" style="39" customWidth="1"/>
    <col min="2" max="2" width="25.85546875" style="23" customWidth="1"/>
    <col min="3" max="3" width="10.140625" style="42" bestFit="1" customWidth="1"/>
    <col min="4" max="4" width="7.42578125" style="42" customWidth="1"/>
    <col min="5" max="5" width="18.5703125" style="23" customWidth="1"/>
    <col min="6" max="6" width="5.85546875" style="23" hidden="1" customWidth="1"/>
    <col min="7" max="7" width="11.5703125" style="23" customWidth="1"/>
    <col min="8" max="8" width="15" style="23" hidden="1" customWidth="1" outlineLevel="1"/>
    <col min="9" max="9" width="10.7109375" style="42" customWidth="1" collapsed="1"/>
    <col min="10" max="10" width="6.5703125" style="23" hidden="1" customWidth="1"/>
    <col min="11" max="11" width="8.42578125" style="36" hidden="1" customWidth="1"/>
    <col min="12" max="12" width="8.42578125" style="36" customWidth="1"/>
    <col min="13" max="13" width="29.42578125" style="23" customWidth="1"/>
    <col min="14" max="24" width="8.28515625" style="23" hidden="1" customWidth="1" outlineLevel="1"/>
    <col min="25" max="25" width="8.28515625" style="23" collapsed="1"/>
    <col min="26" max="16384" width="8.28515625" style="23"/>
  </cols>
  <sheetData>
    <row r="1" spans="1:2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T1" s="146"/>
      <c r="U1" s="146"/>
      <c r="V1" s="147"/>
    </row>
    <row r="2" spans="1:25" s="232" customFormat="1">
      <c r="A2" s="520" t="str">
        <f>Name_2</f>
        <v>РОСТОВСКАЯ ГОРОДСКАЯ ФЕДЕРАЦИЯ ЛЁГКОЙ АТЛЕТИКИ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T2" s="395"/>
      <c r="U2" s="395"/>
      <c r="V2" s="396"/>
    </row>
    <row r="3" spans="1:2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T3" s="146"/>
      <c r="U3" s="146"/>
      <c r="V3" s="147"/>
    </row>
    <row r="4" spans="1:2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T4" s="146"/>
      <c r="U4" s="146"/>
      <c r="V4" s="147"/>
    </row>
    <row r="5" spans="1:25" s="58" customFormat="1" ht="27.7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T5" s="221"/>
      <c r="U5" s="221"/>
      <c r="V5" s="222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T6" s="146"/>
      <c r="U6" s="146"/>
      <c r="V6" s="147"/>
    </row>
    <row r="7" spans="1:25" ht="12.75" customHeight="1">
      <c r="A7" s="488" t="s">
        <v>1111</v>
      </c>
      <c r="B7" s="488"/>
      <c r="D7" s="41"/>
      <c r="E7" s="3"/>
      <c r="F7" s="489"/>
      <c r="G7" s="489"/>
      <c r="H7" s="132"/>
      <c r="I7" s="490"/>
      <c r="J7" s="490"/>
      <c r="T7" s="146"/>
      <c r="U7" s="146"/>
      <c r="V7" s="147"/>
    </row>
    <row r="8" spans="1:25" ht="12.75" customHeight="1">
      <c r="A8" s="488"/>
      <c r="B8" s="488"/>
      <c r="D8" s="41"/>
      <c r="E8" s="3"/>
      <c r="F8" s="491"/>
      <c r="G8" s="491"/>
      <c r="H8" s="131"/>
      <c r="I8" s="490"/>
      <c r="J8" s="490"/>
      <c r="M8" s="169" t="str">
        <f>d_6</f>
        <v>t° +20 вл. 58%</v>
      </c>
      <c r="T8" s="146"/>
      <c r="U8" s="146"/>
      <c r="V8" s="147"/>
    </row>
    <row r="9" spans="1:25" ht="13.5" customHeight="1" thickBot="1">
      <c r="A9" s="7" t="str">
        <f>d_4</f>
        <v>ЖЕНЩИНЫ</v>
      </c>
      <c r="E9" s="159" t="s">
        <v>89</v>
      </c>
      <c r="G9" s="155"/>
      <c r="H9" s="131"/>
      <c r="J9" s="157" t="str">
        <f>'1500м'!I7</f>
        <v>15:30</v>
      </c>
      <c r="K9" s="42"/>
      <c r="L9" s="42"/>
      <c r="M9" s="123"/>
      <c r="N9" s="23" t="s">
        <v>20</v>
      </c>
      <c r="P9" s="118" t="s">
        <v>125</v>
      </c>
      <c r="Q9" s="118" t="s">
        <v>126</v>
      </c>
      <c r="R9" s="118" t="s">
        <v>127</v>
      </c>
      <c r="S9" s="118">
        <v>1</v>
      </c>
      <c r="T9" s="118">
        <v>2</v>
      </c>
      <c r="U9" s="118" t="s">
        <v>50</v>
      </c>
      <c r="V9" s="118" t="s">
        <v>128</v>
      </c>
      <c r="W9" s="118" t="s">
        <v>129</v>
      </c>
      <c r="X9" s="118" t="s">
        <v>130</v>
      </c>
    </row>
    <row r="10" spans="1:25" ht="15.75" customHeight="1">
      <c r="A10" s="484" t="s">
        <v>13</v>
      </c>
      <c r="B10" s="484" t="s">
        <v>68</v>
      </c>
      <c r="C10" s="484" t="s">
        <v>69</v>
      </c>
      <c r="D10" s="484" t="s">
        <v>14</v>
      </c>
      <c r="E10" s="484" t="s">
        <v>110</v>
      </c>
      <c r="F10" s="485" t="s">
        <v>112</v>
      </c>
      <c r="G10" s="477" t="s">
        <v>119</v>
      </c>
      <c r="H10" s="95"/>
      <c r="I10" s="485" t="s">
        <v>23</v>
      </c>
      <c r="J10" s="486" t="s">
        <v>17</v>
      </c>
      <c r="K10" s="96" t="s">
        <v>18</v>
      </c>
      <c r="L10" s="486" t="s">
        <v>61</v>
      </c>
      <c r="M10" s="483" t="s">
        <v>19</v>
      </c>
      <c r="P10" s="142">
        <v>40874</v>
      </c>
      <c r="Q10" s="142">
        <v>42010</v>
      </c>
      <c r="R10" s="142">
        <v>43834</v>
      </c>
      <c r="S10" s="142">
        <v>45934</v>
      </c>
      <c r="T10" s="142">
        <v>52134</v>
      </c>
      <c r="U10" s="142">
        <v>54634</v>
      </c>
      <c r="V10" s="142">
        <v>61434</v>
      </c>
      <c r="W10" s="142">
        <v>64634</v>
      </c>
      <c r="X10" s="143">
        <v>72234</v>
      </c>
    </row>
    <row r="11" spans="1:25" ht="15.75">
      <c r="A11" s="484"/>
      <c r="B11" s="484"/>
      <c r="C11" s="484"/>
      <c r="D11" s="484"/>
      <c r="E11" s="484"/>
      <c r="F11" s="485"/>
      <c r="G11" s="477"/>
      <c r="H11" s="95"/>
      <c r="I11" s="485"/>
      <c r="J11" s="487"/>
      <c r="K11" s="96"/>
      <c r="L11" s="526"/>
      <c r="M11" s="483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1:25" s="58" customFormat="1" ht="24.95" customHeight="1">
      <c r="A12" s="138">
        <v>1</v>
      </c>
      <c r="B12" s="440" t="s">
        <v>1258</v>
      </c>
      <c r="C12" s="440" t="s">
        <v>951</v>
      </c>
      <c r="D12" s="73"/>
      <c r="E12" s="66" t="s">
        <v>1269</v>
      </c>
      <c r="F12" s="73">
        <f>VLOOKUP($N12,УЧАСТНИКИ!$A$2:$L$655,7,FALSE)</f>
        <v>0</v>
      </c>
      <c r="G12" s="56" t="s">
        <v>404</v>
      </c>
      <c r="H12" s="133">
        <v>65622</v>
      </c>
      <c r="I12" s="441" t="s">
        <v>1265</v>
      </c>
      <c r="J12" s="54" t="str">
        <f t="shared" ref="J12:J36" si="0">IF(H12&lt;=$P$10,"МСМК",IF(H12&lt;=$Q$10,"МС",IF(H12&lt;=$R$10,"КМС",IF(H12&lt;=$S$10,"1",IF(H12&lt;=$T$10,"2",IF(H12&lt;=$U$10,"3",IF(H12&lt;=$V$10,"1юн",IF(H12&lt;=$W$10,"2юн",IF(H12&lt;=$X$10,"3юн",IF(H12&gt;$X$10,"б/р"))))))))))</f>
        <v>3юн</v>
      </c>
      <c r="K12" s="56">
        <f>VLOOKUP($N12,УЧАСТНИКИ!$A$2:$L$655,9,FALSE)</f>
        <v>0</v>
      </c>
      <c r="L12" s="56">
        <v>2</v>
      </c>
      <c r="M12" s="66" t="s">
        <v>1271</v>
      </c>
      <c r="N12" s="23" t="s">
        <v>94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s="58" customFormat="1" ht="24.95" customHeight="1">
      <c r="A13" s="138">
        <v>2</v>
      </c>
      <c r="B13" s="440" t="s">
        <v>1261</v>
      </c>
      <c r="C13" s="440" t="s">
        <v>1264</v>
      </c>
      <c r="D13" s="73"/>
      <c r="E13" s="66" t="s">
        <v>1270</v>
      </c>
      <c r="F13" s="73">
        <f>VLOOKUP($N16,УЧАСТНИКИ!$A$2:$L$655,7,FALSE)</f>
        <v>0</v>
      </c>
      <c r="G13" s="56" t="str">
        <f>VLOOKUP($N16,УЧАСТНИКИ!$A$2:$L$655,11,FALSE)</f>
        <v>МО</v>
      </c>
      <c r="H13" s="133">
        <v>71093</v>
      </c>
      <c r="I13" s="441" t="s">
        <v>1268</v>
      </c>
      <c r="J13" s="54" t="str">
        <f>IF(H13&lt;=$P$10,"МСМК",IF(H13&lt;=$Q$10,"МС",IF(H13&lt;=$R$10,"КМС",IF(H13&lt;=$S$10,"1",IF(H13&lt;=$T$10,"2",IF(H13&lt;=$U$10,"3",IF(H13&lt;=$V$10,"1юн",IF(H13&lt;=$W$10,"2юн",IF(H13&lt;=$X$10,"3юн",IF(H13&gt;$X$10,"б/р"))))))))))</f>
        <v>3юн</v>
      </c>
      <c r="K13" s="56">
        <f>VLOOKUP($N16,УЧАСТНИКИ!$A$2:$L$655,9,FALSE)</f>
        <v>0</v>
      </c>
      <c r="L13" s="56">
        <v>3</v>
      </c>
      <c r="M13" s="66" t="s">
        <v>1272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s="58" customFormat="1" ht="24.95" customHeight="1">
      <c r="A14" s="397">
        <f>RANK(H14,$H$12:$H$157,1)</f>
        <v>3</v>
      </c>
      <c r="B14" s="440" t="s">
        <v>1259</v>
      </c>
      <c r="C14" s="440" t="s">
        <v>1262</v>
      </c>
      <c r="D14" s="73"/>
      <c r="E14" s="66" t="s">
        <v>1074</v>
      </c>
      <c r="F14" s="73">
        <f>VLOOKUP($N14,УЧАСТНИКИ!$A$2:$L$655,7,FALSE)</f>
        <v>0</v>
      </c>
      <c r="G14" s="56" t="s">
        <v>404</v>
      </c>
      <c r="H14" s="133">
        <v>70460</v>
      </c>
      <c r="I14" s="441" t="s">
        <v>1266</v>
      </c>
      <c r="J14" s="234" t="str">
        <f t="shared" si="0"/>
        <v>3юн</v>
      </c>
      <c r="K14" s="56">
        <f>VLOOKUP($N14,УЧАСТНИКИ!$A$2:$L$655,9,FALSE)</f>
        <v>0</v>
      </c>
      <c r="L14" s="56" t="s">
        <v>128</v>
      </c>
      <c r="M14" s="66"/>
      <c r="N14" s="23" t="s">
        <v>759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s="58" customFormat="1" ht="24.95" customHeight="1">
      <c r="A15" s="397">
        <v>4</v>
      </c>
      <c r="B15" s="440" t="s">
        <v>1260</v>
      </c>
      <c r="C15" s="440" t="s">
        <v>1263</v>
      </c>
      <c r="D15" s="77"/>
      <c r="E15" s="78" t="s">
        <v>1270</v>
      </c>
      <c r="F15" s="77" t="e">
        <f>VLOOKUP($O15,УЧАСТНИКИ!$A$2:$L$655,7,FALSE)</f>
        <v>#N/A</v>
      </c>
      <c r="G15" s="443" t="s">
        <v>404</v>
      </c>
      <c r="H15" s="229">
        <v>4516</v>
      </c>
      <c r="I15" s="441" t="s">
        <v>1267</v>
      </c>
      <c r="J15" s="229"/>
      <c r="K15" s="212"/>
      <c r="L15" s="60" t="s">
        <v>128</v>
      </c>
      <c r="M15" s="448" t="s">
        <v>1272</v>
      </c>
      <c r="N15" s="78" t="s">
        <v>462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s="58" customFormat="1" ht="24.95" customHeight="1">
      <c r="A16" s="138"/>
      <c r="N16" s="23" t="s">
        <v>207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13" ht="17.25" hidden="1" customHeight="1">
      <c r="A17" s="138" t="e">
        <f t="shared" ref="A17:A36" si="1">RANK(H17,$H$12:$H$157,1)</f>
        <v>#N/A</v>
      </c>
      <c r="B17" s="66" t="e">
        <f>VLOOKUP($N17,УЧАСТНИКИ!$A$2:$L$655,3,FALSE)</f>
        <v>#N/A</v>
      </c>
      <c r="C17" s="73" t="e">
        <f>VLOOKUP($N17,УЧАСТНИКИ!$A$2:$L$655,4,FALSE)</f>
        <v>#N/A</v>
      </c>
      <c r="D17" s="73" t="e">
        <f>VLOOKUP($N17,УЧАСТНИКИ!$A$2:$L$655,8,FALSE)</f>
        <v>#N/A</v>
      </c>
      <c r="E17" s="66" t="e">
        <f>VLOOKUP($N17,УЧАСТНИКИ!$A$2:$L$655,5,FALSE)</f>
        <v>#N/A</v>
      </c>
      <c r="F17" s="73" t="e">
        <f>VLOOKUP($N17,УЧАСТНИКИ!$A$2:$L$655,7,FALSE)</f>
        <v>#N/A</v>
      </c>
      <c r="G17" s="56" t="e">
        <f>VLOOKUP($N17,УЧАСТНИКИ!$A$2:$L$655,11,FALSE)</f>
        <v>#N/A</v>
      </c>
      <c r="H17" s="133"/>
      <c r="I17" s="139">
        <f t="shared" ref="I17:I36" si="2">IF(H17=0,0,CONCATENATE(MID(H17,1,1),":",MID(H17,2,2),".",MID(H17,4,2)))</f>
        <v>0</v>
      </c>
      <c r="J17" s="54" t="str">
        <f t="shared" si="0"/>
        <v>МСМК</v>
      </c>
      <c r="K17" s="56" t="e">
        <f>VLOOKUP($N17,УЧАСТНИКИ!$A$2:$L$655,9,FALSE)</f>
        <v>#N/A</v>
      </c>
      <c r="L17" s="56"/>
      <c r="M17" s="66" t="e">
        <f>VLOOKUP($N17,УЧАСТНИКИ!$A$2:$L$655,10,FALSE)</f>
        <v>#N/A</v>
      </c>
    </row>
    <row r="18" spans="1:13" ht="17.25" hidden="1" customHeight="1">
      <c r="A18" s="138" t="e">
        <f t="shared" si="1"/>
        <v>#N/A</v>
      </c>
      <c r="B18" s="66" t="e">
        <f>VLOOKUP($N18,УЧАСТНИКИ!$A$2:$L$655,3,FALSE)</f>
        <v>#N/A</v>
      </c>
      <c r="C18" s="73" t="e">
        <f>VLOOKUP($N18,УЧАСТНИКИ!$A$2:$L$655,4,FALSE)</f>
        <v>#N/A</v>
      </c>
      <c r="D18" s="73" t="e">
        <f>VLOOKUP($N18,УЧАСТНИКИ!$A$2:$L$655,8,FALSE)</f>
        <v>#N/A</v>
      </c>
      <c r="E18" s="66" t="e">
        <f>VLOOKUP($N18,УЧАСТНИКИ!$A$2:$L$655,5,FALSE)</f>
        <v>#N/A</v>
      </c>
      <c r="F18" s="73" t="e">
        <f>VLOOKUP($N18,УЧАСТНИКИ!$A$2:$L$655,7,FALSE)</f>
        <v>#N/A</v>
      </c>
      <c r="G18" s="56" t="e">
        <f>VLOOKUP($N18,УЧАСТНИКИ!$A$2:$L$655,11,FALSE)</f>
        <v>#N/A</v>
      </c>
      <c r="H18" s="133"/>
      <c r="I18" s="139">
        <f t="shared" si="2"/>
        <v>0</v>
      </c>
      <c r="J18" s="54" t="str">
        <f t="shared" si="0"/>
        <v>МСМК</v>
      </c>
      <c r="K18" s="56" t="e">
        <f>VLOOKUP($N18,УЧАСТНИКИ!$A$2:$L$655,9,FALSE)</f>
        <v>#N/A</v>
      </c>
      <c r="L18" s="56"/>
      <c r="M18" s="66" t="e">
        <f>VLOOKUP($N18,УЧАСТНИКИ!$A$2:$L$655,10,FALSE)</f>
        <v>#N/A</v>
      </c>
    </row>
    <row r="19" spans="1:13" ht="17.25" hidden="1" customHeight="1">
      <c r="A19" s="138" t="e">
        <f t="shared" si="1"/>
        <v>#N/A</v>
      </c>
      <c r="B19" s="66" t="e">
        <f>VLOOKUP($N19,УЧАСТНИКИ!$A$2:$L$655,3,FALSE)</f>
        <v>#N/A</v>
      </c>
      <c r="C19" s="73" t="e">
        <f>VLOOKUP($N19,УЧАСТНИКИ!$A$2:$L$655,4,FALSE)</f>
        <v>#N/A</v>
      </c>
      <c r="D19" s="73" t="e">
        <f>VLOOKUP($N19,УЧАСТНИКИ!$A$2:$L$655,8,FALSE)</f>
        <v>#N/A</v>
      </c>
      <c r="E19" s="66" t="e">
        <f>VLOOKUP($N19,УЧАСТНИКИ!$A$2:$L$655,5,FALSE)</f>
        <v>#N/A</v>
      </c>
      <c r="F19" s="73" t="e">
        <f>VLOOKUP($N19,УЧАСТНИКИ!$A$2:$L$655,7,FALSE)</f>
        <v>#N/A</v>
      </c>
      <c r="G19" s="56" t="e">
        <f>VLOOKUP($N19,УЧАСТНИКИ!$A$2:$L$655,11,FALSE)</f>
        <v>#N/A</v>
      </c>
      <c r="H19" s="133"/>
      <c r="I19" s="139">
        <f t="shared" si="2"/>
        <v>0</v>
      </c>
      <c r="J19" s="54" t="str">
        <f t="shared" si="0"/>
        <v>МСМК</v>
      </c>
      <c r="K19" s="56" t="e">
        <f>VLOOKUP($N19,УЧАСТНИКИ!$A$2:$L$655,9,FALSE)</f>
        <v>#N/A</v>
      </c>
      <c r="L19" s="56"/>
      <c r="M19" s="66" t="e">
        <f>VLOOKUP($N19,УЧАСТНИКИ!$A$2:$L$655,10,FALSE)</f>
        <v>#N/A</v>
      </c>
    </row>
    <row r="20" spans="1:13" ht="17.25" hidden="1" customHeight="1">
      <c r="A20" s="138" t="e">
        <f t="shared" si="1"/>
        <v>#N/A</v>
      </c>
      <c r="B20" s="66" t="e">
        <f>VLOOKUP($N20,УЧАСТНИКИ!$A$2:$L$655,3,FALSE)</f>
        <v>#N/A</v>
      </c>
      <c r="C20" s="73" t="e">
        <f>VLOOKUP($N20,УЧАСТНИКИ!$A$2:$L$655,4,FALSE)</f>
        <v>#N/A</v>
      </c>
      <c r="D20" s="73" t="e">
        <f>VLOOKUP($N20,УЧАСТНИКИ!$A$2:$L$655,8,FALSE)</f>
        <v>#N/A</v>
      </c>
      <c r="E20" s="66" t="e">
        <f>VLOOKUP($N20,УЧАСТНИКИ!$A$2:$L$655,5,FALSE)</f>
        <v>#N/A</v>
      </c>
      <c r="F20" s="73" t="e">
        <f>VLOOKUP($N20,УЧАСТНИКИ!$A$2:$L$655,7,FALSE)</f>
        <v>#N/A</v>
      </c>
      <c r="G20" s="56" t="e">
        <f>VLOOKUP($N20,УЧАСТНИКИ!$A$2:$L$655,11,FALSE)</f>
        <v>#N/A</v>
      </c>
      <c r="H20" s="133"/>
      <c r="I20" s="139">
        <f t="shared" si="2"/>
        <v>0</v>
      </c>
      <c r="J20" s="54" t="str">
        <f t="shared" si="0"/>
        <v>МСМК</v>
      </c>
      <c r="K20" s="56" t="e">
        <f>VLOOKUP($N20,УЧАСТНИКИ!$A$2:$L$655,9,FALSE)</f>
        <v>#N/A</v>
      </c>
      <c r="L20" s="56"/>
      <c r="M20" s="66" t="e">
        <f>VLOOKUP($N20,УЧАСТНИКИ!$A$2:$L$655,10,FALSE)</f>
        <v>#N/A</v>
      </c>
    </row>
    <row r="21" spans="1:13" ht="17.25" hidden="1" customHeight="1">
      <c r="A21" s="138" t="e">
        <f t="shared" si="1"/>
        <v>#N/A</v>
      </c>
      <c r="B21" s="66" t="e">
        <f>VLOOKUP($N21,УЧАСТНИКИ!$A$2:$L$655,3,FALSE)</f>
        <v>#N/A</v>
      </c>
      <c r="C21" s="73" t="e">
        <f>VLOOKUP($N21,УЧАСТНИКИ!$A$2:$L$655,4,FALSE)</f>
        <v>#N/A</v>
      </c>
      <c r="D21" s="73" t="e">
        <f>VLOOKUP($N21,УЧАСТНИКИ!$A$2:$L$655,8,FALSE)</f>
        <v>#N/A</v>
      </c>
      <c r="E21" s="66" t="e">
        <f>VLOOKUP($N21,УЧАСТНИКИ!$A$2:$L$655,5,FALSE)</f>
        <v>#N/A</v>
      </c>
      <c r="F21" s="73" t="e">
        <f>VLOOKUP($N21,УЧАСТНИКИ!$A$2:$L$655,7,FALSE)</f>
        <v>#N/A</v>
      </c>
      <c r="G21" s="56" t="e">
        <f>VLOOKUP($N21,УЧАСТНИКИ!$A$2:$L$655,11,FALSE)</f>
        <v>#N/A</v>
      </c>
      <c r="H21" s="133"/>
      <c r="I21" s="139">
        <f t="shared" si="2"/>
        <v>0</v>
      </c>
      <c r="J21" s="54" t="str">
        <f t="shared" si="0"/>
        <v>МСМК</v>
      </c>
      <c r="K21" s="56" t="e">
        <f>VLOOKUP($N21,УЧАСТНИКИ!$A$2:$L$655,9,FALSE)</f>
        <v>#N/A</v>
      </c>
      <c r="L21" s="56"/>
      <c r="M21" s="66" t="e">
        <f>VLOOKUP($N21,УЧАСТНИКИ!$A$2:$L$655,10,FALSE)</f>
        <v>#N/A</v>
      </c>
    </row>
    <row r="22" spans="1:13" ht="17.25" hidden="1" customHeight="1">
      <c r="A22" s="138" t="e">
        <f t="shared" si="1"/>
        <v>#N/A</v>
      </c>
      <c r="B22" s="66" t="e">
        <f>VLOOKUP($N22,УЧАСТНИКИ!$A$2:$L$655,3,FALSE)</f>
        <v>#N/A</v>
      </c>
      <c r="C22" s="73" t="e">
        <f>VLOOKUP($N22,УЧАСТНИКИ!$A$2:$L$655,4,FALSE)</f>
        <v>#N/A</v>
      </c>
      <c r="D22" s="73" t="e">
        <f>VLOOKUP($N22,УЧАСТНИКИ!$A$2:$L$655,8,FALSE)</f>
        <v>#N/A</v>
      </c>
      <c r="E22" s="66" t="e">
        <f>VLOOKUP($N22,УЧАСТНИКИ!$A$2:$L$655,5,FALSE)</f>
        <v>#N/A</v>
      </c>
      <c r="F22" s="73" t="e">
        <f>VLOOKUP($N22,УЧАСТНИКИ!$A$2:$L$655,7,FALSE)</f>
        <v>#N/A</v>
      </c>
      <c r="G22" s="56" t="e">
        <f>VLOOKUP($N22,УЧАСТНИКИ!$A$2:$L$655,11,FALSE)</f>
        <v>#N/A</v>
      </c>
      <c r="H22" s="133"/>
      <c r="I22" s="139">
        <f t="shared" si="2"/>
        <v>0</v>
      </c>
      <c r="J22" s="54" t="str">
        <f t="shared" si="0"/>
        <v>МСМК</v>
      </c>
      <c r="K22" s="56" t="e">
        <f>VLOOKUP($N22,УЧАСТНИКИ!$A$2:$L$655,9,FALSE)</f>
        <v>#N/A</v>
      </c>
      <c r="L22" s="56"/>
      <c r="M22" s="66" t="e">
        <f>VLOOKUP($N22,УЧАСТНИКИ!$A$2:$L$655,10,FALSE)</f>
        <v>#N/A</v>
      </c>
    </row>
    <row r="23" spans="1:13" ht="17.25" hidden="1" customHeight="1">
      <c r="A23" s="138" t="e">
        <f t="shared" si="1"/>
        <v>#N/A</v>
      </c>
      <c r="B23" s="66" t="e">
        <f>VLOOKUP($N23,УЧАСТНИКИ!$A$2:$L$655,3,FALSE)</f>
        <v>#N/A</v>
      </c>
      <c r="C23" s="73" t="e">
        <f>VLOOKUP($N23,УЧАСТНИКИ!$A$2:$L$655,4,FALSE)</f>
        <v>#N/A</v>
      </c>
      <c r="D23" s="73" t="e">
        <f>VLOOKUP($N23,УЧАСТНИКИ!$A$2:$L$655,8,FALSE)</f>
        <v>#N/A</v>
      </c>
      <c r="E23" s="66" t="e">
        <f>VLOOKUP($N23,УЧАСТНИКИ!$A$2:$L$655,5,FALSE)</f>
        <v>#N/A</v>
      </c>
      <c r="F23" s="73" t="e">
        <f>VLOOKUP($N23,УЧАСТНИКИ!$A$2:$L$655,7,FALSE)</f>
        <v>#N/A</v>
      </c>
      <c r="G23" s="56" t="e">
        <f>VLOOKUP($N23,УЧАСТНИКИ!$A$2:$L$655,11,FALSE)</f>
        <v>#N/A</v>
      </c>
      <c r="H23" s="133"/>
      <c r="I23" s="139">
        <f t="shared" si="2"/>
        <v>0</v>
      </c>
      <c r="J23" s="54" t="str">
        <f t="shared" si="0"/>
        <v>МСМК</v>
      </c>
      <c r="K23" s="56" t="e">
        <f>VLOOKUP($N23,УЧАСТНИКИ!$A$2:$L$655,9,FALSE)</f>
        <v>#N/A</v>
      </c>
      <c r="L23" s="56"/>
      <c r="M23" s="66" t="e">
        <f>VLOOKUP($N23,УЧАСТНИКИ!$A$2:$L$655,10,FALSE)</f>
        <v>#N/A</v>
      </c>
    </row>
    <row r="24" spans="1:13" ht="17.25" hidden="1" customHeight="1">
      <c r="A24" s="138" t="e">
        <f t="shared" si="1"/>
        <v>#N/A</v>
      </c>
      <c r="B24" s="66" t="e">
        <f>VLOOKUP($N24,УЧАСТНИКИ!$A$2:$L$655,3,FALSE)</f>
        <v>#N/A</v>
      </c>
      <c r="C24" s="73" t="e">
        <f>VLOOKUP($N24,УЧАСТНИКИ!$A$2:$L$655,4,FALSE)</f>
        <v>#N/A</v>
      </c>
      <c r="D24" s="73" t="e">
        <f>VLOOKUP($N24,УЧАСТНИКИ!$A$2:$L$655,8,FALSE)</f>
        <v>#N/A</v>
      </c>
      <c r="E24" s="66" t="e">
        <f>VLOOKUP($N24,УЧАСТНИКИ!$A$2:$L$655,5,FALSE)</f>
        <v>#N/A</v>
      </c>
      <c r="F24" s="73" t="e">
        <f>VLOOKUP($N24,УЧАСТНИКИ!$A$2:$L$655,7,FALSE)</f>
        <v>#N/A</v>
      </c>
      <c r="G24" s="56" t="e">
        <f>VLOOKUP($N24,УЧАСТНИКИ!$A$2:$L$655,11,FALSE)</f>
        <v>#N/A</v>
      </c>
      <c r="H24" s="133"/>
      <c r="I24" s="139">
        <f t="shared" si="2"/>
        <v>0</v>
      </c>
      <c r="J24" s="54" t="str">
        <f t="shared" si="0"/>
        <v>МСМК</v>
      </c>
      <c r="K24" s="56" t="e">
        <f>VLOOKUP($N24,УЧАСТНИКИ!$A$2:$L$655,9,FALSE)</f>
        <v>#N/A</v>
      </c>
      <c r="L24" s="56"/>
      <c r="M24" s="66" t="e">
        <f>VLOOKUP($N24,УЧАСТНИКИ!$A$2:$L$655,10,FALSE)</f>
        <v>#N/A</v>
      </c>
    </row>
    <row r="25" spans="1:13" ht="17.25" hidden="1" customHeight="1">
      <c r="A25" s="138" t="e">
        <f t="shared" si="1"/>
        <v>#N/A</v>
      </c>
      <c r="B25" s="66" t="e">
        <f>VLOOKUP($N25,УЧАСТНИКИ!$A$2:$L$655,3,FALSE)</f>
        <v>#N/A</v>
      </c>
      <c r="C25" s="73" t="e">
        <f>VLOOKUP($N25,УЧАСТНИКИ!$A$2:$L$655,4,FALSE)</f>
        <v>#N/A</v>
      </c>
      <c r="D25" s="73" t="e">
        <f>VLOOKUP($N25,УЧАСТНИКИ!$A$2:$L$655,8,FALSE)</f>
        <v>#N/A</v>
      </c>
      <c r="E25" s="66" t="e">
        <f>VLOOKUP($N25,УЧАСТНИКИ!$A$2:$L$655,5,FALSE)</f>
        <v>#N/A</v>
      </c>
      <c r="F25" s="73" t="e">
        <f>VLOOKUP($N25,УЧАСТНИКИ!$A$2:$L$655,7,FALSE)</f>
        <v>#N/A</v>
      </c>
      <c r="G25" s="56" t="e">
        <f>VLOOKUP($N25,УЧАСТНИКИ!$A$2:$L$655,11,FALSE)</f>
        <v>#N/A</v>
      </c>
      <c r="H25" s="133"/>
      <c r="I25" s="139">
        <f t="shared" si="2"/>
        <v>0</v>
      </c>
      <c r="J25" s="54" t="str">
        <f t="shared" si="0"/>
        <v>МСМК</v>
      </c>
      <c r="K25" s="56" t="e">
        <f>VLOOKUP($N25,УЧАСТНИКИ!$A$2:$L$655,9,FALSE)</f>
        <v>#N/A</v>
      </c>
      <c r="L25" s="56"/>
      <c r="M25" s="66" t="e">
        <f>VLOOKUP($N25,УЧАСТНИКИ!$A$2:$L$655,10,FALSE)</f>
        <v>#N/A</v>
      </c>
    </row>
    <row r="26" spans="1:13" ht="17.25" hidden="1" customHeight="1">
      <c r="A26" s="138" t="e">
        <f t="shared" si="1"/>
        <v>#N/A</v>
      </c>
      <c r="B26" s="66" t="e">
        <f>VLOOKUP($N26,УЧАСТНИКИ!$A$2:$L$655,3,FALSE)</f>
        <v>#N/A</v>
      </c>
      <c r="C26" s="73" t="e">
        <f>VLOOKUP($N26,УЧАСТНИКИ!$A$2:$L$655,4,FALSE)</f>
        <v>#N/A</v>
      </c>
      <c r="D26" s="73" t="e">
        <f>VLOOKUP($N26,УЧАСТНИКИ!$A$2:$L$655,8,FALSE)</f>
        <v>#N/A</v>
      </c>
      <c r="E26" s="66" t="e">
        <f>VLOOKUP($N26,УЧАСТНИКИ!$A$2:$L$655,5,FALSE)</f>
        <v>#N/A</v>
      </c>
      <c r="F26" s="73" t="e">
        <f>VLOOKUP($N26,УЧАСТНИКИ!$A$2:$L$655,7,FALSE)</f>
        <v>#N/A</v>
      </c>
      <c r="G26" s="56" t="e">
        <f>VLOOKUP($N26,УЧАСТНИКИ!$A$2:$L$655,11,FALSE)</f>
        <v>#N/A</v>
      </c>
      <c r="H26" s="133"/>
      <c r="I26" s="139">
        <f t="shared" si="2"/>
        <v>0</v>
      </c>
      <c r="J26" s="54" t="str">
        <f t="shared" si="0"/>
        <v>МСМК</v>
      </c>
      <c r="K26" s="56" t="e">
        <f>VLOOKUP($N26,УЧАСТНИКИ!$A$2:$L$655,9,FALSE)</f>
        <v>#N/A</v>
      </c>
      <c r="L26" s="56"/>
      <c r="M26" s="66" t="e">
        <f>VLOOKUP($N26,УЧАСТНИКИ!$A$2:$L$655,10,FALSE)</f>
        <v>#N/A</v>
      </c>
    </row>
    <row r="27" spans="1:13" ht="17.25" hidden="1" customHeight="1">
      <c r="A27" s="138" t="e">
        <f t="shared" si="1"/>
        <v>#N/A</v>
      </c>
      <c r="B27" s="66" t="e">
        <f>VLOOKUP($N27,УЧАСТНИКИ!$A$2:$L$655,3,FALSE)</f>
        <v>#N/A</v>
      </c>
      <c r="C27" s="73" t="e">
        <f>VLOOKUP($N27,УЧАСТНИКИ!$A$2:$L$655,4,FALSE)</f>
        <v>#N/A</v>
      </c>
      <c r="D27" s="73" t="e">
        <f>VLOOKUP($N27,УЧАСТНИКИ!$A$2:$L$655,8,FALSE)</f>
        <v>#N/A</v>
      </c>
      <c r="E27" s="66" t="e">
        <f>VLOOKUP($N27,УЧАСТНИКИ!$A$2:$L$655,5,FALSE)</f>
        <v>#N/A</v>
      </c>
      <c r="F27" s="73" t="e">
        <f>VLOOKUP($N27,УЧАСТНИКИ!$A$2:$L$655,7,FALSE)</f>
        <v>#N/A</v>
      </c>
      <c r="G27" s="56" t="e">
        <f>VLOOKUP($N27,УЧАСТНИКИ!$A$2:$L$655,11,FALSE)</f>
        <v>#N/A</v>
      </c>
      <c r="H27" s="133"/>
      <c r="I27" s="139">
        <f t="shared" si="2"/>
        <v>0</v>
      </c>
      <c r="J27" s="54" t="str">
        <f t="shared" si="0"/>
        <v>МСМК</v>
      </c>
      <c r="K27" s="56" t="e">
        <f>VLOOKUP($N27,УЧАСТНИКИ!$A$2:$L$655,9,FALSE)</f>
        <v>#N/A</v>
      </c>
      <c r="L27" s="56"/>
      <c r="M27" s="66" t="e">
        <f>VLOOKUP($N27,УЧАСТНИКИ!$A$2:$L$655,10,FALSE)</f>
        <v>#N/A</v>
      </c>
    </row>
    <row r="28" spans="1:13" ht="17.25" hidden="1" customHeight="1">
      <c r="A28" s="138" t="e">
        <f t="shared" si="1"/>
        <v>#N/A</v>
      </c>
      <c r="B28" s="66" t="e">
        <f>VLOOKUP($N28,УЧАСТНИКИ!$A$2:$L$655,3,FALSE)</f>
        <v>#N/A</v>
      </c>
      <c r="C28" s="73" t="e">
        <f>VLOOKUP($N28,УЧАСТНИКИ!$A$2:$L$655,4,FALSE)</f>
        <v>#N/A</v>
      </c>
      <c r="D28" s="73" t="e">
        <f>VLOOKUP($N28,УЧАСТНИКИ!$A$2:$L$655,8,FALSE)</f>
        <v>#N/A</v>
      </c>
      <c r="E28" s="66" t="e">
        <f>VLOOKUP($N28,УЧАСТНИКИ!$A$2:$L$655,5,FALSE)</f>
        <v>#N/A</v>
      </c>
      <c r="F28" s="73" t="e">
        <f>VLOOKUP($N28,УЧАСТНИКИ!$A$2:$L$655,7,FALSE)</f>
        <v>#N/A</v>
      </c>
      <c r="G28" s="56" t="e">
        <f>VLOOKUP($N28,УЧАСТНИКИ!$A$2:$L$655,11,FALSE)</f>
        <v>#N/A</v>
      </c>
      <c r="H28" s="133"/>
      <c r="I28" s="139">
        <f t="shared" si="2"/>
        <v>0</v>
      </c>
      <c r="J28" s="54" t="str">
        <f t="shared" si="0"/>
        <v>МСМК</v>
      </c>
      <c r="K28" s="56" t="e">
        <f>VLOOKUP($N28,УЧАСТНИКИ!$A$2:$L$655,9,FALSE)</f>
        <v>#N/A</v>
      </c>
      <c r="L28" s="56"/>
      <c r="M28" s="66" t="e">
        <f>VLOOKUP($N28,УЧАСТНИКИ!$A$2:$L$655,10,FALSE)</f>
        <v>#N/A</v>
      </c>
    </row>
    <row r="29" spans="1:13" ht="17.25" hidden="1" customHeight="1">
      <c r="A29" s="138" t="e">
        <f t="shared" si="1"/>
        <v>#N/A</v>
      </c>
      <c r="B29" s="66" t="e">
        <f>VLOOKUP($N29,УЧАСТНИКИ!$A$2:$L$655,3,FALSE)</f>
        <v>#N/A</v>
      </c>
      <c r="C29" s="73" t="e">
        <f>VLOOKUP($N29,УЧАСТНИКИ!$A$2:$L$655,4,FALSE)</f>
        <v>#N/A</v>
      </c>
      <c r="D29" s="73" t="e">
        <f>VLOOKUP($N29,УЧАСТНИКИ!$A$2:$L$655,8,FALSE)</f>
        <v>#N/A</v>
      </c>
      <c r="E29" s="66" t="e">
        <f>VLOOKUP($N29,УЧАСТНИКИ!$A$2:$L$655,5,FALSE)</f>
        <v>#N/A</v>
      </c>
      <c r="F29" s="73" t="e">
        <f>VLOOKUP($N29,УЧАСТНИКИ!$A$2:$L$655,7,FALSE)</f>
        <v>#N/A</v>
      </c>
      <c r="G29" s="56" t="e">
        <f>VLOOKUP($N29,УЧАСТНИКИ!$A$2:$L$655,11,FALSE)</f>
        <v>#N/A</v>
      </c>
      <c r="H29" s="133"/>
      <c r="I29" s="139">
        <f t="shared" si="2"/>
        <v>0</v>
      </c>
      <c r="J29" s="54" t="str">
        <f t="shared" si="0"/>
        <v>МСМК</v>
      </c>
      <c r="K29" s="56" t="e">
        <f>VLOOKUP($N29,УЧАСТНИКИ!$A$2:$L$655,9,FALSE)</f>
        <v>#N/A</v>
      </c>
      <c r="L29" s="56"/>
      <c r="M29" s="66" t="e">
        <f>VLOOKUP($N29,УЧАСТНИКИ!$A$2:$L$655,10,FALSE)</f>
        <v>#N/A</v>
      </c>
    </row>
    <row r="30" spans="1:13" ht="17.25" hidden="1" customHeight="1">
      <c r="A30" s="138" t="e">
        <f t="shared" si="1"/>
        <v>#N/A</v>
      </c>
      <c r="B30" s="66" t="e">
        <f>VLOOKUP($N30,УЧАСТНИКИ!$A$2:$L$655,3,FALSE)</f>
        <v>#N/A</v>
      </c>
      <c r="C30" s="73" t="e">
        <f>VLOOKUP($N30,УЧАСТНИКИ!$A$2:$L$655,4,FALSE)</f>
        <v>#N/A</v>
      </c>
      <c r="D30" s="73" t="e">
        <f>VLOOKUP($N30,УЧАСТНИКИ!$A$2:$L$655,8,FALSE)</f>
        <v>#N/A</v>
      </c>
      <c r="E30" s="66" t="e">
        <f>VLOOKUP($N30,УЧАСТНИКИ!$A$2:$L$655,5,FALSE)</f>
        <v>#N/A</v>
      </c>
      <c r="F30" s="73" t="e">
        <f>VLOOKUP($N30,УЧАСТНИКИ!$A$2:$L$655,7,FALSE)</f>
        <v>#N/A</v>
      </c>
      <c r="G30" s="56" t="e">
        <f>VLOOKUP($N30,УЧАСТНИКИ!$A$2:$L$655,11,FALSE)</f>
        <v>#N/A</v>
      </c>
      <c r="H30" s="133"/>
      <c r="I30" s="139">
        <f t="shared" si="2"/>
        <v>0</v>
      </c>
      <c r="J30" s="54" t="str">
        <f t="shared" si="0"/>
        <v>МСМК</v>
      </c>
      <c r="K30" s="56" t="e">
        <f>VLOOKUP($N30,УЧАСТНИКИ!$A$2:$L$655,9,FALSE)</f>
        <v>#N/A</v>
      </c>
      <c r="L30" s="56"/>
      <c r="M30" s="66" t="e">
        <f>VLOOKUP($N30,УЧАСТНИКИ!$A$2:$L$655,10,FALSE)</f>
        <v>#N/A</v>
      </c>
    </row>
    <row r="31" spans="1:13" ht="17.25" hidden="1" customHeight="1">
      <c r="A31" s="138" t="e">
        <f t="shared" si="1"/>
        <v>#N/A</v>
      </c>
      <c r="B31" s="66" t="e">
        <f>VLOOKUP($N31,УЧАСТНИКИ!$A$2:$L$655,3,FALSE)</f>
        <v>#N/A</v>
      </c>
      <c r="C31" s="73" t="e">
        <f>VLOOKUP($N31,УЧАСТНИКИ!$A$2:$L$655,4,FALSE)</f>
        <v>#N/A</v>
      </c>
      <c r="D31" s="73" t="e">
        <f>VLOOKUP($N31,УЧАСТНИКИ!$A$2:$L$655,8,FALSE)</f>
        <v>#N/A</v>
      </c>
      <c r="E31" s="66" t="e">
        <f>VLOOKUP($N31,УЧАСТНИКИ!$A$2:$L$655,5,FALSE)</f>
        <v>#N/A</v>
      </c>
      <c r="F31" s="73" t="e">
        <f>VLOOKUP($N31,УЧАСТНИКИ!$A$2:$L$655,7,FALSE)</f>
        <v>#N/A</v>
      </c>
      <c r="G31" s="56" t="e">
        <f>VLOOKUP($N31,УЧАСТНИКИ!$A$2:$L$655,11,FALSE)</f>
        <v>#N/A</v>
      </c>
      <c r="H31" s="133"/>
      <c r="I31" s="139">
        <f t="shared" si="2"/>
        <v>0</v>
      </c>
      <c r="J31" s="54" t="str">
        <f t="shared" si="0"/>
        <v>МСМК</v>
      </c>
      <c r="K31" s="56" t="e">
        <f>VLOOKUP($N31,УЧАСТНИКИ!$A$2:$L$655,9,FALSE)</f>
        <v>#N/A</v>
      </c>
      <c r="L31" s="56"/>
      <c r="M31" s="66" t="e">
        <f>VLOOKUP($N31,УЧАСТНИКИ!$A$2:$L$655,10,FALSE)</f>
        <v>#N/A</v>
      </c>
    </row>
    <row r="32" spans="1:13" ht="17.25" hidden="1" customHeight="1">
      <c r="A32" s="138" t="e">
        <f t="shared" si="1"/>
        <v>#N/A</v>
      </c>
      <c r="B32" s="66" t="e">
        <f>VLOOKUP($N32,УЧАСТНИКИ!$A$2:$L$655,3,FALSE)</f>
        <v>#N/A</v>
      </c>
      <c r="C32" s="73" t="e">
        <f>VLOOKUP($N32,УЧАСТНИКИ!$A$2:$L$655,4,FALSE)</f>
        <v>#N/A</v>
      </c>
      <c r="D32" s="73" t="e">
        <f>VLOOKUP($N32,УЧАСТНИКИ!$A$2:$L$655,8,FALSE)</f>
        <v>#N/A</v>
      </c>
      <c r="E32" s="66" t="e">
        <f>VLOOKUP($N32,УЧАСТНИКИ!$A$2:$L$655,5,FALSE)</f>
        <v>#N/A</v>
      </c>
      <c r="F32" s="73" t="e">
        <f>VLOOKUP($N32,УЧАСТНИКИ!$A$2:$L$655,7,FALSE)</f>
        <v>#N/A</v>
      </c>
      <c r="G32" s="56" t="e">
        <f>VLOOKUP($N32,УЧАСТНИКИ!$A$2:$L$655,11,FALSE)</f>
        <v>#N/A</v>
      </c>
      <c r="H32" s="133"/>
      <c r="I32" s="139">
        <f t="shared" si="2"/>
        <v>0</v>
      </c>
      <c r="J32" s="54" t="str">
        <f t="shared" si="0"/>
        <v>МСМК</v>
      </c>
      <c r="K32" s="56" t="e">
        <f>VLOOKUP($N32,УЧАСТНИКИ!$A$2:$L$655,9,FALSE)</f>
        <v>#N/A</v>
      </c>
      <c r="L32" s="56"/>
      <c r="M32" s="66" t="e">
        <f>VLOOKUP($N32,УЧАСТНИКИ!$A$2:$L$655,10,FALSE)</f>
        <v>#N/A</v>
      </c>
    </row>
    <row r="33" spans="1:14" ht="17.25" hidden="1" customHeight="1">
      <c r="A33" s="138" t="e">
        <f t="shared" si="1"/>
        <v>#N/A</v>
      </c>
      <c r="B33" s="66" t="e">
        <f>VLOOKUP($N33,УЧАСТНИКИ!$A$2:$L$655,3,FALSE)</f>
        <v>#N/A</v>
      </c>
      <c r="C33" s="73" t="e">
        <f>VLOOKUP($N33,УЧАСТНИКИ!$A$2:$L$655,4,FALSE)</f>
        <v>#N/A</v>
      </c>
      <c r="D33" s="73" t="e">
        <f>VLOOKUP($N33,УЧАСТНИКИ!$A$2:$L$655,8,FALSE)</f>
        <v>#N/A</v>
      </c>
      <c r="E33" s="66" t="e">
        <f>VLOOKUP($N33,УЧАСТНИКИ!$A$2:$L$655,5,FALSE)</f>
        <v>#N/A</v>
      </c>
      <c r="F33" s="73" t="e">
        <f>VLOOKUP($N33,УЧАСТНИКИ!$A$2:$L$655,7,FALSE)</f>
        <v>#N/A</v>
      </c>
      <c r="G33" s="56" t="e">
        <f>VLOOKUP($N33,УЧАСТНИКИ!$A$2:$L$655,11,FALSE)</f>
        <v>#N/A</v>
      </c>
      <c r="H33" s="133"/>
      <c r="I33" s="139">
        <f t="shared" si="2"/>
        <v>0</v>
      </c>
      <c r="J33" s="54" t="str">
        <f t="shared" si="0"/>
        <v>МСМК</v>
      </c>
      <c r="K33" s="56" t="e">
        <f>VLOOKUP($N33,УЧАСТНИКИ!$A$2:$L$655,9,FALSE)</f>
        <v>#N/A</v>
      </c>
      <c r="L33" s="56"/>
      <c r="M33" s="66" t="e">
        <f>VLOOKUP($N33,УЧАСТНИКИ!$A$2:$L$655,10,FALSE)</f>
        <v>#N/A</v>
      </c>
    </row>
    <row r="34" spans="1:14" ht="17.25" hidden="1" customHeight="1">
      <c r="A34" s="138" t="e">
        <f t="shared" si="1"/>
        <v>#N/A</v>
      </c>
      <c r="B34" s="66" t="e">
        <f>VLOOKUP($N34,УЧАСТНИКИ!$A$2:$L$655,3,FALSE)</f>
        <v>#N/A</v>
      </c>
      <c r="C34" s="73" t="e">
        <f>VLOOKUP($N34,УЧАСТНИКИ!$A$2:$L$655,4,FALSE)</f>
        <v>#N/A</v>
      </c>
      <c r="D34" s="73" t="e">
        <f>VLOOKUP($N34,УЧАСТНИКИ!$A$2:$L$655,8,FALSE)</f>
        <v>#N/A</v>
      </c>
      <c r="E34" s="66" t="e">
        <f>VLOOKUP($N34,УЧАСТНИКИ!$A$2:$L$655,5,FALSE)</f>
        <v>#N/A</v>
      </c>
      <c r="F34" s="73" t="e">
        <f>VLOOKUP($N34,УЧАСТНИКИ!$A$2:$L$655,7,FALSE)</f>
        <v>#N/A</v>
      </c>
      <c r="G34" s="56" t="e">
        <f>VLOOKUP($N34,УЧАСТНИКИ!$A$2:$L$655,11,FALSE)</f>
        <v>#N/A</v>
      </c>
      <c r="H34" s="133"/>
      <c r="I34" s="139">
        <f t="shared" si="2"/>
        <v>0</v>
      </c>
      <c r="J34" s="54" t="str">
        <f t="shared" si="0"/>
        <v>МСМК</v>
      </c>
      <c r="K34" s="56" t="e">
        <f>VLOOKUP($N34,УЧАСТНИКИ!$A$2:$L$655,9,FALSE)</f>
        <v>#N/A</v>
      </c>
      <c r="L34" s="56"/>
      <c r="M34" s="66" t="e">
        <f>VLOOKUP($N34,УЧАСТНИКИ!$A$2:$L$655,10,FALSE)</f>
        <v>#N/A</v>
      </c>
    </row>
    <row r="35" spans="1:14" ht="17.25" hidden="1" customHeight="1">
      <c r="A35" s="138" t="e">
        <f t="shared" si="1"/>
        <v>#N/A</v>
      </c>
      <c r="B35" s="66" t="e">
        <f>VLOOKUP($N35,УЧАСТНИКИ!$A$2:$L$655,3,FALSE)</f>
        <v>#N/A</v>
      </c>
      <c r="C35" s="73" t="e">
        <f>VLOOKUP($N35,УЧАСТНИКИ!$A$2:$L$655,4,FALSE)</f>
        <v>#N/A</v>
      </c>
      <c r="D35" s="73" t="e">
        <f>VLOOKUP($N35,УЧАСТНИКИ!$A$2:$L$655,8,FALSE)</f>
        <v>#N/A</v>
      </c>
      <c r="E35" s="66" t="e">
        <f>VLOOKUP($N35,УЧАСТНИКИ!$A$2:$L$655,5,FALSE)</f>
        <v>#N/A</v>
      </c>
      <c r="F35" s="73" t="e">
        <f>VLOOKUP($N35,УЧАСТНИКИ!$A$2:$L$655,7,FALSE)</f>
        <v>#N/A</v>
      </c>
      <c r="G35" s="56" t="e">
        <f>VLOOKUP($N35,УЧАСТНИКИ!$A$2:$L$655,11,FALSE)</f>
        <v>#N/A</v>
      </c>
      <c r="H35" s="133"/>
      <c r="I35" s="139">
        <f t="shared" si="2"/>
        <v>0</v>
      </c>
      <c r="J35" s="54" t="str">
        <f t="shared" si="0"/>
        <v>МСМК</v>
      </c>
      <c r="K35" s="56" t="e">
        <f>VLOOKUP($N35,УЧАСТНИКИ!$A$2:$L$655,9,FALSE)</f>
        <v>#N/A</v>
      </c>
      <c r="L35" s="56"/>
      <c r="M35" s="66" t="e">
        <f>VLOOKUP($N35,УЧАСТНИКИ!$A$2:$L$655,10,FALSE)</f>
        <v>#N/A</v>
      </c>
    </row>
    <row r="36" spans="1:14" ht="17.25" hidden="1" customHeight="1">
      <c r="A36" s="138" t="e">
        <f t="shared" si="1"/>
        <v>#N/A</v>
      </c>
      <c r="B36" s="66" t="e">
        <f>VLOOKUP($N36,УЧАСТНИКИ!$A$2:$L$655,3,FALSE)</f>
        <v>#N/A</v>
      </c>
      <c r="C36" s="73" t="e">
        <f>VLOOKUP($N36,УЧАСТНИКИ!$A$2:$L$655,4,FALSE)</f>
        <v>#N/A</v>
      </c>
      <c r="D36" s="73" t="e">
        <f>VLOOKUP($N36,УЧАСТНИКИ!$A$2:$L$655,8,FALSE)</f>
        <v>#N/A</v>
      </c>
      <c r="E36" s="66" t="e">
        <f>VLOOKUP($N36,УЧАСТНИКИ!$A$2:$L$655,5,FALSE)</f>
        <v>#N/A</v>
      </c>
      <c r="F36" s="73" t="e">
        <f>VLOOKUP($N36,УЧАСТНИКИ!$A$2:$L$655,7,FALSE)</f>
        <v>#N/A</v>
      </c>
      <c r="G36" s="56" t="e">
        <f>VLOOKUP($N36,УЧАСТНИКИ!$A$2:$L$655,11,FALSE)</f>
        <v>#N/A</v>
      </c>
      <c r="H36" s="133"/>
      <c r="I36" s="139">
        <f t="shared" si="2"/>
        <v>0</v>
      </c>
      <c r="J36" s="54" t="str">
        <f t="shared" si="0"/>
        <v>МСМК</v>
      </c>
      <c r="K36" s="56" t="e">
        <f>VLOOKUP($N36,УЧАСТНИКИ!$A$2:$L$655,9,FALSE)</f>
        <v>#N/A</v>
      </c>
      <c r="L36" s="56"/>
      <c r="M36" s="66" t="e">
        <f>VLOOKUP($N36,УЧАСТНИКИ!$A$2:$L$655,10,FALSE)</f>
        <v>#N/A</v>
      </c>
    </row>
    <row r="37" spans="1:14" ht="17.25" hidden="1" customHeight="1">
      <c r="A37" s="73"/>
      <c r="H37" s="134"/>
    </row>
    <row r="38" spans="1:14">
      <c r="A38" s="73"/>
    </row>
    <row r="39" spans="1:14">
      <c r="A39" s="73"/>
    </row>
    <row r="40" spans="1:14">
      <c r="A40" s="73"/>
    </row>
    <row r="41" spans="1:14" ht="15" customHeight="1">
      <c r="A41" s="42"/>
      <c r="B41" s="203" t="s">
        <v>188</v>
      </c>
      <c r="E41" s="524" t="s">
        <v>1034</v>
      </c>
      <c r="F41" s="524"/>
      <c r="G41" s="524"/>
      <c r="H41" s="524"/>
      <c r="I41" s="524"/>
      <c r="J41" s="524"/>
      <c r="K41" s="524"/>
      <c r="L41" s="524"/>
      <c r="M41" s="524"/>
      <c r="N41" s="36"/>
    </row>
    <row r="42" spans="1:14">
      <c r="E42" s="167"/>
      <c r="F42" s="10"/>
      <c r="G42" s="36"/>
      <c r="H42" s="54"/>
      <c r="I42" s="54"/>
      <c r="J42" s="42"/>
      <c r="K42" s="42"/>
      <c r="L42" s="42"/>
      <c r="N42" s="36"/>
    </row>
    <row r="43" spans="1:14">
      <c r="E43" s="167"/>
      <c r="F43" s="10"/>
      <c r="G43" s="36"/>
      <c r="H43" s="54"/>
      <c r="I43" s="54"/>
      <c r="J43" s="42"/>
      <c r="K43" s="42"/>
      <c r="L43" s="42"/>
      <c r="N43" s="36"/>
    </row>
    <row r="44" spans="1:14" ht="15" customHeight="1">
      <c r="B44" s="203" t="s">
        <v>189</v>
      </c>
      <c r="E44" s="524" t="s">
        <v>1248</v>
      </c>
      <c r="F44" s="524"/>
      <c r="G44" s="524"/>
      <c r="H44" s="524"/>
      <c r="I44" s="524"/>
      <c r="J44" s="524"/>
      <c r="K44" s="524"/>
      <c r="L44" s="524"/>
      <c r="M44" s="524"/>
      <c r="N44" s="36"/>
    </row>
    <row r="45" spans="1:14">
      <c r="A45" s="73"/>
    </row>
    <row r="46" spans="1:14">
      <c r="A46" s="73"/>
    </row>
    <row r="47" spans="1:14">
      <c r="A47" s="73"/>
    </row>
    <row r="48" spans="1:14">
      <c r="A48" s="73"/>
    </row>
    <row r="49" spans="1:1">
      <c r="A49" s="73"/>
    </row>
    <row r="50" spans="1:1">
      <c r="A50" s="73"/>
    </row>
    <row r="51" spans="1:1">
      <c r="A51" s="73"/>
    </row>
    <row r="52" spans="1:1">
      <c r="A52" s="73"/>
    </row>
    <row r="53" spans="1:1">
      <c r="A53" s="73"/>
    </row>
    <row r="54" spans="1:1">
      <c r="A54" s="73"/>
    </row>
    <row r="55" spans="1:1">
      <c r="A55" s="73"/>
    </row>
    <row r="56" spans="1:1">
      <c r="A56" s="73"/>
    </row>
    <row r="57" spans="1:1">
      <c r="A57" s="73"/>
    </row>
    <row r="58" spans="1:1">
      <c r="A58" s="73"/>
    </row>
    <row r="59" spans="1:1">
      <c r="A59" s="73"/>
    </row>
    <row r="60" spans="1:1">
      <c r="A60" s="73"/>
    </row>
    <row r="61" spans="1:1">
      <c r="A61" s="73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  <row r="81" spans="1:1">
      <c r="A81" s="42"/>
    </row>
  </sheetData>
  <mergeCells count="25">
    <mergeCell ref="A6:M6"/>
    <mergeCell ref="A1:M1"/>
    <mergeCell ref="A2:M2"/>
    <mergeCell ref="A3:M3"/>
    <mergeCell ref="A4:M4"/>
    <mergeCell ref="A5:M5"/>
    <mergeCell ref="A7:B7"/>
    <mergeCell ref="F7:G7"/>
    <mergeCell ref="I7:J7"/>
    <mergeCell ref="A8:B8"/>
    <mergeCell ref="F8:G8"/>
    <mergeCell ref="I8:J8"/>
    <mergeCell ref="A10:A11"/>
    <mergeCell ref="B10:B11"/>
    <mergeCell ref="C10:C11"/>
    <mergeCell ref="D10:D11"/>
    <mergeCell ref="E10:E11"/>
    <mergeCell ref="E44:M44"/>
    <mergeCell ref="G10:G11"/>
    <mergeCell ref="I10:I11"/>
    <mergeCell ref="J10:J11"/>
    <mergeCell ref="L10:L11"/>
    <mergeCell ref="M10:M11"/>
    <mergeCell ref="E41:M41"/>
    <mergeCell ref="F10:F11"/>
  </mergeCells>
  <printOptions horizontalCentered="1"/>
  <pageMargins left="0" right="0" top="0.78740157480314965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Y82"/>
  <sheetViews>
    <sheetView workbookViewId="0">
      <selection activeCell="E35" sqref="E35"/>
    </sheetView>
  </sheetViews>
  <sheetFormatPr defaultColWidth="8.28515625" defaultRowHeight="12.75" outlineLevelCol="1"/>
  <cols>
    <col min="1" max="1" width="5.85546875" style="39" customWidth="1"/>
    <col min="2" max="2" width="25.85546875" style="23" customWidth="1"/>
    <col min="3" max="3" width="10.140625" style="42" bestFit="1" customWidth="1"/>
    <col min="4" max="4" width="7.42578125" style="42" customWidth="1"/>
    <col min="5" max="5" width="24.5703125" style="23" customWidth="1"/>
    <col min="6" max="6" width="5.85546875" style="23" hidden="1" customWidth="1"/>
    <col min="7" max="7" width="8.140625" style="23" customWidth="1"/>
    <col min="8" max="8" width="15" style="23" hidden="1" customWidth="1" outlineLevel="1"/>
    <col min="9" max="9" width="10.7109375" style="42" customWidth="1" collapsed="1"/>
    <col min="10" max="10" width="6.5703125" style="23" hidden="1" customWidth="1"/>
    <col min="11" max="11" width="8.42578125" style="36" hidden="1" customWidth="1"/>
    <col min="12" max="12" width="8.42578125" style="36" customWidth="1"/>
    <col min="13" max="13" width="29.42578125" style="23" customWidth="1"/>
    <col min="14" max="24" width="8.28515625" style="23" hidden="1" customWidth="1" outlineLevel="1"/>
    <col min="25" max="25" width="8.28515625" style="23" collapsed="1"/>
    <col min="26" max="16384" width="8.28515625" style="23"/>
  </cols>
  <sheetData>
    <row r="1" spans="1:24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T1" s="146"/>
      <c r="U1" s="146"/>
      <c r="V1" s="147"/>
    </row>
    <row r="2" spans="1:24" s="232" customFormat="1">
      <c r="A2" s="520" t="str">
        <f>Name_2</f>
        <v>РОСТОВСКАЯ ГОРОДСКАЯ ФЕДЕРАЦИЯ ЛЁГКОЙ АТЛЕТИКИ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T2" s="395"/>
      <c r="U2" s="395"/>
      <c r="V2" s="396"/>
    </row>
    <row r="3" spans="1:24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T3" s="146"/>
      <c r="U3" s="146"/>
      <c r="V3" s="147"/>
    </row>
    <row r="4" spans="1:24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T4" s="146"/>
      <c r="U4" s="146"/>
      <c r="V4" s="147"/>
    </row>
    <row r="5" spans="1:24" s="58" customFormat="1" ht="27.7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T5" s="221"/>
      <c r="U5" s="221"/>
      <c r="V5" s="222"/>
    </row>
    <row r="6" spans="1:24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T6" s="146"/>
      <c r="U6" s="146"/>
      <c r="V6" s="147"/>
    </row>
    <row r="7" spans="1:24" ht="12.75" customHeight="1">
      <c r="A7" s="488" t="s">
        <v>108</v>
      </c>
      <c r="B7" s="488"/>
      <c r="D7" s="41"/>
      <c r="E7" s="3"/>
      <c r="F7" s="489"/>
      <c r="G7" s="489"/>
      <c r="H7" s="132"/>
      <c r="I7" s="490"/>
      <c r="J7" s="490"/>
      <c r="T7" s="146"/>
      <c r="U7" s="146"/>
      <c r="V7" s="147"/>
    </row>
    <row r="8" spans="1:24" ht="12.75" customHeight="1">
      <c r="A8" s="488"/>
      <c r="B8" s="488"/>
      <c r="D8" s="41"/>
      <c r="E8" s="3"/>
      <c r="F8" s="491"/>
      <c r="G8" s="491"/>
      <c r="H8" s="131"/>
      <c r="I8" s="490"/>
      <c r="J8" s="490"/>
      <c r="M8" s="169" t="str">
        <f>d_6</f>
        <v>t° +20 вл. 58%</v>
      </c>
      <c r="T8" s="146"/>
      <c r="U8" s="146"/>
      <c r="V8" s="147"/>
    </row>
    <row r="9" spans="1:24" ht="13.5" customHeight="1" thickBot="1">
      <c r="A9" s="7" t="str">
        <f>d_4</f>
        <v>ЖЕНЩИНЫ</v>
      </c>
      <c r="E9" s="159" t="s">
        <v>89</v>
      </c>
      <c r="G9" s="155"/>
      <c r="H9" s="131"/>
      <c r="J9" s="157" t="str">
        <f>'1500м'!I7</f>
        <v>15:30</v>
      </c>
      <c r="K9" s="42"/>
      <c r="L9" s="42"/>
      <c r="M9" s="123"/>
      <c r="N9" s="23" t="s">
        <v>20</v>
      </c>
      <c r="P9" s="118" t="s">
        <v>125</v>
      </c>
      <c r="Q9" s="118" t="s">
        <v>126</v>
      </c>
      <c r="R9" s="118" t="s">
        <v>127</v>
      </c>
      <c r="S9" s="118">
        <v>1</v>
      </c>
      <c r="T9" s="118">
        <v>2</v>
      </c>
      <c r="U9" s="118" t="s">
        <v>50</v>
      </c>
      <c r="V9" s="118" t="s">
        <v>128</v>
      </c>
      <c r="W9" s="118" t="s">
        <v>129</v>
      </c>
      <c r="X9" s="118" t="s">
        <v>130</v>
      </c>
    </row>
    <row r="10" spans="1:24" ht="15.75" customHeight="1">
      <c r="A10" s="484" t="s">
        <v>13</v>
      </c>
      <c r="B10" s="484" t="s">
        <v>68</v>
      </c>
      <c r="C10" s="484" t="s">
        <v>69</v>
      </c>
      <c r="D10" s="484" t="s">
        <v>14</v>
      </c>
      <c r="E10" s="484" t="s">
        <v>110</v>
      </c>
      <c r="F10" s="485" t="s">
        <v>112</v>
      </c>
      <c r="G10" s="477" t="s">
        <v>119</v>
      </c>
      <c r="H10" s="95"/>
      <c r="I10" s="485" t="s">
        <v>23</v>
      </c>
      <c r="J10" s="486" t="s">
        <v>17</v>
      </c>
      <c r="K10" s="96" t="s">
        <v>18</v>
      </c>
      <c r="L10" s="96" t="s">
        <v>1288</v>
      </c>
      <c r="M10" s="483" t="s">
        <v>19</v>
      </c>
      <c r="P10" s="142">
        <v>40874</v>
      </c>
      <c r="Q10" s="142">
        <v>42010</v>
      </c>
      <c r="R10" s="142">
        <v>43834</v>
      </c>
      <c r="S10" s="142">
        <v>45934</v>
      </c>
      <c r="T10" s="142">
        <v>52134</v>
      </c>
      <c r="U10" s="142">
        <v>54634</v>
      </c>
      <c r="V10" s="142">
        <v>61434</v>
      </c>
      <c r="W10" s="142">
        <v>64634</v>
      </c>
      <c r="X10" s="143">
        <v>72234</v>
      </c>
    </row>
    <row r="11" spans="1:24" ht="15.75">
      <c r="A11" s="484"/>
      <c r="B11" s="484"/>
      <c r="C11" s="484"/>
      <c r="D11" s="484"/>
      <c r="E11" s="484"/>
      <c r="F11" s="485"/>
      <c r="G11" s="477"/>
      <c r="H11" s="95"/>
      <c r="I11" s="485"/>
      <c r="J11" s="487"/>
      <c r="K11" s="96"/>
      <c r="L11" s="96"/>
      <c r="M11" s="483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1:24" ht="17.25" hidden="1" customHeight="1">
      <c r="A12" s="138" t="e">
        <f t="shared" ref="A12:A31" si="0">RANK(H12,$H$12:$H$158,1)</f>
        <v>#N/A</v>
      </c>
      <c r="B12" s="66" t="e">
        <f>VLOOKUP($N12,УЧАСТНИКИ!$A$2:$L$655,3,FALSE)</f>
        <v>#N/A</v>
      </c>
      <c r="C12" s="73" t="e">
        <f>VLOOKUP($N12,УЧАСТНИКИ!$A$2:$L$655,4,FALSE)</f>
        <v>#N/A</v>
      </c>
      <c r="D12" s="73" t="e">
        <f>VLOOKUP($N12,УЧАСТНИКИ!$A$2:$L$655,8,FALSE)</f>
        <v>#N/A</v>
      </c>
      <c r="E12" s="66" t="e">
        <f>VLOOKUP($N12,УЧАСТНИКИ!$A$2:$L$655,5,FALSE)</f>
        <v>#N/A</v>
      </c>
      <c r="F12" s="73" t="e">
        <f>VLOOKUP($N12,УЧАСТНИКИ!$A$2:$L$655,7,FALSE)</f>
        <v>#N/A</v>
      </c>
      <c r="G12" s="56" t="e">
        <f>VLOOKUP($N12,УЧАСТНИКИ!$A$2:$L$655,11,FALSE)</f>
        <v>#N/A</v>
      </c>
      <c r="H12" s="133"/>
      <c r="I12" s="139">
        <f t="shared" ref="I12:I31" si="1">IF(H12=0,0,CONCATENATE(MID(H12,1,1),":",MID(H12,2,2),".",MID(H12,4,2)))</f>
        <v>0</v>
      </c>
      <c r="J12" s="54" t="str">
        <f t="shared" ref="J12:J31" si="2">IF(H12&lt;=$P$10,"МСМК",IF(H12&lt;=$Q$10,"МС",IF(H12&lt;=$R$10,"КМС",IF(H12&lt;=$S$10,"1",IF(H12&lt;=$T$10,"2",IF(H12&lt;=$U$10,"3",IF(H12&lt;=$V$10,"1юн",IF(H12&lt;=$W$10,"2юн",IF(H12&lt;=$X$10,"3юн",IF(H12&gt;$X$10,"б/р"))))))))))</f>
        <v>МСМК</v>
      </c>
      <c r="K12" s="56" t="e">
        <f>VLOOKUP($N12,УЧАСТНИКИ!$A$2:$L$655,9,FALSE)</f>
        <v>#N/A</v>
      </c>
      <c r="L12" s="56"/>
      <c r="M12" s="66" t="e">
        <f>VLOOKUP($N12,УЧАСТНИКИ!$A$2:$L$655,10,FALSE)</f>
        <v>#N/A</v>
      </c>
    </row>
    <row r="13" spans="1:24" ht="17.25" hidden="1" customHeight="1">
      <c r="A13" s="138" t="e">
        <f t="shared" si="0"/>
        <v>#N/A</v>
      </c>
      <c r="B13" s="66" t="e">
        <f>VLOOKUP($N13,УЧАСТНИКИ!$A$2:$L$655,3,FALSE)</f>
        <v>#N/A</v>
      </c>
      <c r="C13" s="73" t="e">
        <f>VLOOKUP($N13,УЧАСТНИКИ!$A$2:$L$655,4,FALSE)</f>
        <v>#N/A</v>
      </c>
      <c r="D13" s="73" t="e">
        <f>VLOOKUP($N13,УЧАСТНИКИ!$A$2:$L$655,8,FALSE)</f>
        <v>#N/A</v>
      </c>
      <c r="E13" s="66" t="e">
        <f>VLOOKUP($N13,УЧАСТНИКИ!$A$2:$L$655,5,FALSE)</f>
        <v>#N/A</v>
      </c>
      <c r="F13" s="73" t="e">
        <f>VLOOKUP($N13,УЧАСТНИКИ!$A$2:$L$655,7,FALSE)</f>
        <v>#N/A</v>
      </c>
      <c r="G13" s="56" t="e">
        <f>VLOOKUP($N13,УЧАСТНИКИ!$A$2:$L$655,11,FALSE)</f>
        <v>#N/A</v>
      </c>
      <c r="H13" s="133"/>
      <c r="I13" s="139">
        <f t="shared" si="1"/>
        <v>0</v>
      </c>
      <c r="J13" s="54" t="str">
        <f t="shared" si="2"/>
        <v>МСМК</v>
      </c>
      <c r="K13" s="56" t="e">
        <f>VLOOKUP($N13,УЧАСТНИКИ!$A$2:$L$655,9,FALSE)</f>
        <v>#N/A</v>
      </c>
      <c r="L13" s="56"/>
      <c r="M13" s="66" t="e">
        <f>VLOOKUP($N13,УЧАСТНИКИ!$A$2:$L$655,10,FALSE)</f>
        <v>#N/A</v>
      </c>
    </row>
    <row r="14" spans="1:24" ht="17.25" hidden="1" customHeight="1">
      <c r="A14" s="138" t="e">
        <f t="shared" si="0"/>
        <v>#N/A</v>
      </c>
      <c r="B14" s="66" t="e">
        <f>VLOOKUP($N14,УЧАСТНИКИ!$A$2:$L$655,3,FALSE)</f>
        <v>#N/A</v>
      </c>
      <c r="C14" s="73" t="e">
        <f>VLOOKUP($N14,УЧАСТНИКИ!$A$2:$L$655,4,FALSE)</f>
        <v>#N/A</v>
      </c>
      <c r="D14" s="73" t="e">
        <f>VLOOKUP($N14,УЧАСТНИКИ!$A$2:$L$655,8,FALSE)</f>
        <v>#N/A</v>
      </c>
      <c r="E14" s="66" t="e">
        <f>VLOOKUP($N14,УЧАСТНИКИ!$A$2:$L$655,5,FALSE)</f>
        <v>#N/A</v>
      </c>
      <c r="F14" s="73" t="e">
        <f>VLOOKUP($N14,УЧАСТНИКИ!$A$2:$L$655,7,FALSE)</f>
        <v>#N/A</v>
      </c>
      <c r="G14" s="56" t="e">
        <f>VLOOKUP($N14,УЧАСТНИКИ!$A$2:$L$655,11,FALSE)</f>
        <v>#N/A</v>
      </c>
      <c r="H14" s="133"/>
      <c r="I14" s="139">
        <f t="shared" si="1"/>
        <v>0</v>
      </c>
      <c r="J14" s="54" t="str">
        <f t="shared" si="2"/>
        <v>МСМК</v>
      </c>
      <c r="K14" s="56" t="e">
        <f>VLOOKUP($N14,УЧАСТНИКИ!$A$2:$L$655,9,FALSE)</f>
        <v>#N/A</v>
      </c>
      <c r="L14" s="56"/>
      <c r="M14" s="66" t="e">
        <f>VLOOKUP($N14,УЧАСТНИКИ!$A$2:$L$655,10,FALSE)</f>
        <v>#N/A</v>
      </c>
    </row>
    <row r="15" spans="1:24" ht="17.25" hidden="1" customHeight="1">
      <c r="A15" s="138" t="e">
        <f t="shared" si="0"/>
        <v>#N/A</v>
      </c>
      <c r="B15" s="66" t="e">
        <f>VLOOKUP($N15,УЧАСТНИКИ!$A$2:$L$655,3,FALSE)</f>
        <v>#N/A</v>
      </c>
      <c r="C15" s="73" t="e">
        <f>VLOOKUP($N15,УЧАСТНИКИ!$A$2:$L$655,4,FALSE)</f>
        <v>#N/A</v>
      </c>
      <c r="D15" s="73" t="e">
        <f>VLOOKUP($N15,УЧАСТНИКИ!$A$2:$L$655,8,FALSE)</f>
        <v>#N/A</v>
      </c>
      <c r="E15" s="66" t="e">
        <f>VLOOKUP($N15,УЧАСТНИКИ!$A$2:$L$655,5,FALSE)</f>
        <v>#N/A</v>
      </c>
      <c r="F15" s="73" t="e">
        <f>VLOOKUP($N15,УЧАСТНИКИ!$A$2:$L$655,7,FALSE)</f>
        <v>#N/A</v>
      </c>
      <c r="G15" s="56" t="e">
        <f>VLOOKUP($N15,УЧАСТНИКИ!$A$2:$L$655,11,FALSE)</f>
        <v>#N/A</v>
      </c>
      <c r="H15" s="133"/>
      <c r="I15" s="139">
        <f t="shared" si="1"/>
        <v>0</v>
      </c>
      <c r="J15" s="54" t="str">
        <f t="shared" si="2"/>
        <v>МСМК</v>
      </c>
      <c r="K15" s="56" t="e">
        <f>VLOOKUP($N15,УЧАСТНИКИ!$A$2:$L$655,9,FALSE)</f>
        <v>#N/A</v>
      </c>
      <c r="L15" s="56"/>
      <c r="M15" s="66" t="e">
        <f>VLOOKUP($N15,УЧАСТНИКИ!$A$2:$L$655,10,FALSE)</f>
        <v>#N/A</v>
      </c>
    </row>
    <row r="16" spans="1:24" ht="17.25" hidden="1" customHeight="1">
      <c r="A16" s="138" t="e">
        <f t="shared" si="0"/>
        <v>#N/A</v>
      </c>
      <c r="B16" s="66" t="e">
        <f>VLOOKUP($N16,УЧАСТНИКИ!$A$2:$L$655,3,FALSE)</f>
        <v>#N/A</v>
      </c>
      <c r="C16" s="73" t="e">
        <f>VLOOKUP($N16,УЧАСТНИКИ!$A$2:$L$655,4,FALSE)</f>
        <v>#N/A</v>
      </c>
      <c r="D16" s="73" t="e">
        <f>VLOOKUP($N16,УЧАСТНИКИ!$A$2:$L$655,8,FALSE)</f>
        <v>#N/A</v>
      </c>
      <c r="E16" s="66" t="e">
        <f>VLOOKUP($N16,УЧАСТНИКИ!$A$2:$L$655,5,FALSE)</f>
        <v>#N/A</v>
      </c>
      <c r="F16" s="73" t="e">
        <f>VLOOKUP($N16,УЧАСТНИКИ!$A$2:$L$655,7,FALSE)</f>
        <v>#N/A</v>
      </c>
      <c r="G16" s="56" t="e">
        <f>VLOOKUP($N16,УЧАСТНИКИ!$A$2:$L$655,11,FALSE)</f>
        <v>#N/A</v>
      </c>
      <c r="H16" s="133"/>
      <c r="I16" s="139">
        <f t="shared" si="1"/>
        <v>0</v>
      </c>
      <c r="J16" s="54" t="str">
        <f t="shared" si="2"/>
        <v>МСМК</v>
      </c>
      <c r="K16" s="56" t="e">
        <f>VLOOKUP($N16,УЧАСТНИКИ!$A$2:$L$655,9,FALSE)</f>
        <v>#N/A</v>
      </c>
      <c r="L16" s="56"/>
      <c r="M16" s="66" t="e">
        <f>VLOOKUP($N16,УЧАСТНИКИ!$A$2:$L$655,10,FALSE)</f>
        <v>#N/A</v>
      </c>
    </row>
    <row r="17" spans="1:13" ht="17.25" hidden="1" customHeight="1">
      <c r="A17" s="138" t="e">
        <f t="shared" si="0"/>
        <v>#N/A</v>
      </c>
      <c r="B17" s="66" t="e">
        <f>VLOOKUP($N17,УЧАСТНИКИ!$A$2:$L$655,3,FALSE)</f>
        <v>#N/A</v>
      </c>
      <c r="C17" s="73" t="e">
        <f>VLOOKUP($N17,УЧАСТНИКИ!$A$2:$L$655,4,FALSE)</f>
        <v>#N/A</v>
      </c>
      <c r="D17" s="73" t="e">
        <f>VLOOKUP($N17,УЧАСТНИКИ!$A$2:$L$655,8,FALSE)</f>
        <v>#N/A</v>
      </c>
      <c r="E17" s="66" t="e">
        <f>VLOOKUP($N17,УЧАСТНИКИ!$A$2:$L$655,5,FALSE)</f>
        <v>#N/A</v>
      </c>
      <c r="F17" s="73" t="e">
        <f>VLOOKUP($N17,УЧАСТНИКИ!$A$2:$L$655,7,FALSE)</f>
        <v>#N/A</v>
      </c>
      <c r="G17" s="56" t="e">
        <f>VLOOKUP($N17,УЧАСТНИКИ!$A$2:$L$655,11,FALSE)</f>
        <v>#N/A</v>
      </c>
      <c r="H17" s="133"/>
      <c r="I17" s="139">
        <f t="shared" si="1"/>
        <v>0</v>
      </c>
      <c r="J17" s="54" t="str">
        <f t="shared" si="2"/>
        <v>МСМК</v>
      </c>
      <c r="K17" s="56" t="e">
        <f>VLOOKUP($N17,УЧАСТНИКИ!$A$2:$L$655,9,FALSE)</f>
        <v>#N/A</v>
      </c>
      <c r="L17" s="56"/>
      <c r="M17" s="66" t="e">
        <f>VLOOKUP($N17,УЧАСТНИКИ!$A$2:$L$655,10,FALSE)</f>
        <v>#N/A</v>
      </c>
    </row>
    <row r="18" spans="1:13" ht="17.25" hidden="1" customHeight="1">
      <c r="A18" s="138" t="e">
        <f t="shared" si="0"/>
        <v>#N/A</v>
      </c>
      <c r="B18" s="66" t="e">
        <f>VLOOKUP($N18,УЧАСТНИКИ!$A$2:$L$655,3,FALSE)</f>
        <v>#N/A</v>
      </c>
      <c r="C18" s="73" t="e">
        <f>VLOOKUP($N18,УЧАСТНИКИ!$A$2:$L$655,4,FALSE)</f>
        <v>#N/A</v>
      </c>
      <c r="D18" s="73" t="e">
        <f>VLOOKUP($N18,УЧАСТНИКИ!$A$2:$L$655,8,FALSE)</f>
        <v>#N/A</v>
      </c>
      <c r="E18" s="66" t="e">
        <f>VLOOKUP($N18,УЧАСТНИКИ!$A$2:$L$655,5,FALSE)</f>
        <v>#N/A</v>
      </c>
      <c r="F18" s="73" t="e">
        <f>VLOOKUP($N18,УЧАСТНИКИ!$A$2:$L$655,7,FALSE)</f>
        <v>#N/A</v>
      </c>
      <c r="G18" s="56" t="e">
        <f>VLOOKUP($N18,УЧАСТНИКИ!$A$2:$L$655,11,FALSE)</f>
        <v>#N/A</v>
      </c>
      <c r="H18" s="133"/>
      <c r="I18" s="139">
        <f t="shared" si="1"/>
        <v>0</v>
      </c>
      <c r="J18" s="54" t="str">
        <f t="shared" si="2"/>
        <v>МСМК</v>
      </c>
      <c r="K18" s="56" t="e">
        <f>VLOOKUP($N18,УЧАСТНИКИ!$A$2:$L$655,9,FALSE)</f>
        <v>#N/A</v>
      </c>
      <c r="L18" s="56"/>
      <c r="M18" s="66" t="e">
        <f>VLOOKUP($N18,УЧАСТНИКИ!$A$2:$L$655,10,FALSE)</f>
        <v>#N/A</v>
      </c>
    </row>
    <row r="19" spans="1:13" ht="17.25" hidden="1" customHeight="1">
      <c r="A19" s="138" t="e">
        <f t="shared" si="0"/>
        <v>#N/A</v>
      </c>
      <c r="B19" s="66" t="e">
        <f>VLOOKUP($N19,УЧАСТНИКИ!$A$2:$L$655,3,FALSE)</f>
        <v>#N/A</v>
      </c>
      <c r="C19" s="73" t="e">
        <f>VLOOKUP($N19,УЧАСТНИКИ!$A$2:$L$655,4,FALSE)</f>
        <v>#N/A</v>
      </c>
      <c r="D19" s="73" t="e">
        <f>VLOOKUP($N19,УЧАСТНИКИ!$A$2:$L$655,8,FALSE)</f>
        <v>#N/A</v>
      </c>
      <c r="E19" s="66" t="e">
        <f>VLOOKUP($N19,УЧАСТНИКИ!$A$2:$L$655,5,FALSE)</f>
        <v>#N/A</v>
      </c>
      <c r="F19" s="73" t="e">
        <f>VLOOKUP($N19,УЧАСТНИКИ!$A$2:$L$655,7,FALSE)</f>
        <v>#N/A</v>
      </c>
      <c r="G19" s="56" t="e">
        <f>VLOOKUP($N19,УЧАСТНИКИ!$A$2:$L$655,11,FALSE)</f>
        <v>#N/A</v>
      </c>
      <c r="H19" s="133"/>
      <c r="I19" s="139">
        <f t="shared" si="1"/>
        <v>0</v>
      </c>
      <c r="J19" s="54" t="str">
        <f t="shared" si="2"/>
        <v>МСМК</v>
      </c>
      <c r="K19" s="56" t="e">
        <f>VLOOKUP($N19,УЧАСТНИКИ!$A$2:$L$655,9,FALSE)</f>
        <v>#N/A</v>
      </c>
      <c r="L19" s="56"/>
      <c r="M19" s="66" t="e">
        <f>VLOOKUP($N19,УЧАСТНИКИ!$A$2:$L$655,10,FALSE)</f>
        <v>#N/A</v>
      </c>
    </row>
    <row r="20" spans="1:13" ht="17.25" hidden="1" customHeight="1">
      <c r="A20" s="138" t="e">
        <f t="shared" si="0"/>
        <v>#N/A</v>
      </c>
      <c r="B20" s="66" t="e">
        <f>VLOOKUP($N20,УЧАСТНИКИ!$A$2:$L$655,3,FALSE)</f>
        <v>#N/A</v>
      </c>
      <c r="C20" s="73" t="e">
        <f>VLOOKUP($N20,УЧАСТНИКИ!$A$2:$L$655,4,FALSE)</f>
        <v>#N/A</v>
      </c>
      <c r="D20" s="73" t="e">
        <f>VLOOKUP($N20,УЧАСТНИКИ!$A$2:$L$655,8,FALSE)</f>
        <v>#N/A</v>
      </c>
      <c r="E20" s="66" t="e">
        <f>VLOOKUP($N20,УЧАСТНИКИ!$A$2:$L$655,5,FALSE)</f>
        <v>#N/A</v>
      </c>
      <c r="F20" s="73" t="e">
        <f>VLOOKUP($N20,УЧАСТНИКИ!$A$2:$L$655,7,FALSE)</f>
        <v>#N/A</v>
      </c>
      <c r="G20" s="56" t="e">
        <f>VLOOKUP($N20,УЧАСТНИКИ!$A$2:$L$655,11,FALSE)</f>
        <v>#N/A</v>
      </c>
      <c r="H20" s="133"/>
      <c r="I20" s="139">
        <f t="shared" si="1"/>
        <v>0</v>
      </c>
      <c r="J20" s="54" t="str">
        <f t="shared" si="2"/>
        <v>МСМК</v>
      </c>
      <c r="K20" s="56" t="e">
        <f>VLOOKUP($N20,УЧАСТНИКИ!$A$2:$L$655,9,FALSE)</f>
        <v>#N/A</v>
      </c>
      <c r="L20" s="56"/>
      <c r="M20" s="66" t="e">
        <f>VLOOKUP($N20,УЧАСТНИКИ!$A$2:$L$655,10,FALSE)</f>
        <v>#N/A</v>
      </c>
    </row>
    <row r="21" spans="1:13" ht="17.25" hidden="1" customHeight="1">
      <c r="A21" s="138" t="e">
        <f t="shared" si="0"/>
        <v>#N/A</v>
      </c>
      <c r="B21" s="66" t="e">
        <f>VLOOKUP($N21,УЧАСТНИКИ!$A$2:$L$655,3,FALSE)</f>
        <v>#N/A</v>
      </c>
      <c r="C21" s="73" t="e">
        <f>VLOOKUP($N21,УЧАСТНИКИ!$A$2:$L$655,4,FALSE)</f>
        <v>#N/A</v>
      </c>
      <c r="D21" s="73" t="e">
        <f>VLOOKUP($N21,УЧАСТНИКИ!$A$2:$L$655,8,FALSE)</f>
        <v>#N/A</v>
      </c>
      <c r="E21" s="66" t="e">
        <f>VLOOKUP($N21,УЧАСТНИКИ!$A$2:$L$655,5,FALSE)</f>
        <v>#N/A</v>
      </c>
      <c r="F21" s="73" t="e">
        <f>VLOOKUP($N21,УЧАСТНИКИ!$A$2:$L$655,7,FALSE)</f>
        <v>#N/A</v>
      </c>
      <c r="G21" s="56" t="e">
        <f>VLOOKUP($N21,УЧАСТНИКИ!$A$2:$L$655,11,FALSE)</f>
        <v>#N/A</v>
      </c>
      <c r="H21" s="133"/>
      <c r="I21" s="139">
        <f t="shared" si="1"/>
        <v>0</v>
      </c>
      <c r="J21" s="54" t="str">
        <f t="shared" si="2"/>
        <v>МСМК</v>
      </c>
      <c r="K21" s="56" t="e">
        <f>VLOOKUP($N21,УЧАСТНИКИ!$A$2:$L$655,9,FALSE)</f>
        <v>#N/A</v>
      </c>
      <c r="L21" s="56"/>
      <c r="M21" s="66" t="e">
        <f>VLOOKUP($N21,УЧАСТНИКИ!$A$2:$L$655,10,FALSE)</f>
        <v>#N/A</v>
      </c>
    </row>
    <row r="22" spans="1:13" ht="17.25" hidden="1" customHeight="1">
      <c r="A22" s="138" t="e">
        <f t="shared" si="0"/>
        <v>#N/A</v>
      </c>
      <c r="B22" s="66" t="e">
        <f>VLOOKUP($N22,УЧАСТНИКИ!$A$2:$L$655,3,FALSE)</f>
        <v>#N/A</v>
      </c>
      <c r="C22" s="73" t="e">
        <f>VLOOKUP($N22,УЧАСТНИКИ!$A$2:$L$655,4,FALSE)</f>
        <v>#N/A</v>
      </c>
      <c r="D22" s="73" t="e">
        <f>VLOOKUP($N22,УЧАСТНИКИ!$A$2:$L$655,8,FALSE)</f>
        <v>#N/A</v>
      </c>
      <c r="E22" s="66" t="e">
        <f>VLOOKUP($N22,УЧАСТНИКИ!$A$2:$L$655,5,FALSE)</f>
        <v>#N/A</v>
      </c>
      <c r="F22" s="73" t="e">
        <f>VLOOKUP($N22,УЧАСТНИКИ!$A$2:$L$655,7,FALSE)</f>
        <v>#N/A</v>
      </c>
      <c r="G22" s="56" t="e">
        <f>VLOOKUP($N22,УЧАСТНИКИ!$A$2:$L$655,11,FALSE)</f>
        <v>#N/A</v>
      </c>
      <c r="H22" s="133"/>
      <c r="I22" s="139">
        <f t="shared" si="1"/>
        <v>0</v>
      </c>
      <c r="J22" s="54" t="str">
        <f t="shared" si="2"/>
        <v>МСМК</v>
      </c>
      <c r="K22" s="56" t="e">
        <f>VLOOKUP($N22,УЧАСТНИКИ!$A$2:$L$655,9,FALSE)</f>
        <v>#N/A</v>
      </c>
      <c r="L22" s="56"/>
      <c r="M22" s="66" t="e">
        <f>VLOOKUP($N22,УЧАСТНИКИ!$A$2:$L$655,10,FALSE)</f>
        <v>#N/A</v>
      </c>
    </row>
    <row r="23" spans="1:13" ht="17.25" hidden="1" customHeight="1">
      <c r="A23" s="138" t="e">
        <f t="shared" si="0"/>
        <v>#N/A</v>
      </c>
      <c r="B23" s="66" t="e">
        <f>VLOOKUP($N23,УЧАСТНИКИ!$A$2:$L$655,3,FALSE)</f>
        <v>#N/A</v>
      </c>
      <c r="C23" s="73" t="e">
        <f>VLOOKUP($N23,УЧАСТНИКИ!$A$2:$L$655,4,FALSE)</f>
        <v>#N/A</v>
      </c>
      <c r="D23" s="73" t="e">
        <f>VLOOKUP($N23,УЧАСТНИКИ!$A$2:$L$655,8,FALSE)</f>
        <v>#N/A</v>
      </c>
      <c r="E23" s="66" t="e">
        <f>VLOOKUP($N23,УЧАСТНИКИ!$A$2:$L$655,5,FALSE)</f>
        <v>#N/A</v>
      </c>
      <c r="F23" s="73" t="e">
        <f>VLOOKUP($N23,УЧАСТНИКИ!$A$2:$L$655,7,FALSE)</f>
        <v>#N/A</v>
      </c>
      <c r="G23" s="56" t="e">
        <f>VLOOKUP($N23,УЧАСТНИКИ!$A$2:$L$655,11,FALSE)</f>
        <v>#N/A</v>
      </c>
      <c r="H23" s="133"/>
      <c r="I23" s="139">
        <f t="shared" si="1"/>
        <v>0</v>
      </c>
      <c r="J23" s="54" t="str">
        <f t="shared" si="2"/>
        <v>МСМК</v>
      </c>
      <c r="K23" s="56" t="e">
        <f>VLOOKUP($N23,УЧАСТНИКИ!$A$2:$L$655,9,FALSE)</f>
        <v>#N/A</v>
      </c>
      <c r="L23" s="56"/>
      <c r="M23" s="66" t="e">
        <f>VLOOKUP($N23,УЧАСТНИКИ!$A$2:$L$655,10,FALSE)</f>
        <v>#N/A</v>
      </c>
    </row>
    <row r="24" spans="1:13" ht="17.25" hidden="1" customHeight="1">
      <c r="A24" s="138" t="e">
        <f t="shared" si="0"/>
        <v>#N/A</v>
      </c>
      <c r="B24" s="66" t="e">
        <f>VLOOKUP($N24,УЧАСТНИКИ!$A$2:$L$655,3,FALSE)</f>
        <v>#N/A</v>
      </c>
      <c r="C24" s="73" t="e">
        <f>VLOOKUP($N24,УЧАСТНИКИ!$A$2:$L$655,4,FALSE)</f>
        <v>#N/A</v>
      </c>
      <c r="D24" s="73" t="e">
        <f>VLOOKUP($N24,УЧАСТНИКИ!$A$2:$L$655,8,FALSE)</f>
        <v>#N/A</v>
      </c>
      <c r="E24" s="66" t="e">
        <f>VLOOKUP($N24,УЧАСТНИКИ!$A$2:$L$655,5,FALSE)</f>
        <v>#N/A</v>
      </c>
      <c r="F24" s="73" t="e">
        <f>VLOOKUP($N24,УЧАСТНИКИ!$A$2:$L$655,7,FALSE)</f>
        <v>#N/A</v>
      </c>
      <c r="G24" s="56" t="e">
        <f>VLOOKUP($N24,УЧАСТНИКИ!$A$2:$L$655,11,FALSE)</f>
        <v>#N/A</v>
      </c>
      <c r="H24" s="133"/>
      <c r="I24" s="139">
        <f t="shared" si="1"/>
        <v>0</v>
      </c>
      <c r="J24" s="54" t="str">
        <f t="shared" si="2"/>
        <v>МСМК</v>
      </c>
      <c r="K24" s="56" t="e">
        <f>VLOOKUP($N24,УЧАСТНИКИ!$A$2:$L$655,9,FALSE)</f>
        <v>#N/A</v>
      </c>
      <c r="L24" s="56"/>
      <c r="M24" s="66" t="e">
        <f>VLOOKUP($N24,УЧАСТНИКИ!$A$2:$L$655,10,FALSE)</f>
        <v>#N/A</v>
      </c>
    </row>
    <row r="25" spans="1:13" ht="17.25" hidden="1" customHeight="1">
      <c r="A25" s="138" t="e">
        <f t="shared" si="0"/>
        <v>#N/A</v>
      </c>
      <c r="B25" s="66" t="e">
        <f>VLOOKUP($N25,УЧАСТНИКИ!$A$2:$L$655,3,FALSE)</f>
        <v>#N/A</v>
      </c>
      <c r="C25" s="73" t="e">
        <f>VLOOKUP($N25,УЧАСТНИКИ!$A$2:$L$655,4,FALSE)</f>
        <v>#N/A</v>
      </c>
      <c r="D25" s="73" t="e">
        <f>VLOOKUP($N25,УЧАСТНИКИ!$A$2:$L$655,8,FALSE)</f>
        <v>#N/A</v>
      </c>
      <c r="E25" s="66" t="e">
        <f>VLOOKUP($N25,УЧАСТНИКИ!$A$2:$L$655,5,FALSE)</f>
        <v>#N/A</v>
      </c>
      <c r="F25" s="73" t="e">
        <f>VLOOKUP($N25,УЧАСТНИКИ!$A$2:$L$655,7,FALSE)</f>
        <v>#N/A</v>
      </c>
      <c r="G25" s="56" t="e">
        <f>VLOOKUP($N25,УЧАСТНИКИ!$A$2:$L$655,11,FALSE)</f>
        <v>#N/A</v>
      </c>
      <c r="H25" s="133"/>
      <c r="I25" s="139">
        <f t="shared" si="1"/>
        <v>0</v>
      </c>
      <c r="J25" s="54" t="str">
        <f t="shared" si="2"/>
        <v>МСМК</v>
      </c>
      <c r="K25" s="56" t="e">
        <f>VLOOKUP($N25,УЧАСТНИКИ!$A$2:$L$655,9,FALSE)</f>
        <v>#N/A</v>
      </c>
      <c r="L25" s="56"/>
      <c r="M25" s="66" t="e">
        <f>VLOOKUP($N25,УЧАСТНИКИ!$A$2:$L$655,10,FALSE)</f>
        <v>#N/A</v>
      </c>
    </row>
    <row r="26" spans="1:13" ht="17.25" hidden="1" customHeight="1">
      <c r="A26" s="138" t="e">
        <f t="shared" si="0"/>
        <v>#N/A</v>
      </c>
      <c r="B26" s="66" t="e">
        <f>VLOOKUP($N26,УЧАСТНИКИ!$A$2:$L$655,3,FALSE)</f>
        <v>#N/A</v>
      </c>
      <c r="C26" s="73" t="e">
        <f>VLOOKUP($N26,УЧАСТНИКИ!$A$2:$L$655,4,FALSE)</f>
        <v>#N/A</v>
      </c>
      <c r="D26" s="73" t="e">
        <f>VLOOKUP($N26,УЧАСТНИКИ!$A$2:$L$655,8,FALSE)</f>
        <v>#N/A</v>
      </c>
      <c r="E26" s="66" t="e">
        <f>VLOOKUP($N26,УЧАСТНИКИ!$A$2:$L$655,5,FALSE)</f>
        <v>#N/A</v>
      </c>
      <c r="F26" s="73" t="e">
        <f>VLOOKUP($N26,УЧАСТНИКИ!$A$2:$L$655,7,FALSE)</f>
        <v>#N/A</v>
      </c>
      <c r="G26" s="56" t="e">
        <f>VLOOKUP($N26,УЧАСТНИКИ!$A$2:$L$655,11,FALSE)</f>
        <v>#N/A</v>
      </c>
      <c r="H26" s="133"/>
      <c r="I26" s="139">
        <f t="shared" si="1"/>
        <v>0</v>
      </c>
      <c r="J26" s="54" t="str">
        <f t="shared" si="2"/>
        <v>МСМК</v>
      </c>
      <c r="K26" s="56" t="e">
        <f>VLOOKUP($N26,УЧАСТНИКИ!$A$2:$L$655,9,FALSE)</f>
        <v>#N/A</v>
      </c>
      <c r="L26" s="56"/>
      <c r="M26" s="66" t="e">
        <f>VLOOKUP($N26,УЧАСТНИКИ!$A$2:$L$655,10,FALSE)</f>
        <v>#N/A</v>
      </c>
    </row>
    <row r="27" spans="1:13" ht="17.25" hidden="1" customHeight="1">
      <c r="A27" s="138" t="e">
        <f t="shared" si="0"/>
        <v>#N/A</v>
      </c>
      <c r="B27" s="66" t="e">
        <f>VLOOKUP($N27,УЧАСТНИКИ!$A$2:$L$655,3,FALSE)</f>
        <v>#N/A</v>
      </c>
      <c r="C27" s="73" t="e">
        <f>VLOOKUP($N27,УЧАСТНИКИ!$A$2:$L$655,4,FALSE)</f>
        <v>#N/A</v>
      </c>
      <c r="D27" s="73" t="e">
        <f>VLOOKUP($N27,УЧАСТНИКИ!$A$2:$L$655,8,FALSE)</f>
        <v>#N/A</v>
      </c>
      <c r="E27" s="66" t="e">
        <f>VLOOKUP($N27,УЧАСТНИКИ!$A$2:$L$655,5,FALSE)</f>
        <v>#N/A</v>
      </c>
      <c r="F27" s="73" t="e">
        <f>VLOOKUP($N27,УЧАСТНИКИ!$A$2:$L$655,7,FALSE)</f>
        <v>#N/A</v>
      </c>
      <c r="G27" s="56" t="e">
        <f>VLOOKUP($N27,УЧАСТНИКИ!$A$2:$L$655,11,FALSE)</f>
        <v>#N/A</v>
      </c>
      <c r="H27" s="133"/>
      <c r="I27" s="139">
        <f t="shared" si="1"/>
        <v>0</v>
      </c>
      <c r="J27" s="54" t="str">
        <f t="shared" si="2"/>
        <v>МСМК</v>
      </c>
      <c r="K27" s="56" t="e">
        <f>VLOOKUP($N27,УЧАСТНИКИ!$A$2:$L$655,9,FALSE)</f>
        <v>#N/A</v>
      </c>
      <c r="L27" s="56"/>
      <c r="M27" s="66" t="e">
        <f>VLOOKUP($N27,УЧАСТНИКИ!$A$2:$L$655,10,FALSE)</f>
        <v>#N/A</v>
      </c>
    </row>
    <row r="28" spans="1:13" ht="17.25" hidden="1" customHeight="1">
      <c r="A28" s="138" t="e">
        <f t="shared" si="0"/>
        <v>#N/A</v>
      </c>
      <c r="B28" s="66" t="e">
        <f>VLOOKUP($N28,УЧАСТНИКИ!$A$2:$L$655,3,FALSE)</f>
        <v>#N/A</v>
      </c>
      <c r="C28" s="73" t="e">
        <f>VLOOKUP($N28,УЧАСТНИКИ!$A$2:$L$655,4,FALSE)</f>
        <v>#N/A</v>
      </c>
      <c r="D28" s="73" t="e">
        <f>VLOOKUP($N28,УЧАСТНИКИ!$A$2:$L$655,8,FALSE)</f>
        <v>#N/A</v>
      </c>
      <c r="E28" s="66" t="e">
        <f>VLOOKUP($N28,УЧАСТНИКИ!$A$2:$L$655,5,FALSE)</f>
        <v>#N/A</v>
      </c>
      <c r="F28" s="73" t="e">
        <f>VLOOKUP($N28,УЧАСТНИКИ!$A$2:$L$655,7,FALSE)</f>
        <v>#N/A</v>
      </c>
      <c r="G28" s="56" t="e">
        <f>VLOOKUP($N28,УЧАСТНИКИ!$A$2:$L$655,11,FALSE)</f>
        <v>#N/A</v>
      </c>
      <c r="H28" s="133"/>
      <c r="I28" s="139">
        <f t="shared" si="1"/>
        <v>0</v>
      </c>
      <c r="J28" s="54" t="str">
        <f t="shared" si="2"/>
        <v>МСМК</v>
      </c>
      <c r="K28" s="56" t="e">
        <f>VLOOKUP($N28,УЧАСТНИКИ!$A$2:$L$655,9,FALSE)</f>
        <v>#N/A</v>
      </c>
      <c r="L28" s="56"/>
      <c r="M28" s="66" t="e">
        <f>VLOOKUP($N28,УЧАСТНИКИ!$A$2:$L$655,10,FALSE)</f>
        <v>#N/A</v>
      </c>
    </row>
    <row r="29" spans="1:13" ht="17.25" hidden="1" customHeight="1">
      <c r="A29" s="138" t="e">
        <f t="shared" si="0"/>
        <v>#N/A</v>
      </c>
      <c r="B29" s="66" t="e">
        <f>VLOOKUP($N29,УЧАСТНИКИ!$A$2:$L$655,3,FALSE)</f>
        <v>#N/A</v>
      </c>
      <c r="C29" s="73" t="e">
        <f>VLOOKUP($N29,УЧАСТНИКИ!$A$2:$L$655,4,FALSE)</f>
        <v>#N/A</v>
      </c>
      <c r="D29" s="73" t="e">
        <f>VLOOKUP($N29,УЧАСТНИКИ!$A$2:$L$655,8,FALSE)</f>
        <v>#N/A</v>
      </c>
      <c r="E29" s="66" t="e">
        <f>VLOOKUP($N29,УЧАСТНИКИ!$A$2:$L$655,5,FALSE)</f>
        <v>#N/A</v>
      </c>
      <c r="F29" s="73" t="e">
        <f>VLOOKUP($N29,УЧАСТНИКИ!$A$2:$L$655,7,FALSE)</f>
        <v>#N/A</v>
      </c>
      <c r="G29" s="56" t="e">
        <f>VLOOKUP($N29,УЧАСТНИКИ!$A$2:$L$655,11,FALSE)</f>
        <v>#N/A</v>
      </c>
      <c r="H29" s="133"/>
      <c r="I29" s="139">
        <f t="shared" si="1"/>
        <v>0</v>
      </c>
      <c r="J29" s="54" t="str">
        <f t="shared" si="2"/>
        <v>МСМК</v>
      </c>
      <c r="K29" s="56" t="e">
        <f>VLOOKUP($N29,УЧАСТНИКИ!$A$2:$L$655,9,FALSE)</f>
        <v>#N/A</v>
      </c>
      <c r="L29" s="56"/>
      <c r="M29" s="66" t="e">
        <f>VLOOKUP($N29,УЧАСТНИКИ!$A$2:$L$655,10,FALSE)</f>
        <v>#N/A</v>
      </c>
    </row>
    <row r="30" spans="1:13" ht="17.25" hidden="1" customHeight="1">
      <c r="A30" s="138" t="e">
        <f t="shared" si="0"/>
        <v>#N/A</v>
      </c>
      <c r="B30" s="66" t="e">
        <f>VLOOKUP($N30,УЧАСТНИКИ!$A$2:$L$655,3,FALSE)</f>
        <v>#N/A</v>
      </c>
      <c r="C30" s="73" t="e">
        <f>VLOOKUP($N30,УЧАСТНИКИ!$A$2:$L$655,4,FALSE)</f>
        <v>#N/A</v>
      </c>
      <c r="D30" s="73" t="e">
        <f>VLOOKUP($N30,УЧАСТНИКИ!$A$2:$L$655,8,FALSE)</f>
        <v>#N/A</v>
      </c>
      <c r="E30" s="66" t="e">
        <f>VLOOKUP($N30,УЧАСТНИКИ!$A$2:$L$655,5,FALSE)</f>
        <v>#N/A</v>
      </c>
      <c r="F30" s="73" t="e">
        <f>VLOOKUP($N30,УЧАСТНИКИ!$A$2:$L$655,7,FALSE)</f>
        <v>#N/A</v>
      </c>
      <c r="G30" s="56" t="e">
        <f>VLOOKUP($N30,УЧАСТНИКИ!$A$2:$L$655,11,FALSE)</f>
        <v>#N/A</v>
      </c>
      <c r="H30" s="133"/>
      <c r="I30" s="139">
        <f t="shared" si="1"/>
        <v>0</v>
      </c>
      <c r="J30" s="54" t="str">
        <f t="shared" si="2"/>
        <v>МСМК</v>
      </c>
      <c r="K30" s="56" t="e">
        <f>VLOOKUP($N30,УЧАСТНИКИ!$A$2:$L$655,9,FALSE)</f>
        <v>#N/A</v>
      </c>
      <c r="L30" s="56"/>
      <c r="M30" s="66" t="e">
        <f>VLOOKUP($N30,УЧАСТНИКИ!$A$2:$L$655,10,FALSE)</f>
        <v>#N/A</v>
      </c>
    </row>
    <row r="31" spans="1:13" ht="17.25" hidden="1" customHeight="1">
      <c r="A31" s="138" t="e">
        <f t="shared" si="0"/>
        <v>#N/A</v>
      </c>
      <c r="B31" s="66" t="e">
        <f>VLOOKUP($N31,УЧАСТНИКИ!$A$2:$L$655,3,FALSE)</f>
        <v>#N/A</v>
      </c>
      <c r="C31" s="73" t="e">
        <f>VLOOKUP($N31,УЧАСТНИКИ!$A$2:$L$655,4,FALSE)</f>
        <v>#N/A</v>
      </c>
      <c r="D31" s="73" t="e">
        <f>VLOOKUP($N31,УЧАСТНИКИ!$A$2:$L$655,8,FALSE)</f>
        <v>#N/A</v>
      </c>
      <c r="E31" s="66" t="e">
        <f>VLOOKUP($N31,УЧАСТНИКИ!$A$2:$L$655,5,FALSE)</f>
        <v>#N/A</v>
      </c>
      <c r="F31" s="73" t="e">
        <f>VLOOKUP($N31,УЧАСТНИКИ!$A$2:$L$655,7,FALSE)</f>
        <v>#N/A</v>
      </c>
      <c r="G31" s="56" t="e">
        <f>VLOOKUP($N31,УЧАСТНИКИ!$A$2:$L$655,11,FALSE)</f>
        <v>#N/A</v>
      </c>
      <c r="H31" s="133"/>
      <c r="I31" s="139">
        <f t="shared" si="1"/>
        <v>0</v>
      </c>
      <c r="J31" s="54" t="str">
        <f t="shared" si="2"/>
        <v>МСМК</v>
      </c>
      <c r="K31" s="56" t="e">
        <f>VLOOKUP($N31,УЧАСТНИКИ!$A$2:$L$655,9,FALSE)</f>
        <v>#N/A</v>
      </c>
      <c r="L31" s="56"/>
      <c r="M31" s="66" t="e">
        <f>VLOOKUP($N31,УЧАСТНИКИ!$A$2:$L$655,10,FALSE)</f>
        <v>#N/A</v>
      </c>
    </row>
    <row r="32" spans="1:13" ht="17.25" hidden="1" customHeight="1">
      <c r="A32" s="73"/>
      <c r="H32" s="134"/>
    </row>
    <row r="33" spans="1:14" ht="17.25" customHeight="1">
      <c r="A33" s="73" t="s">
        <v>48</v>
      </c>
      <c r="B33" s="440" t="s">
        <v>1273</v>
      </c>
      <c r="C33" s="440" t="s">
        <v>1278</v>
      </c>
      <c r="E33" s="440" t="s">
        <v>1281</v>
      </c>
      <c r="G33" s="440"/>
      <c r="H33" s="442"/>
      <c r="I33" s="441" t="s">
        <v>1283</v>
      </c>
      <c r="J33" s="440" t="s">
        <v>1059</v>
      </c>
      <c r="L33" s="36" t="s">
        <v>49</v>
      </c>
    </row>
    <row r="34" spans="1:14" ht="17.25" customHeight="1">
      <c r="A34" s="73" t="s">
        <v>49</v>
      </c>
      <c r="B34" s="440" t="s">
        <v>1274</v>
      </c>
      <c r="C34" s="440" t="s">
        <v>1279</v>
      </c>
      <c r="E34" s="440" t="s">
        <v>1282</v>
      </c>
      <c r="G34" s="440"/>
      <c r="H34" s="442"/>
      <c r="I34" s="441" t="s">
        <v>1284</v>
      </c>
      <c r="J34" s="440" t="s">
        <v>1059</v>
      </c>
      <c r="L34" s="36" t="s">
        <v>49</v>
      </c>
    </row>
    <row r="35" spans="1:14" ht="17.25" customHeight="1">
      <c r="A35" s="73" t="s">
        <v>50</v>
      </c>
      <c r="B35" s="440" t="s">
        <v>1275</v>
      </c>
      <c r="C35" s="440" t="s">
        <v>961</v>
      </c>
      <c r="E35" s="440" t="s">
        <v>1282</v>
      </c>
      <c r="G35" s="440"/>
      <c r="H35" s="442"/>
      <c r="I35" s="441" t="s">
        <v>1285</v>
      </c>
      <c r="J35"/>
      <c r="L35" s="36" t="s">
        <v>49</v>
      </c>
    </row>
    <row r="36" spans="1:14" ht="17.25" customHeight="1">
      <c r="A36" s="73" t="s">
        <v>51</v>
      </c>
      <c r="B36" s="440" t="s">
        <v>1060</v>
      </c>
      <c r="C36" s="440" t="s">
        <v>1062</v>
      </c>
      <c r="E36" s="440"/>
      <c r="G36" s="440"/>
      <c r="H36" s="442"/>
      <c r="I36" s="441" t="s">
        <v>1286</v>
      </c>
      <c r="J36"/>
      <c r="L36" s="36" t="s">
        <v>49</v>
      </c>
    </row>
    <row r="37" spans="1:14" ht="17.25" customHeight="1">
      <c r="A37" s="73" t="s">
        <v>52</v>
      </c>
      <c r="B37" s="440" t="s">
        <v>1276</v>
      </c>
      <c r="C37" s="440" t="s">
        <v>1280</v>
      </c>
      <c r="E37" s="440" t="s">
        <v>1281</v>
      </c>
      <c r="G37" s="440"/>
      <c r="H37" s="442"/>
      <c r="I37" s="441" t="s">
        <v>1287</v>
      </c>
      <c r="J37"/>
      <c r="L37" s="36" t="s">
        <v>128</v>
      </c>
    </row>
    <row r="38" spans="1:14" ht="17.25" customHeight="1">
      <c r="A38" s="73" t="s">
        <v>53</v>
      </c>
      <c r="B38" s="440" t="s">
        <v>1277</v>
      </c>
      <c r="C38" s="440" t="s">
        <v>957</v>
      </c>
      <c r="E38" s="440" t="s">
        <v>1282</v>
      </c>
      <c r="G38" s="440"/>
      <c r="H38" s="442"/>
      <c r="I38" s="441" t="s">
        <v>290</v>
      </c>
      <c r="J38"/>
    </row>
    <row r="39" spans="1:14" ht="17.25" customHeight="1">
      <c r="A39" s="73"/>
      <c r="H39" s="442"/>
      <c r="I39" s="23"/>
    </row>
    <row r="40" spans="1:14">
      <c r="A40" s="73"/>
      <c r="C40" s="42" t="str">
        <f>'[1]10000 м'!D29</f>
        <v>Галина</v>
      </c>
    </row>
    <row r="41" spans="1:14">
      <c r="A41" s="73"/>
    </row>
    <row r="42" spans="1:14" ht="15" customHeight="1">
      <c r="A42" s="42"/>
      <c r="B42" s="203" t="s">
        <v>188</v>
      </c>
      <c r="E42" s="524" t="s">
        <v>1034</v>
      </c>
      <c r="F42" s="524"/>
      <c r="G42" s="524"/>
      <c r="H42" s="524"/>
      <c r="I42" s="524"/>
      <c r="J42" s="524"/>
      <c r="K42" s="524"/>
      <c r="L42" s="524"/>
      <c r="M42" s="524"/>
      <c r="N42" s="36"/>
    </row>
    <row r="43" spans="1:14">
      <c r="E43" s="167"/>
      <c r="F43" s="10"/>
      <c r="G43" s="36"/>
      <c r="H43" s="54"/>
      <c r="I43" s="54"/>
      <c r="J43" s="42"/>
      <c r="K43" s="42"/>
      <c r="L43" s="42"/>
      <c r="N43" s="36"/>
    </row>
    <row r="44" spans="1:14">
      <c r="E44" s="167"/>
      <c r="F44" s="10"/>
      <c r="G44" s="36"/>
      <c r="H44" s="54"/>
      <c r="I44" s="54"/>
      <c r="J44" s="42"/>
      <c r="K44" s="42"/>
      <c r="L44" s="42"/>
      <c r="N44" s="36"/>
    </row>
    <row r="45" spans="1:14" ht="15" customHeight="1">
      <c r="B45" s="203" t="s">
        <v>189</v>
      </c>
      <c r="E45" s="524" t="s">
        <v>1248</v>
      </c>
      <c r="F45" s="524"/>
      <c r="G45" s="524"/>
      <c r="H45" s="524"/>
      <c r="I45" s="524"/>
      <c r="J45" s="524"/>
      <c r="K45" s="524"/>
      <c r="L45" s="524"/>
      <c r="M45" s="524"/>
      <c r="N45" s="36"/>
    </row>
    <row r="46" spans="1:14">
      <c r="A46" s="73"/>
    </row>
    <row r="47" spans="1:14">
      <c r="A47" s="73"/>
    </row>
    <row r="48" spans="1:14">
      <c r="A48" s="73"/>
    </row>
    <row r="49" spans="1:1">
      <c r="A49" s="73"/>
    </row>
    <row r="50" spans="1:1">
      <c r="A50" s="73"/>
    </row>
    <row r="51" spans="1:1">
      <c r="A51" s="73"/>
    </row>
    <row r="52" spans="1:1">
      <c r="A52" s="73"/>
    </row>
    <row r="53" spans="1:1">
      <c r="A53" s="73"/>
    </row>
    <row r="54" spans="1:1">
      <c r="A54" s="73"/>
    </row>
    <row r="55" spans="1:1">
      <c r="A55" s="73"/>
    </row>
    <row r="56" spans="1:1">
      <c r="A56" s="73"/>
    </row>
    <row r="57" spans="1:1">
      <c r="A57" s="73"/>
    </row>
    <row r="58" spans="1:1">
      <c r="A58" s="73"/>
    </row>
    <row r="59" spans="1:1">
      <c r="A59" s="73"/>
    </row>
    <row r="60" spans="1:1">
      <c r="A60" s="73"/>
    </row>
    <row r="61" spans="1:1">
      <c r="A61" s="73"/>
    </row>
    <row r="62" spans="1:1">
      <c r="A62" s="73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  <row r="81" spans="1:1">
      <c r="A81" s="42"/>
    </row>
    <row r="82" spans="1:1">
      <c r="A82" s="42"/>
    </row>
  </sheetData>
  <mergeCells count="24">
    <mergeCell ref="A6:M6"/>
    <mergeCell ref="A1:M1"/>
    <mergeCell ref="A2:M2"/>
    <mergeCell ref="A3:M3"/>
    <mergeCell ref="A4:M4"/>
    <mergeCell ref="A5:M5"/>
    <mergeCell ref="A7:B7"/>
    <mergeCell ref="F7:G7"/>
    <mergeCell ref="I7:J7"/>
    <mergeCell ref="A8:B8"/>
    <mergeCell ref="F8:G8"/>
    <mergeCell ref="I8:J8"/>
    <mergeCell ref="E45:M45"/>
    <mergeCell ref="A10:A11"/>
    <mergeCell ref="B10:B11"/>
    <mergeCell ref="C10:C11"/>
    <mergeCell ref="D10:D11"/>
    <mergeCell ref="E10:E11"/>
    <mergeCell ref="F10:F11"/>
    <mergeCell ref="G10:G11"/>
    <mergeCell ref="I10:I11"/>
    <mergeCell ref="J10:J11"/>
    <mergeCell ref="M10:M11"/>
    <mergeCell ref="E42:M42"/>
  </mergeCells>
  <printOptions horizontalCentered="1"/>
  <pageMargins left="0" right="0" top="0.78740157480314965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Y79"/>
  <sheetViews>
    <sheetView workbookViewId="0">
      <selection activeCell="E33" sqref="E33"/>
    </sheetView>
  </sheetViews>
  <sheetFormatPr defaultColWidth="8.28515625" defaultRowHeight="12.75" outlineLevelCol="1"/>
  <cols>
    <col min="1" max="1" width="5.85546875" style="39" customWidth="1"/>
    <col min="2" max="2" width="25.85546875" style="23" customWidth="1"/>
    <col min="3" max="3" width="10.140625" style="42" bestFit="1" customWidth="1"/>
    <col min="4" max="4" width="7.42578125" style="42" customWidth="1"/>
    <col min="5" max="5" width="20" style="23" customWidth="1"/>
    <col min="6" max="6" width="5.85546875" style="23" hidden="1" customWidth="1"/>
    <col min="7" max="7" width="19.140625" style="23" customWidth="1"/>
    <col min="8" max="8" width="15" style="23" hidden="1" customWidth="1" outlineLevel="1"/>
    <col min="9" max="9" width="10.7109375" style="42" customWidth="1" collapsed="1"/>
    <col min="10" max="10" width="6.5703125" style="23" hidden="1" customWidth="1"/>
    <col min="11" max="11" width="8.42578125" style="36" hidden="1" customWidth="1"/>
    <col min="12" max="12" width="8.42578125" style="36" customWidth="1"/>
    <col min="13" max="13" width="29.42578125" style="23" customWidth="1"/>
    <col min="14" max="24" width="8.28515625" style="23" hidden="1" customWidth="1" outlineLevel="1"/>
    <col min="25" max="25" width="8.28515625" style="23" collapsed="1"/>
    <col min="26" max="16384" width="8.28515625" style="23"/>
  </cols>
  <sheetData>
    <row r="1" spans="1:24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T1" s="146"/>
      <c r="U1" s="146"/>
      <c r="V1" s="147"/>
    </row>
    <row r="2" spans="1:24" s="232" customFormat="1">
      <c r="A2" s="520" t="str">
        <f>Name_2</f>
        <v>РОСТОВСКАЯ ГОРОДСКАЯ ФЕДЕРАЦИЯ ЛЁГКОЙ АТЛЕТИКИ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T2" s="395"/>
      <c r="U2" s="395"/>
      <c r="V2" s="396"/>
    </row>
    <row r="3" spans="1:24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T3" s="146"/>
      <c r="U3" s="146"/>
      <c r="V3" s="147"/>
    </row>
    <row r="4" spans="1:24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T4" s="146"/>
      <c r="U4" s="146"/>
      <c r="V4" s="147"/>
    </row>
    <row r="5" spans="1:24" s="58" customFormat="1" ht="27.7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T5" s="221"/>
      <c r="U5" s="221"/>
      <c r="V5" s="222"/>
    </row>
    <row r="6" spans="1:24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T6" s="146"/>
      <c r="U6" s="146"/>
      <c r="V6" s="147"/>
    </row>
    <row r="7" spans="1:24" ht="12.75" customHeight="1">
      <c r="A7" s="488" t="s">
        <v>1095</v>
      </c>
      <c r="B7" s="488"/>
      <c r="D7" s="41"/>
      <c r="E7" s="3"/>
      <c r="F7" s="489"/>
      <c r="G7" s="489"/>
      <c r="H7" s="132"/>
      <c r="I7" s="490"/>
      <c r="J7" s="490"/>
      <c r="T7" s="146"/>
      <c r="U7" s="146"/>
      <c r="V7" s="147"/>
    </row>
    <row r="8" spans="1:24" ht="12.75" customHeight="1">
      <c r="A8" s="488"/>
      <c r="B8" s="488"/>
      <c r="D8" s="41"/>
      <c r="E8" s="3"/>
      <c r="F8" s="491"/>
      <c r="G8" s="491"/>
      <c r="H8" s="131"/>
      <c r="I8" s="490"/>
      <c r="J8" s="490"/>
      <c r="M8" s="169" t="str">
        <f>d_6</f>
        <v>t° +20 вл. 58%</v>
      </c>
      <c r="T8" s="146"/>
      <c r="U8" s="146"/>
      <c r="V8" s="147"/>
    </row>
    <row r="9" spans="1:24" ht="13.5" customHeight="1" thickBot="1">
      <c r="A9" s="7" t="str">
        <f>d_4</f>
        <v>ЖЕНЩИНЫ</v>
      </c>
      <c r="E9" s="159" t="s">
        <v>89</v>
      </c>
      <c r="G9" s="155"/>
      <c r="H9" s="131"/>
      <c r="J9" s="157" t="str">
        <f>'1500м'!I7</f>
        <v>15:30</v>
      </c>
      <c r="K9" s="42"/>
      <c r="L9" s="42"/>
      <c r="M9" s="123"/>
      <c r="N9" s="23" t="s">
        <v>20</v>
      </c>
      <c r="P9" s="118" t="s">
        <v>125</v>
      </c>
      <c r="Q9" s="118" t="s">
        <v>126</v>
      </c>
      <c r="R9" s="118" t="s">
        <v>127</v>
      </c>
      <c r="S9" s="118">
        <v>1</v>
      </c>
      <c r="T9" s="118">
        <v>2</v>
      </c>
      <c r="U9" s="118" t="s">
        <v>50</v>
      </c>
      <c r="V9" s="118" t="s">
        <v>128</v>
      </c>
      <c r="W9" s="118" t="s">
        <v>129</v>
      </c>
      <c r="X9" s="118" t="s">
        <v>130</v>
      </c>
    </row>
    <row r="10" spans="1:24" ht="15.75" customHeight="1">
      <c r="A10" s="484" t="s">
        <v>13</v>
      </c>
      <c r="B10" s="484" t="s">
        <v>68</v>
      </c>
      <c r="C10" s="484" t="s">
        <v>69</v>
      </c>
      <c r="D10" s="484" t="s">
        <v>14</v>
      </c>
      <c r="E10" s="484" t="s">
        <v>110</v>
      </c>
      <c r="F10" s="485" t="s">
        <v>112</v>
      </c>
      <c r="G10" s="477" t="s">
        <v>119</v>
      </c>
      <c r="H10" s="95"/>
      <c r="I10" s="485" t="s">
        <v>23</v>
      </c>
      <c r="J10" s="486" t="s">
        <v>17</v>
      </c>
      <c r="K10" s="96" t="s">
        <v>18</v>
      </c>
      <c r="L10" s="96" t="s">
        <v>1288</v>
      </c>
      <c r="M10" s="483" t="s">
        <v>19</v>
      </c>
      <c r="P10" s="142">
        <v>40874</v>
      </c>
      <c r="Q10" s="142">
        <v>42010</v>
      </c>
      <c r="R10" s="142">
        <v>43834</v>
      </c>
      <c r="S10" s="142">
        <v>45934</v>
      </c>
      <c r="T10" s="142">
        <v>52134</v>
      </c>
      <c r="U10" s="142">
        <v>54634</v>
      </c>
      <c r="V10" s="142">
        <v>61434</v>
      </c>
      <c r="W10" s="142">
        <v>64634</v>
      </c>
      <c r="X10" s="143">
        <v>72234</v>
      </c>
    </row>
    <row r="11" spans="1:24" ht="15.75">
      <c r="A11" s="484"/>
      <c r="B11" s="484"/>
      <c r="C11" s="484"/>
      <c r="D11" s="484"/>
      <c r="E11" s="484"/>
      <c r="F11" s="485"/>
      <c r="G11" s="477"/>
      <c r="H11" s="95"/>
      <c r="I11" s="485"/>
      <c r="J11" s="487"/>
      <c r="K11" s="96"/>
      <c r="L11" s="96"/>
      <c r="M11" s="483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1:24" ht="17.25" hidden="1" customHeight="1">
      <c r="A12" s="138" t="e">
        <f t="shared" ref="A12:A31" si="0">RANK(H12,$H$12:$H$155,1)</f>
        <v>#N/A</v>
      </c>
      <c r="B12" s="66" t="e">
        <f>VLOOKUP($N12,УЧАСТНИКИ!$A$2:$L$655,3,FALSE)</f>
        <v>#N/A</v>
      </c>
      <c r="C12" s="73" t="e">
        <f>VLOOKUP($N12,УЧАСТНИКИ!$A$2:$L$655,4,FALSE)</f>
        <v>#N/A</v>
      </c>
      <c r="D12" s="73" t="e">
        <f>VLOOKUP($N12,УЧАСТНИКИ!$A$2:$L$655,8,FALSE)</f>
        <v>#N/A</v>
      </c>
      <c r="E12" s="66" t="e">
        <f>VLOOKUP($N12,УЧАСТНИКИ!$A$2:$L$655,5,FALSE)</f>
        <v>#N/A</v>
      </c>
      <c r="F12" s="73" t="e">
        <f>VLOOKUP($N12,УЧАСТНИКИ!$A$2:$L$655,7,FALSE)</f>
        <v>#N/A</v>
      </c>
      <c r="G12" s="56" t="e">
        <f>VLOOKUP($N12,УЧАСТНИКИ!$A$2:$L$655,11,FALSE)</f>
        <v>#N/A</v>
      </c>
      <c r="H12" s="133"/>
      <c r="I12" s="139">
        <f t="shared" ref="I12:I31" si="1">IF(H12=0,0,CONCATENATE(MID(H12,1,1),":",MID(H12,2,2),".",MID(H12,4,2)))</f>
        <v>0</v>
      </c>
      <c r="J12" s="54" t="str">
        <f t="shared" ref="J12:J31" si="2">IF(H12&lt;=$P$10,"МСМК",IF(H12&lt;=$Q$10,"МС",IF(H12&lt;=$R$10,"КМС",IF(H12&lt;=$S$10,"1",IF(H12&lt;=$T$10,"2",IF(H12&lt;=$U$10,"3",IF(H12&lt;=$V$10,"1юн",IF(H12&lt;=$W$10,"2юн",IF(H12&lt;=$X$10,"3юн",IF(H12&gt;$X$10,"б/р"))))))))))</f>
        <v>МСМК</v>
      </c>
      <c r="K12" s="56" t="e">
        <f>VLOOKUP($N12,УЧАСТНИКИ!$A$2:$L$655,9,FALSE)</f>
        <v>#N/A</v>
      </c>
      <c r="L12" s="56"/>
      <c r="M12" s="66" t="e">
        <f>VLOOKUP($N12,УЧАСТНИКИ!$A$2:$L$655,10,FALSE)</f>
        <v>#N/A</v>
      </c>
    </row>
    <row r="13" spans="1:24" ht="17.25" hidden="1" customHeight="1">
      <c r="A13" s="138" t="e">
        <f t="shared" si="0"/>
        <v>#N/A</v>
      </c>
      <c r="B13" s="66" t="e">
        <f>VLOOKUP($N13,УЧАСТНИКИ!$A$2:$L$655,3,FALSE)</f>
        <v>#N/A</v>
      </c>
      <c r="C13" s="73" t="e">
        <f>VLOOKUP($N13,УЧАСТНИКИ!$A$2:$L$655,4,FALSE)</f>
        <v>#N/A</v>
      </c>
      <c r="D13" s="73" t="e">
        <f>VLOOKUP($N13,УЧАСТНИКИ!$A$2:$L$655,8,FALSE)</f>
        <v>#N/A</v>
      </c>
      <c r="E13" s="66" t="e">
        <f>VLOOKUP($N13,УЧАСТНИКИ!$A$2:$L$655,5,FALSE)</f>
        <v>#N/A</v>
      </c>
      <c r="F13" s="73" t="e">
        <f>VLOOKUP($N13,УЧАСТНИКИ!$A$2:$L$655,7,FALSE)</f>
        <v>#N/A</v>
      </c>
      <c r="G13" s="56" t="e">
        <f>VLOOKUP($N13,УЧАСТНИКИ!$A$2:$L$655,11,FALSE)</f>
        <v>#N/A</v>
      </c>
      <c r="H13" s="133"/>
      <c r="I13" s="139">
        <f t="shared" si="1"/>
        <v>0</v>
      </c>
      <c r="J13" s="54" t="str">
        <f t="shared" si="2"/>
        <v>МСМК</v>
      </c>
      <c r="K13" s="56" t="e">
        <f>VLOOKUP($N13,УЧАСТНИКИ!$A$2:$L$655,9,FALSE)</f>
        <v>#N/A</v>
      </c>
      <c r="L13" s="56"/>
      <c r="M13" s="66" t="e">
        <f>VLOOKUP($N13,УЧАСТНИКИ!$A$2:$L$655,10,FALSE)</f>
        <v>#N/A</v>
      </c>
    </row>
    <row r="14" spans="1:24" ht="17.25" hidden="1" customHeight="1">
      <c r="A14" s="138" t="e">
        <f t="shared" si="0"/>
        <v>#N/A</v>
      </c>
      <c r="B14" s="66" t="e">
        <f>VLOOKUP($N14,УЧАСТНИКИ!$A$2:$L$655,3,FALSE)</f>
        <v>#N/A</v>
      </c>
      <c r="C14" s="73" t="e">
        <f>VLOOKUP($N14,УЧАСТНИКИ!$A$2:$L$655,4,FALSE)</f>
        <v>#N/A</v>
      </c>
      <c r="D14" s="73" t="e">
        <f>VLOOKUP($N14,УЧАСТНИКИ!$A$2:$L$655,8,FALSE)</f>
        <v>#N/A</v>
      </c>
      <c r="E14" s="66" t="e">
        <f>VLOOKUP($N14,УЧАСТНИКИ!$A$2:$L$655,5,FALSE)</f>
        <v>#N/A</v>
      </c>
      <c r="F14" s="73" t="e">
        <f>VLOOKUP($N14,УЧАСТНИКИ!$A$2:$L$655,7,FALSE)</f>
        <v>#N/A</v>
      </c>
      <c r="G14" s="56" t="e">
        <f>VLOOKUP($N14,УЧАСТНИКИ!$A$2:$L$655,11,FALSE)</f>
        <v>#N/A</v>
      </c>
      <c r="H14" s="133"/>
      <c r="I14" s="139">
        <f t="shared" si="1"/>
        <v>0</v>
      </c>
      <c r="J14" s="54" t="str">
        <f t="shared" si="2"/>
        <v>МСМК</v>
      </c>
      <c r="K14" s="56" t="e">
        <f>VLOOKUP($N14,УЧАСТНИКИ!$A$2:$L$655,9,FALSE)</f>
        <v>#N/A</v>
      </c>
      <c r="L14" s="56"/>
      <c r="M14" s="66" t="e">
        <f>VLOOKUP($N14,УЧАСТНИКИ!$A$2:$L$655,10,FALSE)</f>
        <v>#N/A</v>
      </c>
    </row>
    <row r="15" spans="1:24" ht="17.25" hidden="1" customHeight="1">
      <c r="A15" s="138" t="e">
        <f t="shared" si="0"/>
        <v>#N/A</v>
      </c>
      <c r="B15" s="66" t="e">
        <f>VLOOKUP($N15,УЧАСТНИКИ!$A$2:$L$655,3,FALSE)</f>
        <v>#N/A</v>
      </c>
      <c r="C15" s="73" t="e">
        <f>VLOOKUP($N15,УЧАСТНИКИ!$A$2:$L$655,4,FALSE)</f>
        <v>#N/A</v>
      </c>
      <c r="D15" s="73" t="e">
        <f>VLOOKUP($N15,УЧАСТНИКИ!$A$2:$L$655,8,FALSE)</f>
        <v>#N/A</v>
      </c>
      <c r="E15" s="66" t="e">
        <f>VLOOKUP($N15,УЧАСТНИКИ!$A$2:$L$655,5,FALSE)</f>
        <v>#N/A</v>
      </c>
      <c r="F15" s="73" t="e">
        <f>VLOOKUP($N15,УЧАСТНИКИ!$A$2:$L$655,7,FALSE)</f>
        <v>#N/A</v>
      </c>
      <c r="G15" s="56" t="e">
        <f>VLOOKUP($N15,УЧАСТНИКИ!$A$2:$L$655,11,FALSE)</f>
        <v>#N/A</v>
      </c>
      <c r="H15" s="133"/>
      <c r="I15" s="139">
        <f t="shared" si="1"/>
        <v>0</v>
      </c>
      <c r="J15" s="54" t="str">
        <f t="shared" si="2"/>
        <v>МСМК</v>
      </c>
      <c r="K15" s="56" t="e">
        <f>VLOOKUP($N15,УЧАСТНИКИ!$A$2:$L$655,9,FALSE)</f>
        <v>#N/A</v>
      </c>
      <c r="L15" s="56"/>
      <c r="M15" s="66" t="e">
        <f>VLOOKUP($N15,УЧАСТНИКИ!$A$2:$L$655,10,FALSE)</f>
        <v>#N/A</v>
      </c>
    </row>
    <row r="16" spans="1:24" ht="17.25" hidden="1" customHeight="1">
      <c r="A16" s="138" t="e">
        <f t="shared" si="0"/>
        <v>#N/A</v>
      </c>
      <c r="B16" s="66" t="e">
        <f>VLOOKUP($N16,УЧАСТНИКИ!$A$2:$L$655,3,FALSE)</f>
        <v>#N/A</v>
      </c>
      <c r="C16" s="73" t="e">
        <f>VLOOKUP($N16,УЧАСТНИКИ!$A$2:$L$655,4,FALSE)</f>
        <v>#N/A</v>
      </c>
      <c r="D16" s="73" t="e">
        <f>VLOOKUP($N16,УЧАСТНИКИ!$A$2:$L$655,8,FALSE)</f>
        <v>#N/A</v>
      </c>
      <c r="E16" s="66" t="e">
        <f>VLOOKUP($N16,УЧАСТНИКИ!$A$2:$L$655,5,FALSE)</f>
        <v>#N/A</v>
      </c>
      <c r="F16" s="73" t="e">
        <f>VLOOKUP($N16,УЧАСТНИКИ!$A$2:$L$655,7,FALSE)</f>
        <v>#N/A</v>
      </c>
      <c r="G16" s="56" t="e">
        <f>VLOOKUP($N16,УЧАСТНИКИ!$A$2:$L$655,11,FALSE)</f>
        <v>#N/A</v>
      </c>
      <c r="H16" s="133"/>
      <c r="I16" s="139">
        <f t="shared" si="1"/>
        <v>0</v>
      </c>
      <c r="J16" s="54" t="str">
        <f t="shared" si="2"/>
        <v>МСМК</v>
      </c>
      <c r="K16" s="56" t="e">
        <f>VLOOKUP($N16,УЧАСТНИКИ!$A$2:$L$655,9,FALSE)</f>
        <v>#N/A</v>
      </c>
      <c r="L16" s="56"/>
      <c r="M16" s="66" t="e">
        <f>VLOOKUP($N16,УЧАСТНИКИ!$A$2:$L$655,10,FALSE)</f>
        <v>#N/A</v>
      </c>
    </row>
    <row r="17" spans="1:13" ht="17.25" hidden="1" customHeight="1">
      <c r="A17" s="138" t="e">
        <f t="shared" si="0"/>
        <v>#N/A</v>
      </c>
      <c r="B17" s="66" t="e">
        <f>VLOOKUP($N17,УЧАСТНИКИ!$A$2:$L$655,3,FALSE)</f>
        <v>#N/A</v>
      </c>
      <c r="C17" s="73" t="e">
        <f>VLOOKUP($N17,УЧАСТНИКИ!$A$2:$L$655,4,FALSE)</f>
        <v>#N/A</v>
      </c>
      <c r="D17" s="73" t="e">
        <f>VLOOKUP($N17,УЧАСТНИКИ!$A$2:$L$655,8,FALSE)</f>
        <v>#N/A</v>
      </c>
      <c r="E17" s="66" t="e">
        <f>VLOOKUP($N17,УЧАСТНИКИ!$A$2:$L$655,5,FALSE)</f>
        <v>#N/A</v>
      </c>
      <c r="F17" s="73" t="e">
        <f>VLOOKUP($N17,УЧАСТНИКИ!$A$2:$L$655,7,FALSE)</f>
        <v>#N/A</v>
      </c>
      <c r="G17" s="56" t="e">
        <f>VLOOKUP($N17,УЧАСТНИКИ!$A$2:$L$655,11,FALSE)</f>
        <v>#N/A</v>
      </c>
      <c r="H17" s="133"/>
      <c r="I17" s="139">
        <f t="shared" si="1"/>
        <v>0</v>
      </c>
      <c r="J17" s="54" t="str">
        <f t="shared" si="2"/>
        <v>МСМК</v>
      </c>
      <c r="K17" s="56" t="e">
        <f>VLOOKUP($N17,УЧАСТНИКИ!$A$2:$L$655,9,FALSE)</f>
        <v>#N/A</v>
      </c>
      <c r="L17" s="56"/>
      <c r="M17" s="66" t="e">
        <f>VLOOKUP($N17,УЧАСТНИКИ!$A$2:$L$655,10,FALSE)</f>
        <v>#N/A</v>
      </c>
    </row>
    <row r="18" spans="1:13" ht="17.25" hidden="1" customHeight="1">
      <c r="A18" s="138" t="e">
        <f t="shared" si="0"/>
        <v>#N/A</v>
      </c>
      <c r="B18" s="66" t="e">
        <f>VLOOKUP($N18,УЧАСТНИКИ!$A$2:$L$655,3,FALSE)</f>
        <v>#N/A</v>
      </c>
      <c r="C18" s="73" t="e">
        <f>VLOOKUP($N18,УЧАСТНИКИ!$A$2:$L$655,4,FALSE)</f>
        <v>#N/A</v>
      </c>
      <c r="D18" s="73" t="e">
        <f>VLOOKUP($N18,УЧАСТНИКИ!$A$2:$L$655,8,FALSE)</f>
        <v>#N/A</v>
      </c>
      <c r="E18" s="66" t="e">
        <f>VLOOKUP($N18,УЧАСТНИКИ!$A$2:$L$655,5,FALSE)</f>
        <v>#N/A</v>
      </c>
      <c r="F18" s="73" t="e">
        <f>VLOOKUP($N18,УЧАСТНИКИ!$A$2:$L$655,7,FALSE)</f>
        <v>#N/A</v>
      </c>
      <c r="G18" s="56" t="e">
        <f>VLOOKUP($N18,УЧАСТНИКИ!$A$2:$L$655,11,FALSE)</f>
        <v>#N/A</v>
      </c>
      <c r="H18" s="133"/>
      <c r="I18" s="139">
        <f t="shared" si="1"/>
        <v>0</v>
      </c>
      <c r="J18" s="54" t="str">
        <f t="shared" si="2"/>
        <v>МСМК</v>
      </c>
      <c r="K18" s="56" t="e">
        <f>VLOOKUP($N18,УЧАСТНИКИ!$A$2:$L$655,9,FALSE)</f>
        <v>#N/A</v>
      </c>
      <c r="L18" s="56"/>
      <c r="M18" s="66" t="e">
        <f>VLOOKUP($N18,УЧАСТНИКИ!$A$2:$L$655,10,FALSE)</f>
        <v>#N/A</v>
      </c>
    </row>
    <row r="19" spans="1:13" ht="17.25" hidden="1" customHeight="1">
      <c r="A19" s="138" t="e">
        <f t="shared" si="0"/>
        <v>#N/A</v>
      </c>
      <c r="B19" s="66" t="e">
        <f>VLOOKUP($N19,УЧАСТНИКИ!$A$2:$L$655,3,FALSE)</f>
        <v>#N/A</v>
      </c>
      <c r="C19" s="73" t="e">
        <f>VLOOKUP($N19,УЧАСТНИКИ!$A$2:$L$655,4,FALSE)</f>
        <v>#N/A</v>
      </c>
      <c r="D19" s="73" t="e">
        <f>VLOOKUP($N19,УЧАСТНИКИ!$A$2:$L$655,8,FALSE)</f>
        <v>#N/A</v>
      </c>
      <c r="E19" s="66" t="e">
        <f>VLOOKUP($N19,УЧАСТНИКИ!$A$2:$L$655,5,FALSE)</f>
        <v>#N/A</v>
      </c>
      <c r="F19" s="73" t="e">
        <f>VLOOKUP($N19,УЧАСТНИКИ!$A$2:$L$655,7,FALSE)</f>
        <v>#N/A</v>
      </c>
      <c r="G19" s="56" t="e">
        <f>VLOOKUP($N19,УЧАСТНИКИ!$A$2:$L$655,11,FALSE)</f>
        <v>#N/A</v>
      </c>
      <c r="H19" s="133"/>
      <c r="I19" s="139">
        <f t="shared" si="1"/>
        <v>0</v>
      </c>
      <c r="J19" s="54" t="str">
        <f t="shared" si="2"/>
        <v>МСМК</v>
      </c>
      <c r="K19" s="56" t="e">
        <f>VLOOKUP($N19,УЧАСТНИКИ!$A$2:$L$655,9,FALSE)</f>
        <v>#N/A</v>
      </c>
      <c r="L19" s="56"/>
      <c r="M19" s="66" t="e">
        <f>VLOOKUP($N19,УЧАСТНИКИ!$A$2:$L$655,10,FALSE)</f>
        <v>#N/A</v>
      </c>
    </row>
    <row r="20" spans="1:13" ht="17.25" hidden="1" customHeight="1">
      <c r="A20" s="138" t="e">
        <f t="shared" si="0"/>
        <v>#N/A</v>
      </c>
      <c r="B20" s="66" t="e">
        <f>VLOOKUP($N20,УЧАСТНИКИ!$A$2:$L$655,3,FALSE)</f>
        <v>#N/A</v>
      </c>
      <c r="C20" s="73" t="e">
        <f>VLOOKUP($N20,УЧАСТНИКИ!$A$2:$L$655,4,FALSE)</f>
        <v>#N/A</v>
      </c>
      <c r="D20" s="73" t="e">
        <f>VLOOKUP($N20,УЧАСТНИКИ!$A$2:$L$655,8,FALSE)</f>
        <v>#N/A</v>
      </c>
      <c r="E20" s="66" t="e">
        <f>VLOOKUP($N20,УЧАСТНИКИ!$A$2:$L$655,5,FALSE)</f>
        <v>#N/A</v>
      </c>
      <c r="F20" s="73" t="e">
        <f>VLOOKUP($N20,УЧАСТНИКИ!$A$2:$L$655,7,FALSE)</f>
        <v>#N/A</v>
      </c>
      <c r="G20" s="56" t="e">
        <f>VLOOKUP($N20,УЧАСТНИКИ!$A$2:$L$655,11,FALSE)</f>
        <v>#N/A</v>
      </c>
      <c r="H20" s="133"/>
      <c r="I20" s="139">
        <f t="shared" si="1"/>
        <v>0</v>
      </c>
      <c r="J20" s="54" t="str">
        <f t="shared" si="2"/>
        <v>МСМК</v>
      </c>
      <c r="K20" s="56" t="e">
        <f>VLOOKUP($N20,УЧАСТНИКИ!$A$2:$L$655,9,FALSE)</f>
        <v>#N/A</v>
      </c>
      <c r="L20" s="56"/>
      <c r="M20" s="66" t="e">
        <f>VLOOKUP($N20,УЧАСТНИКИ!$A$2:$L$655,10,FALSE)</f>
        <v>#N/A</v>
      </c>
    </row>
    <row r="21" spans="1:13" ht="17.25" hidden="1" customHeight="1">
      <c r="A21" s="138" t="e">
        <f t="shared" si="0"/>
        <v>#N/A</v>
      </c>
      <c r="B21" s="66" t="e">
        <f>VLOOKUP($N21,УЧАСТНИКИ!$A$2:$L$655,3,FALSE)</f>
        <v>#N/A</v>
      </c>
      <c r="C21" s="73" t="e">
        <f>VLOOKUP($N21,УЧАСТНИКИ!$A$2:$L$655,4,FALSE)</f>
        <v>#N/A</v>
      </c>
      <c r="D21" s="73" t="e">
        <f>VLOOKUP($N21,УЧАСТНИКИ!$A$2:$L$655,8,FALSE)</f>
        <v>#N/A</v>
      </c>
      <c r="E21" s="66" t="e">
        <f>VLOOKUP($N21,УЧАСТНИКИ!$A$2:$L$655,5,FALSE)</f>
        <v>#N/A</v>
      </c>
      <c r="F21" s="73" t="e">
        <f>VLOOKUP($N21,УЧАСТНИКИ!$A$2:$L$655,7,FALSE)</f>
        <v>#N/A</v>
      </c>
      <c r="G21" s="56" t="e">
        <f>VLOOKUP($N21,УЧАСТНИКИ!$A$2:$L$655,11,FALSE)</f>
        <v>#N/A</v>
      </c>
      <c r="H21" s="133"/>
      <c r="I21" s="139">
        <f t="shared" si="1"/>
        <v>0</v>
      </c>
      <c r="J21" s="54" t="str">
        <f t="shared" si="2"/>
        <v>МСМК</v>
      </c>
      <c r="K21" s="56" t="e">
        <f>VLOOKUP($N21,УЧАСТНИКИ!$A$2:$L$655,9,FALSE)</f>
        <v>#N/A</v>
      </c>
      <c r="L21" s="56"/>
      <c r="M21" s="66" t="e">
        <f>VLOOKUP($N21,УЧАСТНИКИ!$A$2:$L$655,10,FALSE)</f>
        <v>#N/A</v>
      </c>
    </row>
    <row r="22" spans="1:13" ht="17.25" hidden="1" customHeight="1">
      <c r="A22" s="138" t="e">
        <f t="shared" si="0"/>
        <v>#N/A</v>
      </c>
      <c r="B22" s="66" t="e">
        <f>VLOOKUP($N22,УЧАСТНИКИ!$A$2:$L$655,3,FALSE)</f>
        <v>#N/A</v>
      </c>
      <c r="C22" s="73" t="e">
        <f>VLOOKUP($N22,УЧАСТНИКИ!$A$2:$L$655,4,FALSE)</f>
        <v>#N/A</v>
      </c>
      <c r="D22" s="73" t="e">
        <f>VLOOKUP($N22,УЧАСТНИКИ!$A$2:$L$655,8,FALSE)</f>
        <v>#N/A</v>
      </c>
      <c r="E22" s="66" t="e">
        <f>VLOOKUP($N22,УЧАСТНИКИ!$A$2:$L$655,5,FALSE)</f>
        <v>#N/A</v>
      </c>
      <c r="F22" s="73" t="e">
        <f>VLOOKUP($N22,УЧАСТНИКИ!$A$2:$L$655,7,FALSE)</f>
        <v>#N/A</v>
      </c>
      <c r="G22" s="56" t="e">
        <f>VLOOKUP($N22,УЧАСТНИКИ!$A$2:$L$655,11,FALSE)</f>
        <v>#N/A</v>
      </c>
      <c r="H22" s="133"/>
      <c r="I22" s="139">
        <f t="shared" si="1"/>
        <v>0</v>
      </c>
      <c r="J22" s="54" t="str">
        <f t="shared" si="2"/>
        <v>МСМК</v>
      </c>
      <c r="K22" s="56" t="e">
        <f>VLOOKUP($N22,УЧАСТНИКИ!$A$2:$L$655,9,FALSE)</f>
        <v>#N/A</v>
      </c>
      <c r="L22" s="56"/>
      <c r="M22" s="66" t="e">
        <f>VLOOKUP($N22,УЧАСТНИКИ!$A$2:$L$655,10,FALSE)</f>
        <v>#N/A</v>
      </c>
    </row>
    <row r="23" spans="1:13" ht="17.25" hidden="1" customHeight="1">
      <c r="A23" s="138" t="e">
        <f t="shared" si="0"/>
        <v>#N/A</v>
      </c>
      <c r="B23" s="66" t="e">
        <f>VLOOKUP($N23,УЧАСТНИКИ!$A$2:$L$655,3,FALSE)</f>
        <v>#N/A</v>
      </c>
      <c r="C23" s="73" t="e">
        <f>VLOOKUP($N23,УЧАСТНИКИ!$A$2:$L$655,4,FALSE)</f>
        <v>#N/A</v>
      </c>
      <c r="D23" s="73" t="e">
        <f>VLOOKUP($N23,УЧАСТНИКИ!$A$2:$L$655,8,FALSE)</f>
        <v>#N/A</v>
      </c>
      <c r="E23" s="66" t="e">
        <f>VLOOKUP($N23,УЧАСТНИКИ!$A$2:$L$655,5,FALSE)</f>
        <v>#N/A</v>
      </c>
      <c r="F23" s="73" t="e">
        <f>VLOOKUP($N23,УЧАСТНИКИ!$A$2:$L$655,7,FALSE)</f>
        <v>#N/A</v>
      </c>
      <c r="G23" s="56" t="e">
        <f>VLOOKUP($N23,УЧАСТНИКИ!$A$2:$L$655,11,FALSE)</f>
        <v>#N/A</v>
      </c>
      <c r="H23" s="133"/>
      <c r="I23" s="139">
        <f t="shared" si="1"/>
        <v>0</v>
      </c>
      <c r="J23" s="54" t="str">
        <f t="shared" si="2"/>
        <v>МСМК</v>
      </c>
      <c r="K23" s="56" t="e">
        <f>VLOOKUP($N23,УЧАСТНИКИ!$A$2:$L$655,9,FALSE)</f>
        <v>#N/A</v>
      </c>
      <c r="L23" s="56"/>
      <c r="M23" s="66" t="e">
        <f>VLOOKUP($N23,УЧАСТНИКИ!$A$2:$L$655,10,FALSE)</f>
        <v>#N/A</v>
      </c>
    </row>
    <row r="24" spans="1:13" ht="17.25" hidden="1" customHeight="1">
      <c r="A24" s="138" t="e">
        <f t="shared" si="0"/>
        <v>#N/A</v>
      </c>
      <c r="B24" s="66" t="e">
        <f>VLOOKUP($N24,УЧАСТНИКИ!$A$2:$L$655,3,FALSE)</f>
        <v>#N/A</v>
      </c>
      <c r="C24" s="73" t="e">
        <f>VLOOKUP($N24,УЧАСТНИКИ!$A$2:$L$655,4,FALSE)</f>
        <v>#N/A</v>
      </c>
      <c r="D24" s="73" t="e">
        <f>VLOOKUP($N24,УЧАСТНИКИ!$A$2:$L$655,8,FALSE)</f>
        <v>#N/A</v>
      </c>
      <c r="E24" s="66" t="e">
        <f>VLOOKUP($N24,УЧАСТНИКИ!$A$2:$L$655,5,FALSE)</f>
        <v>#N/A</v>
      </c>
      <c r="F24" s="73" t="e">
        <f>VLOOKUP($N24,УЧАСТНИКИ!$A$2:$L$655,7,FALSE)</f>
        <v>#N/A</v>
      </c>
      <c r="G24" s="56" t="e">
        <f>VLOOKUP($N24,УЧАСТНИКИ!$A$2:$L$655,11,FALSE)</f>
        <v>#N/A</v>
      </c>
      <c r="H24" s="133"/>
      <c r="I24" s="139">
        <f t="shared" si="1"/>
        <v>0</v>
      </c>
      <c r="J24" s="54" t="str">
        <f t="shared" si="2"/>
        <v>МСМК</v>
      </c>
      <c r="K24" s="56" t="e">
        <f>VLOOKUP($N24,УЧАСТНИКИ!$A$2:$L$655,9,FALSE)</f>
        <v>#N/A</v>
      </c>
      <c r="L24" s="56"/>
      <c r="M24" s="66" t="e">
        <f>VLOOKUP($N24,УЧАСТНИКИ!$A$2:$L$655,10,FALSE)</f>
        <v>#N/A</v>
      </c>
    </row>
    <row r="25" spans="1:13" ht="17.25" hidden="1" customHeight="1">
      <c r="A25" s="138" t="e">
        <f t="shared" si="0"/>
        <v>#N/A</v>
      </c>
      <c r="B25" s="66" t="e">
        <f>VLOOKUP($N25,УЧАСТНИКИ!$A$2:$L$655,3,FALSE)</f>
        <v>#N/A</v>
      </c>
      <c r="C25" s="73" t="e">
        <f>VLOOKUP($N25,УЧАСТНИКИ!$A$2:$L$655,4,FALSE)</f>
        <v>#N/A</v>
      </c>
      <c r="D25" s="73" t="e">
        <f>VLOOKUP($N25,УЧАСТНИКИ!$A$2:$L$655,8,FALSE)</f>
        <v>#N/A</v>
      </c>
      <c r="E25" s="66" t="e">
        <f>VLOOKUP($N25,УЧАСТНИКИ!$A$2:$L$655,5,FALSE)</f>
        <v>#N/A</v>
      </c>
      <c r="F25" s="73" t="e">
        <f>VLOOKUP($N25,УЧАСТНИКИ!$A$2:$L$655,7,FALSE)</f>
        <v>#N/A</v>
      </c>
      <c r="G25" s="56" t="e">
        <f>VLOOKUP($N25,УЧАСТНИКИ!$A$2:$L$655,11,FALSE)</f>
        <v>#N/A</v>
      </c>
      <c r="H25" s="133"/>
      <c r="I25" s="139">
        <f t="shared" si="1"/>
        <v>0</v>
      </c>
      <c r="J25" s="54" t="str">
        <f t="shared" si="2"/>
        <v>МСМК</v>
      </c>
      <c r="K25" s="56" t="e">
        <f>VLOOKUP($N25,УЧАСТНИКИ!$A$2:$L$655,9,FALSE)</f>
        <v>#N/A</v>
      </c>
      <c r="L25" s="56"/>
      <c r="M25" s="66" t="e">
        <f>VLOOKUP($N25,УЧАСТНИКИ!$A$2:$L$655,10,FALSE)</f>
        <v>#N/A</v>
      </c>
    </row>
    <row r="26" spans="1:13" ht="17.25" hidden="1" customHeight="1">
      <c r="A26" s="138" t="e">
        <f t="shared" si="0"/>
        <v>#N/A</v>
      </c>
      <c r="B26" s="66" t="e">
        <f>VLOOKUP($N26,УЧАСТНИКИ!$A$2:$L$655,3,FALSE)</f>
        <v>#N/A</v>
      </c>
      <c r="C26" s="73" t="e">
        <f>VLOOKUP($N26,УЧАСТНИКИ!$A$2:$L$655,4,FALSE)</f>
        <v>#N/A</v>
      </c>
      <c r="D26" s="73" t="e">
        <f>VLOOKUP($N26,УЧАСТНИКИ!$A$2:$L$655,8,FALSE)</f>
        <v>#N/A</v>
      </c>
      <c r="E26" s="66" t="e">
        <f>VLOOKUP($N26,УЧАСТНИКИ!$A$2:$L$655,5,FALSE)</f>
        <v>#N/A</v>
      </c>
      <c r="F26" s="73" t="e">
        <f>VLOOKUP($N26,УЧАСТНИКИ!$A$2:$L$655,7,FALSE)</f>
        <v>#N/A</v>
      </c>
      <c r="G26" s="56" t="e">
        <f>VLOOKUP($N26,УЧАСТНИКИ!$A$2:$L$655,11,FALSE)</f>
        <v>#N/A</v>
      </c>
      <c r="H26" s="133"/>
      <c r="I26" s="139">
        <f t="shared" si="1"/>
        <v>0</v>
      </c>
      <c r="J26" s="54" t="str">
        <f t="shared" si="2"/>
        <v>МСМК</v>
      </c>
      <c r="K26" s="56" t="e">
        <f>VLOOKUP($N26,УЧАСТНИКИ!$A$2:$L$655,9,FALSE)</f>
        <v>#N/A</v>
      </c>
      <c r="L26" s="56"/>
      <c r="M26" s="66" t="e">
        <f>VLOOKUP($N26,УЧАСТНИКИ!$A$2:$L$655,10,FALSE)</f>
        <v>#N/A</v>
      </c>
    </row>
    <row r="27" spans="1:13" ht="17.25" hidden="1" customHeight="1">
      <c r="A27" s="138" t="e">
        <f t="shared" si="0"/>
        <v>#N/A</v>
      </c>
      <c r="B27" s="66" t="e">
        <f>VLOOKUP($N27,УЧАСТНИКИ!$A$2:$L$655,3,FALSE)</f>
        <v>#N/A</v>
      </c>
      <c r="C27" s="73" t="e">
        <f>VLOOKUP($N27,УЧАСТНИКИ!$A$2:$L$655,4,FALSE)</f>
        <v>#N/A</v>
      </c>
      <c r="D27" s="73" t="e">
        <f>VLOOKUP($N27,УЧАСТНИКИ!$A$2:$L$655,8,FALSE)</f>
        <v>#N/A</v>
      </c>
      <c r="E27" s="66" t="e">
        <f>VLOOKUP($N27,УЧАСТНИКИ!$A$2:$L$655,5,FALSE)</f>
        <v>#N/A</v>
      </c>
      <c r="F27" s="73" t="e">
        <f>VLOOKUP($N27,УЧАСТНИКИ!$A$2:$L$655,7,FALSE)</f>
        <v>#N/A</v>
      </c>
      <c r="G27" s="56" t="e">
        <f>VLOOKUP($N27,УЧАСТНИКИ!$A$2:$L$655,11,FALSE)</f>
        <v>#N/A</v>
      </c>
      <c r="H27" s="133"/>
      <c r="I27" s="139">
        <f t="shared" si="1"/>
        <v>0</v>
      </c>
      <c r="J27" s="54" t="str">
        <f t="shared" si="2"/>
        <v>МСМК</v>
      </c>
      <c r="K27" s="56" t="e">
        <f>VLOOKUP($N27,УЧАСТНИКИ!$A$2:$L$655,9,FALSE)</f>
        <v>#N/A</v>
      </c>
      <c r="L27" s="56"/>
      <c r="M27" s="66" t="e">
        <f>VLOOKUP($N27,УЧАСТНИКИ!$A$2:$L$655,10,FALSE)</f>
        <v>#N/A</v>
      </c>
    </row>
    <row r="28" spans="1:13" ht="17.25" hidden="1" customHeight="1">
      <c r="A28" s="138" t="e">
        <f t="shared" si="0"/>
        <v>#N/A</v>
      </c>
      <c r="B28" s="66" t="e">
        <f>VLOOKUP($N28,УЧАСТНИКИ!$A$2:$L$655,3,FALSE)</f>
        <v>#N/A</v>
      </c>
      <c r="C28" s="73" t="e">
        <f>VLOOKUP($N28,УЧАСТНИКИ!$A$2:$L$655,4,FALSE)</f>
        <v>#N/A</v>
      </c>
      <c r="D28" s="73" t="e">
        <f>VLOOKUP($N28,УЧАСТНИКИ!$A$2:$L$655,8,FALSE)</f>
        <v>#N/A</v>
      </c>
      <c r="E28" s="66" t="e">
        <f>VLOOKUP($N28,УЧАСТНИКИ!$A$2:$L$655,5,FALSE)</f>
        <v>#N/A</v>
      </c>
      <c r="F28" s="73" t="e">
        <f>VLOOKUP($N28,УЧАСТНИКИ!$A$2:$L$655,7,FALSE)</f>
        <v>#N/A</v>
      </c>
      <c r="G28" s="56" t="e">
        <f>VLOOKUP($N28,УЧАСТНИКИ!$A$2:$L$655,11,FALSE)</f>
        <v>#N/A</v>
      </c>
      <c r="H28" s="133"/>
      <c r="I28" s="139">
        <f t="shared" si="1"/>
        <v>0</v>
      </c>
      <c r="J28" s="54" t="str">
        <f t="shared" si="2"/>
        <v>МСМК</v>
      </c>
      <c r="K28" s="56" t="e">
        <f>VLOOKUP($N28,УЧАСТНИКИ!$A$2:$L$655,9,FALSE)</f>
        <v>#N/A</v>
      </c>
      <c r="L28" s="56"/>
      <c r="M28" s="66" t="e">
        <f>VLOOKUP($N28,УЧАСТНИКИ!$A$2:$L$655,10,FALSE)</f>
        <v>#N/A</v>
      </c>
    </row>
    <row r="29" spans="1:13" ht="17.25" hidden="1" customHeight="1">
      <c r="A29" s="138" t="e">
        <f t="shared" si="0"/>
        <v>#N/A</v>
      </c>
      <c r="B29" s="66" t="e">
        <f>VLOOKUP($N29,УЧАСТНИКИ!$A$2:$L$655,3,FALSE)</f>
        <v>#N/A</v>
      </c>
      <c r="C29" s="73" t="e">
        <f>VLOOKUP($N29,УЧАСТНИКИ!$A$2:$L$655,4,FALSE)</f>
        <v>#N/A</v>
      </c>
      <c r="D29" s="73" t="e">
        <f>VLOOKUP($N29,УЧАСТНИКИ!$A$2:$L$655,8,FALSE)</f>
        <v>#N/A</v>
      </c>
      <c r="E29" s="66" t="e">
        <f>VLOOKUP($N29,УЧАСТНИКИ!$A$2:$L$655,5,FALSE)</f>
        <v>#N/A</v>
      </c>
      <c r="F29" s="73" t="e">
        <f>VLOOKUP($N29,УЧАСТНИКИ!$A$2:$L$655,7,FALSE)</f>
        <v>#N/A</v>
      </c>
      <c r="G29" s="56" t="e">
        <f>VLOOKUP($N29,УЧАСТНИКИ!$A$2:$L$655,11,FALSE)</f>
        <v>#N/A</v>
      </c>
      <c r="H29" s="133"/>
      <c r="I29" s="139">
        <f t="shared" si="1"/>
        <v>0</v>
      </c>
      <c r="J29" s="54" t="str">
        <f t="shared" si="2"/>
        <v>МСМК</v>
      </c>
      <c r="K29" s="56" t="e">
        <f>VLOOKUP($N29,УЧАСТНИКИ!$A$2:$L$655,9,FALSE)</f>
        <v>#N/A</v>
      </c>
      <c r="L29" s="56"/>
      <c r="M29" s="66" t="e">
        <f>VLOOKUP($N29,УЧАСТНИКИ!$A$2:$L$655,10,FALSE)</f>
        <v>#N/A</v>
      </c>
    </row>
    <row r="30" spans="1:13" ht="17.25" hidden="1" customHeight="1">
      <c r="A30" s="138" t="e">
        <f t="shared" si="0"/>
        <v>#N/A</v>
      </c>
      <c r="B30" s="66" t="e">
        <f>VLOOKUP($N30,УЧАСТНИКИ!$A$2:$L$655,3,FALSE)</f>
        <v>#N/A</v>
      </c>
      <c r="C30" s="73" t="e">
        <f>VLOOKUP($N30,УЧАСТНИКИ!$A$2:$L$655,4,FALSE)</f>
        <v>#N/A</v>
      </c>
      <c r="D30" s="73" t="e">
        <f>VLOOKUP($N30,УЧАСТНИКИ!$A$2:$L$655,8,FALSE)</f>
        <v>#N/A</v>
      </c>
      <c r="E30" s="66" t="e">
        <f>VLOOKUP($N30,УЧАСТНИКИ!$A$2:$L$655,5,FALSE)</f>
        <v>#N/A</v>
      </c>
      <c r="F30" s="73" t="e">
        <f>VLOOKUP($N30,УЧАСТНИКИ!$A$2:$L$655,7,FALSE)</f>
        <v>#N/A</v>
      </c>
      <c r="G30" s="56" t="e">
        <f>VLOOKUP($N30,УЧАСТНИКИ!$A$2:$L$655,11,FALSE)</f>
        <v>#N/A</v>
      </c>
      <c r="H30" s="133"/>
      <c r="I30" s="139">
        <f t="shared" si="1"/>
        <v>0</v>
      </c>
      <c r="J30" s="54" t="str">
        <f t="shared" si="2"/>
        <v>МСМК</v>
      </c>
      <c r="K30" s="56" t="e">
        <f>VLOOKUP($N30,УЧАСТНИКИ!$A$2:$L$655,9,FALSE)</f>
        <v>#N/A</v>
      </c>
      <c r="L30" s="56"/>
      <c r="M30" s="66" t="e">
        <f>VLOOKUP($N30,УЧАСТНИКИ!$A$2:$L$655,10,FALSE)</f>
        <v>#N/A</v>
      </c>
    </row>
    <row r="31" spans="1:13" ht="17.25" hidden="1" customHeight="1">
      <c r="A31" s="138" t="e">
        <f t="shared" si="0"/>
        <v>#N/A</v>
      </c>
      <c r="B31" s="66" t="e">
        <f>VLOOKUP($N31,УЧАСТНИКИ!$A$2:$L$655,3,FALSE)</f>
        <v>#N/A</v>
      </c>
      <c r="C31" s="73" t="e">
        <f>VLOOKUP($N31,УЧАСТНИКИ!$A$2:$L$655,4,FALSE)</f>
        <v>#N/A</v>
      </c>
      <c r="D31" s="73" t="e">
        <f>VLOOKUP($N31,УЧАСТНИКИ!$A$2:$L$655,8,FALSE)</f>
        <v>#N/A</v>
      </c>
      <c r="E31" s="66" t="e">
        <f>VLOOKUP($N31,УЧАСТНИКИ!$A$2:$L$655,5,FALSE)</f>
        <v>#N/A</v>
      </c>
      <c r="F31" s="73" t="e">
        <f>VLOOKUP($N31,УЧАСТНИКИ!$A$2:$L$655,7,FALSE)</f>
        <v>#N/A</v>
      </c>
      <c r="G31" s="56" t="e">
        <f>VLOOKUP($N31,УЧАСТНИКИ!$A$2:$L$655,11,FALSE)</f>
        <v>#N/A</v>
      </c>
      <c r="H31" s="133"/>
      <c r="I31" s="139">
        <f t="shared" si="1"/>
        <v>0</v>
      </c>
      <c r="J31" s="54" t="str">
        <f t="shared" si="2"/>
        <v>МСМК</v>
      </c>
      <c r="K31" s="56" t="e">
        <f>VLOOKUP($N31,УЧАСТНИКИ!$A$2:$L$655,9,FALSE)</f>
        <v>#N/A</v>
      </c>
      <c r="L31" s="56"/>
      <c r="M31" s="66" t="e">
        <f>VLOOKUP($N31,УЧАСТНИКИ!$A$2:$L$655,10,FALSE)</f>
        <v>#N/A</v>
      </c>
    </row>
    <row r="32" spans="1:13" ht="17.25" hidden="1" customHeight="1">
      <c r="A32" s="73"/>
      <c r="H32" s="134"/>
    </row>
    <row r="33" spans="1:14" ht="17.25" customHeight="1">
      <c r="A33" s="73" t="s">
        <v>48</v>
      </c>
      <c r="B33" s="440" t="s">
        <v>1289</v>
      </c>
      <c r="C33" s="440" t="s">
        <v>1290</v>
      </c>
      <c r="E33" s="23" t="s">
        <v>1293</v>
      </c>
      <c r="G33" s="440" t="s">
        <v>1291</v>
      </c>
      <c r="H33" s="442"/>
      <c r="I33" s="441" t="s">
        <v>1294</v>
      </c>
      <c r="J33" s="440"/>
      <c r="L33" s="36" t="s">
        <v>50</v>
      </c>
    </row>
    <row r="34" spans="1:14" ht="17.25" customHeight="1">
      <c r="A34" s="73" t="s">
        <v>49</v>
      </c>
      <c r="B34" s="440" t="s">
        <v>1275</v>
      </c>
      <c r="C34" s="440" t="s">
        <v>961</v>
      </c>
      <c r="E34" s="23" t="s">
        <v>1293</v>
      </c>
      <c r="G34" s="440" t="s">
        <v>1282</v>
      </c>
      <c r="H34" s="442"/>
      <c r="I34" s="441" t="s">
        <v>1295</v>
      </c>
      <c r="J34" s="440"/>
      <c r="L34" s="36" t="s">
        <v>50</v>
      </c>
    </row>
    <row r="35" spans="1:14" ht="17.25" customHeight="1">
      <c r="A35" s="73" t="s">
        <v>50</v>
      </c>
      <c r="B35" s="440" t="s">
        <v>1061</v>
      </c>
      <c r="C35" s="440" t="s">
        <v>1063</v>
      </c>
      <c r="E35" s="23" t="s">
        <v>1293</v>
      </c>
      <c r="G35" s="440" t="s">
        <v>1292</v>
      </c>
      <c r="H35" s="442"/>
      <c r="I35" s="441" t="s">
        <v>1296</v>
      </c>
      <c r="J35" s="440"/>
      <c r="L35" s="36" t="s">
        <v>1112</v>
      </c>
    </row>
    <row r="36" spans="1:14" ht="17.25" customHeight="1">
      <c r="A36" s="73"/>
      <c r="H36" s="442"/>
    </row>
    <row r="37" spans="1:14">
      <c r="A37" s="73"/>
      <c r="C37" s="42" t="str">
        <f>'[1]10000 м'!D29</f>
        <v>Галина</v>
      </c>
    </row>
    <row r="38" spans="1:14">
      <c r="A38" s="73"/>
    </row>
    <row r="39" spans="1:14" ht="15" customHeight="1">
      <c r="A39" s="42"/>
      <c r="B39" s="203" t="s">
        <v>188</v>
      </c>
      <c r="E39" s="524" t="s">
        <v>1034</v>
      </c>
      <c r="F39" s="524"/>
      <c r="G39" s="524"/>
      <c r="H39" s="524"/>
      <c r="I39" s="524"/>
      <c r="J39" s="524"/>
      <c r="K39" s="524"/>
      <c r="L39" s="524"/>
      <c r="M39" s="524"/>
      <c r="N39" s="36"/>
    </row>
    <row r="40" spans="1:14">
      <c r="E40" s="167"/>
      <c r="F40" s="10"/>
      <c r="G40" s="36"/>
      <c r="H40" s="54"/>
      <c r="I40" s="54"/>
      <c r="J40" s="42"/>
      <c r="K40" s="42"/>
      <c r="L40" s="42"/>
      <c r="N40" s="36"/>
    </row>
    <row r="41" spans="1:14">
      <c r="E41" s="167"/>
      <c r="F41" s="10"/>
      <c r="G41" s="36"/>
      <c r="H41" s="54"/>
      <c r="I41" s="54"/>
      <c r="J41" s="42"/>
      <c r="K41" s="42"/>
      <c r="L41" s="42"/>
      <c r="N41" s="36"/>
    </row>
    <row r="42" spans="1:14" ht="15" customHeight="1">
      <c r="B42" s="203" t="s">
        <v>189</v>
      </c>
      <c r="E42" s="524" t="s">
        <v>1117</v>
      </c>
      <c r="F42" s="524"/>
      <c r="G42" s="524"/>
      <c r="H42" s="524"/>
      <c r="I42" s="524"/>
      <c r="J42" s="524"/>
      <c r="K42" s="524"/>
      <c r="L42" s="524"/>
      <c r="M42" s="524"/>
      <c r="N42" s="36"/>
    </row>
    <row r="43" spans="1:14">
      <c r="A43" s="73"/>
    </row>
    <row r="44" spans="1:14">
      <c r="A44" s="73"/>
    </row>
    <row r="45" spans="1:14">
      <c r="A45" s="73"/>
    </row>
    <row r="46" spans="1:14">
      <c r="A46" s="73"/>
    </row>
    <row r="47" spans="1:14">
      <c r="A47" s="73"/>
    </row>
    <row r="48" spans="1:14">
      <c r="A48" s="73"/>
    </row>
    <row r="49" spans="1:1">
      <c r="A49" s="73"/>
    </row>
    <row r="50" spans="1:1">
      <c r="A50" s="73"/>
    </row>
    <row r="51" spans="1:1">
      <c r="A51" s="73"/>
    </row>
    <row r="52" spans="1:1">
      <c r="A52" s="73"/>
    </row>
    <row r="53" spans="1:1">
      <c r="A53" s="73"/>
    </row>
    <row r="54" spans="1:1">
      <c r="A54" s="73"/>
    </row>
    <row r="55" spans="1:1">
      <c r="A55" s="73"/>
    </row>
    <row r="56" spans="1:1">
      <c r="A56" s="73"/>
    </row>
    <row r="57" spans="1:1">
      <c r="A57" s="73"/>
    </row>
    <row r="58" spans="1:1">
      <c r="A58" s="73"/>
    </row>
    <row r="59" spans="1:1">
      <c r="A59" s="73"/>
    </row>
    <row r="60" spans="1:1">
      <c r="A60" s="42"/>
    </row>
    <row r="61" spans="1:1">
      <c r="A61" s="42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</sheetData>
  <mergeCells count="24">
    <mergeCell ref="A6:M6"/>
    <mergeCell ref="A1:M1"/>
    <mergeCell ref="A2:M2"/>
    <mergeCell ref="A3:M3"/>
    <mergeCell ref="A4:M4"/>
    <mergeCell ref="A5:M5"/>
    <mergeCell ref="A7:B7"/>
    <mergeCell ref="F7:G7"/>
    <mergeCell ref="I7:J7"/>
    <mergeCell ref="A8:B8"/>
    <mergeCell ref="F8:G8"/>
    <mergeCell ref="I8:J8"/>
    <mergeCell ref="E42:M42"/>
    <mergeCell ref="A10:A11"/>
    <mergeCell ref="B10:B11"/>
    <mergeCell ref="C10:C11"/>
    <mergeCell ref="D10:D11"/>
    <mergeCell ref="E10:E11"/>
    <mergeCell ref="F10:F11"/>
    <mergeCell ref="G10:G11"/>
    <mergeCell ref="I10:I11"/>
    <mergeCell ref="J10:J11"/>
    <mergeCell ref="M10:M11"/>
    <mergeCell ref="E39:M39"/>
  </mergeCells>
  <printOptions horizontalCentered="1"/>
  <pageMargins left="0" right="0" top="0.78740157480314965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>
    <tabColor indexed="15"/>
    <pageSetUpPr fitToPage="1"/>
  </sheetPr>
  <dimension ref="A1:X80"/>
  <sheetViews>
    <sheetView topLeftCell="A31" zoomScale="90" zoomScaleNormal="90" zoomScalePageLayoutView="80" workbookViewId="0">
      <selection activeCell="Y49" sqref="Y49"/>
    </sheetView>
  </sheetViews>
  <sheetFormatPr defaultColWidth="8.28515625" defaultRowHeight="12.75" outlineLevelCol="1"/>
  <cols>
    <col min="1" max="1" width="7.5703125" style="39" customWidth="1"/>
    <col min="2" max="2" width="22.42578125" style="23" customWidth="1"/>
    <col min="3" max="3" width="11.7109375" style="42" customWidth="1"/>
    <col min="4" max="4" width="6.28515625" style="42" customWidth="1"/>
    <col min="5" max="5" width="18.140625" style="23" customWidth="1"/>
    <col min="6" max="6" width="8.28515625" style="23" hidden="1" customWidth="1"/>
    <col min="7" max="7" width="21.5703125" style="23" customWidth="1"/>
    <col min="8" max="8" width="15" style="23" hidden="1" customWidth="1" outlineLevel="1"/>
    <col min="9" max="9" width="8.42578125" style="42" customWidth="1" collapsed="1"/>
    <col min="10" max="10" width="7.28515625" style="42" hidden="1" customWidth="1"/>
    <col min="11" max="11" width="7.28515625" style="23" customWidth="1"/>
    <col min="12" max="12" width="8.42578125" style="36" hidden="1" customWidth="1"/>
    <col min="13" max="13" width="35.85546875" style="23" customWidth="1"/>
    <col min="14" max="23" width="8.28515625" style="23" hidden="1" customWidth="1" outlineLevel="1"/>
    <col min="24" max="24" width="8.28515625" style="23" collapsed="1"/>
    <col min="25" max="16384" width="8.28515625" style="23"/>
  </cols>
  <sheetData>
    <row r="1" spans="1:24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S1" s="146"/>
      <c r="T1" s="146"/>
      <c r="U1" s="147"/>
    </row>
    <row r="2" spans="1:24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S2" s="146"/>
      <c r="T2" s="146"/>
      <c r="U2" s="147"/>
    </row>
    <row r="3" spans="1:24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S3" s="146"/>
      <c r="T3" s="146"/>
      <c r="U3" s="147"/>
    </row>
    <row r="4" spans="1:24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S4" s="146"/>
      <c r="T4" s="146"/>
      <c r="U4" s="147"/>
    </row>
    <row r="5" spans="1:24" ht="22.5" customHeight="1">
      <c r="A5" s="469" t="str">
        <f>Name_4</f>
        <v>ОТКРЫТЫЙ ЗИМНИЙ ЧЕМПИОНАТ ГОРОДА РОСТОВА-НА-ДОНУ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S5" s="146"/>
      <c r="T5" s="146"/>
      <c r="U5" s="147"/>
    </row>
    <row r="6" spans="1:24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S6" s="146"/>
      <c r="T6" s="146"/>
      <c r="U6" s="147"/>
    </row>
    <row r="7" spans="1:24" ht="12.75" customHeight="1">
      <c r="A7" s="488" t="s">
        <v>80</v>
      </c>
      <c r="B7" s="488"/>
      <c r="D7" s="41"/>
      <c r="E7" s="3"/>
      <c r="F7" s="489"/>
      <c r="G7" s="489"/>
      <c r="H7" s="132"/>
      <c r="I7" s="490"/>
      <c r="J7" s="490"/>
      <c r="K7" s="490"/>
      <c r="S7" s="146"/>
      <c r="T7" s="146"/>
      <c r="U7" s="147"/>
    </row>
    <row r="8" spans="1:24" ht="12.75" customHeight="1">
      <c r="A8" s="488"/>
      <c r="B8" s="488"/>
      <c r="D8" s="41"/>
      <c r="E8" s="3"/>
      <c r="F8" s="491"/>
      <c r="G8" s="491"/>
      <c r="H8" s="131"/>
      <c r="M8" s="169" t="str">
        <f>d_6</f>
        <v>t° +20 вл. 58%</v>
      </c>
      <c r="S8" s="146"/>
      <c r="T8" s="146"/>
      <c r="U8" s="147"/>
    </row>
    <row r="9" spans="1:24" ht="12.75" customHeight="1">
      <c r="A9" s="7" t="str">
        <f>d_4</f>
        <v>ЖЕНЩИНЫ</v>
      </c>
      <c r="D9" s="41"/>
      <c r="E9" s="519" t="s">
        <v>89</v>
      </c>
      <c r="F9" s="519"/>
      <c r="G9" s="154" t="str">
        <f>d_1</f>
        <v>9 декабря 2023г.</v>
      </c>
      <c r="H9" s="62"/>
      <c r="J9" s="154"/>
      <c r="K9" s="250" t="str">
        <f>'400м'!I7</f>
        <v>14.20</v>
      </c>
      <c r="L9" s="23"/>
      <c r="M9" s="123" t="str">
        <f>d_5</f>
        <v>г. РОСТОВ-НА-ДОНУ, л/а манеж ДГТУ</v>
      </c>
      <c r="N9" s="23" t="s">
        <v>20</v>
      </c>
      <c r="O9" s="118" t="s">
        <v>125</v>
      </c>
      <c r="P9" s="118" t="s">
        <v>126</v>
      </c>
      <c r="Q9" s="118" t="s">
        <v>127</v>
      </c>
      <c r="R9" s="118">
        <v>1</v>
      </c>
      <c r="S9" s="118">
        <v>2</v>
      </c>
      <c r="T9" s="118" t="s">
        <v>50</v>
      </c>
      <c r="U9" s="118" t="s">
        <v>128</v>
      </c>
      <c r="V9" s="118" t="s">
        <v>129</v>
      </c>
      <c r="W9" s="118" t="s">
        <v>130</v>
      </c>
    </row>
    <row r="10" spans="1:24" ht="15.75" customHeight="1">
      <c r="A10" s="515" t="s">
        <v>13</v>
      </c>
      <c r="B10" s="515" t="s">
        <v>68</v>
      </c>
      <c r="C10" s="515" t="s">
        <v>69</v>
      </c>
      <c r="D10" s="515" t="s">
        <v>14</v>
      </c>
      <c r="E10" s="515" t="s">
        <v>110</v>
      </c>
      <c r="F10" s="517" t="s">
        <v>112</v>
      </c>
      <c r="G10" s="523" t="s">
        <v>119</v>
      </c>
      <c r="H10" s="136"/>
      <c r="I10" s="517" t="s">
        <v>23</v>
      </c>
      <c r="J10" s="171" t="s">
        <v>16</v>
      </c>
      <c r="K10" s="515" t="s">
        <v>17</v>
      </c>
      <c r="L10" s="235" t="s">
        <v>18</v>
      </c>
      <c r="M10" s="521" t="s">
        <v>19</v>
      </c>
      <c r="O10" s="140">
        <v>5261</v>
      </c>
      <c r="P10" s="140">
        <v>5419</v>
      </c>
      <c r="Q10" s="140">
        <v>5724</v>
      </c>
      <c r="R10" s="140">
        <v>10074</v>
      </c>
      <c r="S10" s="140">
        <v>10514</v>
      </c>
      <c r="T10" s="140">
        <v>11084</v>
      </c>
      <c r="U10" s="140">
        <v>11604</v>
      </c>
      <c r="V10" s="140">
        <v>12184</v>
      </c>
      <c r="W10" s="141">
        <v>12784</v>
      </c>
    </row>
    <row r="11" spans="1:24" ht="21" customHeight="1">
      <c r="A11" s="515"/>
      <c r="B11" s="515"/>
      <c r="C11" s="515"/>
      <c r="D11" s="515"/>
      <c r="E11" s="515"/>
      <c r="F11" s="517"/>
      <c r="G11" s="523"/>
      <c r="H11" s="136"/>
      <c r="I11" s="517"/>
      <c r="J11" s="171"/>
      <c r="K11" s="515"/>
      <c r="L11" s="235"/>
      <c r="M11" s="521"/>
      <c r="O11" s="172"/>
      <c r="P11" s="172"/>
      <c r="Q11" s="172"/>
      <c r="R11" s="172"/>
      <c r="S11" s="172"/>
      <c r="T11" s="172"/>
      <c r="U11" s="172"/>
      <c r="V11" s="172"/>
      <c r="W11" s="172"/>
    </row>
    <row r="12" spans="1:24" s="58" customFormat="1" ht="23.1" customHeight="1">
      <c r="A12" s="205">
        <v>1</v>
      </c>
      <c r="B12" s="78" t="str">
        <f>VLOOKUP($N12,УЧАСТНИКИ!$A$2:$L$655,3,FALSE)</f>
        <v>ЯКОВЛЕВА ДИАНА</v>
      </c>
      <c r="C12" s="77" t="str">
        <f>VLOOKUP($N12,УЧАСТНИКИ!$A$2:$L$655,4,FALSE)</f>
        <v>27.10.2008</v>
      </c>
      <c r="D12" s="77" t="str">
        <f>VLOOKUP($N12,УЧАСТНИКИ!$A$2:$L$655,8,FALSE)</f>
        <v>кмс</v>
      </c>
      <c r="E12" s="78" t="str">
        <f>VLOOKUP($N12,УЧАСТНИКИ!$A$2:$L$655,5,FALSE)</f>
        <v>РОСТОВ СШ-1</v>
      </c>
      <c r="F12" s="77">
        <f>VLOOKUP($N12,УЧАСТНИКИ!$A$2:$L$655,7,FALSE)</f>
        <v>0</v>
      </c>
      <c r="G12" s="206" t="str">
        <f>VLOOKUP($N12,УЧАСТНИКИ!$A$2:$L$655,11,FALSE)</f>
        <v>МО</v>
      </c>
      <c r="H12" s="229">
        <v>5880</v>
      </c>
      <c r="I12" s="212" t="str">
        <f>IF(H12=0,0,CONCATENATE(MID(H12,1,2),".",MID(H12,3,2)))</f>
        <v>58.80</v>
      </c>
      <c r="J12" s="79"/>
      <c r="K12" s="60" t="str">
        <f>IF(H12&lt;=$O$10,"МСМК",IF(H12&lt;=$P$10,"МС",IF(H12&lt;=$Q$10,"КМС",IF(H12&lt;=$R$10,"1",IF(H12&lt;=$S$10,"2",IF(H12&lt;=$T$10,"3",IF(H12&lt;=$U$10,"1юн",IF(H12&lt;=$V$10,"2юн",IF(H12&lt;=$W$10,"3юн",IF(H12&gt;$W$10,"б/р"))))))))))</f>
        <v>1</v>
      </c>
      <c r="L12" s="206">
        <f>VLOOKUP($N12,УЧАСТНИКИ!$A$2:$L$655,9,FALSE)</f>
        <v>0</v>
      </c>
      <c r="M12" s="78" t="str">
        <f>VLOOKUP($N12,УЧАСТНИКИ!$A$2:$L$655,10,FALSE)</f>
        <v>РЗАЕВА Л.Т.</v>
      </c>
      <c r="N12" s="17" t="s">
        <v>516</v>
      </c>
    </row>
    <row r="13" spans="1:24" s="58" customFormat="1" ht="23.1" customHeight="1">
      <c r="A13" s="205">
        <v>2</v>
      </c>
      <c r="B13" s="78" t="str">
        <f>VLOOKUP($N13,УЧАСТНИКИ!$A$2:$L$655,3,FALSE)</f>
        <v xml:space="preserve">РОЖДЕСТВЕНСКАЯ МЕЛАНЬЯ </v>
      </c>
      <c r="C13" s="77" t="str">
        <f>VLOOKUP($N13,УЧАСТНИКИ!$A$2:$L$655,4,FALSE)</f>
        <v>15.09.2007</v>
      </c>
      <c r="D13" s="77" t="str">
        <f>VLOOKUP($N13,УЧАСТНИКИ!$A$2:$L$655,8,FALSE)</f>
        <v>1</v>
      </c>
      <c r="E13" s="78" t="str">
        <f>VLOOKUP($N13,УЧАСТНИКИ!$A$2:$L$655,5,FALSE)</f>
        <v>УОР-АЗОВ СШ-2</v>
      </c>
      <c r="F13" s="77">
        <f>VLOOKUP($N13,УЧАСТНИКИ!$A$2:$L$655,7,FALSE)</f>
        <v>0</v>
      </c>
      <c r="G13" s="206" t="str">
        <f>VLOOKUP($N13,УЧАСТНИКИ!$A$2:$L$655,11,FALSE)</f>
        <v>МО</v>
      </c>
      <c r="H13" s="229">
        <v>10254</v>
      </c>
      <c r="I13" s="212" t="str">
        <f t="shared" ref="I13:I39" si="0">IF(H13=0,0,CONCATENATE(MID(H13,1,1),":",MID(H13,2,2),".",MID(H13,4,3)))</f>
        <v>1:02.54</v>
      </c>
      <c r="J13" s="79"/>
      <c r="K13" s="60" t="str">
        <f>IF(H13&lt;=$O$10,"МСМК",IF(H13&lt;=$P$10,"МС",IF(H13&lt;=$Q$10,"КМС",IF(H13&lt;=$R$10,"1",IF(H13&lt;=$S$10,"2",IF(H13&lt;=$T$10,"3",IF(H13&lt;=$U$10,"1юн",IF(H13&lt;=$V$10,"2юн",IF(H13&lt;=$W$10,"3юн",IF(H13&gt;$W$10,"б/р"))))))))))</f>
        <v>2</v>
      </c>
      <c r="L13" s="206">
        <f>VLOOKUP($N13,УЧАСТНИКИ!$A$2:$L$655,9,FALSE)</f>
        <v>0</v>
      </c>
      <c r="M13" s="78" t="str">
        <f>VLOOKUP($N13,УЧАСТНИКИ!$A$2:$L$655,10,FALSE)</f>
        <v>РАКАЧЕВА Н.С ПАВЛЕНКО Ю.Н</v>
      </c>
      <c r="N13" s="17" t="s">
        <v>397</v>
      </c>
    </row>
    <row r="14" spans="1:24" s="58" customFormat="1" ht="23.1" customHeight="1">
      <c r="A14" s="205">
        <v>3</v>
      </c>
      <c r="B14" s="78" t="str">
        <f>VLOOKUP($N14,УЧАСТНИКИ!$A$2:$L$655,3,FALSE)</f>
        <v>ЩЕРБАКОВА ВЕРОНИКА</v>
      </c>
      <c r="C14" s="77" t="str">
        <f>VLOOKUP($N14,УЧАСТНИКИ!$A$2:$L$655,4,FALSE)</f>
        <v>15.04.2010</v>
      </c>
      <c r="D14" s="77" t="str">
        <f>VLOOKUP($N14,УЧАСТНИКИ!$A$2:$L$655,8,FALSE)</f>
        <v>2Ю</v>
      </c>
      <c r="E14" s="78" t="str">
        <f>VLOOKUP($N14,УЧАСТНИКИ!$A$2:$L$655,5,FALSE)</f>
        <v>РОСТОВ СШ-1</v>
      </c>
      <c r="F14" s="77">
        <f>VLOOKUP($N14,УЧАСТНИКИ!$A$2:$L$655,7,FALSE)</f>
        <v>0</v>
      </c>
      <c r="G14" s="206" t="str">
        <f>VLOOKUP($N14,УЧАСТНИКИ!$A$2:$L$655,11,FALSE)</f>
        <v>МО</v>
      </c>
      <c r="H14" s="229">
        <v>10285</v>
      </c>
      <c r="I14" s="212" t="str">
        <f t="shared" si="0"/>
        <v>1:02.85</v>
      </c>
      <c r="J14" s="79"/>
      <c r="K14" s="60" t="str">
        <f>IF(H14&lt;=$O$10,"МСМК",IF(H14&lt;=$P$10,"МС",IF(H14&lt;=$Q$10,"КМС",IF(H14&lt;=$R$10,"1",IF(H14&lt;=$S$10,"2",IF(H14&lt;=$T$10,"3",IF(H14&lt;=$U$10,"1юн",IF(H14&lt;=$V$10,"2юн",IF(H14&lt;=$W$10,"3юн",IF(H14&gt;$W$10,"б/р"))))))))))</f>
        <v>2</v>
      </c>
      <c r="L14" s="206">
        <f>VLOOKUP($N14,УЧАСТНИКИ!$A$2:$L$655,9,FALSE)</f>
        <v>0</v>
      </c>
      <c r="M14" s="78" t="str">
        <f>VLOOKUP($N14,УЧАСТНИКИ!$A$2:$L$655,10,FALSE)</f>
        <v>ЛОБОДА Ю.П.</v>
      </c>
      <c r="N14" s="17" t="s">
        <v>252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s="58" customFormat="1" ht="23.1" customHeight="1">
      <c r="A15" s="205">
        <v>4</v>
      </c>
      <c r="B15" s="78" t="str">
        <f>VLOOKUP($N15,УЧАСТНИКИ!$A$2:$L$655,3,FALSE)</f>
        <v>БИБИК ЕКАТЕРИНА</v>
      </c>
      <c r="C15" s="77" t="str">
        <f>VLOOKUP($N15,УЧАСТНИКИ!$A$2:$L$655,4,FALSE)</f>
        <v>02.08.2007</v>
      </c>
      <c r="D15" s="77" t="str">
        <f>VLOOKUP($N15,УЧАСТНИКИ!$A$2:$L$655,8,FALSE)</f>
        <v>1</v>
      </c>
      <c r="E15" s="78" t="str">
        <f>VLOOKUP($N15,УЧАСТНИКИ!$A$2:$L$655,5,FALSE)</f>
        <v>АЗОВ СШ-2</v>
      </c>
      <c r="F15" s="77">
        <f>VLOOKUP($N15,УЧАСТНИКИ!$A$2:$L$655,7,FALSE)</f>
        <v>0</v>
      </c>
      <c r="G15" s="206" t="str">
        <f>VLOOKUP($N15,УЧАСТНИКИ!$A$2:$L$655,11,FALSE)</f>
        <v>МО</v>
      </c>
      <c r="H15" s="229">
        <v>10311</v>
      </c>
      <c r="I15" s="212" t="str">
        <f t="shared" si="0"/>
        <v>1:03.11</v>
      </c>
      <c r="J15" s="79"/>
      <c r="K15" s="60" t="str">
        <f t="shared" ref="K15:K16" si="1">IF(H15&lt;=$O$10,"МСМК",IF(H15&lt;=$P$10,"МС",IF(H15&lt;=$Q$10,"КМС",IF(H15&lt;=$R$10,"1",IF(H15&lt;=$S$10,"2",IF(H15&lt;=$T$10,"3",IF(H15&lt;=$U$10,"1юн",IF(H15&lt;=$V$10,"2юн",IF(H15&lt;=$W$10,"3юн",IF(H15&gt;$W$10,"б/р"))))))))))</f>
        <v>2</v>
      </c>
      <c r="L15" s="206">
        <f>VLOOKUP($N15,УЧАСТНИКИ!$A$2:$L$655,9,FALSE)</f>
        <v>0</v>
      </c>
      <c r="M15" s="78" t="str">
        <f>VLOOKUP($N15,УЧАСТНИКИ!$A$2:$L$655,10,FALSE)</f>
        <v>ЕСИНА И.А</v>
      </c>
      <c r="N15" s="17" t="s">
        <v>224</v>
      </c>
    </row>
    <row r="16" spans="1:24" s="58" customFormat="1" ht="23.1" customHeight="1">
      <c r="A16" s="205">
        <v>5</v>
      </c>
      <c r="B16" s="78" t="e">
        <f>VLOOKUP($N16,УЧАСТНИКИ!$A$2:$L$655,3,FALSE)</f>
        <v>#N/A</v>
      </c>
      <c r="C16" s="77" t="e">
        <f>VLOOKUP($N16,УЧАСТНИКИ!$A$2:$L$655,4,FALSE)</f>
        <v>#N/A</v>
      </c>
      <c r="D16" s="77" t="e">
        <f>VLOOKUP($N16,УЧАСТНИКИ!$A$2:$L$655,8,FALSE)</f>
        <v>#N/A</v>
      </c>
      <c r="E16" s="78" t="e">
        <f>VLOOKUP($N16,УЧАСТНИКИ!$A$2:$L$655,5,FALSE)</f>
        <v>#N/A</v>
      </c>
      <c r="F16" s="77" t="e">
        <f>VLOOKUP($N16,УЧАСТНИКИ!$A$2:$L$655,7,FALSE)</f>
        <v>#N/A</v>
      </c>
      <c r="G16" s="206" t="e">
        <f>VLOOKUP($N16,УЧАСТНИКИ!$A$2:$L$655,11,FALSE)</f>
        <v>#N/A</v>
      </c>
      <c r="H16" s="229">
        <v>10352</v>
      </c>
      <c r="I16" s="212" t="str">
        <f t="shared" si="0"/>
        <v>1:03.52</v>
      </c>
      <c r="J16" s="79"/>
      <c r="K16" s="60" t="str">
        <f t="shared" si="1"/>
        <v>2</v>
      </c>
      <c r="L16" s="206" t="e">
        <f>VLOOKUP($N16,УЧАСТНИКИ!$A$2:$L$655,9,FALSE)</f>
        <v>#N/A</v>
      </c>
      <c r="M16" s="78" t="e">
        <f>VLOOKUP($N16,УЧАСТНИКИ!$A$2:$L$655,10,FALSE)</f>
        <v>#N/A</v>
      </c>
      <c r="N16" s="17" t="s">
        <v>303</v>
      </c>
    </row>
    <row r="17" spans="1:24" s="58" customFormat="1" ht="23.1" customHeight="1">
      <c r="A17" s="205">
        <v>6</v>
      </c>
      <c r="B17" s="78" t="str">
        <f>VLOOKUP($N17,УЧАСТНИКИ!$A$2:$L$655,3,FALSE)</f>
        <v>ЛУКИЕНКО АРИНА</v>
      </c>
      <c r="C17" s="77" t="str">
        <f>VLOOKUP($N17,УЧАСТНИКИ!$A$2:$L$655,4,FALSE)</f>
        <v>22.05.2008</v>
      </c>
      <c r="D17" s="77" t="str">
        <f>VLOOKUP($N17,УЧАСТНИКИ!$A$2:$L$655,8,FALSE)</f>
        <v>1</v>
      </c>
      <c r="E17" s="78" t="str">
        <f>VLOOKUP($N17,УЧАСТНИКИ!$A$2:$L$655,5,FALSE)</f>
        <v>ТАГАНРОГ СШОР-13</v>
      </c>
      <c r="F17" s="77">
        <f>VLOOKUP($N17,УЧАСТНИКИ!$A$2:$L$655,7,FALSE)</f>
        <v>0</v>
      </c>
      <c r="G17" s="206" t="str">
        <f>VLOOKUP($N17,УЧАСТНИКИ!$A$2:$L$655,11,FALSE)</f>
        <v>МО</v>
      </c>
      <c r="H17" s="229">
        <v>10373</v>
      </c>
      <c r="I17" s="212" t="str">
        <f t="shared" si="0"/>
        <v>1:03.73</v>
      </c>
      <c r="J17" s="79"/>
      <c r="K17" s="60" t="str">
        <f t="shared" ref="K17:K43" si="2">IF(H17&lt;=$O$10,"МСМК",IF(H17&lt;=$P$10,"МС",IF(H17&lt;=$Q$10,"КМС",IF(H17&lt;=$R$10,"1",IF(H17&lt;=$S$10,"2",IF(H17&lt;=$T$10,"3",IF(H17&lt;=$U$10,"1юн",IF(H17&lt;=$V$10,"2юн",IF(H17&lt;=$W$10,"3юн",IF(H17&gt;$W$10,"б/р"))))))))))</f>
        <v>2</v>
      </c>
      <c r="L17" s="206">
        <f>VLOOKUP($N17,УЧАСТНИКИ!$A$2:$L$655,9,FALSE)</f>
        <v>0</v>
      </c>
      <c r="M17" s="78" t="str">
        <f>VLOOKUP($N17,УЧАСТНИКИ!$A$2:$L$655,10,FALSE)</f>
        <v>ТОРОПОВА Т.Г</v>
      </c>
      <c r="N17" s="17" t="s">
        <v>101</v>
      </c>
    </row>
    <row r="18" spans="1:24" s="58" customFormat="1" ht="23.1" customHeight="1">
      <c r="A18" s="205">
        <v>7</v>
      </c>
      <c r="B18" s="78" t="str">
        <f>VLOOKUP($N18,УЧАСТНИКИ!$A$2:$L$655,3,FALSE)</f>
        <v>ОСТАПЧЕНКО ПОЛИНА</v>
      </c>
      <c r="C18" s="77" t="str">
        <f>VLOOKUP($N18,УЧАСТНИКИ!$A$2:$L$655,4,FALSE)</f>
        <v>18.12.2008</v>
      </c>
      <c r="D18" s="77" t="str">
        <f>VLOOKUP($N18,УЧАСТНИКИ!$A$2:$L$655,8,FALSE)</f>
        <v>1</v>
      </c>
      <c r="E18" s="78" t="str">
        <f>VLOOKUP($N18,УЧАСТНИКИ!$A$2:$L$655,5,FALSE)</f>
        <v>ГУКОВО СШ ПРОМЕТЕЙ</v>
      </c>
      <c r="F18" s="77">
        <f>VLOOKUP($N18,УЧАСТНИКИ!$A$2:$L$655,7,FALSE)</f>
        <v>0</v>
      </c>
      <c r="G18" s="206" t="str">
        <f>VLOOKUP($N18,УЧАСТНИКИ!$A$2:$L$655,11,FALSE)</f>
        <v>МО</v>
      </c>
      <c r="H18" s="229">
        <v>10374</v>
      </c>
      <c r="I18" s="212" t="str">
        <f t="shared" si="0"/>
        <v>1:03.74</v>
      </c>
      <c r="J18" s="79"/>
      <c r="K18" s="60" t="str">
        <f t="shared" si="2"/>
        <v>2</v>
      </c>
      <c r="L18" s="206">
        <f>VLOOKUP($N18,УЧАСТНИКИ!$A$2:$L$655,9,FALSE)</f>
        <v>0</v>
      </c>
      <c r="M18" s="78" t="str">
        <f>VLOOKUP($N18,УЧАСТНИКИ!$A$2:$L$655,10,FALSE)</f>
        <v>ХОМУТЯНСКИЙ И.С.</v>
      </c>
      <c r="N18" s="17" t="s">
        <v>411</v>
      </c>
    </row>
    <row r="19" spans="1:24" s="58" customFormat="1" ht="21.75" customHeight="1">
      <c r="A19" s="205">
        <v>8</v>
      </c>
      <c r="B19" s="78" t="str">
        <f>VLOOKUP($N19,УЧАСТНИКИ!$A$2:$L$655,3,FALSE)</f>
        <v>АНДРИЕНКО ВАРВАРА</v>
      </c>
      <c r="C19" s="77" t="str">
        <f>VLOOKUP($N19,УЧАСТНИКИ!$A$2:$L$655,4,FALSE)</f>
        <v>11.08.2008</v>
      </c>
      <c r="D19" s="77" t="str">
        <f>VLOOKUP($N19,УЧАСТНИКИ!$A$2:$L$655,8,FALSE)</f>
        <v>2</v>
      </c>
      <c r="E19" s="78" t="str">
        <f>VLOOKUP($N19,УЧАСТНИКИ!$A$2:$L$655,5,FALSE)</f>
        <v>РОСТОВ СШ-1</v>
      </c>
      <c r="F19" s="77">
        <f>VLOOKUP($N19,УЧАСТНИКИ!$A$2:$L$655,7,FALSE)</f>
        <v>0</v>
      </c>
      <c r="G19" s="206" t="str">
        <f>VLOOKUP($N19,УЧАСТНИКИ!$A$2:$L$655,11,FALSE)</f>
        <v>МО</v>
      </c>
      <c r="H19" s="229">
        <v>10440</v>
      </c>
      <c r="I19" s="212" t="str">
        <f t="shared" si="0"/>
        <v>1:04.40</v>
      </c>
      <c r="J19" s="79"/>
      <c r="K19" s="60" t="str">
        <f t="shared" si="2"/>
        <v>2</v>
      </c>
      <c r="L19" s="206">
        <f>VLOOKUP($N19,УЧАСТНИКИ!$A$2:$L$655,9,FALSE)</f>
        <v>0</v>
      </c>
      <c r="M19" s="78" t="str">
        <f>VLOOKUP($N19,УЧАСТНИКИ!$A$2:$L$655,10,FALSE)</f>
        <v>ИВАНОВ.И.П.</v>
      </c>
      <c r="N19" s="17" t="s">
        <v>256</v>
      </c>
    </row>
    <row r="20" spans="1:24" s="58" customFormat="1" ht="21.75" customHeight="1">
      <c r="A20" s="205">
        <v>9</v>
      </c>
      <c r="B20" s="78" t="e">
        <f>VLOOKUP($N20,УЧАСТНИКИ!$A$2:$L$655,3,FALSE)</f>
        <v>#N/A</v>
      </c>
      <c r="C20" s="77" t="e">
        <f>VLOOKUP($N20,УЧАСТНИКИ!$A$2:$L$655,4,FALSE)</f>
        <v>#N/A</v>
      </c>
      <c r="D20" s="77" t="e">
        <f>VLOOKUP($N20,УЧАСТНИКИ!$A$2:$L$655,8,FALSE)</f>
        <v>#N/A</v>
      </c>
      <c r="E20" s="78" t="e">
        <f>VLOOKUP($N20,УЧАСТНИКИ!$A$2:$L$655,5,FALSE)</f>
        <v>#N/A</v>
      </c>
      <c r="F20" s="77" t="e">
        <f>VLOOKUP($N20,УЧАСТНИКИ!$A$2:$L$655,7,FALSE)</f>
        <v>#N/A</v>
      </c>
      <c r="G20" s="206" t="e">
        <f>VLOOKUP($N20,УЧАСТНИКИ!$A$2:$L$655,11,FALSE)</f>
        <v>#N/A</v>
      </c>
      <c r="H20" s="229">
        <v>10487</v>
      </c>
      <c r="I20" s="212" t="str">
        <f t="shared" si="0"/>
        <v>1:04.87</v>
      </c>
      <c r="J20" s="79"/>
      <c r="K20" s="60" t="str">
        <f t="shared" si="2"/>
        <v>2</v>
      </c>
      <c r="L20" s="206" t="e">
        <f>VLOOKUP($N20,УЧАСТНИКИ!$A$2:$L$655,9,FALSE)</f>
        <v>#N/A</v>
      </c>
      <c r="M20" s="78" t="e">
        <f>VLOOKUP($N20,УЧАСТНИКИ!$A$2:$L$655,10,FALSE)</f>
        <v>#N/A</v>
      </c>
      <c r="N20" s="31" t="s">
        <v>562</v>
      </c>
    </row>
    <row r="21" spans="1:24" s="58" customFormat="1" ht="21.75" customHeight="1">
      <c r="A21" s="205">
        <v>10</v>
      </c>
      <c r="B21" s="78" t="str">
        <f>VLOOKUP($N21,УЧАСТНИКИ!$A$2:$L$655,3,FALSE)</f>
        <v>НЕНАШЕВА АМАЛИЯ</v>
      </c>
      <c r="C21" s="77" t="str">
        <f>VLOOKUP($N21,УЧАСТНИКИ!$A$2:$L$655,4,FALSE)</f>
        <v>03.08.2007</v>
      </c>
      <c r="D21" s="77" t="str">
        <f>VLOOKUP($N21,УЧАСТНИКИ!$A$2:$L$655,8,FALSE)</f>
        <v>1</v>
      </c>
      <c r="E21" s="78" t="str">
        <f>VLOOKUP($N21,УЧАСТНИКИ!$A$2:$L$655,5,FALSE)</f>
        <v>РОСТОВ СШ-1</v>
      </c>
      <c r="F21" s="77">
        <f>VLOOKUP($N21,УЧАСТНИКИ!$A$2:$L$655,7,FALSE)</f>
        <v>0</v>
      </c>
      <c r="G21" s="206" t="str">
        <f>VLOOKUP($N21,УЧАСТНИКИ!$A$2:$L$655,11,FALSE)</f>
        <v>МО</v>
      </c>
      <c r="H21" s="229">
        <v>10520</v>
      </c>
      <c r="I21" s="212" t="str">
        <f t="shared" si="0"/>
        <v>1:05.20</v>
      </c>
      <c r="J21" s="79"/>
      <c r="K21" s="60" t="str">
        <f t="shared" si="2"/>
        <v>3</v>
      </c>
      <c r="L21" s="206">
        <f>VLOOKUP($N21,УЧАСТНИКИ!$A$2:$L$655,9,FALSE)</f>
        <v>0</v>
      </c>
      <c r="M21" s="78" t="str">
        <f>VLOOKUP($N21,УЧАСТНИКИ!$A$2:$L$655,10,FALSE)</f>
        <v>КОВАЛЕНКО А.В.</v>
      </c>
      <c r="N21" s="31" t="s">
        <v>200</v>
      </c>
    </row>
    <row r="22" spans="1:24" s="58" customFormat="1" ht="21.75" customHeight="1">
      <c r="A22" s="205">
        <v>11</v>
      </c>
      <c r="B22" s="78" t="str">
        <f>VLOOKUP($N22,УЧАСТНИКИ!$A$2:$L$655,3,FALSE)</f>
        <v>СИДОРЕНКО СОФИЯ</v>
      </c>
      <c r="C22" s="77" t="str">
        <f>VLOOKUP($N22,УЧАСТНИКИ!$A$2:$L$655,4,FALSE)</f>
        <v>10.10.2008</v>
      </c>
      <c r="D22" s="77" t="str">
        <f>VLOOKUP($N22,УЧАСТНИКИ!$A$2:$L$655,8,FALSE)</f>
        <v>2</v>
      </c>
      <c r="E22" s="78" t="str">
        <f>VLOOKUP($N22,УЧАСТНИКИ!$A$2:$L$655,5,FALSE)</f>
        <v>МБУ ДО СШ № 2ТАГАНРОГ</v>
      </c>
      <c r="F22" s="77">
        <f>VLOOKUP($N22,УЧАСТНИКИ!$A$2:$L$655,7,FALSE)</f>
        <v>0</v>
      </c>
      <c r="G22" s="206">
        <f>VLOOKUP($N22,УЧАСТНИКИ!$A$2:$L$655,11,FALSE)</f>
        <v>0</v>
      </c>
      <c r="H22" s="229">
        <v>10536</v>
      </c>
      <c r="I22" s="212" t="str">
        <f t="shared" si="0"/>
        <v>1:05.36</v>
      </c>
      <c r="J22" s="79"/>
      <c r="K22" s="60" t="str">
        <f t="shared" si="2"/>
        <v>3</v>
      </c>
      <c r="L22" s="206">
        <f>VLOOKUP($N22,УЧАСТНИКИ!$A$2:$L$655,9,FALSE)</f>
        <v>0</v>
      </c>
      <c r="M22" s="78" t="str">
        <f>VLOOKUP($N22,УЧАСТНИКИ!$A$2:$L$655,10,FALSE)</f>
        <v>ЧЕРНОХАТОВА М.Г.</v>
      </c>
      <c r="N22" s="31" t="s">
        <v>700</v>
      </c>
    </row>
    <row r="23" spans="1:24" s="58" customFormat="1" ht="21.75" customHeight="1">
      <c r="A23" s="205">
        <v>12</v>
      </c>
      <c r="B23" s="78" t="e">
        <f>VLOOKUP($N23,УЧАСТНИКИ!$A$2:$L$655,3,FALSE)</f>
        <v>#N/A</v>
      </c>
      <c r="C23" s="77" t="e">
        <f>VLOOKUP($N23,УЧАСТНИКИ!$A$2:$L$655,4,FALSE)</f>
        <v>#N/A</v>
      </c>
      <c r="D23" s="77" t="e">
        <f>VLOOKUP($N23,УЧАСТНИКИ!$A$2:$L$655,8,FALSE)</f>
        <v>#N/A</v>
      </c>
      <c r="E23" s="78" t="e">
        <f>VLOOKUP($N23,УЧАСТНИКИ!$A$2:$L$655,5,FALSE)</f>
        <v>#N/A</v>
      </c>
      <c r="F23" s="77" t="e">
        <f>VLOOKUP($N23,УЧАСТНИКИ!$A$2:$L$655,7,FALSE)</f>
        <v>#N/A</v>
      </c>
      <c r="G23" s="206" t="e">
        <f>VLOOKUP($N23,УЧАСТНИКИ!$A$2:$L$655,11,FALSE)</f>
        <v>#N/A</v>
      </c>
      <c r="H23" s="229">
        <v>10545</v>
      </c>
      <c r="I23" s="212" t="str">
        <f t="shared" si="0"/>
        <v>1:05.45</v>
      </c>
      <c r="J23" s="79"/>
      <c r="K23" s="60" t="str">
        <f t="shared" si="2"/>
        <v>3</v>
      </c>
      <c r="L23" s="206" t="e">
        <f>VLOOKUP($N23,УЧАСТНИКИ!$A$2:$L$655,9,FALSE)</f>
        <v>#N/A</v>
      </c>
      <c r="M23" s="78" t="e">
        <f>VLOOKUP($N23,УЧАСТНИКИ!$A$2:$L$655,10,FALSE)</f>
        <v>#N/A</v>
      </c>
      <c r="N23" s="31" t="s">
        <v>754</v>
      </c>
    </row>
    <row r="24" spans="1:24" s="58" customFormat="1" ht="21.75" customHeight="1">
      <c r="A24" s="205">
        <v>13</v>
      </c>
      <c r="B24" s="78" t="str">
        <f>VLOOKUP($N24,УЧАСТНИКИ!$A$2:$L$655,3,FALSE)</f>
        <v>СТАРОДУБЦЕВА ВИКТОРИЯ</v>
      </c>
      <c r="C24" s="77" t="str">
        <f>VLOOKUP($N24,УЧАСТНИКИ!$A$2:$L$655,4,FALSE)</f>
        <v>17.02.2009</v>
      </c>
      <c r="D24" s="77" t="str">
        <f>VLOOKUP($N24,УЧАСТНИКИ!$A$2:$L$655,8,FALSE)</f>
        <v>1</v>
      </c>
      <c r="E24" s="78" t="str">
        <f>VLOOKUP($N24,УЧАСТНИКИ!$A$2:$L$655,5,FALSE)</f>
        <v>РОСТОВ ГБУ ДО РО "СШОР-8"</v>
      </c>
      <c r="F24" s="77">
        <f>VLOOKUP($N24,УЧАСТНИКИ!$A$2:$L$655,7,FALSE)</f>
        <v>0</v>
      </c>
      <c r="G24" s="206" t="str">
        <f>VLOOKUP($N24,УЧАСТНИКИ!$A$2:$L$655,11,FALSE)</f>
        <v>МС</v>
      </c>
      <c r="H24" s="229">
        <v>10609</v>
      </c>
      <c r="I24" s="212" t="str">
        <f t="shared" si="0"/>
        <v>1:06.09</v>
      </c>
      <c r="J24" s="79"/>
      <c r="K24" s="60" t="str">
        <f t="shared" si="2"/>
        <v>3</v>
      </c>
      <c r="L24" s="206">
        <f>VLOOKUP($N24,УЧАСТНИКИ!$A$2:$L$655,9,FALSE)</f>
        <v>0</v>
      </c>
      <c r="M24" s="78" t="str">
        <f>VLOOKUP($N24,УЧАСТНИКИ!$A$2:$L$655,10,FALSE)</f>
        <v>СОГОМОНОВА М,Ю,</v>
      </c>
      <c r="N24" s="31" t="s">
        <v>346</v>
      </c>
    </row>
    <row r="25" spans="1:24" s="58" customFormat="1" ht="21.75" customHeight="1">
      <c r="A25" s="205">
        <v>14</v>
      </c>
      <c r="B25" s="78" t="str">
        <f>VLOOKUP($N25,УЧАСТНИКИ!$A$2:$L$655,3,FALSE)</f>
        <v>ВАСЮТИНА ВИКТОРИЯ</v>
      </c>
      <c r="C25" s="77" t="str">
        <f>VLOOKUP($N25,УЧАСТНИКИ!$A$2:$L$655,4,FALSE)</f>
        <v>16.10.2009</v>
      </c>
      <c r="D25" s="77" t="str">
        <f>VLOOKUP($N25,УЧАСТНИКИ!$A$2:$L$655,8,FALSE)</f>
        <v>3</v>
      </c>
      <c r="E25" s="78" t="str">
        <f>VLOOKUP($N25,УЧАСТНИКИ!$A$2:$L$655,5,FALSE)</f>
        <v>РОСТОВ СШ-1</v>
      </c>
      <c r="F25" s="77">
        <f>VLOOKUP($N25,УЧАСТНИКИ!$A$2:$L$655,7,FALSE)</f>
        <v>0</v>
      </c>
      <c r="G25" s="206" t="str">
        <f>VLOOKUP($N25,УЧАСТНИКИ!$A$2:$L$655,11,FALSE)</f>
        <v>МО</v>
      </c>
      <c r="H25" s="229">
        <v>10621</v>
      </c>
      <c r="I25" s="212" t="str">
        <f t="shared" si="0"/>
        <v>1:06.21</v>
      </c>
      <c r="J25" s="79"/>
      <c r="K25" s="60" t="str">
        <f t="shared" si="2"/>
        <v>3</v>
      </c>
      <c r="L25" s="206">
        <f>VLOOKUP($N25,УЧАСТНИКИ!$A$2:$L$655,9,FALSE)</f>
        <v>0</v>
      </c>
      <c r="M25" s="78" t="str">
        <f>VLOOKUP($N25,УЧАСТНИКИ!$A$2:$L$655,10,FALSE)</f>
        <v>ИСТОМИНЫ Е.Л. и Е.Е.</v>
      </c>
      <c r="N25" s="31" t="s">
        <v>532</v>
      </c>
    </row>
    <row r="26" spans="1:24" s="58" customFormat="1" ht="21.75" customHeight="1">
      <c r="A26" s="205">
        <v>15</v>
      </c>
      <c r="B26" s="78" t="str">
        <f>VLOOKUP($N26,УЧАСТНИКИ!$A$2:$L$655,3,FALSE)</f>
        <v>КУРИНА ЕЛИЗАВЕТА</v>
      </c>
      <c r="C26" s="77" t="str">
        <f>VLOOKUP($N26,УЧАСТНИКИ!$A$2:$L$655,4,FALSE)</f>
        <v>24.02.2008</v>
      </c>
      <c r="D26" s="77" t="str">
        <f>VLOOKUP($N26,УЧАСТНИКИ!$A$2:$L$655,8,FALSE)</f>
        <v>2</v>
      </c>
      <c r="E26" s="78" t="str">
        <f>VLOOKUP($N26,УЧАСТНИКИ!$A$2:$L$655,5,FALSE)</f>
        <v>МБУ ДО СШ № 2ТАГАНРОГ</v>
      </c>
      <c r="F26" s="77">
        <f>VLOOKUP($N26,УЧАСТНИКИ!$A$2:$L$655,7,FALSE)</f>
        <v>0</v>
      </c>
      <c r="G26" s="206">
        <f>VLOOKUP($N26,УЧАСТНИКИ!$A$2:$L$655,11,FALSE)</f>
        <v>0</v>
      </c>
      <c r="H26" s="229">
        <v>10669</v>
      </c>
      <c r="I26" s="212" t="str">
        <f t="shared" si="0"/>
        <v>1:06.69</v>
      </c>
      <c r="J26" s="79"/>
      <c r="K26" s="60" t="str">
        <f t="shared" si="2"/>
        <v>3</v>
      </c>
      <c r="L26" s="206">
        <f>VLOOKUP($N26,УЧАСТНИКИ!$A$2:$L$655,9,FALSE)</f>
        <v>0</v>
      </c>
      <c r="M26" s="78" t="str">
        <f>VLOOKUP($N26,УЧАСТНИКИ!$A$2:$L$655,10,FALSE)</f>
        <v>ЧЕРНОХАТОВА М.Г.</v>
      </c>
      <c r="N26" s="31" t="s">
        <v>694</v>
      </c>
    </row>
    <row r="27" spans="1:24" s="58" customFormat="1" ht="21.75" customHeight="1">
      <c r="A27" s="205">
        <v>16</v>
      </c>
      <c r="B27" s="78" t="str">
        <f>VLOOKUP($N27,УЧАСТНИКИ!$A$2:$L$655,3,FALSE)</f>
        <v>КОЛЕСНИКОВА АЛЕКСАНДРА</v>
      </c>
      <c r="C27" s="77" t="str">
        <f>VLOOKUP($N27,УЧАСТНИКИ!$A$2:$L$655,4,FALSE)</f>
        <v>06.01.2009</v>
      </c>
      <c r="D27" s="77" t="str">
        <f>VLOOKUP($N27,УЧАСТНИКИ!$A$2:$L$655,8,FALSE)</f>
        <v>2</v>
      </c>
      <c r="E27" s="78" t="str">
        <f>VLOOKUP($N27,УЧАСТНИКИ!$A$2:$L$655,5,FALSE)</f>
        <v>СШОРК ЦСКА (СКА, Ростов н/Д)</v>
      </c>
      <c r="F27" s="77">
        <f>VLOOKUP($N27,УЧАСТНИКИ!$A$2:$L$655,7,FALSE)</f>
        <v>0</v>
      </c>
      <c r="G27" s="206" t="str">
        <f>VLOOKUP($N27,УЧАСТНИКИ!$A$2:$L$655,11,FALSE)</f>
        <v>МО</v>
      </c>
      <c r="H27" s="229">
        <v>10705</v>
      </c>
      <c r="I27" s="212" t="str">
        <f t="shared" si="0"/>
        <v>1:07.05</v>
      </c>
      <c r="J27" s="79"/>
      <c r="K27" s="60" t="str">
        <f t="shared" si="2"/>
        <v>3</v>
      </c>
      <c r="L27" s="206">
        <f>VLOOKUP($N27,УЧАСТНИКИ!$A$2:$L$655,9,FALSE)</f>
        <v>0</v>
      </c>
      <c r="M27" s="78" t="str">
        <f>VLOOKUP($N27,УЧАСТНИКИ!$A$2:$L$655,10,FALSE)</f>
        <v>ПОНОМАРЕВ В.И.,ПОНОМАРЕВА И.Р.</v>
      </c>
      <c r="N27" s="31" t="s">
        <v>90</v>
      </c>
    </row>
    <row r="28" spans="1:24" s="58" customFormat="1" ht="21.75" customHeight="1">
      <c r="A28" s="205">
        <v>17</v>
      </c>
      <c r="B28" s="78" t="str">
        <f>VLOOKUP($N28,УЧАСТНИКИ!$A$2:$L$655,3,FALSE)</f>
        <v>НЕГОВОРОВА АНАСТАСИЯ</v>
      </c>
      <c r="C28" s="77" t="str">
        <f>VLOOKUP($N28,УЧАСТНИКИ!$A$2:$L$655,4,FALSE)</f>
        <v>16.0.2006</v>
      </c>
      <c r="D28" s="77" t="str">
        <f>VLOOKUP($N28,УЧАСТНИКИ!$A$2:$L$655,8,FALSE)</f>
        <v>2</v>
      </c>
      <c r="E28" s="78" t="str">
        <f>VLOOKUP($N28,УЧАСТНИКИ!$A$2:$L$655,5,FALSE)</f>
        <v>БАТАЙСК МБУ ДО СШ</v>
      </c>
      <c r="F28" s="77">
        <f>VLOOKUP($N28,УЧАСТНИКИ!$A$2:$L$655,7,FALSE)</f>
        <v>0</v>
      </c>
      <c r="G28" s="206" t="str">
        <f>VLOOKUP($N28,УЧАСТНИКИ!$A$2:$L$655,11,FALSE)</f>
        <v>МО</v>
      </c>
      <c r="H28" s="229">
        <v>10745</v>
      </c>
      <c r="I28" s="212" t="str">
        <f t="shared" si="0"/>
        <v>1:07.45</v>
      </c>
      <c r="J28" s="79"/>
      <c r="K28" s="60" t="str">
        <f t="shared" si="2"/>
        <v>3</v>
      </c>
      <c r="L28" s="206">
        <f>VLOOKUP($N28,УЧАСТНИКИ!$A$2:$L$655,9,FALSE)</f>
        <v>0</v>
      </c>
      <c r="M28" s="78" t="str">
        <f>VLOOKUP($N28,УЧАСТНИКИ!$A$2:$L$655,10,FALSE)</f>
        <v>МИНАКОВА Т.Н. МИНАКОВ А.В.</v>
      </c>
      <c r="N28" s="31" t="s">
        <v>34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s="58" customFormat="1" ht="21.75" customHeight="1">
      <c r="A29" s="205">
        <v>18</v>
      </c>
      <c r="B29" s="78" t="str">
        <f>VLOOKUP($N29,УЧАСТНИКИ!$A$2:$L$655,3,FALSE)</f>
        <v>ВАСИЛЬЕВА ВИКТОРИЯ</v>
      </c>
      <c r="C29" s="77" t="str">
        <f>VLOOKUP($N29,УЧАСТНИКИ!$A$2:$L$655,4,FALSE)</f>
        <v>25.06.2007</v>
      </c>
      <c r="D29" s="77" t="str">
        <f>VLOOKUP($N29,УЧАСТНИКИ!$A$2:$L$655,8,FALSE)</f>
        <v>1</v>
      </c>
      <c r="E29" s="78" t="str">
        <f>VLOOKUP($N29,УЧАСТНИКИ!$A$2:$L$655,5,FALSE)</f>
        <v>РОСТОВ РОУОР</v>
      </c>
      <c r="F29" s="77">
        <f>VLOOKUP($N29,УЧАСТНИКИ!$A$2:$L$655,7,FALSE)</f>
        <v>0</v>
      </c>
      <c r="G29" s="206" t="str">
        <f>VLOOKUP($N29,УЧАСТНИКИ!$A$2:$L$655,11,FALSE)</f>
        <v>МО</v>
      </c>
      <c r="H29" s="229">
        <v>10811</v>
      </c>
      <c r="I29" s="212" t="str">
        <f t="shared" si="0"/>
        <v>1:08.11</v>
      </c>
      <c r="J29" s="79"/>
      <c r="K29" s="60" t="str">
        <f t="shared" si="2"/>
        <v>3</v>
      </c>
      <c r="L29" s="206">
        <f>VLOOKUP($N29,УЧАСТНИКИ!$A$2:$L$655,9,FALSE)</f>
        <v>0</v>
      </c>
      <c r="M29" s="78" t="str">
        <f>VLOOKUP($N29,УЧАСТНИКИ!$A$2:$L$655,10,FALSE)</f>
        <v>КАРГИН С.В.</v>
      </c>
      <c r="N29" s="31" t="s">
        <v>213</v>
      </c>
    </row>
    <row r="30" spans="1:24" s="58" customFormat="1" ht="21.75" customHeight="1">
      <c r="A30" s="205">
        <v>19</v>
      </c>
      <c r="B30" s="78" t="e">
        <f>VLOOKUP($N30,УЧАСТНИКИ!$A$2:$L$655,3,FALSE)</f>
        <v>#N/A</v>
      </c>
      <c r="C30" s="77" t="e">
        <f>VLOOKUP($N30,УЧАСТНИКИ!$A$2:$L$655,4,FALSE)</f>
        <v>#N/A</v>
      </c>
      <c r="D30" s="77" t="e">
        <f>VLOOKUP($N30,УЧАСТНИКИ!$A$2:$L$655,8,FALSE)</f>
        <v>#N/A</v>
      </c>
      <c r="E30" s="78" t="e">
        <f>VLOOKUP($N30,УЧАСТНИКИ!$A$2:$L$655,5,FALSE)</f>
        <v>#N/A</v>
      </c>
      <c r="F30" s="77" t="e">
        <f>VLOOKUP($N30,УЧАСТНИКИ!$A$2:$L$655,7,FALSE)</f>
        <v>#N/A</v>
      </c>
      <c r="G30" s="206" t="e">
        <f>VLOOKUP($N30,УЧАСТНИКИ!$A$2:$L$655,11,FALSE)</f>
        <v>#N/A</v>
      </c>
      <c r="H30" s="229">
        <v>10830</v>
      </c>
      <c r="I30" s="212" t="str">
        <f t="shared" si="0"/>
        <v>1:08.30</v>
      </c>
      <c r="J30" s="79"/>
      <c r="K30" s="60" t="str">
        <f t="shared" si="2"/>
        <v>3</v>
      </c>
      <c r="L30" s="206" t="e">
        <f>VLOOKUP($N30,УЧАСТНИКИ!$A$2:$L$655,9,FALSE)</f>
        <v>#N/A</v>
      </c>
      <c r="M30" s="78" t="e">
        <f>VLOOKUP($N30,УЧАСТНИКИ!$A$2:$L$655,10,FALSE)</f>
        <v>#N/A</v>
      </c>
      <c r="N30" s="31" t="s">
        <v>584</v>
      </c>
    </row>
    <row r="31" spans="1:24" s="58" customFormat="1" ht="21.75" customHeight="1">
      <c r="A31" s="205">
        <v>20</v>
      </c>
      <c r="B31" s="78" t="str">
        <f>VLOOKUP($N31,УЧАСТНИКИ!$A$2:$L$655,3,FALSE)</f>
        <v>ТЕРЛИКОВА ВЛАДИСЛАВА</v>
      </c>
      <c r="C31" s="77" t="str">
        <f>VLOOKUP($N31,УЧАСТНИКИ!$A$2:$L$655,4,FALSE)</f>
        <v>27.01.2008</v>
      </c>
      <c r="D31" s="77" t="str">
        <f>VLOOKUP($N31,УЧАСТНИКИ!$A$2:$L$655,8,FALSE)</f>
        <v>3</v>
      </c>
      <c r="E31" s="78" t="str">
        <f>VLOOKUP($N31,УЧАСТНИКИ!$A$2:$L$655,5,FALSE)</f>
        <v>РОСТОВ СШ-1</v>
      </c>
      <c r="F31" s="77">
        <f>VLOOKUP($N31,УЧАСТНИКИ!$A$2:$L$655,7,FALSE)</f>
        <v>0</v>
      </c>
      <c r="G31" s="206" t="str">
        <f>VLOOKUP($N31,УЧАСТНИКИ!$A$2:$L$655,11,FALSE)</f>
        <v>МО</v>
      </c>
      <c r="H31" s="229">
        <v>10863</v>
      </c>
      <c r="I31" s="212" t="str">
        <f t="shared" si="0"/>
        <v>1:08.63</v>
      </c>
      <c r="J31" s="79"/>
      <c r="K31" s="60" t="str">
        <f t="shared" si="2"/>
        <v>3</v>
      </c>
      <c r="L31" s="206">
        <f>VLOOKUP($N31,УЧАСТНИКИ!$A$2:$L$655,9,FALSE)</f>
        <v>0</v>
      </c>
      <c r="M31" s="78" t="str">
        <f>VLOOKUP($N31,УЧАСТНИКИ!$A$2:$L$655,10,FALSE)</f>
        <v>КОВАЛЕНКО А.В.</v>
      </c>
      <c r="N31" s="31" t="s">
        <v>748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s="58" customFormat="1" ht="21.75" customHeight="1">
      <c r="A32" s="205">
        <v>21</v>
      </c>
      <c r="B32" s="78" t="e">
        <f>VLOOKUP($N32,УЧАСТНИКИ!$A$2:$L$655,3,FALSE)</f>
        <v>#N/A</v>
      </c>
      <c r="C32" s="77" t="e">
        <f>VLOOKUP($N32,УЧАСТНИКИ!$A$2:$L$655,4,FALSE)</f>
        <v>#N/A</v>
      </c>
      <c r="D32" s="77" t="e">
        <f>VLOOKUP($N32,УЧАСТНИКИ!$A$2:$L$655,8,FALSE)</f>
        <v>#N/A</v>
      </c>
      <c r="E32" s="78" t="e">
        <f>VLOOKUP($N32,УЧАСТНИКИ!$A$2:$L$655,5,FALSE)</f>
        <v>#N/A</v>
      </c>
      <c r="F32" s="77" t="e">
        <f>VLOOKUP($N32,УЧАСТНИКИ!$A$2:$L$655,7,FALSE)</f>
        <v>#N/A</v>
      </c>
      <c r="G32" s="206" t="e">
        <f>VLOOKUP($N32,УЧАСТНИКИ!$A$2:$L$655,11,FALSE)</f>
        <v>#N/A</v>
      </c>
      <c r="H32" s="229">
        <v>11171</v>
      </c>
      <c r="I32" s="212" t="str">
        <f t="shared" si="0"/>
        <v>1:11.71</v>
      </c>
      <c r="J32" s="79"/>
      <c r="K32" s="60" t="str">
        <f t="shared" si="2"/>
        <v>1юн</v>
      </c>
      <c r="L32" s="206" t="e">
        <f>VLOOKUP($N32,УЧАСТНИКИ!$A$2:$L$655,9,FALSE)</f>
        <v>#N/A</v>
      </c>
      <c r="M32" s="78" t="e">
        <f>VLOOKUP($N32,УЧАСТНИКИ!$A$2:$L$655,10,FALSE)</f>
        <v>#N/A</v>
      </c>
      <c r="N32" s="31" t="s">
        <v>599</v>
      </c>
    </row>
    <row r="33" spans="1:24" s="58" customFormat="1" ht="21.75" customHeight="1">
      <c r="A33" s="205">
        <v>22</v>
      </c>
      <c r="B33" s="78" t="e">
        <f>VLOOKUP($N33,УЧАСТНИКИ!$A$2:$L$655,3,FALSE)</f>
        <v>#N/A</v>
      </c>
      <c r="C33" s="77" t="e">
        <f>VLOOKUP($N33,УЧАСТНИКИ!$A$2:$L$655,4,FALSE)</f>
        <v>#N/A</v>
      </c>
      <c r="D33" s="77" t="e">
        <f>VLOOKUP($N33,УЧАСТНИКИ!$A$2:$L$655,8,FALSE)</f>
        <v>#N/A</v>
      </c>
      <c r="E33" s="78" t="e">
        <f>VLOOKUP($N33,УЧАСТНИКИ!$A$2:$L$655,5,FALSE)</f>
        <v>#N/A</v>
      </c>
      <c r="F33" s="77" t="e">
        <f>VLOOKUP($N33,УЧАСТНИКИ!$A$2:$L$655,7,FALSE)</f>
        <v>#N/A</v>
      </c>
      <c r="G33" s="206" t="e">
        <f>VLOOKUP($N33,УЧАСТНИКИ!$A$2:$L$655,11,FALSE)</f>
        <v>#N/A</v>
      </c>
      <c r="H33" s="229">
        <v>11196</v>
      </c>
      <c r="I33" s="212" t="str">
        <f t="shared" si="0"/>
        <v>1:11.96</v>
      </c>
      <c r="J33" s="79"/>
      <c r="K33" s="60" t="str">
        <f t="shared" si="2"/>
        <v>1юн</v>
      </c>
      <c r="L33" s="206" t="e">
        <f>VLOOKUP($N33,УЧАСТНИКИ!$A$2:$L$655,9,FALSE)</f>
        <v>#N/A</v>
      </c>
      <c r="M33" s="78" t="e">
        <f>VLOOKUP($N33,УЧАСТНИКИ!$A$2:$L$655,10,FALSE)</f>
        <v>#N/A</v>
      </c>
      <c r="N33" s="31" t="s">
        <v>235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s="58" customFormat="1" ht="21.75" customHeight="1">
      <c r="A34" s="205">
        <v>23</v>
      </c>
      <c r="B34" s="78" t="str">
        <f>VLOOKUP($N34,УЧАСТНИКИ!$A$2:$L$655,3,FALSE)</f>
        <v>ХЛЫБОВА МАРИЯ</v>
      </c>
      <c r="C34" s="77" t="str">
        <f>VLOOKUP($N34,УЧАСТНИКИ!$A$2:$L$655,4,FALSE)</f>
        <v>26.09.2009</v>
      </c>
      <c r="D34" s="77" t="str">
        <f>VLOOKUP($N34,УЧАСТНИКИ!$A$2:$L$655,8,FALSE)</f>
        <v>3</v>
      </c>
      <c r="E34" s="78" t="str">
        <f>VLOOKUP($N34,УЧАСТНИКИ!$A$2:$L$655,5,FALSE)</f>
        <v>ТАГАНРОГ СШОР-13</v>
      </c>
      <c r="F34" s="77">
        <f>VLOOKUP($N34,УЧАСТНИКИ!$A$2:$L$655,7,FALSE)</f>
        <v>0</v>
      </c>
      <c r="G34" s="206" t="str">
        <f>VLOOKUP($N34,УЧАСТНИКИ!$A$2:$L$655,11,FALSE)</f>
        <v>МО</v>
      </c>
      <c r="H34" s="229">
        <v>11235</v>
      </c>
      <c r="I34" s="212" t="str">
        <f t="shared" si="0"/>
        <v>1:12.35</v>
      </c>
      <c r="J34" s="79"/>
      <c r="K34" s="60" t="str">
        <f t="shared" si="2"/>
        <v>1юн</v>
      </c>
      <c r="L34" s="206">
        <f>VLOOKUP($N34,УЧАСТНИКИ!$A$2:$L$655,9,FALSE)</f>
        <v>0</v>
      </c>
      <c r="M34" s="78" t="str">
        <f>VLOOKUP($N34,УЧАСТНИКИ!$A$2:$L$655,10,FALSE)</f>
        <v>ЗАЙЦЕВА Е.Н</v>
      </c>
      <c r="N34" s="31" t="s">
        <v>170</v>
      </c>
    </row>
    <row r="35" spans="1:24" s="58" customFormat="1" ht="24" customHeight="1">
      <c r="A35" s="205">
        <v>24</v>
      </c>
      <c r="B35" s="78" t="str">
        <f>VLOOKUP($N35,УЧАСТНИКИ!$A$2:$L$655,3,FALSE)</f>
        <v>ЛИВАНОВСКАЯ СОФИЯ</v>
      </c>
      <c r="C35" s="77" t="str">
        <f>VLOOKUP($N35,УЧАСТНИКИ!$A$2:$L$655,4,FALSE)</f>
        <v>01.04.2009</v>
      </c>
      <c r="D35" s="77" t="str">
        <f>VLOOKUP($N35,УЧАСТНИКИ!$A$2:$L$655,8,FALSE)</f>
        <v>2</v>
      </c>
      <c r="E35" s="78" t="str">
        <f>VLOOKUP($N35,УЧАСТНИКИ!$A$2:$L$655,5,FALSE)</f>
        <v>РОСТОВ СШ-1</v>
      </c>
      <c r="F35" s="77">
        <f>VLOOKUP($N35,УЧАСТНИКИ!$A$2:$L$655,7,FALSE)</f>
        <v>0</v>
      </c>
      <c r="G35" s="206" t="str">
        <f>VLOOKUP($N35,УЧАСТНИКИ!$A$2:$L$655,11,FALSE)</f>
        <v>МО</v>
      </c>
      <c r="H35" s="229">
        <v>11283</v>
      </c>
      <c r="I35" s="212" t="str">
        <f t="shared" si="0"/>
        <v>1:12.83</v>
      </c>
      <c r="J35" s="79"/>
      <c r="K35" s="60" t="str">
        <f t="shared" si="2"/>
        <v>1юн</v>
      </c>
      <c r="L35" s="206">
        <f>VLOOKUP($N35,УЧАСТНИКИ!$A$2:$L$655,9,FALSE)</f>
        <v>0</v>
      </c>
      <c r="M35" s="78" t="str">
        <f>VLOOKUP($N35,УЧАСТНИКИ!$A$2:$L$655,10,FALSE)</f>
        <v>ТЮЛЕНЕВ АА ГАЛИЦКАЯ Е.В.</v>
      </c>
      <c r="N35" s="31" t="s">
        <v>753</v>
      </c>
    </row>
    <row r="36" spans="1:24" s="58" customFormat="1" ht="24" customHeight="1">
      <c r="A36" s="205">
        <v>25</v>
      </c>
      <c r="B36" s="78" t="str">
        <f>VLOOKUP($N36,УЧАСТНИКИ!$A$2:$L$655,3,FALSE)</f>
        <v>СОКОЛЕНКО ПОЛИНА</v>
      </c>
      <c r="C36" s="77" t="str">
        <f>VLOOKUP($N36,УЧАСТНИКИ!$A$2:$L$655,4,FALSE)</f>
        <v>13.12.2009</v>
      </c>
      <c r="D36" s="77" t="str">
        <f>VLOOKUP($N36,УЧАСТНИКИ!$A$2:$L$655,8,FALSE)</f>
        <v>3</v>
      </c>
      <c r="E36" s="78" t="str">
        <f>VLOOKUP($N36,УЧАСТНИКИ!$A$2:$L$655,5,FALSE)</f>
        <v>РОСТОВ СШ-1</v>
      </c>
      <c r="F36" s="77">
        <f>VLOOKUP($N36,УЧАСТНИКИ!$A$2:$L$655,7,FALSE)</f>
        <v>0</v>
      </c>
      <c r="G36" s="206" t="str">
        <f>VLOOKUP($N36,УЧАСТНИКИ!$A$2:$L$655,11,FALSE)</f>
        <v>МО</v>
      </c>
      <c r="H36" s="229">
        <v>11327</v>
      </c>
      <c r="I36" s="212" t="str">
        <f t="shared" si="0"/>
        <v>1:13.27</v>
      </c>
      <c r="J36" s="79"/>
      <c r="K36" s="60" t="str">
        <f t="shared" si="2"/>
        <v>1юн</v>
      </c>
      <c r="L36" s="206">
        <f>VLOOKUP($N36,УЧАСТНИКИ!$A$2:$L$655,9,FALSE)</f>
        <v>0</v>
      </c>
      <c r="M36" s="78" t="str">
        <f>VLOOKUP($N36,УЧАСТНИКИ!$A$2:$L$655,10,FALSE)</f>
        <v>ИВАНОВ.И.П.</v>
      </c>
      <c r="N36" s="31" t="s">
        <v>483</v>
      </c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24" customHeight="1">
      <c r="A37" s="205">
        <v>26</v>
      </c>
      <c r="B37" s="78" t="e">
        <f>VLOOKUP($N37,УЧАСТНИКИ!$A$2:$L$655,3,FALSE)</f>
        <v>#N/A</v>
      </c>
      <c r="C37" s="77" t="e">
        <f>VLOOKUP($N37,УЧАСТНИКИ!$A$2:$L$655,4,FALSE)</f>
        <v>#N/A</v>
      </c>
      <c r="D37" s="77" t="e">
        <f>VLOOKUP($N37,УЧАСТНИКИ!$A$2:$L$655,8,FALSE)</f>
        <v>#N/A</v>
      </c>
      <c r="E37" s="78" t="e">
        <f>VLOOKUP($N37,УЧАСТНИКИ!$A$2:$L$655,5,FALSE)</f>
        <v>#N/A</v>
      </c>
      <c r="F37" s="77" t="e">
        <f>VLOOKUP($N37,УЧАСТНИКИ!$A$2:$L$655,7,FALSE)</f>
        <v>#N/A</v>
      </c>
      <c r="G37" s="206" t="e">
        <f>VLOOKUP($N37,УЧАСТНИКИ!$A$2:$L$655,11,FALSE)</f>
        <v>#N/A</v>
      </c>
      <c r="H37" s="229">
        <v>11523</v>
      </c>
      <c r="I37" s="212" t="str">
        <f t="shared" si="0"/>
        <v>1:15.23</v>
      </c>
      <c r="J37" s="79"/>
      <c r="K37" s="60" t="str">
        <f t="shared" si="2"/>
        <v>1юн</v>
      </c>
      <c r="L37" s="206" t="e">
        <f>VLOOKUP($N37,УЧАСТНИКИ!$A$2:$L$655,9,FALSE)</f>
        <v>#N/A</v>
      </c>
      <c r="M37" s="78" t="e">
        <f>VLOOKUP($N37,УЧАСТНИКИ!$A$2:$L$655,10,FALSE)</f>
        <v>#N/A</v>
      </c>
      <c r="N37" s="31" t="s">
        <v>102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ht="24" customHeight="1">
      <c r="A38" s="205">
        <v>27</v>
      </c>
      <c r="B38" s="78" t="str">
        <f>VLOOKUP($N38,УЧАСТНИКИ!$A$2:$L$655,3,FALSE)</f>
        <v>ШУВАЛОВА АННА</v>
      </c>
      <c r="C38" s="77" t="str">
        <f>VLOOKUP($N38,УЧАСТНИКИ!$A$2:$L$655,4,FALSE)</f>
        <v>06.04.2009</v>
      </c>
      <c r="D38" s="77" t="str">
        <f>VLOOKUP($N38,УЧАСТНИКИ!$A$2:$L$655,8,FALSE)</f>
        <v>3</v>
      </c>
      <c r="E38" s="78" t="str">
        <f>VLOOKUP($N38,УЧАСТНИКИ!$A$2:$L$655,5,FALSE)</f>
        <v>РОСТОВ СШ-1</v>
      </c>
      <c r="F38" s="77">
        <f>VLOOKUP($N38,УЧАСТНИКИ!$A$2:$L$655,7,FALSE)</f>
        <v>0</v>
      </c>
      <c r="G38" s="206" t="str">
        <f>VLOOKUP($N38,УЧАСТНИКИ!$A$2:$L$655,11,FALSE)</f>
        <v>МО</v>
      </c>
      <c r="H38" s="229">
        <v>11582</v>
      </c>
      <c r="I38" s="212" t="str">
        <f t="shared" si="0"/>
        <v>1:15.82</v>
      </c>
      <c r="J38" s="79"/>
      <c r="K38" s="60" t="str">
        <f t="shared" si="2"/>
        <v>1юн</v>
      </c>
      <c r="L38" s="206">
        <f>VLOOKUP($N38,УЧАСТНИКИ!$A$2:$L$655,9,FALSE)</f>
        <v>0</v>
      </c>
      <c r="M38" s="78" t="str">
        <f>VLOOKUP($N38,УЧАСТНИКИ!$A$2:$L$655,10,FALSE)</f>
        <v>ТЮЛЕНЕВ АА ГАЛИЦКАЯ Е.В.</v>
      </c>
      <c r="N38" s="31" t="s">
        <v>466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ht="24" customHeight="1">
      <c r="A39" s="205">
        <v>28</v>
      </c>
      <c r="B39" s="78" t="str">
        <f>VLOOKUP($N39,УЧАСТНИКИ!$A$2:$L$655,3,FALSE)</f>
        <v>ХОХЛАЧЕВА ЕЛИЗАВЕТА</v>
      </c>
      <c r="C39" s="77" t="str">
        <f>VLOOKUP($N39,УЧАСТНИКИ!$A$2:$L$655,4,FALSE)</f>
        <v>11.11.2009</v>
      </c>
      <c r="D39" s="77" t="str">
        <f>VLOOKUP($N39,УЧАСТНИКИ!$A$2:$L$655,8,FALSE)</f>
        <v>1ю</v>
      </c>
      <c r="E39" s="78" t="str">
        <f>VLOOKUP($N39,УЧАСТНИКИ!$A$2:$L$655,5,FALSE)</f>
        <v>РОСТОВ СШ-1</v>
      </c>
      <c r="F39" s="77">
        <f>VLOOKUP($N39,УЧАСТНИКИ!$A$2:$L$655,7,FALSE)</f>
        <v>0</v>
      </c>
      <c r="G39" s="206" t="str">
        <f>VLOOKUP($N39,УЧАСТНИКИ!$A$2:$L$655,11,FALSE)</f>
        <v>МО</v>
      </c>
      <c r="H39" s="229">
        <v>11766</v>
      </c>
      <c r="I39" s="212" t="str">
        <f t="shared" si="0"/>
        <v>1:17.66</v>
      </c>
      <c r="J39" s="79"/>
      <c r="K39" s="60" t="str">
        <f t="shared" si="2"/>
        <v>2юн</v>
      </c>
      <c r="L39" s="206">
        <f>VLOOKUP($N39,УЧАСТНИКИ!$A$2:$L$655,9,FALSE)</f>
        <v>0</v>
      </c>
      <c r="M39" s="78" t="str">
        <f>VLOOKUP($N39,УЧАСТНИКИ!$A$2:$L$655,10,FALSE)</f>
        <v>ЛОБОДА Ю.П.</v>
      </c>
      <c r="N39" s="31" t="s">
        <v>288</v>
      </c>
    </row>
    <row r="40" spans="1:24" ht="24" customHeight="1">
      <c r="A40" s="205"/>
      <c r="B40" s="78" t="e">
        <f>VLOOKUP($N40,УЧАСТНИКИ!$A$2:$L$655,3,FALSE)</f>
        <v>#N/A</v>
      </c>
      <c r="C40" s="77" t="e">
        <f>VLOOKUP($N40,УЧАСТНИКИ!$A$2:$L$655,4,FALSE)</f>
        <v>#N/A</v>
      </c>
      <c r="D40" s="77" t="e">
        <f>VLOOKUP($N40,УЧАСТНИКИ!$A$2:$L$655,8,FALSE)</f>
        <v>#N/A</v>
      </c>
      <c r="E40" s="78" t="e">
        <f>VLOOKUP($N40,УЧАСТНИКИ!$A$2:$L$655,5,FALSE)</f>
        <v>#N/A</v>
      </c>
      <c r="F40" s="77" t="e">
        <f>VLOOKUP($N40,УЧАСТНИКИ!$A$2:$L$655,7,FALSE)</f>
        <v>#N/A</v>
      </c>
      <c r="G40" s="206" t="e">
        <f>VLOOKUP($N40,УЧАСТНИКИ!$A$2:$L$655,11,FALSE)</f>
        <v>#N/A</v>
      </c>
      <c r="H40" s="229"/>
      <c r="I40" s="212" t="s">
        <v>290</v>
      </c>
      <c r="J40" s="79"/>
      <c r="K40" s="210" t="str">
        <f t="shared" si="2"/>
        <v>МСМК</v>
      </c>
      <c r="L40" s="206" t="e">
        <f>VLOOKUP($N40,УЧАСТНИКИ!$A$2:$L$655,9,FALSE)</f>
        <v>#N/A</v>
      </c>
      <c r="M40" s="78" t="e">
        <f>VLOOKUP($N40,УЧАСТНИКИ!$A$2:$L$655,10,FALSE)</f>
        <v>#N/A</v>
      </c>
      <c r="N40" s="31" t="s">
        <v>491</v>
      </c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ht="24" customHeight="1">
      <c r="A41" s="205"/>
      <c r="B41" s="78" t="str">
        <f>VLOOKUP($N41,УЧАСТНИКИ!$A$2:$L$655,3,FALSE)</f>
        <v>КОЛОМАЦКАЯ НАТАЛЬЯ</v>
      </c>
      <c r="C41" s="77" t="str">
        <f>VLOOKUP($N41,УЧАСТНИКИ!$A$2:$L$655,4,FALSE)</f>
        <v>25.01.2008</v>
      </c>
      <c r="D41" s="77" t="str">
        <f>VLOOKUP($N41,УЧАСТНИКИ!$A$2:$L$655,8,FALSE)</f>
        <v>3</v>
      </c>
      <c r="E41" s="78" t="str">
        <f>VLOOKUP($N41,УЧАСТНИКИ!$A$2:$L$655,5,FALSE)</f>
        <v>РОСТОВ СШ-1</v>
      </c>
      <c r="F41" s="77">
        <f>VLOOKUP($N41,УЧАСТНИКИ!$A$2:$L$655,7,FALSE)</f>
        <v>0</v>
      </c>
      <c r="G41" s="206" t="str">
        <f>VLOOKUP($N41,УЧАСТНИКИ!$A$2:$L$655,11,FALSE)</f>
        <v>МО</v>
      </c>
      <c r="H41" s="229"/>
      <c r="I41" s="212" t="s">
        <v>290</v>
      </c>
      <c r="J41" s="79"/>
      <c r="K41" s="210" t="str">
        <f t="shared" si="2"/>
        <v>МСМК</v>
      </c>
      <c r="L41" s="206">
        <f>VLOOKUP($N41,УЧАСТНИКИ!$A$2:$L$655,9,FALSE)</f>
        <v>0</v>
      </c>
      <c r="M41" s="78" t="str">
        <f>VLOOKUP($N41,УЧАСТНИКИ!$A$2:$L$655,10,FALSE)</f>
        <v>ИВАНОВ.И.П.</v>
      </c>
      <c r="N41" s="31" t="s">
        <v>261</v>
      </c>
    </row>
    <row r="42" spans="1:24" ht="24" hidden="1" customHeight="1">
      <c r="A42" s="205"/>
      <c r="B42" s="78" t="e">
        <f>VLOOKUP($N42,УЧАСТНИКИ!$A$2:$L$655,3,FALSE)</f>
        <v>#N/A</v>
      </c>
      <c r="C42" s="77" t="e">
        <f>VLOOKUP($N42,УЧАСТНИКИ!$A$2:$L$655,4,FALSE)</f>
        <v>#N/A</v>
      </c>
      <c r="D42" s="218" t="e">
        <f>VLOOKUP($N42,УЧАСТНИКИ!$A$2:$L$655,8,FALSE)</f>
        <v>#N/A</v>
      </c>
      <c r="E42" s="78" t="e">
        <f>VLOOKUP($N42,УЧАСТНИКИ!$A$2:$L$655,5,FALSE)</f>
        <v>#N/A</v>
      </c>
      <c r="F42" s="77" t="e">
        <f>VLOOKUP($N42,УЧАСТНИКИ!$A$2:$L$655,7,FALSE)</f>
        <v>#N/A</v>
      </c>
      <c r="G42" s="206" t="e">
        <f>VLOOKUP($N42,УЧАСТНИКИ!$A$2:$L$655,11,FALSE)</f>
        <v>#N/A</v>
      </c>
      <c r="H42" s="229"/>
      <c r="I42" s="212" t="s">
        <v>290</v>
      </c>
      <c r="J42" s="79"/>
      <c r="K42" s="210" t="str">
        <f t="shared" si="2"/>
        <v>МСМК</v>
      </c>
      <c r="L42" s="206" t="e">
        <f>VLOOKUP($N42,УЧАСТНИКИ!$A$2:$L$655,9,FALSE)</f>
        <v>#N/A</v>
      </c>
      <c r="M42" s="78" t="e">
        <f>VLOOKUP($N42,УЧАСТНИКИ!$A$2:$L$655,10,FALSE)</f>
        <v>#N/A</v>
      </c>
      <c r="N42" s="31"/>
    </row>
    <row r="43" spans="1:24" ht="24" hidden="1" customHeight="1">
      <c r="A43" s="205"/>
      <c r="B43" s="78" t="e">
        <f>VLOOKUP($N43,УЧАСТНИКИ!$A$2:$L$655,3,FALSE)</f>
        <v>#N/A</v>
      </c>
      <c r="C43" s="77" t="e">
        <f>VLOOKUP($N43,УЧАСТНИКИ!$A$2:$L$655,4,FALSE)</f>
        <v>#N/A</v>
      </c>
      <c r="D43" s="218" t="e">
        <f>VLOOKUP($N43,УЧАСТНИКИ!$A$2:$L$655,8,FALSE)</f>
        <v>#N/A</v>
      </c>
      <c r="E43" s="78" t="e">
        <f>VLOOKUP($N43,УЧАСТНИКИ!$A$2:$L$655,5,FALSE)</f>
        <v>#N/A</v>
      </c>
      <c r="F43" s="77" t="e">
        <f>VLOOKUP($N43,УЧАСТНИКИ!$A$2:$L$655,7,FALSE)</f>
        <v>#N/A</v>
      </c>
      <c r="G43" s="206" t="e">
        <f>VLOOKUP($N43,УЧАСТНИКИ!$A$2:$L$655,11,FALSE)</f>
        <v>#N/A</v>
      </c>
      <c r="H43" s="229"/>
      <c r="I43" s="212" t="s">
        <v>290</v>
      </c>
      <c r="J43" s="79"/>
      <c r="K43" s="210" t="str">
        <f t="shared" si="2"/>
        <v>МСМК</v>
      </c>
      <c r="L43" s="206" t="e">
        <f>VLOOKUP($N43,УЧАСТНИКИ!$A$2:$L$655,9,FALSE)</f>
        <v>#N/A</v>
      </c>
      <c r="M43" s="78" t="e">
        <f>VLOOKUP($N43,УЧАСТНИКИ!$A$2:$L$655,10,FALSE)</f>
        <v>#N/A</v>
      </c>
      <c r="N43" s="31"/>
    </row>
    <row r="44" spans="1:24" ht="24" customHeight="1">
      <c r="A44" s="205"/>
      <c r="B44" s="78"/>
      <c r="C44" s="77"/>
      <c r="D44" s="218"/>
      <c r="E44" s="78"/>
      <c r="F44" s="77"/>
      <c r="G44" s="206"/>
      <c r="H44" s="229"/>
      <c r="I44" s="212"/>
      <c r="J44" s="79"/>
      <c r="K44" s="210"/>
      <c r="L44" s="206"/>
      <c r="M44" s="78"/>
      <c r="N44" s="31"/>
    </row>
    <row r="45" spans="1:24" ht="15" customHeight="1">
      <c r="A45" s="42"/>
      <c r="B45" s="203" t="s">
        <v>188</v>
      </c>
      <c r="E45" s="527" t="s">
        <v>815</v>
      </c>
      <c r="F45" s="527"/>
      <c r="G45" s="527"/>
      <c r="H45" s="527"/>
      <c r="I45" s="527"/>
      <c r="J45" s="527"/>
      <c r="K45" s="527"/>
      <c r="L45" s="527"/>
      <c r="M45" s="527"/>
    </row>
    <row r="46" spans="1:24">
      <c r="E46" s="165"/>
      <c r="F46" s="66"/>
      <c r="G46" s="73"/>
      <c r="H46" s="56"/>
      <c r="I46" s="56"/>
      <c r="K46" s="42"/>
      <c r="L46" s="23"/>
      <c r="M46" s="36"/>
    </row>
    <row r="47" spans="1:24">
      <c r="E47" s="165"/>
      <c r="F47" s="66"/>
      <c r="G47" s="73"/>
      <c r="H47" s="56"/>
      <c r="I47" s="56"/>
      <c r="K47" s="42"/>
      <c r="L47" s="23"/>
      <c r="M47" s="36"/>
    </row>
    <row r="48" spans="1:24" ht="15" customHeight="1">
      <c r="B48" s="203" t="s">
        <v>189</v>
      </c>
      <c r="E48" s="527" t="s">
        <v>336</v>
      </c>
      <c r="F48" s="527"/>
      <c r="G48" s="527"/>
      <c r="H48" s="527"/>
      <c r="I48" s="527"/>
      <c r="J48" s="527"/>
      <c r="K48" s="527"/>
      <c r="L48" s="527"/>
      <c r="M48" s="527"/>
    </row>
    <row r="49" spans="1:7" ht="12.75" customHeight="1">
      <c r="A49" s="73"/>
      <c r="E49" s="203"/>
      <c r="F49" s="203"/>
      <c r="G49" s="203"/>
    </row>
    <row r="50" spans="1:7" ht="12.75" customHeight="1">
      <c r="A50" s="73"/>
    </row>
    <row r="51" spans="1:7" ht="12.75" customHeight="1">
      <c r="A51" s="73"/>
    </row>
    <row r="52" spans="1:7" ht="12.75" customHeight="1">
      <c r="A52" s="73"/>
    </row>
    <row r="53" spans="1:7" ht="12.75" customHeight="1">
      <c r="A53" s="73"/>
    </row>
    <row r="54" spans="1:7" ht="12.75" customHeight="1">
      <c r="A54" s="73"/>
    </row>
    <row r="55" spans="1:7" ht="12.75" customHeight="1">
      <c r="A55" s="73"/>
    </row>
    <row r="56" spans="1:7" ht="12.75" customHeight="1">
      <c r="A56" s="73"/>
    </row>
    <row r="57" spans="1:7" ht="12.75" customHeight="1">
      <c r="A57" s="73"/>
    </row>
    <row r="58" spans="1:7" ht="12.75" customHeight="1">
      <c r="A58" s="73"/>
    </row>
    <row r="59" spans="1:7" ht="12.75" customHeight="1">
      <c r="A59" s="73"/>
    </row>
    <row r="60" spans="1:7" ht="12.75" customHeight="1">
      <c r="A60" s="73"/>
    </row>
    <row r="61" spans="1:7">
      <c r="A61" s="42"/>
    </row>
    <row r="62" spans="1:7">
      <c r="A62" s="42"/>
    </row>
    <row r="63" spans="1:7">
      <c r="A63" s="42"/>
    </row>
    <row r="64" spans="1:7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</sheetData>
  <sortState ref="A12:X47">
    <sortCondition ref="H12:H47"/>
  </sortState>
  <mergeCells count="24">
    <mergeCell ref="G10:G11"/>
    <mergeCell ref="E9:F9"/>
    <mergeCell ref="K10:K11"/>
    <mergeCell ref="B10:B11"/>
    <mergeCell ref="C10:C11"/>
    <mergeCell ref="D10:D11"/>
    <mergeCell ref="E10:E11"/>
    <mergeCell ref="F10:F11"/>
    <mergeCell ref="M10:M11"/>
    <mergeCell ref="I10:I11"/>
    <mergeCell ref="E45:M45"/>
    <mergeCell ref="E48:M48"/>
    <mergeCell ref="A1:M1"/>
    <mergeCell ref="A2:M2"/>
    <mergeCell ref="A3:M3"/>
    <mergeCell ref="F7:G7"/>
    <mergeCell ref="A6:M6"/>
    <mergeCell ref="A7:B7"/>
    <mergeCell ref="I7:K7"/>
    <mergeCell ref="A5:M5"/>
    <mergeCell ref="A4:M4"/>
    <mergeCell ref="A8:B8"/>
    <mergeCell ref="F8:G8"/>
    <mergeCell ref="A10:A11"/>
  </mergeCells>
  <phoneticPr fontId="2" type="noConversion"/>
  <pageMargins left="0" right="0" top="0" bottom="0" header="0.51181102362204722" footer="0.51181102362204722"/>
  <pageSetup paperSize="9" scale="74" fitToHeight="0" orientation="portrait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>
    <tabColor indexed="15"/>
  </sheetPr>
  <dimension ref="A1:Z100"/>
  <sheetViews>
    <sheetView topLeftCell="A11" workbookViewId="0">
      <selection activeCell="K18" sqref="K18"/>
    </sheetView>
  </sheetViews>
  <sheetFormatPr defaultColWidth="8.28515625" defaultRowHeight="12.75" outlineLevelCol="1"/>
  <cols>
    <col min="1" max="1" width="5" style="39" customWidth="1"/>
    <col min="2" max="2" width="5" style="39" hidden="1" customWidth="1"/>
    <col min="3" max="3" width="6.140625" style="39" hidden="1" customWidth="1"/>
    <col min="4" max="4" width="23" style="23" customWidth="1"/>
    <col min="5" max="5" width="10.7109375" style="42" customWidth="1"/>
    <col min="6" max="6" width="7.42578125" style="42" customWidth="1"/>
    <col min="7" max="7" width="19" style="23" customWidth="1"/>
    <col min="8" max="8" width="8.28515625" style="23" hidden="1" customWidth="1"/>
    <col min="9" max="9" width="13" style="23" customWidth="1"/>
    <col min="10" max="10" width="15" style="23" hidden="1" customWidth="1" outlineLevel="1"/>
    <col min="11" max="11" width="12.28515625" style="42" customWidth="1" collapsed="1"/>
    <col min="12" max="12" width="8.140625" style="23" customWidth="1"/>
    <col min="13" max="13" width="8.42578125" style="36" hidden="1" customWidth="1"/>
    <col min="14" max="14" width="24.5703125" style="23" customWidth="1"/>
    <col min="15" max="16" width="0" style="23" hidden="1" customWidth="1" outlineLevel="1"/>
    <col min="17" max="17" width="9.5703125" style="23" hidden="1" customWidth="1" outlineLevel="1"/>
    <col min="18" max="25" width="0" style="23" hidden="1" customWidth="1" outlineLevel="1"/>
    <col min="26" max="26" width="8.28515625" style="23" collapsed="1"/>
    <col min="27" max="16384" width="8.28515625" style="23"/>
  </cols>
  <sheetData>
    <row r="1" spans="1:25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U1" s="146"/>
      <c r="V1" s="146"/>
      <c r="W1" s="147"/>
    </row>
    <row r="2" spans="1:25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U2" s="146"/>
      <c r="V2" s="146"/>
      <c r="W2" s="147"/>
    </row>
    <row r="3" spans="1:25">
      <c r="A3" s="520" t="str">
        <f>Name_3</f>
        <v>РОСТОВСКАЯ ГОРОДСКАЯ ФЕДЕРАЦИЯ ЛЁГКОЙ АТЛЕТИКИ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U3" s="146"/>
      <c r="V3" s="146"/>
      <c r="W3" s="147"/>
    </row>
    <row r="4" spans="1:25">
      <c r="A4" s="464">
        <f>Name_6</f>
        <v>0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U4" s="146"/>
      <c r="V4" s="146"/>
      <c r="W4" s="147"/>
    </row>
    <row r="5" spans="1:25">
      <c r="A5" s="464" t="str">
        <f>Name_4</f>
        <v>ОТКРЫТЫЙ ЗИМНИЙ ЧЕМПИОНАТ ГОРОДА РОСТОВА-НА-ДОНУ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U5" s="146"/>
      <c r="V5" s="146"/>
      <c r="W5" s="147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U6" s="146"/>
      <c r="V6" s="146"/>
      <c r="W6" s="147"/>
    </row>
    <row r="7" spans="1:25" ht="12.75" customHeight="1">
      <c r="A7" s="488" t="s">
        <v>108</v>
      </c>
      <c r="B7" s="488"/>
      <c r="C7" s="488"/>
      <c r="D7" s="488"/>
      <c r="F7" s="41"/>
      <c r="G7" s="3"/>
      <c r="H7" s="489"/>
      <c r="I7" s="489"/>
      <c r="J7" s="132"/>
      <c r="K7" s="490"/>
      <c r="L7" s="490"/>
      <c r="U7" s="146"/>
      <c r="V7" s="146"/>
      <c r="W7" s="147"/>
    </row>
    <row r="8" spans="1:25" ht="12.75" customHeight="1">
      <c r="A8" s="488"/>
      <c r="B8" s="488"/>
      <c r="C8" s="488"/>
      <c r="D8" s="488"/>
      <c r="F8" s="41"/>
      <c r="G8" s="3"/>
      <c r="H8" s="491"/>
      <c r="I8" s="491"/>
      <c r="J8" s="131"/>
      <c r="K8" s="490"/>
      <c r="L8" s="490"/>
      <c r="N8" s="169" t="str">
        <f>d_6</f>
        <v>t° +20 вл. 58%</v>
      </c>
      <c r="U8" s="146"/>
      <c r="V8" s="146"/>
      <c r="W8" s="147"/>
    </row>
    <row r="9" spans="1:25" ht="13.5" customHeight="1" thickBot="1">
      <c r="A9" s="7" t="str">
        <f>d_4</f>
        <v>ЖЕНЩИНЫ</v>
      </c>
      <c r="B9" s="7"/>
      <c r="C9" s="7"/>
      <c r="F9" s="41"/>
      <c r="G9" s="62" t="s">
        <v>89</v>
      </c>
      <c r="I9" s="155" t="str">
        <f>d_2</f>
        <v>9 декабря 2023г.</v>
      </c>
      <c r="J9" s="131"/>
      <c r="L9" s="158" t="str">
        <f>'3000м'!I7</f>
        <v>13:30</v>
      </c>
      <c r="M9" s="42"/>
      <c r="N9" s="123" t="str">
        <f>d_5</f>
        <v>г. РОСТОВ-НА-ДОНУ, л/а манеж ДГТУ</v>
      </c>
      <c r="O9" s="23" t="s">
        <v>20</v>
      </c>
      <c r="Q9" s="118" t="s">
        <v>125</v>
      </c>
      <c r="R9" s="118" t="s">
        <v>126</v>
      </c>
      <c r="S9" s="118" t="s">
        <v>127</v>
      </c>
      <c r="T9" s="118">
        <v>1</v>
      </c>
      <c r="U9" s="118">
        <v>2</v>
      </c>
      <c r="V9" s="118" t="s">
        <v>50</v>
      </c>
      <c r="W9" s="118" t="s">
        <v>128</v>
      </c>
      <c r="X9" s="118" t="s">
        <v>129</v>
      </c>
      <c r="Y9" s="118" t="s">
        <v>130</v>
      </c>
    </row>
    <row r="10" spans="1:25" ht="16.5" thickBot="1">
      <c r="A10" s="484" t="s">
        <v>76</v>
      </c>
      <c r="B10" s="484" t="s">
        <v>135</v>
      </c>
      <c r="C10" s="484"/>
      <c r="D10" s="484" t="s">
        <v>68</v>
      </c>
      <c r="E10" s="484" t="s">
        <v>69</v>
      </c>
      <c r="F10" s="484" t="s">
        <v>14</v>
      </c>
      <c r="G10" s="484" t="s">
        <v>110</v>
      </c>
      <c r="H10" s="485" t="s">
        <v>112</v>
      </c>
      <c r="I10" s="477" t="s">
        <v>119</v>
      </c>
      <c r="J10" s="95"/>
      <c r="K10" s="485" t="s">
        <v>23</v>
      </c>
      <c r="L10" s="486" t="s">
        <v>17</v>
      </c>
      <c r="M10" s="96" t="s">
        <v>18</v>
      </c>
      <c r="N10" s="483" t="s">
        <v>19</v>
      </c>
      <c r="Q10" s="144">
        <v>85903</v>
      </c>
      <c r="R10" s="144">
        <v>91520</v>
      </c>
      <c r="S10" s="144">
        <v>100034</v>
      </c>
      <c r="T10" s="144">
        <v>105534</v>
      </c>
      <c r="U10" s="144">
        <v>115534</v>
      </c>
      <c r="V10" s="144">
        <v>130034</v>
      </c>
      <c r="W10" s="144">
        <v>140534</v>
      </c>
      <c r="X10" s="144">
        <v>151234</v>
      </c>
      <c r="Y10" s="145">
        <v>163234</v>
      </c>
    </row>
    <row r="11" spans="1:25" ht="15.75">
      <c r="A11" s="484"/>
      <c r="B11" s="170" t="s">
        <v>136</v>
      </c>
      <c r="C11" s="170" t="s">
        <v>137</v>
      </c>
      <c r="D11" s="484"/>
      <c r="E11" s="484"/>
      <c r="F11" s="484"/>
      <c r="G11" s="484"/>
      <c r="H11" s="485"/>
      <c r="I11" s="477"/>
      <c r="J11" s="95"/>
      <c r="K11" s="485"/>
      <c r="L11" s="487"/>
      <c r="M11" s="96"/>
      <c r="N11" s="483"/>
      <c r="Q11" s="172"/>
      <c r="R11" s="172"/>
      <c r="S11" s="172"/>
      <c r="T11" s="172"/>
      <c r="U11" s="172"/>
      <c r="V11" s="172"/>
      <c r="W11" s="172"/>
      <c r="X11" s="172"/>
      <c r="Y11" s="173"/>
    </row>
    <row r="12" spans="1:25" ht="23.25" customHeight="1">
      <c r="A12" s="138">
        <f t="shared" ref="A12:A20" si="0">RANK(J12,$J$12:$J$176,1)</f>
        <v>1</v>
      </c>
      <c r="B12" s="138"/>
      <c r="C12" s="138"/>
      <c r="D12" s="66" t="str">
        <f>VLOOKUP($O12,УЧАСТНИКИ!$A$2:$L$655,3,FALSE)</f>
        <v>КУЦЕНКО СОФЬЯ</v>
      </c>
      <c r="E12" s="73" t="str">
        <f>VLOOKUP($O12,УЧАСТНИКИ!$A$2:$L$655,4,FALSE)</f>
        <v>24.04.2009</v>
      </c>
      <c r="F12" s="73" t="str">
        <f>VLOOKUP($O12,УЧАСТНИКИ!$A$2:$L$655,8,FALSE)</f>
        <v>2</v>
      </c>
      <c r="G12" s="66" t="str">
        <f>VLOOKUP($O12,УЧАСТНИКИ!$A$2:$L$655,5,FALSE)</f>
        <v>РОСТОВ ГБУ ДО РО СШОР-8</v>
      </c>
      <c r="H12" s="73">
        <f>VLOOKUP($O12,УЧАСТНИКИ!$A$2:$L$655,7,FALSE)</f>
        <v>0</v>
      </c>
      <c r="I12" s="364" t="str">
        <f>VLOOKUP($O12,УЧАСТНИКИ!$A$2:$L$655,11,FALSE)</f>
        <v>МС</v>
      </c>
      <c r="J12" s="133">
        <v>113338</v>
      </c>
      <c r="K12" s="139" t="str">
        <f t="shared" ref="K12:K18" si="1">IF(J12=0,0,CONCATENATE(MID(J12,1,2),":",MID(J12,3,2),".",MID(J12,5,2)))</f>
        <v>11:33.38</v>
      </c>
      <c r="L12" s="54" t="str">
        <f t="shared" ref="L12:L20" si="2">IF(J12&lt;=$Q$10,"МСМК",IF(J12&lt;=$R$10,"МС",IF(J12&lt;=$S$10,"КМС",IF(J12&lt;=$T$10,"1",IF(J12&lt;=$U$10,"2",IF(J12&lt;=$V$10,"3",IF(J12&lt;=$W$10,"1юн",IF(J12&lt;=$X$10,"2юн",IF(J12&lt;=$Y$10,"3юн",IF(J12&gt;$Y$10,"б/р"))))))))))</f>
        <v>2</v>
      </c>
      <c r="M12" s="56">
        <f>VLOOKUP($O12,УЧАСТНИКИ!$A$2:$L$655,9,FALSE)</f>
        <v>0</v>
      </c>
      <c r="N12" s="66" t="str">
        <f>VLOOKUP($O12,УЧАСТНИКИ!$A$2:$L$655,10,FALSE)</f>
        <v>СОГОМОНОВА М,Ю,</v>
      </c>
      <c r="O12" s="23" t="s">
        <v>139</v>
      </c>
    </row>
    <row r="13" spans="1:25" ht="24.75" customHeight="1">
      <c r="A13" s="138">
        <f t="shared" si="0"/>
        <v>2</v>
      </c>
      <c r="B13" s="138"/>
      <c r="C13" s="138"/>
      <c r="D13" s="66" t="e">
        <f>VLOOKUP($O13,УЧАСТНИКИ!$A$2:$L$655,3,FALSE)</f>
        <v>#N/A</v>
      </c>
      <c r="E13" s="73" t="e">
        <f>VLOOKUP($O13,УЧАСТНИКИ!$A$2:$L$655,4,FALSE)</f>
        <v>#N/A</v>
      </c>
      <c r="F13" s="73" t="e">
        <f>VLOOKUP($O13,УЧАСТНИКИ!$A$2:$L$655,8,FALSE)</f>
        <v>#N/A</v>
      </c>
      <c r="G13" s="66" t="e">
        <f>VLOOKUP($O13,УЧАСТНИКИ!$A$2:$L$655,5,FALSE)</f>
        <v>#N/A</v>
      </c>
      <c r="H13" s="73" t="e">
        <f>VLOOKUP($O13,УЧАСТНИКИ!$A$2:$L$655,7,FALSE)</f>
        <v>#N/A</v>
      </c>
      <c r="I13" s="56" t="e">
        <f>VLOOKUP($O13,УЧАСТНИКИ!$A$2:$L$655,11,FALSE)</f>
        <v>#N/A</v>
      </c>
      <c r="J13" s="133">
        <v>121319</v>
      </c>
      <c r="K13" s="139" t="str">
        <f t="shared" si="1"/>
        <v>12:13.19</v>
      </c>
      <c r="L13" s="54" t="str">
        <f t="shared" si="2"/>
        <v>3</v>
      </c>
      <c r="M13" s="56" t="e">
        <f>VLOOKUP($O13,УЧАСТНИКИ!$A$2:$L$655,9,FALSE)</f>
        <v>#N/A</v>
      </c>
      <c r="N13" s="66" t="e">
        <f>VLOOKUP($O13,УЧАСТНИКИ!$A$2:$L$655,10,FALSE)</f>
        <v>#N/A</v>
      </c>
      <c r="O13" s="23" t="s">
        <v>705</v>
      </c>
    </row>
    <row r="14" spans="1:25" ht="25.5" customHeight="1">
      <c r="A14" s="138">
        <f t="shared" si="0"/>
        <v>3</v>
      </c>
      <c r="B14" s="138"/>
      <c r="C14" s="138"/>
      <c r="D14" s="66" t="e">
        <f>VLOOKUP($O14,УЧАСТНИКИ!$A$2:$L$655,3,FALSE)</f>
        <v>#N/A</v>
      </c>
      <c r="E14" s="73" t="e">
        <f>VLOOKUP($O14,УЧАСТНИКИ!$A$2:$L$655,4,FALSE)</f>
        <v>#N/A</v>
      </c>
      <c r="F14" s="73" t="e">
        <f>VLOOKUP($O14,УЧАСТНИКИ!$A$2:$L$655,8,FALSE)</f>
        <v>#N/A</v>
      </c>
      <c r="G14" s="66" t="e">
        <f>VLOOKUP($O14,УЧАСТНИКИ!$A$2:$L$655,5,FALSE)</f>
        <v>#N/A</v>
      </c>
      <c r="H14" s="73" t="e">
        <f>VLOOKUP($O14,УЧАСТНИКИ!$A$2:$L$655,7,FALSE)</f>
        <v>#N/A</v>
      </c>
      <c r="I14" s="56" t="e">
        <f>VLOOKUP($O14,УЧАСТНИКИ!$A$2:$L$655,11,FALSE)</f>
        <v>#N/A</v>
      </c>
      <c r="J14" s="133">
        <v>122657</v>
      </c>
      <c r="K14" s="139" t="str">
        <f t="shared" si="1"/>
        <v>12:26.57</v>
      </c>
      <c r="L14" s="54" t="str">
        <f t="shared" si="2"/>
        <v>3</v>
      </c>
      <c r="M14" s="56" t="e">
        <f>VLOOKUP($O14,УЧАСТНИКИ!$A$2:$L$655,9,FALSE)</f>
        <v>#N/A</v>
      </c>
      <c r="N14" s="66" t="e">
        <f>VLOOKUP($O14,УЧАСТНИКИ!$A$2:$L$655,10,FALSE)</f>
        <v>#N/A</v>
      </c>
      <c r="O14" s="23" t="s">
        <v>708</v>
      </c>
    </row>
    <row r="15" spans="1:25" ht="19.5" customHeight="1">
      <c r="A15" s="138">
        <f t="shared" si="0"/>
        <v>4</v>
      </c>
      <c r="B15" s="138"/>
      <c r="C15" s="138"/>
      <c r="D15" s="66" t="str">
        <f>VLOOKUP($O15,УЧАСТНИКИ!$A$2:$L$655,3,FALSE)</f>
        <v>ВОЛОЧИЙ ЕКАТЕРИНА</v>
      </c>
      <c r="E15" s="73" t="str">
        <f>VLOOKUP($O15,УЧАСТНИКИ!$A$2:$L$655,4,FALSE)</f>
        <v>24.03.2011</v>
      </c>
      <c r="F15" s="73" t="str">
        <f>VLOOKUP($O15,УЧАСТНИКИ!$A$2:$L$655,8,FALSE)</f>
        <v>3</v>
      </c>
      <c r="G15" s="66" t="str">
        <f>VLOOKUP($O15,УЧАСТНИКИ!$A$2:$L$655,5,FALSE)</f>
        <v>СШОРК ЦСКА (СКА, Ростов н/Д)</v>
      </c>
      <c r="H15" s="73">
        <f>VLOOKUP($O15,УЧАСТНИКИ!$A$2:$L$655,7,FALSE)</f>
        <v>0</v>
      </c>
      <c r="I15" s="56" t="str">
        <f>VLOOKUP($O15,УЧАСТНИКИ!$A$2:$L$655,11,FALSE)</f>
        <v>МО</v>
      </c>
      <c r="J15" s="133">
        <v>123014</v>
      </c>
      <c r="K15" s="139" t="str">
        <f t="shared" si="1"/>
        <v>12:30.14</v>
      </c>
      <c r="L15" s="54" t="str">
        <f t="shared" si="2"/>
        <v>3</v>
      </c>
      <c r="M15" s="56">
        <f>VLOOKUP($O15,УЧАСТНИКИ!$A$2:$L$655,9,FALSE)</f>
        <v>0</v>
      </c>
      <c r="N15" s="66" t="str">
        <f>VLOOKUP($O15,УЧАСТНИКИ!$A$2:$L$655,10,FALSE)</f>
        <v>ПОНОМАРЕВ В.И.,ПОНОМАРЕВА И.Р.</v>
      </c>
      <c r="O15" s="23" t="s">
        <v>743</v>
      </c>
    </row>
    <row r="16" spans="1:25" ht="29.25" customHeight="1">
      <c r="A16" s="138">
        <f t="shared" si="0"/>
        <v>5</v>
      </c>
      <c r="B16" s="138"/>
      <c r="C16" s="138"/>
      <c r="D16" s="66" t="e">
        <f>VLOOKUP($O16,УЧАСТНИКИ!$A$2:$L$655,3,FALSE)</f>
        <v>#N/A</v>
      </c>
      <c r="E16" s="365" t="e">
        <f>VLOOKUP($O16,УЧАСТНИКИ!$A$2:$L$655,4,FALSE)</f>
        <v>#N/A</v>
      </c>
      <c r="F16" s="73" t="e">
        <f>VLOOKUP($O16,УЧАСТНИКИ!$A$2:$L$655,8,FALSE)</f>
        <v>#N/A</v>
      </c>
      <c r="G16" s="66" t="e">
        <f>VLOOKUP($O16,УЧАСТНИКИ!$A$2:$L$655,5,FALSE)</f>
        <v>#N/A</v>
      </c>
      <c r="H16" s="73" t="e">
        <f>VLOOKUP($O16,УЧАСТНИКИ!$A$2:$L$655,7,FALSE)</f>
        <v>#N/A</v>
      </c>
      <c r="I16" s="56" t="e">
        <f>VLOOKUP($O16,УЧАСТНИКИ!$A$2:$L$655,11,FALSE)</f>
        <v>#N/A</v>
      </c>
      <c r="J16" s="133">
        <v>123785</v>
      </c>
      <c r="K16" s="139" t="str">
        <f t="shared" si="1"/>
        <v>12:37.85</v>
      </c>
      <c r="L16" s="54" t="str">
        <f t="shared" si="2"/>
        <v>3</v>
      </c>
      <c r="M16" s="56" t="e">
        <f>VLOOKUP($O16,УЧАСТНИКИ!$A$2:$L$655,9,FALSE)</f>
        <v>#N/A</v>
      </c>
      <c r="N16" s="66" t="e">
        <f>VLOOKUP($O16,УЧАСТНИКИ!$A$2:$L$655,10,FALSE)</f>
        <v>#N/A</v>
      </c>
      <c r="O16" s="23" t="s">
        <v>794</v>
      </c>
    </row>
    <row r="17" spans="1:15" ht="26.25" customHeight="1">
      <c r="A17" s="138">
        <f t="shared" si="0"/>
        <v>6</v>
      </c>
      <c r="B17" s="138"/>
      <c r="C17" s="138"/>
      <c r="D17" s="66" t="str">
        <f>VLOOKUP($O17,УЧАСТНИКИ!$A$2:$L$655,3,FALSE)</f>
        <v>МИХАЙЛОВА АНГЕЛИНА</v>
      </c>
      <c r="E17" s="73" t="str">
        <f>VLOOKUP($O17,УЧАСТНИКИ!$A$2:$L$655,4,FALSE)</f>
        <v>28.08.2009</v>
      </c>
      <c r="F17" s="73" t="str">
        <f>VLOOKUP($O17,УЧАСТНИКИ!$A$2:$L$655,8,FALSE)</f>
        <v>3</v>
      </c>
      <c r="G17" s="66" t="str">
        <f>VLOOKUP($O17,УЧАСТНИКИ!$A$2:$L$655,5,FALSE)</f>
        <v>МБУ ДО СШ № 2ТАГАНРОГ</v>
      </c>
      <c r="H17" s="73">
        <f>VLOOKUP($O17,УЧАСТНИКИ!$A$2:$L$655,7,FALSE)</f>
        <v>0</v>
      </c>
      <c r="I17" s="364">
        <f>VLOOKUP($O17,УЧАСТНИКИ!$A$2:$L$655,11,FALSE)</f>
        <v>0</v>
      </c>
      <c r="J17" s="133">
        <v>125165</v>
      </c>
      <c r="K17" s="139" t="str">
        <f t="shared" si="1"/>
        <v>12:51.65</v>
      </c>
      <c r="L17" s="54" t="str">
        <f t="shared" si="2"/>
        <v>3</v>
      </c>
      <c r="M17" s="56">
        <f>VLOOKUP($O17,УЧАСТНИКИ!$A$2:$L$655,9,FALSE)</f>
        <v>0</v>
      </c>
      <c r="N17" s="66" t="str">
        <f>VLOOKUP($O17,УЧАСТНИКИ!$A$2:$L$655,10,FALSE)</f>
        <v>ЧЕРНОХАТОВА М.Г.</v>
      </c>
      <c r="O17" s="23" t="s">
        <v>255</v>
      </c>
    </row>
    <row r="18" spans="1:15" ht="22.5">
      <c r="A18" s="138">
        <f t="shared" si="0"/>
        <v>7</v>
      </c>
      <c r="B18" s="138"/>
      <c r="C18" s="138"/>
      <c r="D18" s="66" t="str">
        <f>VLOOKUP($O18,УЧАСТНИКИ!$A$2:$L$655,3,FALSE)</f>
        <v>ЛУШКИНА ПОЛИНА</v>
      </c>
      <c r="E18" s="73" t="str">
        <f>VLOOKUP($O18,УЧАСТНИКИ!$A$2:$L$655,4,FALSE)</f>
        <v>29.11.2008</v>
      </c>
      <c r="F18" s="73" t="str">
        <f>VLOOKUP($O18,УЧАСТНИКИ!$A$2:$L$655,8,FALSE)</f>
        <v>3</v>
      </c>
      <c r="G18" s="66" t="str">
        <f>VLOOKUP($O18,УЧАСТНИКИ!$A$2:$L$655,5,FALSE)</f>
        <v>ГУКОВО СШ ПРОМЕТЕЙ</v>
      </c>
      <c r="H18" s="73">
        <f>VLOOKUP($O18,УЧАСТНИКИ!$A$2:$L$655,7,FALSE)</f>
        <v>0</v>
      </c>
      <c r="I18" s="56" t="str">
        <f>VLOOKUP($O18,УЧАСТНИКИ!$A$2:$L$655,11,FALSE)</f>
        <v>МО</v>
      </c>
      <c r="J18" s="133">
        <v>130822</v>
      </c>
      <c r="K18" s="139" t="str">
        <f t="shared" si="1"/>
        <v>13:08.22</v>
      </c>
      <c r="L18" s="54" t="str">
        <f t="shared" si="2"/>
        <v>1юн</v>
      </c>
      <c r="M18" s="56">
        <f>VLOOKUP($O18,УЧАСТНИКИ!$A$2:$L$655,9,FALSE)</f>
        <v>0</v>
      </c>
      <c r="N18" s="66" t="str">
        <f>VLOOKUP($O18,УЧАСТНИКИ!$A$2:$L$655,10,FALSE)</f>
        <v>ХОМУТЯНСКИЙ И.С.</v>
      </c>
      <c r="O18" s="23" t="s">
        <v>717</v>
      </c>
    </row>
    <row r="19" spans="1:15" ht="22.5">
      <c r="A19" s="233" t="e">
        <f t="shared" si="0"/>
        <v>#N/A</v>
      </c>
      <c r="B19" s="138"/>
      <c r="C19" s="138"/>
      <c r="D19" s="66" t="str">
        <f>VLOOKUP($O19,УЧАСТНИКИ!$A$2:$L$655,3,FALSE)</f>
        <v>ГЕРГИЛЬ ВАЛЕНТИНА</v>
      </c>
      <c r="E19" s="73" t="str">
        <f>VLOOKUP($O19,УЧАСТНИКИ!$A$2:$L$655,4,FALSE)</f>
        <v>14.02.2006</v>
      </c>
      <c r="F19" s="73" t="str">
        <f>VLOOKUP($O19,УЧАСТНИКИ!$A$2:$L$655,8,FALSE)</f>
        <v>2</v>
      </c>
      <c r="G19" s="66" t="str">
        <f>VLOOKUP($O19,УЧАСТНИКИ!$A$2:$L$655,5,FALSE)</f>
        <v>БАТАЙСК СШ</v>
      </c>
      <c r="H19" s="73">
        <f>VLOOKUP($O19,УЧАСТНИКИ!$A$2:$L$655,7,FALSE)</f>
        <v>0</v>
      </c>
      <c r="I19" s="56" t="str">
        <f>VLOOKUP($O19,УЧАСТНИКИ!$A$2:$L$655,11,FALSE)</f>
        <v>МО</v>
      </c>
      <c r="J19" s="133"/>
      <c r="K19" s="139" t="s">
        <v>290</v>
      </c>
      <c r="L19" s="234" t="str">
        <f t="shared" si="2"/>
        <v>МСМК</v>
      </c>
      <c r="M19" s="56">
        <f>VLOOKUP($O19,УЧАСТНИКИ!$A$2:$L$655,9,FALSE)</f>
        <v>0</v>
      </c>
      <c r="N19" s="66" t="str">
        <f>VLOOKUP($O19,УЧАСТНИКИ!$A$2:$L$655,10,FALSE)</f>
        <v>МИНАКОВА Т.Н., МИНАКОВ А.В.</v>
      </c>
      <c r="O19" s="23" t="s">
        <v>749</v>
      </c>
    </row>
    <row r="20" spans="1:15">
      <c r="A20" s="233" t="e">
        <f t="shared" si="0"/>
        <v>#N/A</v>
      </c>
      <c r="B20" s="138"/>
      <c r="C20" s="138"/>
      <c r="D20" s="66" t="e">
        <f>VLOOKUP($O20,УЧАСТНИКИ!$A$2:$L$655,3,FALSE)</f>
        <v>#N/A</v>
      </c>
      <c r="E20" s="73" t="e">
        <f>VLOOKUP($O20,УЧАСТНИКИ!$A$2:$L$655,4,FALSE)</f>
        <v>#N/A</v>
      </c>
      <c r="F20" s="73" t="e">
        <f>VLOOKUP($O20,УЧАСТНИКИ!$A$2:$L$655,8,FALSE)</f>
        <v>#N/A</v>
      </c>
      <c r="G20" s="66" t="e">
        <f>VLOOKUP($O20,УЧАСТНИКИ!$A$2:$L$655,5,FALSE)</f>
        <v>#N/A</v>
      </c>
      <c r="H20" s="73" t="e">
        <f>VLOOKUP($O20,УЧАСТНИКИ!$A$2:$L$655,7,FALSE)</f>
        <v>#N/A</v>
      </c>
      <c r="I20" s="56" t="e">
        <f>VLOOKUP($O20,УЧАСТНИКИ!$A$2:$L$655,11,FALSE)</f>
        <v>#N/A</v>
      </c>
      <c r="J20" s="133"/>
      <c r="K20" s="139" t="s">
        <v>290</v>
      </c>
      <c r="L20" s="234" t="str">
        <f t="shared" si="2"/>
        <v>МСМК</v>
      </c>
      <c r="M20" s="56" t="e">
        <f>VLOOKUP($O20,УЧАСТНИКИ!$A$2:$L$655,9,FALSE)</f>
        <v>#N/A</v>
      </c>
      <c r="N20" s="66" t="e">
        <f>VLOOKUP($O20,УЧАСТНИКИ!$A$2:$L$655,10,FALSE)</f>
        <v>#N/A</v>
      </c>
      <c r="O20" s="23" t="s">
        <v>763</v>
      </c>
    </row>
    <row r="21" spans="1:15" hidden="1">
      <c r="A21" s="138" t="e">
        <f t="shared" ref="A21:A55" si="3">RANK(J21,$J$12:$J$176,1)</f>
        <v>#N/A</v>
      </c>
      <c r="B21" s="138"/>
      <c r="C21" s="138"/>
      <c r="D21" s="66" t="e">
        <f>VLOOKUP($O21,УЧАСТНИКИ!$A$2:$L$655,3,FALSE)</f>
        <v>#N/A</v>
      </c>
      <c r="E21" s="73" t="e">
        <f>VLOOKUP($O21,УЧАСТНИКИ!$A$2:$L$655,4,FALSE)</f>
        <v>#N/A</v>
      </c>
      <c r="F21" s="73" t="e">
        <f>VLOOKUP($O21,УЧАСТНИКИ!$A$2:$L$655,8,FALSE)</f>
        <v>#N/A</v>
      </c>
      <c r="G21" s="66" t="e">
        <f>VLOOKUP($O21,УЧАСТНИКИ!$A$2:$L$655,5,FALSE)</f>
        <v>#N/A</v>
      </c>
      <c r="H21" s="73" t="e">
        <f>VLOOKUP($O21,УЧАСТНИКИ!$A$2:$L$655,7,FALSE)</f>
        <v>#N/A</v>
      </c>
      <c r="I21" s="56" t="e">
        <f>VLOOKUP($O21,УЧАСТНИКИ!$A$2:$L$655,11,FALSE)</f>
        <v>#N/A</v>
      </c>
      <c r="J21" s="133"/>
      <c r="K21" s="139">
        <f t="shared" ref="K21:K55" si="4">IF(J21=0,0,CONCATENATE(MID(J21,1,2),":",MID(J21,3,2),".",MID(J21,5,2)))</f>
        <v>0</v>
      </c>
      <c r="L21" s="54" t="str">
        <f t="shared" ref="L21:L55" si="5">IF(J21&lt;=$Q$10,"МСМК",IF(J21&lt;=$R$10,"МС",IF(J21&lt;=$S$10,"КМС",IF(J21&lt;=$T$10,"1",IF(J21&lt;=$U$10,"2",IF(J21&lt;=$V$10,"3",IF(J21&lt;=$W$10,"1юн",IF(J21&lt;=$X$10,"2юн",IF(J21&lt;=$Y$10,"3юн",IF(J21&gt;$Y$10,"б/р"))))))))))</f>
        <v>МСМК</v>
      </c>
      <c r="M21" s="56" t="e">
        <f>VLOOKUP($O21,УЧАСТНИКИ!$A$2:$L$655,9,FALSE)</f>
        <v>#N/A</v>
      </c>
      <c r="N21" s="66" t="e">
        <f>VLOOKUP($O21,УЧАСТНИКИ!$A$2:$L$655,10,FALSE)</f>
        <v>#N/A</v>
      </c>
    </row>
    <row r="22" spans="1:15" hidden="1">
      <c r="A22" s="138" t="e">
        <f t="shared" si="3"/>
        <v>#N/A</v>
      </c>
      <c r="B22" s="138"/>
      <c r="C22" s="138"/>
      <c r="D22" s="66" t="e">
        <f>VLOOKUP($O22,УЧАСТНИКИ!$A$2:$L$655,3,FALSE)</f>
        <v>#N/A</v>
      </c>
      <c r="E22" s="73" t="e">
        <f>VLOOKUP($O22,УЧАСТНИКИ!$A$2:$L$655,4,FALSE)</f>
        <v>#N/A</v>
      </c>
      <c r="F22" s="73" t="e">
        <f>VLOOKUP($O22,УЧАСТНИКИ!$A$2:$L$655,8,FALSE)</f>
        <v>#N/A</v>
      </c>
      <c r="G22" s="66" t="e">
        <f>VLOOKUP($O22,УЧАСТНИКИ!$A$2:$L$655,5,FALSE)</f>
        <v>#N/A</v>
      </c>
      <c r="H22" s="73" t="e">
        <f>VLOOKUP($O22,УЧАСТНИКИ!$A$2:$L$655,7,FALSE)</f>
        <v>#N/A</v>
      </c>
      <c r="I22" s="56" t="e">
        <f>VLOOKUP($O22,УЧАСТНИКИ!$A$2:$L$655,11,FALSE)</f>
        <v>#N/A</v>
      </c>
      <c r="J22" s="133"/>
      <c r="K22" s="139">
        <f t="shared" si="4"/>
        <v>0</v>
      </c>
      <c r="L22" s="54" t="str">
        <f t="shared" si="5"/>
        <v>МСМК</v>
      </c>
      <c r="M22" s="56" t="e">
        <f>VLOOKUP($O22,УЧАСТНИКИ!$A$2:$L$655,9,FALSE)</f>
        <v>#N/A</v>
      </c>
      <c r="N22" s="66" t="e">
        <f>VLOOKUP($O22,УЧАСТНИКИ!$A$2:$L$655,10,FALSE)</f>
        <v>#N/A</v>
      </c>
    </row>
    <row r="23" spans="1:15" hidden="1">
      <c r="A23" s="138" t="e">
        <f t="shared" si="3"/>
        <v>#N/A</v>
      </c>
      <c r="B23" s="138"/>
      <c r="C23" s="138"/>
      <c r="D23" s="66" t="e">
        <f>VLOOKUP($O23,УЧАСТНИКИ!$A$2:$L$655,3,FALSE)</f>
        <v>#N/A</v>
      </c>
      <c r="E23" s="73" t="e">
        <f>VLOOKUP($O23,УЧАСТНИКИ!$A$2:$L$655,4,FALSE)</f>
        <v>#N/A</v>
      </c>
      <c r="F23" s="73" t="e">
        <f>VLOOKUP($O23,УЧАСТНИКИ!$A$2:$L$655,8,FALSE)</f>
        <v>#N/A</v>
      </c>
      <c r="G23" s="66" t="e">
        <f>VLOOKUP($O23,УЧАСТНИКИ!$A$2:$L$655,5,FALSE)</f>
        <v>#N/A</v>
      </c>
      <c r="H23" s="73" t="e">
        <f>VLOOKUP($O23,УЧАСТНИКИ!$A$2:$L$655,7,FALSE)</f>
        <v>#N/A</v>
      </c>
      <c r="I23" s="56" t="e">
        <f>VLOOKUP($O23,УЧАСТНИКИ!$A$2:$L$655,11,FALSE)</f>
        <v>#N/A</v>
      </c>
      <c r="J23" s="133"/>
      <c r="K23" s="139">
        <f t="shared" si="4"/>
        <v>0</v>
      </c>
      <c r="L23" s="54" t="str">
        <f t="shared" si="5"/>
        <v>МСМК</v>
      </c>
      <c r="M23" s="56" t="e">
        <f>VLOOKUP($O23,УЧАСТНИКИ!$A$2:$L$655,9,FALSE)</f>
        <v>#N/A</v>
      </c>
      <c r="N23" s="66" t="e">
        <f>VLOOKUP($O23,УЧАСТНИКИ!$A$2:$L$655,10,FALSE)</f>
        <v>#N/A</v>
      </c>
    </row>
    <row r="24" spans="1:15" hidden="1">
      <c r="A24" s="138" t="e">
        <f t="shared" si="3"/>
        <v>#N/A</v>
      </c>
      <c r="B24" s="138"/>
      <c r="C24" s="138"/>
      <c r="D24" s="66" t="e">
        <f>VLOOKUP($O24,УЧАСТНИКИ!$A$2:$L$655,3,FALSE)</f>
        <v>#N/A</v>
      </c>
      <c r="E24" s="73" t="e">
        <f>VLOOKUP($O24,УЧАСТНИКИ!$A$2:$L$655,4,FALSE)</f>
        <v>#N/A</v>
      </c>
      <c r="F24" s="73" t="e">
        <f>VLOOKUP($O24,УЧАСТНИКИ!$A$2:$L$655,8,FALSE)</f>
        <v>#N/A</v>
      </c>
      <c r="G24" s="66" t="e">
        <f>VLOOKUP($O24,УЧАСТНИКИ!$A$2:$L$655,5,FALSE)</f>
        <v>#N/A</v>
      </c>
      <c r="H24" s="73" t="e">
        <f>VLOOKUP($O24,УЧАСТНИКИ!$A$2:$L$655,7,FALSE)</f>
        <v>#N/A</v>
      </c>
      <c r="I24" s="56" t="e">
        <f>VLOOKUP($O24,УЧАСТНИКИ!$A$2:$L$655,11,FALSE)</f>
        <v>#N/A</v>
      </c>
      <c r="J24" s="133"/>
      <c r="K24" s="139">
        <f t="shared" si="4"/>
        <v>0</v>
      </c>
      <c r="L24" s="54" t="str">
        <f t="shared" si="5"/>
        <v>МСМК</v>
      </c>
      <c r="M24" s="56" t="e">
        <f>VLOOKUP($O24,УЧАСТНИКИ!$A$2:$L$655,9,FALSE)</f>
        <v>#N/A</v>
      </c>
      <c r="N24" s="66" t="e">
        <f>VLOOKUP($O24,УЧАСТНИКИ!$A$2:$L$655,10,FALSE)</f>
        <v>#N/A</v>
      </c>
    </row>
    <row r="25" spans="1:15" hidden="1">
      <c r="A25" s="138" t="e">
        <f t="shared" si="3"/>
        <v>#N/A</v>
      </c>
      <c r="B25" s="138"/>
      <c r="C25" s="138"/>
      <c r="D25" s="66" t="e">
        <f>VLOOKUP($O25,УЧАСТНИКИ!$A$2:$L$655,3,FALSE)</f>
        <v>#N/A</v>
      </c>
      <c r="E25" s="73" t="e">
        <f>VLOOKUP($O25,УЧАСТНИКИ!$A$2:$L$655,4,FALSE)</f>
        <v>#N/A</v>
      </c>
      <c r="F25" s="73" t="e">
        <f>VLOOKUP($O25,УЧАСТНИКИ!$A$2:$L$655,8,FALSE)</f>
        <v>#N/A</v>
      </c>
      <c r="G25" s="66" t="e">
        <f>VLOOKUP($O25,УЧАСТНИКИ!$A$2:$L$655,5,FALSE)</f>
        <v>#N/A</v>
      </c>
      <c r="H25" s="73" t="e">
        <f>VLOOKUP($O25,УЧАСТНИКИ!$A$2:$L$655,7,FALSE)</f>
        <v>#N/A</v>
      </c>
      <c r="I25" s="56" t="e">
        <f>VLOOKUP($O25,УЧАСТНИКИ!$A$2:$L$655,11,FALSE)</f>
        <v>#N/A</v>
      </c>
      <c r="J25" s="133"/>
      <c r="K25" s="139">
        <f t="shared" si="4"/>
        <v>0</v>
      </c>
      <c r="L25" s="54" t="str">
        <f t="shared" si="5"/>
        <v>МСМК</v>
      </c>
      <c r="M25" s="56" t="e">
        <f>VLOOKUP($O25,УЧАСТНИКИ!$A$2:$L$655,9,FALSE)</f>
        <v>#N/A</v>
      </c>
      <c r="N25" s="66" t="e">
        <f>VLOOKUP($O25,УЧАСТНИКИ!$A$2:$L$655,10,FALSE)</f>
        <v>#N/A</v>
      </c>
    </row>
    <row r="26" spans="1:15" hidden="1">
      <c r="A26" s="138" t="e">
        <f t="shared" si="3"/>
        <v>#N/A</v>
      </c>
      <c r="B26" s="138"/>
      <c r="C26" s="138"/>
      <c r="D26" s="66" t="e">
        <f>VLOOKUP($O26,УЧАСТНИКИ!$A$2:$L$655,3,FALSE)</f>
        <v>#N/A</v>
      </c>
      <c r="E26" s="73" t="e">
        <f>VLOOKUP($O26,УЧАСТНИКИ!$A$2:$L$655,4,FALSE)</f>
        <v>#N/A</v>
      </c>
      <c r="F26" s="73" t="e">
        <f>VLOOKUP($O26,УЧАСТНИКИ!$A$2:$L$655,8,FALSE)</f>
        <v>#N/A</v>
      </c>
      <c r="G26" s="66" t="e">
        <f>VLOOKUP($O26,УЧАСТНИКИ!$A$2:$L$655,5,FALSE)</f>
        <v>#N/A</v>
      </c>
      <c r="H26" s="73" t="e">
        <f>VLOOKUP($O26,УЧАСТНИКИ!$A$2:$L$655,7,FALSE)</f>
        <v>#N/A</v>
      </c>
      <c r="I26" s="56" t="e">
        <f>VLOOKUP($O26,УЧАСТНИКИ!$A$2:$L$655,11,FALSE)</f>
        <v>#N/A</v>
      </c>
      <c r="J26" s="133"/>
      <c r="K26" s="139">
        <f t="shared" si="4"/>
        <v>0</v>
      </c>
      <c r="L26" s="54" t="str">
        <f t="shared" si="5"/>
        <v>МСМК</v>
      </c>
      <c r="M26" s="56" t="e">
        <f>VLOOKUP($O26,УЧАСТНИКИ!$A$2:$L$655,9,FALSE)</f>
        <v>#N/A</v>
      </c>
      <c r="N26" s="66" t="e">
        <f>VLOOKUP($O26,УЧАСТНИКИ!$A$2:$L$655,10,FALSE)</f>
        <v>#N/A</v>
      </c>
    </row>
    <row r="27" spans="1:15" hidden="1">
      <c r="A27" s="138" t="e">
        <f t="shared" si="3"/>
        <v>#N/A</v>
      </c>
      <c r="B27" s="138"/>
      <c r="C27" s="138"/>
      <c r="D27" s="66" t="e">
        <f>VLOOKUP($O27,УЧАСТНИКИ!$A$2:$L$655,3,FALSE)</f>
        <v>#N/A</v>
      </c>
      <c r="E27" s="73" t="e">
        <f>VLOOKUP($O27,УЧАСТНИКИ!$A$2:$L$655,4,FALSE)</f>
        <v>#N/A</v>
      </c>
      <c r="F27" s="73" t="e">
        <f>VLOOKUP($O27,УЧАСТНИКИ!$A$2:$L$655,8,FALSE)</f>
        <v>#N/A</v>
      </c>
      <c r="G27" s="66" t="e">
        <f>VLOOKUP($O27,УЧАСТНИКИ!$A$2:$L$655,5,FALSE)</f>
        <v>#N/A</v>
      </c>
      <c r="H27" s="73" t="e">
        <f>VLOOKUP($O27,УЧАСТНИКИ!$A$2:$L$655,7,FALSE)</f>
        <v>#N/A</v>
      </c>
      <c r="I27" s="56" t="e">
        <f>VLOOKUP($O27,УЧАСТНИКИ!$A$2:$L$655,11,FALSE)</f>
        <v>#N/A</v>
      </c>
      <c r="J27" s="133"/>
      <c r="K27" s="139">
        <f t="shared" si="4"/>
        <v>0</v>
      </c>
      <c r="L27" s="54" t="str">
        <f t="shared" si="5"/>
        <v>МСМК</v>
      </c>
      <c r="M27" s="56" t="e">
        <f>VLOOKUP($O27,УЧАСТНИКИ!$A$2:$L$655,9,FALSE)</f>
        <v>#N/A</v>
      </c>
      <c r="N27" s="66" t="e">
        <f>VLOOKUP($O27,УЧАСТНИКИ!$A$2:$L$655,10,FALSE)</f>
        <v>#N/A</v>
      </c>
    </row>
    <row r="28" spans="1:15" hidden="1">
      <c r="A28" s="138" t="e">
        <f t="shared" si="3"/>
        <v>#N/A</v>
      </c>
      <c r="B28" s="138"/>
      <c r="C28" s="138"/>
      <c r="D28" s="66" t="e">
        <f>VLOOKUP($O28,УЧАСТНИКИ!$A$2:$L$655,3,FALSE)</f>
        <v>#N/A</v>
      </c>
      <c r="E28" s="73" t="e">
        <f>VLOOKUP($O28,УЧАСТНИКИ!$A$2:$L$655,4,FALSE)</f>
        <v>#N/A</v>
      </c>
      <c r="F28" s="73" t="e">
        <f>VLOOKUP($O28,УЧАСТНИКИ!$A$2:$L$655,8,FALSE)</f>
        <v>#N/A</v>
      </c>
      <c r="G28" s="66" t="e">
        <f>VLOOKUP($O28,УЧАСТНИКИ!$A$2:$L$655,5,FALSE)</f>
        <v>#N/A</v>
      </c>
      <c r="H28" s="73" t="e">
        <f>VLOOKUP($O28,УЧАСТНИКИ!$A$2:$L$655,7,FALSE)</f>
        <v>#N/A</v>
      </c>
      <c r="I28" s="56" t="e">
        <f>VLOOKUP($O28,УЧАСТНИКИ!$A$2:$L$655,11,FALSE)</f>
        <v>#N/A</v>
      </c>
      <c r="J28" s="133"/>
      <c r="K28" s="139">
        <f t="shared" si="4"/>
        <v>0</v>
      </c>
      <c r="L28" s="54" t="str">
        <f t="shared" si="5"/>
        <v>МСМК</v>
      </c>
      <c r="M28" s="56" t="e">
        <f>VLOOKUP($O28,УЧАСТНИКИ!$A$2:$L$655,9,FALSE)</f>
        <v>#N/A</v>
      </c>
      <c r="N28" s="66" t="e">
        <f>VLOOKUP($O28,УЧАСТНИКИ!$A$2:$L$655,10,FALSE)</f>
        <v>#N/A</v>
      </c>
    </row>
    <row r="29" spans="1:15" hidden="1">
      <c r="A29" s="138" t="e">
        <f t="shared" si="3"/>
        <v>#N/A</v>
      </c>
      <c r="B29" s="138"/>
      <c r="C29" s="138"/>
      <c r="D29" s="66" t="e">
        <f>VLOOKUP($O29,УЧАСТНИКИ!$A$2:$L$655,3,FALSE)</f>
        <v>#N/A</v>
      </c>
      <c r="E29" s="73" t="e">
        <f>VLOOKUP($O29,УЧАСТНИКИ!$A$2:$L$655,4,FALSE)</f>
        <v>#N/A</v>
      </c>
      <c r="F29" s="73" t="e">
        <f>VLOOKUP($O29,УЧАСТНИКИ!$A$2:$L$655,8,FALSE)</f>
        <v>#N/A</v>
      </c>
      <c r="G29" s="66" t="e">
        <f>VLOOKUP($O29,УЧАСТНИКИ!$A$2:$L$655,5,FALSE)</f>
        <v>#N/A</v>
      </c>
      <c r="H29" s="73" t="e">
        <f>VLOOKUP($O29,УЧАСТНИКИ!$A$2:$L$655,7,FALSE)</f>
        <v>#N/A</v>
      </c>
      <c r="I29" s="56" t="e">
        <f>VLOOKUP($O29,УЧАСТНИКИ!$A$2:$L$655,11,FALSE)</f>
        <v>#N/A</v>
      </c>
      <c r="J29" s="133"/>
      <c r="K29" s="139">
        <f t="shared" si="4"/>
        <v>0</v>
      </c>
      <c r="L29" s="54" t="str">
        <f t="shared" si="5"/>
        <v>МСМК</v>
      </c>
      <c r="M29" s="56" t="e">
        <f>VLOOKUP($O29,УЧАСТНИКИ!$A$2:$L$655,9,FALSE)</f>
        <v>#N/A</v>
      </c>
      <c r="N29" s="66" t="e">
        <f>VLOOKUP($O29,УЧАСТНИКИ!$A$2:$L$655,10,FALSE)</f>
        <v>#N/A</v>
      </c>
    </row>
    <row r="30" spans="1:15" hidden="1">
      <c r="A30" s="138" t="e">
        <f t="shared" si="3"/>
        <v>#N/A</v>
      </c>
      <c r="B30" s="138"/>
      <c r="C30" s="138"/>
      <c r="D30" s="66" t="e">
        <f>VLOOKUP($O30,УЧАСТНИКИ!$A$2:$L$655,3,FALSE)</f>
        <v>#N/A</v>
      </c>
      <c r="E30" s="73" t="e">
        <f>VLOOKUP($O30,УЧАСТНИКИ!$A$2:$L$655,4,FALSE)</f>
        <v>#N/A</v>
      </c>
      <c r="F30" s="73" t="e">
        <f>VLOOKUP($O30,УЧАСТНИКИ!$A$2:$L$655,8,FALSE)</f>
        <v>#N/A</v>
      </c>
      <c r="G30" s="66" t="e">
        <f>VLOOKUP($O30,УЧАСТНИКИ!$A$2:$L$655,5,FALSE)</f>
        <v>#N/A</v>
      </c>
      <c r="H30" s="73" t="e">
        <f>VLOOKUP($O30,УЧАСТНИКИ!$A$2:$L$655,7,FALSE)</f>
        <v>#N/A</v>
      </c>
      <c r="I30" s="56" t="e">
        <f>VLOOKUP($O30,УЧАСТНИКИ!$A$2:$L$655,11,FALSE)</f>
        <v>#N/A</v>
      </c>
      <c r="J30" s="133"/>
      <c r="K30" s="139">
        <f t="shared" si="4"/>
        <v>0</v>
      </c>
      <c r="L30" s="54" t="str">
        <f t="shared" si="5"/>
        <v>МСМК</v>
      </c>
      <c r="M30" s="56" t="e">
        <f>VLOOKUP($O30,УЧАСТНИКИ!$A$2:$L$655,9,FALSE)</f>
        <v>#N/A</v>
      </c>
      <c r="N30" s="66" t="e">
        <f>VLOOKUP($O30,УЧАСТНИКИ!$A$2:$L$655,10,FALSE)</f>
        <v>#N/A</v>
      </c>
    </row>
    <row r="31" spans="1:15" hidden="1">
      <c r="A31" s="138" t="e">
        <f t="shared" si="3"/>
        <v>#N/A</v>
      </c>
      <c r="B31" s="138"/>
      <c r="C31" s="138"/>
      <c r="D31" s="66" t="e">
        <f>VLOOKUP($O31,УЧАСТНИКИ!$A$2:$L$655,3,FALSE)</f>
        <v>#N/A</v>
      </c>
      <c r="E31" s="73" t="e">
        <f>VLOOKUP($O31,УЧАСТНИКИ!$A$2:$L$655,4,FALSE)</f>
        <v>#N/A</v>
      </c>
      <c r="F31" s="73" t="e">
        <f>VLOOKUP($O31,УЧАСТНИКИ!$A$2:$L$655,8,FALSE)</f>
        <v>#N/A</v>
      </c>
      <c r="G31" s="66" t="e">
        <f>VLOOKUP($O31,УЧАСТНИКИ!$A$2:$L$655,5,FALSE)</f>
        <v>#N/A</v>
      </c>
      <c r="H31" s="73" t="e">
        <f>VLOOKUP($O31,УЧАСТНИКИ!$A$2:$L$655,7,FALSE)</f>
        <v>#N/A</v>
      </c>
      <c r="I31" s="56" t="e">
        <f>VLOOKUP($O31,УЧАСТНИКИ!$A$2:$L$655,11,FALSE)</f>
        <v>#N/A</v>
      </c>
      <c r="J31" s="133"/>
      <c r="K31" s="139">
        <f t="shared" si="4"/>
        <v>0</v>
      </c>
      <c r="L31" s="54" t="str">
        <f t="shared" si="5"/>
        <v>МСМК</v>
      </c>
      <c r="M31" s="56" t="e">
        <f>VLOOKUP($O31,УЧАСТНИКИ!$A$2:$L$655,9,FALSE)</f>
        <v>#N/A</v>
      </c>
      <c r="N31" s="66" t="e">
        <f>VLOOKUP($O31,УЧАСТНИКИ!$A$2:$L$655,10,FALSE)</f>
        <v>#N/A</v>
      </c>
    </row>
    <row r="32" spans="1:15" hidden="1">
      <c r="A32" s="138" t="e">
        <f t="shared" si="3"/>
        <v>#N/A</v>
      </c>
      <c r="B32" s="138"/>
      <c r="C32" s="138"/>
      <c r="D32" s="66" t="e">
        <f>VLOOKUP($O32,УЧАСТНИКИ!$A$2:$L$655,3,FALSE)</f>
        <v>#N/A</v>
      </c>
      <c r="E32" s="73" t="e">
        <f>VLOOKUP($O32,УЧАСТНИКИ!$A$2:$L$655,4,FALSE)</f>
        <v>#N/A</v>
      </c>
      <c r="F32" s="73" t="e">
        <f>VLOOKUP($O32,УЧАСТНИКИ!$A$2:$L$655,8,FALSE)</f>
        <v>#N/A</v>
      </c>
      <c r="G32" s="66" t="e">
        <f>VLOOKUP($O32,УЧАСТНИКИ!$A$2:$L$655,5,FALSE)</f>
        <v>#N/A</v>
      </c>
      <c r="H32" s="73" t="e">
        <f>VLOOKUP($O32,УЧАСТНИКИ!$A$2:$L$655,7,FALSE)</f>
        <v>#N/A</v>
      </c>
      <c r="I32" s="56" t="e">
        <f>VLOOKUP($O32,УЧАСТНИКИ!$A$2:$L$655,11,FALSE)</f>
        <v>#N/A</v>
      </c>
      <c r="J32" s="133"/>
      <c r="K32" s="139">
        <f t="shared" si="4"/>
        <v>0</v>
      </c>
      <c r="L32" s="54" t="str">
        <f t="shared" si="5"/>
        <v>МСМК</v>
      </c>
      <c r="M32" s="56" t="e">
        <f>VLOOKUP($O32,УЧАСТНИКИ!$A$2:$L$655,9,FALSE)</f>
        <v>#N/A</v>
      </c>
      <c r="N32" s="66" t="e">
        <f>VLOOKUP($O32,УЧАСТНИКИ!$A$2:$L$655,10,FALSE)</f>
        <v>#N/A</v>
      </c>
    </row>
    <row r="33" spans="1:14" hidden="1">
      <c r="A33" s="138" t="e">
        <f t="shared" si="3"/>
        <v>#N/A</v>
      </c>
      <c r="B33" s="138"/>
      <c r="C33" s="138"/>
      <c r="D33" s="66" t="e">
        <f>VLOOKUP($O33,УЧАСТНИКИ!$A$2:$L$655,3,FALSE)</f>
        <v>#N/A</v>
      </c>
      <c r="E33" s="73" t="e">
        <f>VLOOKUP($O33,УЧАСТНИКИ!$A$2:$L$655,4,FALSE)</f>
        <v>#N/A</v>
      </c>
      <c r="F33" s="73" t="e">
        <f>VLOOKUP($O33,УЧАСТНИКИ!$A$2:$L$655,8,FALSE)</f>
        <v>#N/A</v>
      </c>
      <c r="G33" s="66" t="e">
        <f>VLOOKUP($O33,УЧАСТНИКИ!$A$2:$L$655,5,FALSE)</f>
        <v>#N/A</v>
      </c>
      <c r="H33" s="73" t="e">
        <f>VLOOKUP($O33,УЧАСТНИКИ!$A$2:$L$655,7,FALSE)</f>
        <v>#N/A</v>
      </c>
      <c r="I33" s="56" t="e">
        <f>VLOOKUP($O33,УЧАСТНИКИ!$A$2:$L$655,11,FALSE)</f>
        <v>#N/A</v>
      </c>
      <c r="J33" s="133"/>
      <c r="K33" s="139">
        <f t="shared" si="4"/>
        <v>0</v>
      </c>
      <c r="L33" s="54" t="str">
        <f t="shared" si="5"/>
        <v>МСМК</v>
      </c>
      <c r="M33" s="56" t="e">
        <f>VLOOKUP($O33,УЧАСТНИКИ!$A$2:$L$655,9,FALSE)</f>
        <v>#N/A</v>
      </c>
      <c r="N33" s="66" t="e">
        <f>VLOOKUP($O33,УЧАСТНИКИ!$A$2:$L$655,10,FALSE)</f>
        <v>#N/A</v>
      </c>
    </row>
    <row r="34" spans="1:14" hidden="1">
      <c r="A34" s="138" t="e">
        <f t="shared" si="3"/>
        <v>#N/A</v>
      </c>
      <c r="B34" s="138"/>
      <c r="C34" s="138"/>
      <c r="D34" s="66" t="e">
        <f>VLOOKUP($O34,УЧАСТНИКИ!$A$2:$L$655,3,FALSE)</f>
        <v>#N/A</v>
      </c>
      <c r="E34" s="73" t="e">
        <f>VLOOKUP($O34,УЧАСТНИКИ!$A$2:$L$655,4,FALSE)</f>
        <v>#N/A</v>
      </c>
      <c r="F34" s="73" t="e">
        <f>VLOOKUP($O34,УЧАСТНИКИ!$A$2:$L$655,8,FALSE)</f>
        <v>#N/A</v>
      </c>
      <c r="G34" s="66" t="e">
        <f>VLOOKUP($O34,УЧАСТНИКИ!$A$2:$L$655,5,FALSE)</f>
        <v>#N/A</v>
      </c>
      <c r="H34" s="73" t="e">
        <f>VLOOKUP($O34,УЧАСТНИКИ!$A$2:$L$655,7,FALSE)</f>
        <v>#N/A</v>
      </c>
      <c r="I34" s="56" t="e">
        <f>VLOOKUP($O34,УЧАСТНИКИ!$A$2:$L$655,11,FALSE)</f>
        <v>#N/A</v>
      </c>
      <c r="J34" s="133"/>
      <c r="K34" s="139">
        <f t="shared" si="4"/>
        <v>0</v>
      </c>
      <c r="L34" s="54" t="str">
        <f t="shared" si="5"/>
        <v>МСМК</v>
      </c>
      <c r="M34" s="56" t="e">
        <f>VLOOKUP($O34,УЧАСТНИКИ!$A$2:$L$655,9,FALSE)</f>
        <v>#N/A</v>
      </c>
      <c r="N34" s="66" t="e">
        <f>VLOOKUP($O34,УЧАСТНИКИ!$A$2:$L$655,10,FALSE)</f>
        <v>#N/A</v>
      </c>
    </row>
    <row r="35" spans="1:14" hidden="1">
      <c r="A35" s="138" t="e">
        <f t="shared" si="3"/>
        <v>#N/A</v>
      </c>
      <c r="B35" s="138"/>
      <c r="C35" s="138"/>
      <c r="D35" s="66" t="e">
        <f>VLOOKUP($O35,УЧАСТНИКИ!$A$2:$L$655,3,FALSE)</f>
        <v>#N/A</v>
      </c>
      <c r="E35" s="73" t="e">
        <f>VLOOKUP($O35,УЧАСТНИКИ!$A$2:$L$655,4,FALSE)</f>
        <v>#N/A</v>
      </c>
      <c r="F35" s="73" t="e">
        <f>VLOOKUP($O35,УЧАСТНИКИ!$A$2:$L$655,8,FALSE)</f>
        <v>#N/A</v>
      </c>
      <c r="G35" s="66" t="e">
        <f>VLOOKUP($O35,УЧАСТНИКИ!$A$2:$L$655,5,FALSE)</f>
        <v>#N/A</v>
      </c>
      <c r="H35" s="73" t="e">
        <f>VLOOKUP($O35,УЧАСТНИКИ!$A$2:$L$655,7,FALSE)</f>
        <v>#N/A</v>
      </c>
      <c r="I35" s="56" t="e">
        <f>VLOOKUP($O35,УЧАСТНИКИ!$A$2:$L$655,11,FALSE)</f>
        <v>#N/A</v>
      </c>
      <c r="J35" s="133"/>
      <c r="K35" s="139">
        <f t="shared" si="4"/>
        <v>0</v>
      </c>
      <c r="L35" s="54" t="str">
        <f t="shared" si="5"/>
        <v>МСМК</v>
      </c>
      <c r="M35" s="56" t="e">
        <f>VLOOKUP($O35,УЧАСТНИКИ!$A$2:$L$655,9,FALSE)</f>
        <v>#N/A</v>
      </c>
      <c r="N35" s="66" t="e">
        <f>VLOOKUP($O35,УЧАСТНИКИ!$A$2:$L$655,10,FALSE)</f>
        <v>#N/A</v>
      </c>
    </row>
    <row r="36" spans="1:14" hidden="1">
      <c r="A36" s="138" t="e">
        <f t="shared" si="3"/>
        <v>#N/A</v>
      </c>
      <c r="B36" s="138"/>
      <c r="C36" s="138"/>
      <c r="D36" s="66" t="e">
        <f>VLOOKUP($O36,УЧАСТНИКИ!$A$2:$L$655,3,FALSE)</f>
        <v>#N/A</v>
      </c>
      <c r="E36" s="73" t="e">
        <f>VLOOKUP($O36,УЧАСТНИКИ!$A$2:$L$655,4,FALSE)</f>
        <v>#N/A</v>
      </c>
      <c r="F36" s="73" t="e">
        <f>VLOOKUP($O36,УЧАСТНИКИ!$A$2:$L$655,8,FALSE)</f>
        <v>#N/A</v>
      </c>
      <c r="G36" s="66" t="e">
        <f>VLOOKUP($O36,УЧАСТНИКИ!$A$2:$L$655,5,FALSE)</f>
        <v>#N/A</v>
      </c>
      <c r="H36" s="73" t="e">
        <f>VLOOKUP($O36,УЧАСТНИКИ!$A$2:$L$655,7,FALSE)</f>
        <v>#N/A</v>
      </c>
      <c r="I36" s="56" t="e">
        <f>VLOOKUP($O36,УЧАСТНИКИ!$A$2:$L$655,11,FALSE)</f>
        <v>#N/A</v>
      </c>
      <c r="J36" s="133"/>
      <c r="K36" s="139">
        <f t="shared" si="4"/>
        <v>0</v>
      </c>
      <c r="L36" s="54" t="str">
        <f t="shared" si="5"/>
        <v>МСМК</v>
      </c>
      <c r="M36" s="56" t="e">
        <f>VLOOKUP($O36,УЧАСТНИКИ!$A$2:$L$655,9,FALSE)</f>
        <v>#N/A</v>
      </c>
      <c r="N36" s="66" t="e">
        <f>VLOOKUP($O36,УЧАСТНИКИ!$A$2:$L$655,10,FALSE)</f>
        <v>#N/A</v>
      </c>
    </row>
    <row r="37" spans="1:14" hidden="1">
      <c r="A37" s="138" t="e">
        <f t="shared" si="3"/>
        <v>#N/A</v>
      </c>
      <c r="B37" s="138"/>
      <c r="C37" s="138"/>
      <c r="D37" s="66" t="e">
        <f>VLOOKUP($O37,УЧАСТНИКИ!$A$2:$L$655,3,FALSE)</f>
        <v>#N/A</v>
      </c>
      <c r="E37" s="73" t="e">
        <f>VLOOKUP($O37,УЧАСТНИКИ!$A$2:$L$655,4,FALSE)</f>
        <v>#N/A</v>
      </c>
      <c r="F37" s="73" t="e">
        <f>VLOOKUP($O37,УЧАСТНИКИ!$A$2:$L$655,8,FALSE)</f>
        <v>#N/A</v>
      </c>
      <c r="G37" s="66" t="e">
        <f>VLOOKUP($O37,УЧАСТНИКИ!$A$2:$L$655,5,FALSE)</f>
        <v>#N/A</v>
      </c>
      <c r="H37" s="73" t="e">
        <f>VLOOKUP($O37,УЧАСТНИКИ!$A$2:$L$655,7,FALSE)</f>
        <v>#N/A</v>
      </c>
      <c r="I37" s="56" t="e">
        <f>VLOOKUP($O37,УЧАСТНИКИ!$A$2:$L$655,11,FALSE)</f>
        <v>#N/A</v>
      </c>
      <c r="J37" s="133"/>
      <c r="K37" s="139">
        <f t="shared" si="4"/>
        <v>0</v>
      </c>
      <c r="L37" s="54" t="str">
        <f t="shared" si="5"/>
        <v>МСМК</v>
      </c>
      <c r="M37" s="56" t="e">
        <f>VLOOKUP($O37,УЧАСТНИКИ!$A$2:$L$655,9,FALSE)</f>
        <v>#N/A</v>
      </c>
      <c r="N37" s="66" t="e">
        <f>VLOOKUP($O37,УЧАСТНИКИ!$A$2:$L$655,10,FALSE)</f>
        <v>#N/A</v>
      </c>
    </row>
    <row r="38" spans="1:14" hidden="1">
      <c r="A38" s="138" t="e">
        <f t="shared" si="3"/>
        <v>#N/A</v>
      </c>
      <c r="B38" s="138"/>
      <c r="C38" s="138"/>
      <c r="D38" s="66" t="e">
        <f>VLOOKUP($O38,УЧАСТНИКИ!$A$2:$L$655,3,FALSE)</f>
        <v>#N/A</v>
      </c>
      <c r="E38" s="73" t="e">
        <f>VLOOKUP($O38,УЧАСТНИКИ!$A$2:$L$655,4,FALSE)</f>
        <v>#N/A</v>
      </c>
      <c r="F38" s="73" t="e">
        <f>VLOOKUP($O38,УЧАСТНИКИ!$A$2:$L$655,8,FALSE)</f>
        <v>#N/A</v>
      </c>
      <c r="G38" s="66" t="e">
        <f>VLOOKUP($O38,УЧАСТНИКИ!$A$2:$L$655,5,FALSE)</f>
        <v>#N/A</v>
      </c>
      <c r="H38" s="73" t="e">
        <f>VLOOKUP($O38,УЧАСТНИКИ!$A$2:$L$655,7,FALSE)</f>
        <v>#N/A</v>
      </c>
      <c r="I38" s="56" t="e">
        <f>VLOOKUP($O38,УЧАСТНИКИ!$A$2:$L$655,11,FALSE)</f>
        <v>#N/A</v>
      </c>
      <c r="J38" s="133"/>
      <c r="K38" s="139">
        <f t="shared" si="4"/>
        <v>0</v>
      </c>
      <c r="L38" s="54" t="str">
        <f t="shared" si="5"/>
        <v>МСМК</v>
      </c>
      <c r="M38" s="56" t="e">
        <f>VLOOKUP($O38,УЧАСТНИКИ!$A$2:$L$655,9,FALSE)</f>
        <v>#N/A</v>
      </c>
      <c r="N38" s="66" t="e">
        <f>VLOOKUP($O38,УЧАСТНИКИ!$A$2:$L$655,10,FALSE)</f>
        <v>#N/A</v>
      </c>
    </row>
    <row r="39" spans="1:14" hidden="1">
      <c r="A39" s="138" t="e">
        <f t="shared" si="3"/>
        <v>#N/A</v>
      </c>
      <c r="B39" s="138"/>
      <c r="C39" s="138"/>
      <c r="D39" s="66" t="e">
        <f>VLOOKUP($O39,УЧАСТНИКИ!$A$2:$L$655,3,FALSE)</f>
        <v>#N/A</v>
      </c>
      <c r="E39" s="73" t="e">
        <f>VLOOKUP($O39,УЧАСТНИКИ!$A$2:$L$655,4,FALSE)</f>
        <v>#N/A</v>
      </c>
      <c r="F39" s="73" t="e">
        <f>VLOOKUP($O39,УЧАСТНИКИ!$A$2:$L$655,8,FALSE)</f>
        <v>#N/A</v>
      </c>
      <c r="G39" s="66" t="e">
        <f>VLOOKUP($O39,УЧАСТНИКИ!$A$2:$L$655,5,FALSE)</f>
        <v>#N/A</v>
      </c>
      <c r="H39" s="73" t="e">
        <f>VLOOKUP($O39,УЧАСТНИКИ!$A$2:$L$655,7,FALSE)</f>
        <v>#N/A</v>
      </c>
      <c r="I39" s="56" t="e">
        <f>VLOOKUP($O39,УЧАСТНИКИ!$A$2:$L$655,11,FALSE)</f>
        <v>#N/A</v>
      </c>
      <c r="J39" s="133"/>
      <c r="K39" s="139">
        <f t="shared" si="4"/>
        <v>0</v>
      </c>
      <c r="L39" s="54" t="str">
        <f t="shared" si="5"/>
        <v>МСМК</v>
      </c>
      <c r="M39" s="56" t="e">
        <f>VLOOKUP($O39,УЧАСТНИКИ!$A$2:$L$655,9,FALSE)</f>
        <v>#N/A</v>
      </c>
      <c r="N39" s="66" t="e">
        <f>VLOOKUP($O39,УЧАСТНИКИ!$A$2:$L$655,10,FALSE)</f>
        <v>#N/A</v>
      </c>
    </row>
    <row r="40" spans="1:14" hidden="1">
      <c r="A40" s="138" t="e">
        <f t="shared" si="3"/>
        <v>#N/A</v>
      </c>
      <c r="B40" s="138"/>
      <c r="C40" s="138"/>
      <c r="D40" s="66" t="e">
        <f>VLOOKUP($O40,УЧАСТНИКИ!$A$2:$L$655,3,FALSE)</f>
        <v>#N/A</v>
      </c>
      <c r="E40" s="73" t="e">
        <f>VLOOKUP($O40,УЧАСТНИКИ!$A$2:$L$655,4,FALSE)</f>
        <v>#N/A</v>
      </c>
      <c r="F40" s="73" t="e">
        <f>VLOOKUP($O40,УЧАСТНИКИ!$A$2:$L$655,8,FALSE)</f>
        <v>#N/A</v>
      </c>
      <c r="G40" s="66" t="e">
        <f>VLOOKUP($O40,УЧАСТНИКИ!$A$2:$L$655,5,FALSE)</f>
        <v>#N/A</v>
      </c>
      <c r="H40" s="73" t="e">
        <f>VLOOKUP($O40,УЧАСТНИКИ!$A$2:$L$655,7,FALSE)</f>
        <v>#N/A</v>
      </c>
      <c r="I40" s="56" t="e">
        <f>VLOOKUP($O40,УЧАСТНИКИ!$A$2:$L$655,11,FALSE)</f>
        <v>#N/A</v>
      </c>
      <c r="J40" s="133"/>
      <c r="K40" s="139">
        <f t="shared" si="4"/>
        <v>0</v>
      </c>
      <c r="L40" s="54" t="str">
        <f t="shared" si="5"/>
        <v>МСМК</v>
      </c>
      <c r="M40" s="56" t="e">
        <f>VLOOKUP($O40,УЧАСТНИКИ!$A$2:$L$655,9,FALSE)</f>
        <v>#N/A</v>
      </c>
      <c r="N40" s="66" t="e">
        <f>VLOOKUP($O40,УЧАСТНИКИ!$A$2:$L$655,10,FALSE)</f>
        <v>#N/A</v>
      </c>
    </row>
    <row r="41" spans="1:14" hidden="1">
      <c r="A41" s="138" t="e">
        <f t="shared" si="3"/>
        <v>#N/A</v>
      </c>
      <c r="B41" s="138"/>
      <c r="C41" s="138"/>
      <c r="D41" s="66" t="e">
        <f>VLOOKUP($O41,УЧАСТНИКИ!$A$2:$L$655,3,FALSE)</f>
        <v>#N/A</v>
      </c>
      <c r="E41" s="73" t="e">
        <f>VLOOKUP($O41,УЧАСТНИКИ!$A$2:$L$655,4,FALSE)</f>
        <v>#N/A</v>
      </c>
      <c r="F41" s="73" t="e">
        <f>VLOOKUP($O41,УЧАСТНИКИ!$A$2:$L$655,8,FALSE)</f>
        <v>#N/A</v>
      </c>
      <c r="G41" s="66" t="e">
        <f>VLOOKUP($O41,УЧАСТНИКИ!$A$2:$L$655,5,FALSE)</f>
        <v>#N/A</v>
      </c>
      <c r="H41" s="73" t="e">
        <f>VLOOKUP($O41,УЧАСТНИКИ!$A$2:$L$655,7,FALSE)</f>
        <v>#N/A</v>
      </c>
      <c r="I41" s="56" t="e">
        <f>VLOOKUP($O41,УЧАСТНИКИ!$A$2:$L$655,11,FALSE)</f>
        <v>#N/A</v>
      </c>
      <c r="J41" s="133"/>
      <c r="K41" s="139">
        <f t="shared" si="4"/>
        <v>0</v>
      </c>
      <c r="L41" s="54" t="str">
        <f t="shared" si="5"/>
        <v>МСМК</v>
      </c>
      <c r="M41" s="56" t="e">
        <f>VLOOKUP($O41,УЧАСТНИКИ!$A$2:$L$655,9,FALSE)</f>
        <v>#N/A</v>
      </c>
      <c r="N41" s="66" t="e">
        <f>VLOOKUP($O41,УЧАСТНИКИ!$A$2:$L$655,10,FALSE)</f>
        <v>#N/A</v>
      </c>
    </row>
    <row r="42" spans="1:14" hidden="1">
      <c r="A42" s="138" t="e">
        <f t="shared" si="3"/>
        <v>#N/A</v>
      </c>
      <c r="B42" s="138"/>
      <c r="C42" s="138"/>
      <c r="D42" s="66" t="e">
        <f>VLOOKUP($O42,УЧАСТНИКИ!$A$2:$L$655,3,FALSE)</f>
        <v>#N/A</v>
      </c>
      <c r="E42" s="73" t="e">
        <f>VLOOKUP($O42,УЧАСТНИКИ!$A$2:$L$655,4,FALSE)</f>
        <v>#N/A</v>
      </c>
      <c r="F42" s="73" t="e">
        <f>VLOOKUP($O42,УЧАСТНИКИ!$A$2:$L$655,8,FALSE)</f>
        <v>#N/A</v>
      </c>
      <c r="G42" s="66" t="e">
        <f>VLOOKUP($O42,УЧАСТНИКИ!$A$2:$L$655,5,FALSE)</f>
        <v>#N/A</v>
      </c>
      <c r="H42" s="73" t="e">
        <f>VLOOKUP($O42,УЧАСТНИКИ!$A$2:$L$655,7,FALSE)</f>
        <v>#N/A</v>
      </c>
      <c r="I42" s="56" t="e">
        <f>VLOOKUP($O42,УЧАСТНИКИ!$A$2:$L$655,11,FALSE)</f>
        <v>#N/A</v>
      </c>
      <c r="J42" s="133"/>
      <c r="K42" s="139">
        <f t="shared" si="4"/>
        <v>0</v>
      </c>
      <c r="L42" s="54" t="str">
        <f t="shared" si="5"/>
        <v>МСМК</v>
      </c>
      <c r="M42" s="56" t="e">
        <f>VLOOKUP($O42,УЧАСТНИКИ!$A$2:$L$655,9,FALSE)</f>
        <v>#N/A</v>
      </c>
      <c r="N42" s="66" t="e">
        <f>VLOOKUP($O42,УЧАСТНИКИ!$A$2:$L$655,10,FALSE)</f>
        <v>#N/A</v>
      </c>
    </row>
    <row r="43" spans="1:14" hidden="1">
      <c r="A43" s="138" t="e">
        <f t="shared" si="3"/>
        <v>#N/A</v>
      </c>
      <c r="B43" s="138"/>
      <c r="C43" s="138"/>
      <c r="D43" s="66" t="e">
        <f>VLOOKUP($O43,УЧАСТНИКИ!$A$2:$L$655,3,FALSE)</f>
        <v>#N/A</v>
      </c>
      <c r="E43" s="73" t="e">
        <f>VLOOKUP($O43,УЧАСТНИКИ!$A$2:$L$655,4,FALSE)</f>
        <v>#N/A</v>
      </c>
      <c r="F43" s="73" t="e">
        <f>VLOOKUP($O43,УЧАСТНИКИ!$A$2:$L$655,8,FALSE)</f>
        <v>#N/A</v>
      </c>
      <c r="G43" s="66" t="e">
        <f>VLOOKUP($O43,УЧАСТНИКИ!$A$2:$L$655,5,FALSE)</f>
        <v>#N/A</v>
      </c>
      <c r="H43" s="73" t="e">
        <f>VLOOKUP($O43,УЧАСТНИКИ!$A$2:$L$655,7,FALSE)</f>
        <v>#N/A</v>
      </c>
      <c r="I43" s="56" t="e">
        <f>VLOOKUP($O43,УЧАСТНИКИ!$A$2:$L$655,11,FALSE)</f>
        <v>#N/A</v>
      </c>
      <c r="J43" s="133"/>
      <c r="K43" s="139">
        <f t="shared" si="4"/>
        <v>0</v>
      </c>
      <c r="L43" s="54" t="str">
        <f t="shared" si="5"/>
        <v>МСМК</v>
      </c>
      <c r="M43" s="56" t="e">
        <f>VLOOKUP($O43,УЧАСТНИКИ!$A$2:$L$655,9,FALSE)</f>
        <v>#N/A</v>
      </c>
      <c r="N43" s="66" t="e">
        <f>VLOOKUP($O43,УЧАСТНИКИ!$A$2:$L$655,10,FALSE)</f>
        <v>#N/A</v>
      </c>
    </row>
    <row r="44" spans="1:14" hidden="1">
      <c r="A44" s="138" t="e">
        <f t="shared" si="3"/>
        <v>#N/A</v>
      </c>
      <c r="B44" s="138"/>
      <c r="C44" s="138"/>
      <c r="D44" s="66" t="e">
        <f>VLOOKUP($O44,УЧАСТНИКИ!$A$2:$L$655,3,FALSE)</f>
        <v>#N/A</v>
      </c>
      <c r="E44" s="73" t="e">
        <f>VLOOKUP($O44,УЧАСТНИКИ!$A$2:$L$655,4,FALSE)</f>
        <v>#N/A</v>
      </c>
      <c r="F44" s="73" t="e">
        <f>VLOOKUP($O44,УЧАСТНИКИ!$A$2:$L$655,8,FALSE)</f>
        <v>#N/A</v>
      </c>
      <c r="G44" s="66" t="e">
        <f>VLOOKUP($O44,УЧАСТНИКИ!$A$2:$L$655,5,FALSE)</f>
        <v>#N/A</v>
      </c>
      <c r="H44" s="73" t="e">
        <f>VLOOKUP($O44,УЧАСТНИКИ!$A$2:$L$655,7,FALSE)</f>
        <v>#N/A</v>
      </c>
      <c r="I44" s="56" t="e">
        <f>VLOOKUP($O44,УЧАСТНИКИ!$A$2:$L$655,11,FALSE)</f>
        <v>#N/A</v>
      </c>
      <c r="J44" s="133"/>
      <c r="K44" s="139">
        <f t="shared" si="4"/>
        <v>0</v>
      </c>
      <c r="L44" s="54" t="str">
        <f t="shared" si="5"/>
        <v>МСМК</v>
      </c>
      <c r="M44" s="56" t="e">
        <f>VLOOKUP($O44,УЧАСТНИКИ!$A$2:$L$655,9,FALSE)</f>
        <v>#N/A</v>
      </c>
      <c r="N44" s="66" t="e">
        <f>VLOOKUP($O44,УЧАСТНИКИ!$A$2:$L$655,10,FALSE)</f>
        <v>#N/A</v>
      </c>
    </row>
    <row r="45" spans="1:14" hidden="1">
      <c r="A45" s="138" t="e">
        <f t="shared" si="3"/>
        <v>#N/A</v>
      </c>
      <c r="B45" s="138"/>
      <c r="C45" s="138"/>
      <c r="D45" s="66" t="e">
        <f>VLOOKUP($O45,УЧАСТНИКИ!$A$2:$L$655,3,FALSE)</f>
        <v>#N/A</v>
      </c>
      <c r="E45" s="73" t="e">
        <f>VLOOKUP($O45,УЧАСТНИКИ!$A$2:$L$655,4,FALSE)</f>
        <v>#N/A</v>
      </c>
      <c r="F45" s="73" t="e">
        <f>VLOOKUP($O45,УЧАСТНИКИ!$A$2:$L$655,8,FALSE)</f>
        <v>#N/A</v>
      </c>
      <c r="G45" s="66" t="e">
        <f>VLOOKUP($O45,УЧАСТНИКИ!$A$2:$L$655,5,FALSE)</f>
        <v>#N/A</v>
      </c>
      <c r="H45" s="73" t="e">
        <f>VLOOKUP($O45,УЧАСТНИКИ!$A$2:$L$655,7,FALSE)</f>
        <v>#N/A</v>
      </c>
      <c r="I45" s="56" t="e">
        <f>VLOOKUP($O45,УЧАСТНИКИ!$A$2:$L$655,11,FALSE)</f>
        <v>#N/A</v>
      </c>
      <c r="J45" s="133"/>
      <c r="K45" s="139">
        <f t="shared" si="4"/>
        <v>0</v>
      </c>
      <c r="L45" s="54" t="str">
        <f t="shared" si="5"/>
        <v>МСМК</v>
      </c>
      <c r="M45" s="56" t="e">
        <f>VLOOKUP($O45,УЧАСТНИКИ!$A$2:$L$655,9,FALSE)</f>
        <v>#N/A</v>
      </c>
      <c r="N45" s="66" t="e">
        <f>VLOOKUP($O45,УЧАСТНИКИ!$A$2:$L$655,10,FALSE)</f>
        <v>#N/A</v>
      </c>
    </row>
    <row r="46" spans="1:14" hidden="1">
      <c r="A46" s="138" t="e">
        <f t="shared" si="3"/>
        <v>#N/A</v>
      </c>
      <c r="B46" s="138"/>
      <c r="C46" s="138"/>
      <c r="D46" s="66" t="e">
        <f>VLOOKUP($O46,УЧАСТНИКИ!$A$2:$L$655,3,FALSE)</f>
        <v>#N/A</v>
      </c>
      <c r="E46" s="73" t="e">
        <f>VLOOKUP($O46,УЧАСТНИКИ!$A$2:$L$655,4,FALSE)</f>
        <v>#N/A</v>
      </c>
      <c r="F46" s="73" t="e">
        <f>VLOOKUP($O46,УЧАСТНИКИ!$A$2:$L$655,8,FALSE)</f>
        <v>#N/A</v>
      </c>
      <c r="G46" s="66" t="e">
        <f>VLOOKUP($O46,УЧАСТНИКИ!$A$2:$L$655,5,FALSE)</f>
        <v>#N/A</v>
      </c>
      <c r="H46" s="73" t="e">
        <f>VLOOKUP($O46,УЧАСТНИКИ!$A$2:$L$655,7,FALSE)</f>
        <v>#N/A</v>
      </c>
      <c r="I46" s="56" t="e">
        <f>VLOOKUP($O46,УЧАСТНИКИ!$A$2:$L$655,11,FALSE)</f>
        <v>#N/A</v>
      </c>
      <c r="J46" s="133"/>
      <c r="K46" s="139">
        <f t="shared" si="4"/>
        <v>0</v>
      </c>
      <c r="L46" s="54" t="str">
        <f t="shared" si="5"/>
        <v>МСМК</v>
      </c>
      <c r="M46" s="56" t="e">
        <f>VLOOKUP($O46,УЧАСТНИКИ!$A$2:$L$655,9,FALSE)</f>
        <v>#N/A</v>
      </c>
      <c r="N46" s="66" t="e">
        <f>VLOOKUP($O46,УЧАСТНИКИ!$A$2:$L$655,10,FALSE)</f>
        <v>#N/A</v>
      </c>
    </row>
    <row r="47" spans="1:14" hidden="1">
      <c r="A47" s="138" t="e">
        <f t="shared" si="3"/>
        <v>#N/A</v>
      </c>
      <c r="B47" s="138"/>
      <c r="C47" s="138"/>
      <c r="D47" s="66" t="e">
        <f>VLOOKUP($O47,УЧАСТНИКИ!$A$2:$L$655,3,FALSE)</f>
        <v>#N/A</v>
      </c>
      <c r="E47" s="73" t="e">
        <f>VLOOKUP($O47,УЧАСТНИКИ!$A$2:$L$655,4,FALSE)</f>
        <v>#N/A</v>
      </c>
      <c r="F47" s="73" t="e">
        <f>VLOOKUP($O47,УЧАСТНИКИ!$A$2:$L$655,8,FALSE)</f>
        <v>#N/A</v>
      </c>
      <c r="G47" s="66" t="e">
        <f>VLOOKUP($O47,УЧАСТНИКИ!$A$2:$L$655,5,FALSE)</f>
        <v>#N/A</v>
      </c>
      <c r="H47" s="73" t="e">
        <f>VLOOKUP($O47,УЧАСТНИКИ!$A$2:$L$655,7,FALSE)</f>
        <v>#N/A</v>
      </c>
      <c r="I47" s="56" t="e">
        <f>VLOOKUP($O47,УЧАСТНИКИ!$A$2:$L$655,11,FALSE)</f>
        <v>#N/A</v>
      </c>
      <c r="J47" s="133"/>
      <c r="K47" s="139">
        <f t="shared" si="4"/>
        <v>0</v>
      </c>
      <c r="L47" s="54" t="str">
        <f t="shared" si="5"/>
        <v>МСМК</v>
      </c>
      <c r="M47" s="56" t="e">
        <f>VLOOKUP($O47,УЧАСТНИКИ!$A$2:$L$655,9,FALSE)</f>
        <v>#N/A</v>
      </c>
      <c r="N47" s="66" t="e">
        <f>VLOOKUP($O47,УЧАСТНИКИ!$A$2:$L$655,10,FALSE)</f>
        <v>#N/A</v>
      </c>
    </row>
    <row r="48" spans="1:14" hidden="1">
      <c r="A48" s="138" t="e">
        <f t="shared" si="3"/>
        <v>#N/A</v>
      </c>
      <c r="B48" s="138"/>
      <c r="C48" s="138"/>
      <c r="D48" s="66" t="e">
        <f>VLOOKUP($O48,УЧАСТНИКИ!$A$2:$L$655,3,FALSE)</f>
        <v>#N/A</v>
      </c>
      <c r="E48" s="73" t="e">
        <f>VLOOKUP($O48,УЧАСТНИКИ!$A$2:$L$655,4,FALSE)</f>
        <v>#N/A</v>
      </c>
      <c r="F48" s="73" t="e">
        <f>VLOOKUP($O48,УЧАСТНИКИ!$A$2:$L$655,8,FALSE)</f>
        <v>#N/A</v>
      </c>
      <c r="G48" s="66" t="e">
        <f>VLOOKUP($O48,УЧАСТНИКИ!$A$2:$L$655,5,FALSE)</f>
        <v>#N/A</v>
      </c>
      <c r="H48" s="73" t="e">
        <f>VLOOKUP($O48,УЧАСТНИКИ!$A$2:$L$655,7,FALSE)</f>
        <v>#N/A</v>
      </c>
      <c r="I48" s="56" t="e">
        <f>VLOOKUP($O48,УЧАСТНИКИ!$A$2:$L$655,11,FALSE)</f>
        <v>#N/A</v>
      </c>
      <c r="J48" s="133"/>
      <c r="K48" s="139">
        <f t="shared" si="4"/>
        <v>0</v>
      </c>
      <c r="L48" s="54" t="str">
        <f t="shared" si="5"/>
        <v>МСМК</v>
      </c>
      <c r="M48" s="56" t="e">
        <f>VLOOKUP($O48,УЧАСТНИКИ!$A$2:$L$655,9,FALSE)</f>
        <v>#N/A</v>
      </c>
      <c r="N48" s="66" t="e">
        <f>VLOOKUP($O48,УЧАСТНИКИ!$A$2:$L$655,10,FALSE)</f>
        <v>#N/A</v>
      </c>
    </row>
    <row r="49" spans="1:14" hidden="1">
      <c r="A49" s="138" t="e">
        <f t="shared" si="3"/>
        <v>#N/A</v>
      </c>
      <c r="B49" s="138"/>
      <c r="C49" s="138"/>
      <c r="D49" s="66" t="e">
        <f>VLOOKUP($O49,УЧАСТНИКИ!$A$2:$L$655,3,FALSE)</f>
        <v>#N/A</v>
      </c>
      <c r="E49" s="73" t="e">
        <f>VLOOKUP($O49,УЧАСТНИКИ!$A$2:$L$655,4,FALSE)</f>
        <v>#N/A</v>
      </c>
      <c r="F49" s="73" t="e">
        <f>VLOOKUP($O49,УЧАСТНИКИ!$A$2:$L$655,8,FALSE)</f>
        <v>#N/A</v>
      </c>
      <c r="G49" s="66" t="e">
        <f>VLOOKUP($O49,УЧАСТНИКИ!$A$2:$L$655,5,FALSE)</f>
        <v>#N/A</v>
      </c>
      <c r="H49" s="73" t="e">
        <f>VLOOKUP($O49,УЧАСТНИКИ!$A$2:$L$655,7,FALSE)</f>
        <v>#N/A</v>
      </c>
      <c r="I49" s="56" t="e">
        <f>VLOOKUP($O49,УЧАСТНИКИ!$A$2:$L$655,11,FALSE)</f>
        <v>#N/A</v>
      </c>
      <c r="J49" s="133"/>
      <c r="K49" s="139">
        <f t="shared" si="4"/>
        <v>0</v>
      </c>
      <c r="L49" s="54" t="str">
        <f t="shared" si="5"/>
        <v>МСМК</v>
      </c>
      <c r="M49" s="56" t="e">
        <f>VLOOKUP($O49,УЧАСТНИКИ!$A$2:$L$655,9,FALSE)</f>
        <v>#N/A</v>
      </c>
      <c r="N49" s="66" t="e">
        <f>VLOOKUP($O49,УЧАСТНИКИ!$A$2:$L$655,10,FALSE)</f>
        <v>#N/A</v>
      </c>
    </row>
    <row r="50" spans="1:14" hidden="1">
      <c r="A50" s="138" t="e">
        <f t="shared" si="3"/>
        <v>#N/A</v>
      </c>
      <c r="B50" s="138"/>
      <c r="C50" s="138"/>
      <c r="D50" s="66" t="e">
        <f>VLOOKUP($O50,УЧАСТНИКИ!$A$2:$L$655,3,FALSE)</f>
        <v>#N/A</v>
      </c>
      <c r="E50" s="73" t="e">
        <f>VLOOKUP($O50,УЧАСТНИКИ!$A$2:$L$655,4,FALSE)</f>
        <v>#N/A</v>
      </c>
      <c r="F50" s="73" t="e">
        <f>VLOOKUP($O50,УЧАСТНИКИ!$A$2:$L$655,8,FALSE)</f>
        <v>#N/A</v>
      </c>
      <c r="G50" s="66" t="e">
        <f>VLOOKUP($O50,УЧАСТНИКИ!$A$2:$L$655,5,FALSE)</f>
        <v>#N/A</v>
      </c>
      <c r="H50" s="73" t="e">
        <f>VLOOKUP($O50,УЧАСТНИКИ!$A$2:$L$655,7,FALSE)</f>
        <v>#N/A</v>
      </c>
      <c r="I50" s="56" t="e">
        <f>VLOOKUP($O50,УЧАСТНИКИ!$A$2:$L$655,11,FALSE)</f>
        <v>#N/A</v>
      </c>
      <c r="J50" s="133"/>
      <c r="K50" s="139">
        <f t="shared" si="4"/>
        <v>0</v>
      </c>
      <c r="L50" s="54" t="str">
        <f t="shared" si="5"/>
        <v>МСМК</v>
      </c>
      <c r="M50" s="56" t="e">
        <f>VLOOKUP($O50,УЧАСТНИКИ!$A$2:$L$655,9,FALSE)</f>
        <v>#N/A</v>
      </c>
      <c r="N50" s="66" t="e">
        <f>VLOOKUP($O50,УЧАСТНИКИ!$A$2:$L$655,10,FALSE)</f>
        <v>#N/A</v>
      </c>
    </row>
    <row r="51" spans="1:14" hidden="1">
      <c r="A51" s="138" t="e">
        <f t="shared" si="3"/>
        <v>#N/A</v>
      </c>
      <c r="B51" s="138"/>
      <c r="C51" s="138"/>
      <c r="D51" s="66" t="e">
        <f>VLOOKUP($O51,УЧАСТНИКИ!$A$2:$L$655,3,FALSE)</f>
        <v>#N/A</v>
      </c>
      <c r="E51" s="73" t="e">
        <f>VLOOKUP($O51,УЧАСТНИКИ!$A$2:$L$655,4,FALSE)</f>
        <v>#N/A</v>
      </c>
      <c r="F51" s="73" t="e">
        <f>VLOOKUP($O51,УЧАСТНИКИ!$A$2:$L$655,8,FALSE)</f>
        <v>#N/A</v>
      </c>
      <c r="G51" s="66" t="e">
        <f>VLOOKUP($O51,УЧАСТНИКИ!$A$2:$L$655,5,FALSE)</f>
        <v>#N/A</v>
      </c>
      <c r="H51" s="73" t="e">
        <f>VLOOKUP($O51,УЧАСТНИКИ!$A$2:$L$655,7,FALSE)</f>
        <v>#N/A</v>
      </c>
      <c r="I51" s="56" t="e">
        <f>VLOOKUP($O51,УЧАСТНИКИ!$A$2:$L$655,11,FALSE)</f>
        <v>#N/A</v>
      </c>
      <c r="J51" s="133"/>
      <c r="K51" s="139">
        <f t="shared" si="4"/>
        <v>0</v>
      </c>
      <c r="L51" s="54" t="str">
        <f t="shared" si="5"/>
        <v>МСМК</v>
      </c>
      <c r="M51" s="56" t="e">
        <f>VLOOKUP($O51,УЧАСТНИКИ!$A$2:$L$655,9,FALSE)</f>
        <v>#N/A</v>
      </c>
      <c r="N51" s="66" t="e">
        <f>VLOOKUP($O51,УЧАСТНИКИ!$A$2:$L$655,10,FALSE)</f>
        <v>#N/A</v>
      </c>
    </row>
    <row r="52" spans="1:14" hidden="1">
      <c r="A52" s="138" t="e">
        <f t="shared" si="3"/>
        <v>#N/A</v>
      </c>
      <c r="B52" s="138"/>
      <c r="C52" s="138"/>
      <c r="D52" s="66" t="e">
        <f>VLOOKUP($O52,УЧАСТНИКИ!$A$2:$L$655,3,FALSE)</f>
        <v>#N/A</v>
      </c>
      <c r="E52" s="73" t="e">
        <f>VLOOKUP($O52,УЧАСТНИКИ!$A$2:$L$655,4,FALSE)</f>
        <v>#N/A</v>
      </c>
      <c r="F52" s="73" t="e">
        <f>VLOOKUP($O52,УЧАСТНИКИ!$A$2:$L$655,8,FALSE)</f>
        <v>#N/A</v>
      </c>
      <c r="G52" s="66" t="e">
        <f>VLOOKUP($O52,УЧАСТНИКИ!$A$2:$L$655,5,FALSE)</f>
        <v>#N/A</v>
      </c>
      <c r="H52" s="73" t="e">
        <f>VLOOKUP($O52,УЧАСТНИКИ!$A$2:$L$655,7,FALSE)</f>
        <v>#N/A</v>
      </c>
      <c r="I52" s="56" t="e">
        <f>VLOOKUP($O52,УЧАСТНИКИ!$A$2:$L$655,11,FALSE)</f>
        <v>#N/A</v>
      </c>
      <c r="J52" s="133"/>
      <c r="K52" s="139">
        <f t="shared" si="4"/>
        <v>0</v>
      </c>
      <c r="L52" s="54" t="str">
        <f t="shared" si="5"/>
        <v>МСМК</v>
      </c>
      <c r="M52" s="56" t="e">
        <f>VLOOKUP($O52,УЧАСТНИКИ!$A$2:$L$655,9,FALSE)</f>
        <v>#N/A</v>
      </c>
      <c r="N52" s="66" t="e">
        <f>VLOOKUP($O52,УЧАСТНИКИ!$A$2:$L$655,10,FALSE)</f>
        <v>#N/A</v>
      </c>
    </row>
    <row r="53" spans="1:14" hidden="1">
      <c r="A53" s="138" t="e">
        <f t="shared" si="3"/>
        <v>#N/A</v>
      </c>
      <c r="B53" s="138"/>
      <c r="C53" s="138"/>
      <c r="D53" s="66" t="e">
        <f>VLOOKUP($O53,УЧАСТНИКИ!$A$2:$L$655,3,FALSE)</f>
        <v>#N/A</v>
      </c>
      <c r="E53" s="73" t="e">
        <f>VLOOKUP($O53,УЧАСТНИКИ!$A$2:$L$655,4,FALSE)</f>
        <v>#N/A</v>
      </c>
      <c r="F53" s="73" t="e">
        <f>VLOOKUP($O53,УЧАСТНИКИ!$A$2:$L$655,8,FALSE)</f>
        <v>#N/A</v>
      </c>
      <c r="G53" s="66" t="e">
        <f>VLOOKUP($O53,УЧАСТНИКИ!$A$2:$L$655,5,FALSE)</f>
        <v>#N/A</v>
      </c>
      <c r="H53" s="73" t="e">
        <f>VLOOKUP($O53,УЧАСТНИКИ!$A$2:$L$655,7,FALSE)</f>
        <v>#N/A</v>
      </c>
      <c r="I53" s="56" t="e">
        <f>VLOOKUP($O53,УЧАСТНИКИ!$A$2:$L$655,11,FALSE)</f>
        <v>#N/A</v>
      </c>
      <c r="J53" s="133"/>
      <c r="K53" s="139">
        <f t="shared" si="4"/>
        <v>0</v>
      </c>
      <c r="L53" s="54" t="str">
        <f t="shared" si="5"/>
        <v>МСМК</v>
      </c>
      <c r="M53" s="56" t="e">
        <f>VLOOKUP($O53,УЧАСТНИКИ!$A$2:$L$655,9,FALSE)</f>
        <v>#N/A</v>
      </c>
      <c r="N53" s="66" t="e">
        <f>VLOOKUP($O53,УЧАСТНИКИ!$A$2:$L$655,10,FALSE)</f>
        <v>#N/A</v>
      </c>
    </row>
    <row r="54" spans="1:14" hidden="1">
      <c r="A54" s="138" t="e">
        <f t="shared" si="3"/>
        <v>#N/A</v>
      </c>
      <c r="B54" s="138"/>
      <c r="C54" s="138"/>
      <c r="D54" s="66" t="e">
        <f>VLOOKUP($O54,УЧАСТНИКИ!$A$2:$L$655,3,FALSE)</f>
        <v>#N/A</v>
      </c>
      <c r="E54" s="73" t="e">
        <f>VLOOKUP($O54,УЧАСТНИКИ!$A$2:$L$655,4,FALSE)</f>
        <v>#N/A</v>
      </c>
      <c r="F54" s="73" t="e">
        <f>VLOOKUP($O54,УЧАСТНИКИ!$A$2:$L$655,8,FALSE)</f>
        <v>#N/A</v>
      </c>
      <c r="G54" s="66" t="e">
        <f>VLOOKUP($O54,УЧАСТНИКИ!$A$2:$L$655,5,FALSE)</f>
        <v>#N/A</v>
      </c>
      <c r="H54" s="73" t="e">
        <f>VLOOKUP($O54,УЧАСТНИКИ!$A$2:$L$655,7,FALSE)</f>
        <v>#N/A</v>
      </c>
      <c r="I54" s="56" t="e">
        <f>VLOOKUP($O54,УЧАСТНИКИ!$A$2:$L$655,11,FALSE)</f>
        <v>#N/A</v>
      </c>
      <c r="J54" s="133"/>
      <c r="K54" s="139">
        <f t="shared" si="4"/>
        <v>0</v>
      </c>
      <c r="L54" s="54" t="str">
        <f t="shared" si="5"/>
        <v>МСМК</v>
      </c>
      <c r="M54" s="56" t="e">
        <f>VLOOKUP($O54,УЧАСТНИКИ!$A$2:$L$655,9,FALSE)</f>
        <v>#N/A</v>
      </c>
      <c r="N54" s="66" t="e">
        <f>VLOOKUP($O54,УЧАСТНИКИ!$A$2:$L$655,10,FALSE)</f>
        <v>#N/A</v>
      </c>
    </row>
    <row r="55" spans="1:14" hidden="1">
      <c r="A55" s="138" t="e">
        <f t="shared" si="3"/>
        <v>#N/A</v>
      </c>
      <c r="B55" s="138"/>
      <c r="C55" s="138"/>
      <c r="D55" s="66" t="e">
        <f>VLOOKUP($O55,УЧАСТНИКИ!$A$2:$L$655,3,FALSE)</f>
        <v>#N/A</v>
      </c>
      <c r="E55" s="73" t="e">
        <f>VLOOKUP($O55,УЧАСТНИКИ!$A$2:$L$655,4,FALSE)</f>
        <v>#N/A</v>
      </c>
      <c r="F55" s="73" t="e">
        <f>VLOOKUP($O55,УЧАСТНИКИ!$A$2:$L$655,8,FALSE)</f>
        <v>#N/A</v>
      </c>
      <c r="G55" s="66" t="e">
        <f>VLOOKUP($O55,УЧАСТНИКИ!$A$2:$L$655,5,FALSE)</f>
        <v>#N/A</v>
      </c>
      <c r="H55" s="73" t="e">
        <f>VLOOKUP($O55,УЧАСТНИКИ!$A$2:$L$655,7,FALSE)</f>
        <v>#N/A</v>
      </c>
      <c r="I55" s="56" t="e">
        <f>VLOOKUP($O55,УЧАСТНИКИ!$A$2:$L$655,11,FALSE)</f>
        <v>#N/A</v>
      </c>
      <c r="J55" s="133"/>
      <c r="K55" s="139">
        <f t="shared" si="4"/>
        <v>0</v>
      </c>
      <c r="L55" s="54" t="str">
        <f t="shared" si="5"/>
        <v>МСМК</v>
      </c>
      <c r="M55" s="56" t="e">
        <f>VLOOKUP($O55,УЧАСТНИКИ!$A$2:$L$655,9,FALSE)</f>
        <v>#N/A</v>
      </c>
      <c r="N55" s="66" t="e">
        <f>VLOOKUP($O55,УЧАСТНИКИ!$A$2:$L$655,10,FALSE)</f>
        <v>#N/A</v>
      </c>
    </row>
    <row r="56" spans="1:14">
      <c r="A56" s="73"/>
      <c r="B56" s="73"/>
      <c r="C56" s="73"/>
    </row>
    <row r="57" spans="1:14">
      <c r="A57" s="73"/>
      <c r="B57" s="73"/>
      <c r="C57" s="73"/>
    </row>
    <row r="58" spans="1:14" ht="15" customHeight="1">
      <c r="A58" s="73"/>
      <c r="B58" s="203" t="s">
        <v>188</v>
      </c>
      <c r="C58" s="42"/>
      <c r="D58" s="42" t="s">
        <v>188</v>
      </c>
      <c r="E58" s="528" t="s">
        <v>790</v>
      </c>
      <c r="F58" s="528"/>
      <c r="G58" s="528"/>
      <c r="H58" s="528"/>
      <c r="I58" s="528"/>
      <c r="J58" s="528"/>
      <c r="K58" s="528"/>
      <c r="L58" s="528"/>
      <c r="M58" s="528"/>
      <c r="N58" s="528"/>
    </row>
    <row r="59" spans="1:14">
      <c r="A59" s="73"/>
      <c r="B59" s="23"/>
      <c r="C59" s="42"/>
      <c r="D59" s="42"/>
      <c r="E59" s="66"/>
      <c r="F59" s="66"/>
      <c r="G59" s="73"/>
      <c r="H59" s="56"/>
      <c r="I59" s="56"/>
      <c r="J59" s="42"/>
      <c r="M59" s="23"/>
    </row>
    <row r="60" spans="1:14">
      <c r="A60" s="73"/>
      <c r="B60" s="23"/>
      <c r="C60" s="42"/>
      <c r="D60" s="42"/>
      <c r="E60" s="66"/>
      <c r="F60" s="66"/>
      <c r="G60" s="73"/>
      <c r="H60" s="56"/>
      <c r="I60" s="56"/>
      <c r="J60" s="42"/>
      <c r="M60" s="23"/>
    </row>
    <row r="61" spans="1:14" ht="15" customHeight="1">
      <c r="A61" s="73"/>
      <c r="B61" s="203" t="s">
        <v>189</v>
      </c>
      <c r="C61" s="42"/>
      <c r="D61" s="42" t="s">
        <v>189</v>
      </c>
      <c r="E61" s="528" t="s">
        <v>791</v>
      </c>
      <c r="F61" s="528"/>
      <c r="G61" s="528"/>
      <c r="H61" s="528"/>
      <c r="I61" s="528"/>
      <c r="J61" s="528"/>
      <c r="K61" s="528"/>
      <c r="L61" s="528"/>
      <c r="M61" s="528"/>
      <c r="N61" s="528"/>
    </row>
    <row r="62" spans="1:14">
      <c r="A62" s="73"/>
      <c r="B62" s="73"/>
      <c r="C62" s="73"/>
    </row>
    <row r="63" spans="1:14">
      <c r="A63" s="73"/>
      <c r="B63" s="73"/>
      <c r="C63" s="73"/>
    </row>
    <row r="64" spans="1:14">
      <c r="A64" s="73"/>
      <c r="B64" s="73"/>
      <c r="C64" s="73"/>
    </row>
    <row r="65" spans="1:3">
      <c r="A65" s="73"/>
      <c r="B65" s="73"/>
      <c r="C65" s="73"/>
    </row>
    <row r="66" spans="1:3">
      <c r="A66" s="73"/>
      <c r="B66" s="73"/>
      <c r="C66" s="73"/>
    </row>
    <row r="67" spans="1:3">
      <c r="A67" s="73"/>
      <c r="B67" s="73"/>
      <c r="C67" s="73"/>
    </row>
    <row r="68" spans="1:3">
      <c r="A68" s="73"/>
      <c r="B68" s="73"/>
      <c r="C68" s="73"/>
    </row>
    <row r="69" spans="1:3">
      <c r="A69" s="73"/>
      <c r="B69" s="73"/>
      <c r="C69" s="73"/>
    </row>
    <row r="70" spans="1:3">
      <c r="A70" s="73"/>
      <c r="B70" s="73"/>
      <c r="C70" s="73"/>
    </row>
    <row r="71" spans="1:3">
      <c r="A71" s="73"/>
      <c r="B71" s="73"/>
      <c r="C71" s="73"/>
    </row>
    <row r="72" spans="1:3">
      <c r="A72" s="73"/>
      <c r="B72" s="73"/>
      <c r="C72" s="73"/>
    </row>
    <row r="73" spans="1:3">
      <c r="A73" s="73"/>
      <c r="B73" s="73"/>
      <c r="C73" s="73"/>
    </row>
    <row r="74" spans="1:3">
      <c r="A74" s="73"/>
      <c r="B74" s="73"/>
      <c r="C74" s="73"/>
    </row>
    <row r="75" spans="1:3">
      <c r="A75" s="73"/>
      <c r="B75" s="73"/>
      <c r="C75" s="73"/>
    </row>
    <row r="76" spans="1:3">
      <c r="A76" s="73"/>
      <c r="B76" s="73"/>
      <c r="C76" s="73"/>
    </row>
    <row r="77" spans="1:3">
      <c r="A77" s="73"/>
      <c r="B77" s="73"/>
      <c r="C77" s="73"/>
    </row>
    <row r="78" spans="1:3">
      <c r="A78" s="73"/>
      <c r="B78" s="73"/>
      <c r="C78" s="73"/>
    </row>
    <row r="79" spans="1:3">
      <c r="A79" s="73"/>
      <c r="B79" s="73"/>
      <c r="C79" s="73"/>
    </row>
    <row r="80" spans="1:3">
      <c r="A80" s="73"/>
      <c r="B80" s="73"/>
      <c r="C80" s="73"/>
    </row>
    <row r="81" spans="1:3">
      <c r="A81" s="42"/>
      <c r="B81" s="42"/>
      <c r="C81" s="42"/>
    </row>
    <row r="82" spans="1:3">
      <c r="A82" s="42"/>
      <c r="B82" s="42"/>
      <c r="C82" s="42"/>
    </row>
    <row r="83" spans="1:3">
      <c r="A83" s="42"/>
      <c r="B83" s="42"/>
      <c r="C83" s="42"/>
    </row>
    <row r="84" spans="1:3">
      <c r="A84" s="42"/>
      <c r="B84" s="42"/>
      <c r="C84" s="42"/>
    </row>
    <row r="85" spans="1:3">
      <c r="A85" s="42"/>
      <c r="B85" s="42"/>
      <c r="C85" s="42"/>
    </row>
    <row r="86" spans="1:3">
      <c r="A86" s="42"/>
      <c r="B86" s="42"/>
      <c r="C86" s="42"/>
    </row>
    <row r="87" spans="1:3">
      <c r="A87" s="42"/>
      <c r="B87" s="42"/>
      <c r="C87" s="42"/>
    </row>
    <row r="88" spans="1:3">
      <c r="A88" s="42"/>
      <c r="B88" s="42"/>
      <c r="C88" s="42"/>
    </row>
    <row r="89" spans="1:3">
      <c r="A89" s="42"/>
      <c r="B89" s="42"/>
      <c r="C89" s="42"/>
    </row>
    <row r="90" spans="1:3">
      <c r="A90" s="42"/>
      <c r="B90" s="42"/>
      <c r="C90" s="42"/>
    </row>
    <row r="91" spans="1:3">
      <c r="A91" s="42"/>
      <c r="B91" s="42"/>
      <c r="C91" s="42"/>
    </row>
    <row r="92" spans="1:3">
      <c r="A92" s="42"/>
      <c r="B92" s="42"/>
      <c r="C92" s="42"/>
    </row>
    <row r="93" spans="1:3">
      <c r="A93" s="42"/>
      <c r="B93" s="42"/>
      <c r="C93" s="42"/>
    </row>
    <row r="94" spans="1:3">
      <c r="A94" s="42"/>
      <c r="B94" s="42"/>
      <c r="C94" s="42"/>
    </row>
    <row r="95" spans="1:3">
      <c r="A95" s="42"/>
      <c r="B95" s="42"/>
      <c r="C95" s="42"/>
    </row>
    <row r="96" spans="1:3">
      <c r="A96" s="42"/>
      <c r="B96" s="42"/>
      <c r="C96" s="42"/>
    </row>
    <row r="97" spans="1:3">
      <c r="A97" s="42"/>
      <c r="B97" s="42"/>
      <c r="C97" s="42"/>
    </row>
    <row r="98" spans="1:3">
      <c r="A98" s="42"/>
      <c r="B98" s="42"/>
      <c r="C98" s="42"/>
    </row>
    <row r="99" spans="1:3">
      <c r="A99" s="42"/>
      <c r="B99" s="42"/>
      <c r="C99" s="42"/>
    </row>
    <row r="100" spans="1:3">
      <c r="A100" s="42"/>
      <c r="B100" s="42"/>
      <c r="C100" s="42"/>
    </row>
  </sheetData>
  <sortState ref="A12:Z20">
    <sortCondition ref="J12:J20"/>
  </sortState>
  <customSheetViews>
    <customSheetView guid="{B28A55F2-F506-44F5-8B45-C06C81F4E83D}" showRuler="0">
      <selection activeCell="K1" sqref="K1:K3"/>
      <pageMargins left="0.39370078740157483" right="0.39370078740157483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mergeCells count="25">
    <mergeCell ref="E58:N58"/>
    <mergeCell ref="E61:N61"/>
    <mergeCell ref="A7:D7"/>
    <mergeCell ref="H7:I7"/>
    <mergeCell ref="K7:L7"/>
    <mergeCell ref="A8:D8"/>
    <mergeCell ref="H8:I8"/>
    <mergeCell ref="K8:L8"/>
    <mergeCell ref="A10:A11"/>
    <mergeCell ref="B10:C10"/>
    <mergeCell ref="D10:D11"/>
    <mergeCell ref="E10:E11"/>
    <mergeCell ref="F10:F11"/>
    <mergeCell ref="N10:N11"/>
    <mergeCell ref="G10:G11"/>
    <mergeCell ref="H10:H11"/>
    <mergeCell ref="I10:I11"/>
    <mergeCell ref="K10:K11"/>
    <mergeCell ref="L10:L11"/>
    <mergeCell ref="A4:N4"/>
    <mergeCell ref="A1:N1"/>
    <mergeCell ref="A2:N2"/>
    <mergeCell ref="A3:N3"/>
    <mergeCell ref="A6:N6"/>
    <mergeCell ref="A5:N5"/>
  </mergeCells>
  <phoneticPr fontId="2" type="noConversion"/>
  <printOptions horizontalCentered="1"/>
  <pageMargins left="0.27559055118110237" right="0.23622047244094491" top="0.78740157480314965" bottom="0.39370078740157483" header="0.51181102362204722" footer="0.51181102362204722"/>
  <pageSetup paperSize="9" scale="70" orientation="portrait" horizontalDpi="300" verticalDpi="300" r:id="rId2"/>
  <headerFooter alignWithMargins="0"/>
  <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Z37"/>
  <sheetViews>
    <sheetView topLeftCell="A27" workbookViewId="0">
      <selection activeCell="AA44" sqref="AA44"/>
    </sheetView>
  </sheetViews>
  <sheetFormatPr defaultColWidth="8.28515625" defaultRowHeight="12.75" outlineLevelCol="1"/>
  <cols>
    <col min="1" max="1" width="6.42578125" style="39" customWidth="1"/>
    <col min="2" max="2" width="5" style="39" hidden="1" customWidth="1"/>
    <col min="3" max="3" width="6.140625" style="39" hidden="1" customWidth="1"/>
    <col min="4" max="4" width="21.5703125" style="23" customWidth="1"/>
    <col min="5" max="5" width="10.28515625" style="42" customWidth="1"/>
    <col min="6" max="6" width="7.42578125" style="42" customWidth="1"/>
    <col min="7" max="7" width="19" style="23" customWidth="1"/>
    <col min="8" max="8" width="8.28515625" style="23" hidden="1" customWidth="1"/>
    <col min="9" max="9" width="15" style="23" customWidth="1"/>
    <col min="10" max="10" width="15" style="23" hidden="1" customWidth="1" outlineLevel="1"/>
    <col min="11" max="11" width="10.85546875" style="42" customWidth="1" collapsed="1"/>
    <col min="12" max="12" width="8.140625" style="23" customWidth="1"/>
    <col min="13" max="13" width="8.42578125" style="36" hidden="1" customWidth="1"/>
    <col min="14" max="14" width="25.85546875" style="23" customWidth="1"/>
    <col min="15" max="16" width="8.28515625" style="23" hidden="1" customWidth="1" outlineLevel="1"/>
    <col min="17" max="17" width="9.5703125" style="23" hidden="1" customWidth="1" outlineLevel="1"/>
    <col min="18" max="25" width="8.28515625" style="23" hidden="1" customWidth="1" outlineLevel="1"/>
    <col min="26" max="26" width="8.28515625" style="23" collapsed="1"/>
    <col min="27" max="16384" width="8.28515625" style="23"/>
  </cols>
  <sheetData>
    <row r="1" spans="1:25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U1" s="146"/>
      <c r="V1" s="146"/>
      <c r="W1" s="147"/>
    </row>
    <row r="2" spans="1:25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U2" s="146"/>
      <c r="V2" s="146"/>
      <c r="W2" s="147"/>
    </row>
    <row r="3" spans="1:2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U3" s="146"/>
      <c r="V3" s="146"/>
      <c r="W3" s="147"/>
    </row>
    <row r="4" spans="1:2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U4" s="146"/>
      <c r="V4" s="146"/>
      <c r="W4" s="147"/>
    </row>
    <row r="5" spans="1:25">
      <c r="A5" s="464" t="str">
        <f>Name_4</f>
        <v>ОТКРЫТЫЙ ЗИМНИЙ ЧЕМПИОНАТ ГОРОДА РОСТОВА-НА-ДОНУ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U5" s="146"/>
      <c r="V5" s="146"/>
      <c r="W5" s="147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U6" s="146"/>
      <c r="V6" s="146"/>
      <c r="W6" s="147"/>
    </row>
    <row r="7" spans="1:25" ht="12.75" customHeight="1">
      <c r="A7" s="488" t="s">
        <v>285</v>
      </c>
      <c r="B7" s="488"/>
      <c r="C7" s="488"/>
      <c r="D7" s="488"/>
      <c r="F7" s="41"/>
      <c r="G7" s="3"/>
      <c r="H7" s="489"/>
      <c r="I7" s="489"/>
      <c r="J7" s="132"/>
      <c r="K7" s="490"/>
      <c r="L7" s="490"/>
      <c r="U7" s="146"/>
      <c r="V7" s="146"/>
      <c r="W7" s="147"/>
    </row>
    <row r="8" spans="1:25" ht="12.75" customHeight="1">
      <c r="A8" s="488"/>
      <c r="B8" s="488"/>
      <c r="C8" s="488"/>
      <c r="D8" s="488"/>
      <c r="F8" s="41"/>
      <c r="G8" s="3"/>
      <c r="H8" s="491"/>
      <c r="I8" s="491"/>
      <c r="J8" s="131"/>
      <c r="K8" s="490"/>
      <c r="L8" s="490"/>
      <c r="N8" s="169" t="str">
        <f>d_6</f>
        <v>t° +20 вл. 58%</v>
      </c>
      <c r="U8" s="146"/>
      <c r="V8" s="146"/>
      <c r="W8" s="147"/>
    </row>
    <row r="9" spans="1:25" ht="13.5" customHeight="1">
      <c r="A9" s="7" t="str">
        <f>d_4</f>
        <v>ЖЕНЩИНЫ</v>
      </c>
      <c r="B9" s="7"/>
      <c r="C9" s="7"/>
      <c r="F9" s="41"/>
      <c r="G9" s="62" t="s">
        <v>89</v>
      </c>
      <c r="I9" s="155" t="str">
        <f>d_1</f>
        <v>9 декабря 2023г.</v>
      </c>
      <c r="J9" s="131"/>
      <c r="L9" s="158" t="str">
        <f>'4х200'!I6</f>
        <v>14:30</v>
      </c>
      <c r="M9" s="42"/>
      <c r="N9" s="123" t="str">
        <f>d_5</f>
        <v>г. РОСТОВ-НА-ДОНУ, л/а манеж ДГТУ</v>
      </c>
      <c r="O9" s="23" t="s">
        <v>20</v>
      </c>
      <c r="Q9" s="118" t="s">
        <v>125</v>
      </c>
      <c r="R9" s="118" t="s">
        <v>126</v>
      </c>
      <c r="S9" s="118" t="s">
        <v>127</v>
      </c>
      <c r="T9" s="118">
        <v>1</v>
      </c>
      <c r="U9" s="118">
        <v>2</v>
      </c>
      <c r="V9" s="118" t="s">
        <v>50</v>
      </c>
      <c r="W9" s="118" t="s">
        <v>128</v>
      </c>
      <c r="X9" s="118" t="s">
        <v>129</v>
      </c>
      <c r="Y9" s="118" t="s">
        <v>130</v>
      </c>
    </row>
    <row r="10" spans="1:25" ht="16.5" customHeight="1" thickBot="1">
      <c r="A10" s="484" t="s">
        <v>135</v>
      </c>
      <c r="B10" s="484" t="s">
        <v>135</v>
      </c>
      <c r="C10" s="484"/>
      <c r="D10" s="484" t="s">
        <v>68</v>
      </c>
      <c r="E10" s="484" t="s">
        <v>69</v>
      </c>
      <c r="F10" s="484" t="s">
        <v>14</v>
      </c>
      <c r="G10" s="484" t="s">
        <v>110</v>
      </c>
      <c r="H10" s="485" t="s">
        <v>112</v>
      </c>
      <c r="I10" s="477" t="s">
        <v>119</v>
      </c>
      <c r="J10" s="95"/>
      <c r="K10" s="485" t="s">
        <v>23</v>
      </c>
      <c r="L10" s="486" t="s">
        <v>17</v>
      </c>
      <c r="M10" s="96" t="s">
        <v>18</v>
      </c>
      <c r="N10" s="483" t="s">
        <v>19</v>
      </c>
      <c r="Q10" s="161"/>
      <c r="R10" s="161"/>
      <c r="S10" s="161">
        <v>14224</v>
      </c>
      <c r="T10" s="161">
        <v>14874</v>
      </c>
      <c r="U10" s="161">
        <v>15624</v>
      </c>
      <c r="V10" s="161">
        <v>20534</v>
      </c>
      <c r="W10" s="161">
        <v>21524</v>
      </c>
      <c r="X10" s="161">
        <v>22524</v>
      </c>
      <c r="Y10" s="162">
        <v>23424</v>
      </c>
    </row>
    <row r="11" spans="1:25" ht="15.75">
      <c r="A11" s="484"/>
      <c r="B11" s="170" t="s">
        <v>136</v>
      </c>
      <c r="C11" s="170" t="s">
        <v>137</v>
      </c>
      <c r="D11" s="484"/>
      <c r="E11" s="484"/>
      <c r="F11" s="484"/>
      <c r="G11" s="484"/>
      <c r="H11" s="485"/>
      <c r="I11" s="477"/>
      <c r="J11" s="95"/>
      <c r="K11" s="485"/>
      <c r="L11" s="487"/>
      <c r="M11" s="96"/>
      <c r="N11" s="483"/>
      <c r="Q11" s="172"/>
      <c r="R11" s="172"/>
      <c r="S11" s="172"/>
      <c r="T11" s="172"/>
      <c r="U11" s="172"/>
      <c r="V11" s="172"/>
      <c r="W11" s="172"/>
      <c r="X11" s="172"/>
      <c r="Y11" s="172"/>
    </row>
    <row r="12" spans="1:25" ht="21.95" customHeight="1">
      <c r="A12" s="138">
        <v>1</v>
      </c>
      <c r="B12" s="138">
        <v>4</v>
      </c>
      <c r="C12" s="138"/>
      <c r="D12" s="66" t="str">
        <f>VLOOKUP($O12,УЧАСТНИКИ!$A$2:$L$655,3,FALSE)</f>
        <v>ШАЛАЕВА ЕКАТЕРИНА</v>
      </c>
      <c r="E12" s="73" t="str">
        <f>VLOOKUP($O12,УЧАСТНИКИ!$A$2:$L$655,4,FALSE)</f>
        <v>21.06.2010</v>
      </c>
      <c r="F12" s="73" t="str">
        <f>VLOOKUP($O12,УЧАСТНИКИ!$A$2:$L$655,8,FALSE)</f>
        <v>2</v>
      </c>
      <c r="G12" s="66" t="str">
        <f>VLOOKUP($O12,УЧАСТНИКИ!$A$2:$L$655,5,FALSE)</f>
        <v>АЗОВ СШ-2</v>
      </c>
      <c r="H12" s="73">
        <f>VLOOKUP($O12,УЧАСТНИКИ!$A$2:$L$655,7,FALSE)</f>
        <v>0</v>
      </c>
      <c r="I12" s="56">
        <f>VLOOKUP($O12,УЧАСТНИКИ!$A$2:$L$655,11,FALSE)</f>
        <v>0</v>
      </c>
      <c r="J12" s="133">
        <v>14986</v>
      </c>
      <c r="K12" s="139" t="str">
        <f>IF(J12=0,0,CONCATENATE(MID(J12,1,1),":",MID(J12,2,2),".",MID(J12,4,2)))</f>
        <v>1:49.86</v>
      </c>
      <c r="L12" s="54" t="str">
        <f>IF(J12&lt;=$Q$10,"МСМК",IF(J12&lt;=$R$10,"МС",IF(J12&lt;=$S$10,"КМС",IF(J12&lt;=$T$10,"1",IF(J12&lt;=$U$10,"2",IF(J12&lt;=$V$10,"3",IF(J12&lt;=$W$10,"1юн",IF(J12&lt;=$X$10,"2юн",IF(J12&lt;=$Y$10,"3юн",IF(J12&gt;$Y$10,"б/р"))))))))))</f>
        <v>2</v>
      </c>
      <c r="M12" s="56">
        <f>VLOOKUP($O12,УЧАСТНИКИ!$A$2:$L$655,9,FALSE)</f>
        <v>0</v>
      </c>
      <c r="N12" s="66" t="str">
        <f>VLOOKUP($O12,УЧАСТНИКИ!$A$2:$L$655,10,FALSE)</f>
        <v>ВИТАЛЬЕВА М.Н</v>
      </c>
      <c r="O12" s="17" t="s">
        <v>399</v>
      </c>
    </row>
    <row r="13" spans="1:25" ht="21.95" customHeight="1">
      <c r="A13" s="138"/>
      <c r="B13" s="138"/>
      <c r="C13" s="138"/>
      <c r="D13" s="66" t="str">
        <f>VLOOKUP($O13,УЧАСТНИКИ!$A$2:$L$655,3,FALSE)</f>
        <v>БИБИК ЕКАТЕРИНА</v>
      </c>
      <c r="E13" s="73" t="str">
        <f>VLOOKUP($O13,УЧАСТНИКИ!$A$2:$L$655,4,FALSE)</f>
        <v>02.08.2007</v>
      </c>
      <c r="F13" s="73" t="str">
        <f>VLOOKUP($O13,УЧАСТНИКИ!$A$2:$L$655,8,FALSE)</f>
        <v>1</v>
      </c>
      <c r="G13" s="66"/>
      <c r="H13" s="73"/>
      <c r="I13" s="56" t="str">
        <f>VLOOKUP($O13,УЧАСТНИКИ!$A$2:$L$655,11,FALSE)</f>
        <v>МО</v>
      </c>
      <c r="J13" s="133"/>
      <c r="K13" s="139"/>
      <c r="L13" s="54"/>
      <c r="M13" s="56">
        <f>VLOOKUP($O13,УЧАСТНИКИ!$A$2:$L$655,9,FALSE)</f>
        <v>0</v>
      </c>
      <c r="N13" s="66" t="str">
        <f>VLOOKUP($O13,УЧАСТНИКИ!$A$2:$L$655,10,FALSE)</f>
        <v>ЕСИНА И.А</v>
      </c>
      <c r="O13" s="17" t="s">
        <v>224</v>
      </c>
    </row>
    <row r="14" spans="1:25" ht="21.95" customHeight="1">
      <c r="A14" s="138"/>
      <c r="B14" s="138"/>
      <c r="C14" s="138"/>
      <c r="D14" s="66" t="str">
        <f>VLOOKUP($O14,УЧАСТНИКИ!$A$2:$L$655,3,FALSE)</f>
        <v>УРУРОВА СОФЬЯ</v>
      </c>
      <c r="E14" s="73" t="str">
        <f>VLOOKUP($O14,УЧАСТНИКИ!$A$2:$L$655,4,FALSE)</f>
        <v>10.06.2007</v>
      </c>
      <c r="F14" s="73" t="str">
        <f>VLOOKUP($O14,УЧАСТНИКИ!$A$2:$L$655,8,FALSE)</f>
        <v>1</v>
      </c>
      <c r="G14" s="66"/>
      <c r="H14" s="73"/>
      <c r="I14" s="56" t="str">
        <f>VLOOKUP($O14,УЧАСТНИКИ!$A$2:$L$655,11,FALSE)</f>
        <v>МО</v>
      </c>
      <c r="J14" s="133"/>
      <c r="K14" s="139"/>
      <c r="L14" s="54"/>
      <c r="M14" s="56">
        <f>VLOOKUP($O14,УЧАСТНИКИ!$A$2:$L$655,9,FALSE)</f>
        <v>0</v>
      </c>
      <c r="N14" s="66" t="str">
        <f>VLOOKUP($O14,УЧАСТНИКИ!$A$2:$L$655,10,FALSE)</f>
        <v>КУПРЕЕВ В.А</v>
      </c>
      <c r="O14" s="17" t="s">
        <v>390</v>
      </c>
    </row>
    <row r="15" spans="1:25" ht="21.95" customHeight="1">
      <c r="A15" s="138"/>
      <c r="B15" s="138"/>
      <c r="C15" s="138"/>
      <c r="D15" s="66" t="str">
        <f>VLOOKUP($O15,УЧАСТНИКИ!$A$2:$L$655,3,FALSE)</f>
        <v xml:space="preserve">РОЖДЕСТВЕНСКАЯ МЕЛАНЬЯ </v>
      </c>
      <c r="E15" s="73" t="str">
        <f>VLOOKUP($O15,УЧАСТНИКИ!$A$2:$L$655,4,FALSE)</f>
        <v>15.09.2007</v>
      </c>
      <c r="F15" s="73" t="str">
        <f>VLOOKUP($O15,УЧАСТНИКИ!$A$2:$L$655,8,FALSE)</f>
        <v>1</v>
      </c>
      <c r="G15" s="66"/>
      <c r="H15" s="73"/>
      <c r="I15" s="56" t="str">
        <f>VLOOKUP($O15,УЧАСТНИКИ!$A$2:$L$655,11,FALSE)</f>
        <v>МО</v>
      </c>
      <c r="J15" s="133"/>
      <c r="K15" s="139"/>
      <c r="L15" s="54"/>
      <c r="M15" s="56">
        <f>VLOOKUP($O15,УЧАСТНИКИ!$A$2:$L$655,9,FALSE)</f>
        <v>0</v>
      </c>
      <c r="N15" s="66" t="str">
        <f>VLOOKUP($O15,УЧАСТНИКИ!$A$2:$L$655,10,FALSE)</f>
        <v>РАКАЧЕВА Н.С ПАВЛЕНКО Ю.Н</v>
      </c>
      <c r="O15" s="17" t="s">
        <v>397</v>
      </c>
    </row>
    <row r="16" spans="1:25" ht="21.95" customHeight="1">
      <c r="A16" s="138">
        <v>2</v>
      </c>
      <c r="B16" s="138">
        <v>2</v>
      </c>
      <c r="C16" s="138"/>
      <c r="D16" s="66" t="str">
        <f>VLOOKUP($O16,УЧАСТНИКИ!$A$2:$L$655,3,FALSE)</f>
        <v>САМАРЧЕНКО АЛИНА</v>
      </c>
      <c r="E16" s="73" t="str">
        <f>VLOOKUP($O16,УЧАСТНИКИ!$A$2:$L$655,4,FALSE)</f>
        <v>25.08.2007</v>
      </c>
      <c r="F16" s="73" t="str">
        <f>VLOOKUP($O16,УЧАСТНИКИ!$A$2:$L$655,8,FALSE)</f>
        <v>2</v>
      </c>
      <c r="G16" s="66" t="str">
        <f>VLOOKUP($O16,УЧАСТНИКИ!$A$2:$L$655,5,FALSE)</f>
        <v>ТАГАНРОГ СШОР-13</v>
      </c>
      <c r="H16" s="73">
        <f>VLOOKUP($O16,УЧАСТНИКИ!$A$2:$L$655,7,FALSE)</f>
        <v>0</v>
      </c>
      <c r="I16" s="56" t="str">
        <f>VLOOKUP($O16,УЧАСТНИКИ!$A$2:$L$655,11,FALSE)</f>
        <v>МО</v>
      </c>
      <c r="J16" s="133">
        <v>15327</v>
      </c>
      <c r="K16" s="139" t="str">
        <f>IF(J16=0,0,CONCATENATE(MID(J16,1,1),":",MID(J16,2,2),".",MID(J16,4,2)))</f>
        <v>1:53.27</v>
      </c>
      <c r="L16" s="54">
        <v>3</v>
      </c>
      <c r="M16" s="56">
        <f>VLOOKUP($O16,УЧАСТНИКИ!$A$2:$L$655,9,FALSE)</f>
        <v>0</v>
      </c>
      <c r="N16" s="66" t="str">
        <f>VLOOKUP($O16,УЧАСТНИКИ!$A$2:$L$655,10,FALSE)</f>
        <v>ЗАЙЦЕВА Е.Н</v>
      </c>
      <c r="O16" s="17" t="s">
        <v>222</v>
      </c>
    </row>
    <row r="17" spans="1:15" ht="21.95" customHeight="1">
      <c r="A17" s="138"/>
      <c r="B17" s="138"/>
      <c r="C17" s="138"/>
      <c r="D17" s="66" t="str">
        <f>VLOOKUP($O17,УЧАСТНИКИ!$A$2:$L$655,3,FALSE)</f>
        <v>ТИХОНОВА ЕЛИЗАВЕТА</v>
      </c>
      <c r="E17" s="73" t="str">
        <f>VLOOKUP($O17,УЧАСТНИКИ!$A$2:$L$655,4,FALSE)</f>
        <v>24.09.2008</v>
      </c>
      <c r="F17" s="73" t="str">
        <f>VLOOKUP($O17,УЧАСТНИКИ!$A$2:$L$655,8,FALSE)</f>
        <v>2</v>
      </c>
      <c r="G17" s="66"/>
      <c r="H17" s="73"/>
      <c r="I17" s="56" t="str">
        <f>VLOOKUP($O17,УЧАСТНИКИ!$A$2:$L$655,11,FALSE)</f>
        <v>МО</v>
      </c>
      <c r="J17" s="133"/>
      <c r="K17" s="139"/>
      <c r="L17" s="54"/>
      <c r="M17" s="56">
        <f>VLOOKUP($O17,УЧАСТНИКИ!$A$2:$L$655,9,FALSE)</f>
        <v>0</v>
      </c>
      <c r="N17" s="66" t="str">
        <f>VLOOKUP($O17,УЧАСТНИКИ!$A$2:$L$655,10,FALSE)</f>
        <v>ХОМУТЯНСКИЙ И.С.</v>
      </c>
      <c r="O17" s="17" t="s">
        <v>166</v>
      </c>
    </row>
    <row r="18" spans="1:15" ht="21.95" customHeight="1">
      <c r="A18" s="138"/>
      <c r="B18" s="138"/>
      <c r="C18" s="138"/>
      <c r="D18" s="66" t="str">
        <f>VLOOKUP($O18,УЧАСТНИКИ!$A$2:$L$655,3,FALSE)</f>
        <v>ОСТАПЧЕНКО ПОЛИНА</v>
      </c>
      <c r="E18" s="73" t="str">
        <f>VLOOKUP($O18,УЧАСТНИКИ!$A$2:$L$655,4,FALSE)</f>
        <v>18.12.2008</v>
      </c>
      <c r="F18" s="73" t="str">
        <f>VLOOKUP($O18,УЧАСТНИКИ!$A$2:$L$655,8,FALSE)</f>
        <v>1</v>
      </c>
      <c r="G18" s="66"/>
      <c r="H18" s="73"/>
      <c r="I18" s="56" t="str">
        <f>VLOOKUP($O18,УЧАСТНИКИ!$A$2:$L$655,11,FALSE)</f>
        <v>МО</v>
      </c>
      <c r="J18" s="133"/>
      <c r="K18" s="139"/>
      <c r="L18" s="54"/>
      <c r="M18" s="56">
        <f>VLOOKUP($O18,УЧАСТНИКИ!$A$2:$L$655,9,FALSE)</f>
        <v>0</v>
      </c>
      <c r="N18" s="66" t="str">
        <f>VLOOKUP($O18,УЧАСТНИКИ!$A$2:$L$655,10,FALSE)</f>
        <v>ХОМУТЯНСКИЙ И.С.</v>
      </c>
      <c r="O18" s="17" t="s">
        <v>411</v>
      </c>
    </row>
    <row r="19" spans="1:15" ht="21.95" customHeight="1">
      <c r="A19" s="138"/>
      <c r="B19" s="138"/>
      <c r="C19" s="138"/>
      <c r="D19" s="66" t="str">
        <f>VLOOKUP($O19,УЧАСТНИКИ!$A$2:$L$655,3,FALSE)</f>
        <v>КОЗЛОВА ЕКАТЕРИНА</v>
      </c>
      <c r="E19" s="73" t="str">
        <f>VLOOKUP($O19,УЧАСТНИКИ!$A$2:$L$655,4,FALSE)</f>
        <v>10.11.2007</v>
      </c>
      <c r="F19" s="73" t="str">
        <f>VLOOKUP($O19,УЧАСТНИКИ!$A$2:$L$655,8,FALSE)</f>
        <v>1</v>
      </c>
      <c r="G19" s="66"/>
      <c r="H19" s="73"/>
      <c r="I19" s="56" t="str">
        <f>VLOOKUP($O19,УЧАСТНИКИ!$A$2:$L$655,11,FALSE)</f>
        <v>МО</v>
      </c>
      <c r="J19" s="133"/>
      <c r="K19" s="139"/>
      <c r="L19" s="54"/>
      <c r="M19" s="56">
        <f>VLOOKUP($O19,УЧАСТНИКИ!$A$2:$L$655,9,FALSE)</f>
        <v>0</v>
      </c>
      <c r="N19" s="66" t="str">
        <f>VLOOKUP($O19,УЧАСТНИКИ!$A$2:$L$655,10,FALSE)</f>
        <v>ИВАНОВ.И.П.</v>
      </c>
      <c r="O19" s="17" t="s">
        <v>615</v>
      </c>
    </row>
    <row r="20" spans="1:15" ht="21.95" customHeight="1">
      <c r="A20" s="397">
        <v>3</v>
      </c>
      <c r="B20" s="138"/>
      <c r="C20" s="138">
        <v>1</v>
      </c>
      <c r="D20" s="66" t="str">
        <f>VLOOKUP($O20,УЧАСТНИКИ!$A$2:$L$655,3,FALSE)</f>
        <v>ПОЛЯКОВА ЕКАТЕРИНА</v>
      </c>
      <c r="E20" s="73" t="str">
        <f>VLOOKUP($O20,УЧАСТНИКИ!$A$2:$L$655,4,FALSE)</f>
        <v>13.02.2008</v>
      </c>
      <c r="F20" s="73" t="str">
        <f>VLOOKUP($O20,УЧАСТНИКИ!$A$2:$L$655,8,FALSE)</f>
        <v>2</v>
      </c>
      <c r="G20" s="66" t="str">
        <f>VLOOKUP($O20,УЧАСТНИКИ!$A$2:$L$655,5,FALSE)</f>
        <v>СШОРК ЦСКА (СКА, Ростов н/Д)</v>
      </c>
      <c r="H20" s="73">
        <f>VLOOKUP($O20,УЧАСТНИКИ!$A$2:$L$655,7,FALSE)</f>
        <v>0</v>
      </c>
      <c r="I20" s="56" t="str">
        <f>VLOOKUP($O20,УЧАСТНИКИ!$A$2:$L$655,11,FALSE)</f>
        <v>МО</v>
      </c>
      <c r="J20" s="133">
        <v>15464</v>
      </c>
      <c r="K20" s="139" t="str">
        <f>IF(J20=0,0,CONCATENATE(MID(J20,1,1),":",MID(J20,2,2),".",MID(J20,4,2)))</f>
        <v>1:54.64</v>
      </c>
      <c r="L20" s="54" t="str">
        <f>IF(J20&lt;=$Q$10,"МСМК",IF(J20&lt;=$R$10,"МС",IF(J20&lt;=$S$10,"КМС",IF(J20&lt;=$T$10,"1",IF(J20&lt;=$U$10,"2",IF(J20&lt;=$V$10,"3",IF(J20&lt;=$W$10,"1юн",IF(J20&lt;=$X$10,"2юн",IF(J20&lt;=$Y$10,"3юн",IF(J20&gt;$Y$10,"б/р"))))))))))</f>
        <v>2</v>
      </c>
      <c r="M20" s="56">
        <f>VLOOKUP($O20,УЧАСТНИКИ!$A$2:$L$655,9,FALSE)</f>
        <v>0</v>
      </c>
      <c r="N20" s="66" t="str">
        <f>VLOOKUP($O20,УЧАСТНИКИ!$A$2:$L$655,10,FALSE)</f>
        <v>ПОНОМАРЕВ В.И.,ПОНОМАРЕВА И.Р.</v>
      </c>
      <c r="O20" s="17" t="s">
        <v>257</v>
      </c>
    </row>
    <row r="21" spans="1:15" ht="21.95" customHeight="1">
      <c r="A21" s="138"/>
      <c r="B21" s="138"/>
      <c r="C21" s="138"/>
      <c r="D21" s="66" t="str">
        <f>VLOOKUP($O21,УЧАСТНИКИ!$A$2:$L$655,3,FALSE)</f>
        <v>АФАНАСЬЕВА ВИКТОРИЯ</v>
      </c>
      <c r="E21" s="73" t="str">
        <f>VLOOKUP($O21,УЧАСТНИКИ!$A$2:$L$655,4,FALSE)</f>
        <v>13.04.2009</v>
      </c>
      <c r="F21" s="73" t="str">
        <f>VLOOKUP($O21,УЧАСТНИКИ!$A$2:$L$655,8,FALSE)</f>
        <v>2</v>
      </c>
      <c r="G21" s="66"/>
      <c r="H21" s="73"/>
      <c r="I21" s="56" t="str">
        <f>VLOOKUP($O21,УЧАСТНИКИ!$A$2:$L$655,11,FALSE)</f>
        <v>МО</v>
      </c>
      <c r="J21" s="133"/>
      <c r="K21" s="139"/>
      <c r="L21" s="54"/>
      <c r="M21" s="56">
        <f>VLOOKUP($O21,УЧАСТНИКИ!$A$2:$L$655,9,FALSE)</f>
        <v>0</v>
      </c>
      <c r="N21" s="66" t="str">
        <f>VLOOKUP($O21,УЧАСТНИКИ!$A$2:$L$655,10,FALSE)</f>
        <v>ПОНОМАРЕВ В.И.,ПОНОМАРЕВА И.Р.</v>
      </c>
      <c r="O21" s="17" t="s">
        <v>168</v>
      </c>
    </row>
    <row r="22" spans="1:15" ht="21.95" customHeight="1">
      <c r="A22" s="138"/>
      <c r="B22" s="138"/>
      <c r="C22" s="138"/>
      <c r="D22" s="66" t="str">
        <f>VLOOKUP($O22,УЧАСТНИКИ!$A$2:$L$655,3,FALSE)</f>
        <v>КОЛЕСНИКОВА АЛЕКСАНДРА</v>
      </c>
      <c r="E22" s="73" t="str">
        <f>VLOOKUP($O22,УЧАСТНИКИ!$A$2:$L$655,4,FALSE)</f>
        <v>06.01.2009</v>
      </c>
      <c r="F22" s="73" t="str">
        <f>VLOOKUP($O22,УЧАСТНИКИ!$A$2:$L$655,8,FALSE)</f>
        <v>2</v>
      </c>
      <c r="G22" s="66"/>
      <c r="H22" s="73"/>
      <c r="I22" s="56" t="str">
        <f>VLOOKUP($O22,УЧАСТНИКИ!$A$2:$L$655,11,FALSE)</f>
        <v>МО</v>
      </c>
      <c r="J22" s="133"/>
      <c r="K22" s="139"/>
      <c r="L22" s="54"/>
      <c r="M22" s="56">
        <f>VLOOKUP($O22,УЧАСТНИКИ!$A$2:$L$655,9,FALSE)</f>
        <v>0</v>
      </c>
      <c r="N22" s="66" t="str">
        <f>VLOOKUP($O22,УЧАСТНИКИ!$A$2:$L$655,10,FALSE)</f>
        <v>ПОНОМАРЕВ В.И.,ПОНОМАРЕВА И.Р.</v>
      </c>
      <c r="O22" s="17" t="s">
        <v>90</v>
      </c>
    </row>
    <row r="23" spans="1:15" ht="21.95" customHeight="1">
      <c r="A23" s="138"/>
      <c r="B23" s="138"/>
      <c r="C23" s="138"/>
      <c r="D23" s="66" t="e">
        <f>VLOOKUP($O23,УЧАСТНИКИ!$A$2:$L$655,3,FALSE)</f>
        <v>#N/A</v>
      </c>
      <c r="E23" s="73" t="e">
        <f>VLOOKUP($O23,УЧАСТНИКИ!$A$2:$L$655,4,FALSE)</f>
        <v>#N/A</v>
      </c>
      <c r="F23" s="73" t="e">
        <f>VLOOKUP($O23,УЧАСТНИКИ!$A$2:$L$655,8,FALSE)</f>
        <v>#N/A</v>
      </c>
      <c r="G23" s="66"/>
      <c r="H23" s="73"/>
      <c r="I23" s="56" t="e">
        <f>VLOOKUP($O23,УЧАСТНИКИ!$A$2:$L$655,11,FALSE)</f>
        <v>#N/A</v>
      </c>
      <c r="J23" s="133"/>
      <c r="K23" s="139"/>
      <c r="L23" s="54"/>
      <c r="M23" s="56" t="e">
        <f>VLOOKUP($O23,УЧАСТНИКИ!$A$2:$L$655,9,FALSE)</f>
        <v>#N/A</v>
      </c>
      <c r="N23" s="66" t="e">
        <f>VLOOKUP($O23,УЧАСТНИКИ!$A$2:$L$655,10,FALSE)</f>
        <v>#N/A</v>
      </c>
      <c r="O23" s="17" t="s">
        <v>754</v>
      </c>
    </row>
    <row r="24" spans="1:15" ht="21.95" customHeight="1">
      <c r="A24" s="233" t="e">
        <f>RANK(J24,$J$16:$J$70,1)</f>
        <v>#N/A</v>
      </c>
      <c r="B24" s="138">
        <v>3</v>
      </c>
      <c r="C24" s="138"/>
      <c r="D24" s="66" t="e">
        <f>VLOOKUP($O24,УЧАСТНИКИ!$A$2:$L$655,3,FALSE)</f>
        <v>#N/A</v>
      </c>
      <c r="E24" s="73" t="e">
        <f>VLOOKUP($O24,УЧАСТНИКИ!$A$2:$L$655,4,FALSE)</f>
        <v>#N/A</v>
      </c>
      <c r="F24" s="73" t="e">
        <f>VLOOKUP($O24,УЧАСТНИКИ!$A$2:$L$655,8,FALSE)</f>
        <v>#N/A</v>
      </c>
      <c r="G24" s="66" t="e">
        <f>VLOOKUP($O24,УЧАСТНИКИ!$A$2:$L$655,5,FALSE)</f>
        <v>#N/A</v>
      </c>
      <c r="H24" s="73" t="e">
        <f>VLOOKUP($O24,УЧАСТНИКИ!$A$2:$L$655,7,FALSE)</f>
        <v>#N/A</v>
      </c>
      <c r="I24" s="56" t="e">
        <f>VLOOKUP($O24,УЧАСТНИКИ!$A$2:$L$655,11,FALSE)</f>
        <v>#N/A</v>
      </c>
      <c r="J24" s="133"/>
      <c r="K24" s="139" t="s">
        <v>819</v>
      </c>
      <c r="L24" s="234" t="str">
        <f>IF(J24&lt;=$Q$10,"МСМК",IF(J24&lt;=$R$10,"МС",IF(J24&lt;=$S$10,"КМС",IF(J24&lt;=$T$10,"1",IF(J24&lt;=$U$10,"2",IF(J24&lt;=$V$10,"3",IF(J24&lt;=$W$10,"1юн",IF(J24&lt;=$X$10,"2юн",IF(J24&lt;=$Y$10,"3юн",IF(J24&gt;$Y$10,"б/р"))))))))))</f>
        <v>МСМК</v>
      </c>
      <c r="M24" s="56" t="e">
        <f>VLOOKUP($O24,УЧАСТНИКИ!$A$2:$L$655,9,FALSE)</f>
        <v>#N/A</v>
      </c>
      <c r="N24" s="66" t="e">
        <f>VLOOKUP($O24,УЧАСТНИКИ!$A$2:$L$655,10,FALSE)</f>
        <v>#N/A</v>
      </c>
      <c r="O24" s="17" t="s">
        <v>498</v>
      </c>
    </row>
    <row r="25" spans="1:15" ht="21.95" customHeight="1">
      <c r="A25" s="233"/>
      <c r="B25" s="138"/>
      <c r="C25" s="138"/>
      <c r="D25" s="66" t="str">
        <f>VLOOKUP($O25,УЧАСТНИКИ!$A$2:$L$655,3,FALSE)</f>
        <v>ЕНИНА ПОЛИНА</v>
      </c>
      <c r="E25" s="73" t="str">
        <f>VLOOKUP($O25,УЧАСТНИКИ!$A$2:$L$655,4,FALSE)</f>
        <v>19.12.2008</v>
      </c>
      <c r="F25" s="73" t="str">
        <f>VLOOKUP($O25,УЧАСТНИКИ!$A$2:$L$655,8,FALSE)</f>
        <v>1</v>
      </c>
      <c r="G25" s="66"/>
      <c r="H25" s="73"/>
      <c r="I25" s="56" t="str">
        <f>VLOOKUP($O25,УЧАСТНИКИ!$A$2:$L$655,11,FALSE)</f>
        <v>МО</v>
      </c>
      <c r="J25" s="133"/>
      <c r="K25" s="139"/>
      <c r="L25" s="54"/>
      <c r="M25" s="56">
        <f>VLOOKUP($O25,УЧАСТНИКИ!$A$2:$L$655,9,FALSE)</f>
        <v>0</v>
      </c>
      <c r="N25" s="66" t="str">
        <f>VLOOKUP($O25,УЧАСТНИКИ!$A$2:$L$655,10,FALSE)</f>
        <v>РЗАЕВА Л.Т.</v>
      </c>
      <c r="O25" s="17" t="s">
        <v>520</v>
      </c>
    </row>
    <row r="26" spans="1:15" ht="21.95" customHeight="1">
      <c r="A26" s="233"/>
      <c r="B26" s="138"/>
      <c r="C26" s="138"/>
      <c r="D26" s="66" t="str">
        <f>VLOOKUP($O26,УЧАСТНИКИ!$A$2:$L$655,3,FALSE)</f>
        <v>АНДРИЕНКО ВАРВАРА</v>
      </c>
      <c r="E26" s="73" t="str">
        <f>VLOOKUP($O26,УЧАСТНИКИ!$A$2:$L$655,4,FALSE)</f>
        <v>11.08.2008</v>
      </c>
      <c r="F26" s="73" t="str">
        <f>VLOOKUP($O26,УЧАСТНИКИ!$A$2:$L$655,8,FALSE)</f>
        <v>2</v>
      </c>
      <c r="G26" s="66"/>
      <c r="H26" s="73"/>
      <c r="I26" s="56" t="str">
        <f>VLOOKUP($O26,УЧАСТНИКИ!$A$2:$L$655,11,FALSE)</f>
        <v>МО</v>
      </c>
      <c r="J26" s="133"/>
      <c r="K26" s="139"/>
      <c r="L26" s="54"/>
      <c r="M26" s="56">
        <f>VLOOKUP($O26,УЧАСТНИКИ!$A$2:$L$655,9,FALSE)</f>
        <v>0</v>
      </c>
      <c r="N26" s="66" t="str">
        <f>VLOOKUP($O26,УЧАСТНИКИ!$A$2:$L$655,10,FALSE)</f>
        <v>ИВАНОВ.И.П.</v>
      </c>
      <c r="O26" s="17" t="s">
        <v>256</v>
      </c>
    </row>
    <row r="27" spans="1:15" ht="21.95" customHeight="1">
      <c r="A27" s="233"/>
      <c r="B27" s="138"/>
      <c r="C27" s="138"/>
      <c r="D27" s="66" t="str">
        <f>VLOOKUP($O27,УЧАСТНИКИ!$A$2:$L$655,3,FALSE)</f>
        <v>ЯКОВЛЕВА ДИАНА</v>
      </c>
      <c r="E27" s="73" t="str">
        <f>VLOOKUP($O27,УЧАСТНИКИ!$A$2:$L$655,4,FALSE)</f>
        <v>27.10.2008</v>
      </c>
      <c r="F27" s="73" t="str">
        <f>VLOOKUP($O27,УЧАСТНИКИ!$A$2:$L$655,8,FALSE)</f>
        <v>кмс</v>
      </c>
      <c r="G27" s="66"/>
      <c r="H27" s="73"/>
      <c r="I27" s="56" t="str">
        <f>VLOOKUP($O27,УЧАСТНИКИ!$A$2:$L$655,11,FALSE)</f>
        <v>МО</v>
      </c>
      <c r="J27" s="133"/>
      <c r="K27" s="139"/>
      <c r="L27" s="54"/>
      <c r="M27" s="56">
        <f>VLOOKUP($O27,УЧАСТНИКИ!$A$2:$L$655,9,FALSE)</f>
        <v>0</v>
      </c>
      <c r="N27" s="66" t="str">
        <f>VLOOKUP($O27,УЧАСТНИКИ!$A$2:$L$655,10,FALSE)</f>
        <v>РЗАЕВА Л.Т.</v>
      </c>
      <c r="O27" s="17" t="s">
        <v>516</v>
      </c>
    </row>
    <row r="28" spans="1:15" ht="21.95" customHeight="1">
      <c r="A28" s="233" t="e">
        <f>RANK(J28,$J$16:$J$70,1)</f>
        <v>#N/A</v>
      </c>
      <c r="B28" s="138">
        <v>1</v>
      </c>
      <c r="C28" s="138"/>
      <c r="D28" s="66" t="e">
        <f>VLOOKUP($O28,УЧАСТНИКИ!$A$2:$L$655,3,FALSE)</f>
        <v>#N/A</v>
      </c>
      <c r="E28" s="73" t="e">
        <f>VLOOKUP($O28,УЧАСТНИКИ!$A$2:$L$655,4,FALSE)</f>
        <v>#N/A</v>
      </c>
      <c r="F28" s="73" t="e">
        <f>VLOOKUP($O28,УЧАСТНИКИ!$A$2:$L$655,8,FALSE)</f>
        <v>#N/A</v>
      </c>
      <c r="G28" s="66" t="e">
        <f>VLOOKUP($O28,УЧАСТНИКИ!$A$2:$L$655,5,FALSE)</f>
        <v>#N/A</v>
      </c>
      <c r="H28" s="73" t="e">
        <f>VLOOKUP($O28,УЧАСТНИКИ!$A$2:$L$655,7,FALSE)</f>
        <v>#N/A</v>
      </c>
      <c r="I28" s="56" t="e">
        <f>VLOOKUP($O28,УЧАСТНИКИ!$A$2:$L$655,11,FALSE)</f>
        <v>#N/A</v>
      </c>
      <c r="J28" s="133"/>
      <c r="K28" s="139" t="s">
        <v>818</v>
      </c>
      <c r="L28" s="234">
        <v>3</v>
      </c>
      <c r="M28" s="56" t="e">
        <f>VLOOKUP($O28,УЧАСТНИКИ!$A$2:$L$655,9,FALSE)</f>
        <v>#N/A</v>
      </c>
      <c r="N28" s="66" t="e">
        <f>VLOOKUP($O28,УЧАСТНИКИ!$A$2:$L$655,10,FALSE)</f>
        <v>#N/A</v>
      </c>
      <c r="O28" s="17" t="s">
        <v>423</v>
      </c>
    </row>
    <row r="29" spans="1:15" ht="21.95" customHeight="1">
      <c r="A29" s="138"/>
      <c r="B29" s="138"/>
      <c r="C29" s="138"/>
      <c r="D29" s="66" t="e">
        <f>VLOOKUP($O29,УЧАСТНИКИ!$A$2:$L$655,3,FALSE)</f>
        <v>#N/A</v>
      </c>
      <c r="E29" s="73" t="e">
        <f>VLOOKUP($O29,УЧАСТНИКИ!$A$2:$L$655,4,FALSE)</f>
        <v>#N/A</v>
      </c>
      <c r="F29" s="73" t="e">
        <f>VLOOKUP($O29,УЧАСТНИКИ!$A$2:$L$655,8,FALSE)</f>
        <v>#N/A</v>
      </c>
      <c r="G29" s="66"/>
      <c r="H29" s="73"/>
      <c r="I29" s="56" t="e">
        <f>VLOOKUP($O29,УЧАСТНИКИ!$A$2:$L$655,11,FALSE)</f>
        <v>#N/A</v>
      </c>
      <c r="J29" s="133"/>
      <c r="K29" s="139"/>
      <c r="L29" s="54"/>
      <c r="M29" s="56" t="e">
        <f>VLOOKUP($O29,УЧАСТНИКИ!$A$2:$L$655,9,FALSE)</f>
        <v>#N/A</v>
      </c>
      <c r="N29" s="66" t="e">
        <f>VLOOKUP($O29,УЧАСТНИКИ!$A$2:$L$655,10,FALSE)</f>
        <v>#N/A</v>
      </c>
      <c r="O29" s="17" t="s">
        <v>430</v>
      </c>
    </row>
    <row r="30" spans="1:15" ht="21.95" customHeight="1">
      <c r="A30" s="138"/>
      <c r="B30" s="138"/>
      <c r="C30" s="138"/>
      <c r="D30" s="66" t="e">
        <f>VLOOKUP($O30,УЧАСТНИКИ!$A$2:$L$655,3,FALSE)</f>
        <v>#N/A</v>
      </c>
      <c r="E30" s="73" t="e">
        <f>VLOOKUP($O30,УЧАСТНИКИ!$A$2:$L$655,4,FALSE)</f>
        <v>#N/A</v>
      </c>
      <c r="F30" s="73" t="e">
        <f>VLOOKUP($O30,УЧАСТНИКИ!$A$2:$L$655,8,FALSE)</f>
        <v>#N/A</v>
      </c>
      <c r="G30" s="66"/>
      <c r="H30" s="73"/>
      <c r="I30" s="56" t="e">
        <f>VLOOKUP($O30,УЧАСТНИКИ!$A$2:$L$655,11,FALSE)</f>
        <v>#N/A</v>
      </c>
      <c r="J30" s="133"/>
      <c r="K30" s="139"/>
      <c r="L30" s="54"/>
      <c r="M30" s="56" t="e">
        <f>VLOOKUP($O30,УЧАСТНИКИ!$A$2:$L$655,9,FALSE)</f>
        <v>#N/A</v>
      </c>
      <c r="N30" s="66" t="e">
        <f>VLOOKUP($O30,УЧАСТНИКИ!$A$2:$L$655,10,FALSE)</f>
        <v>#N/A</v>
      </c>
      <c r="O30" s="17" t="s">
        <v>422</v>
      </c>
    </row>
    <row r="31" spans="1:15" ht="21.95" customHeight="1">
      <c r="A31" s="138"/>
      <c r="B31" s="138"/>
      <c r="C31" s="138"/>
      <c r="D31" s="66" t="str">
        <f>VLOOKUP($O31,УЧАСТНИКИ!$A$2:$L$655,3,FALSE)</f>
        <v>ПИВОВАРОВА АЛИНА</v>
      </c>
      <c r="E31" s="365">
        <f>VLOOKUP($O31,УЧАСТНИКИ!$A$2:$L$655,4,FALSE)</f>
        <v>39781</v>
      </c>
      <c r="F31" s="73">
        <f>VLOOKUP($O31,УЧАСТНИКИ!$A$2:$L$655,8,FALSE)</f>
        <v>2</v>
      </c>
      <c r="G31" s="66"/>
      <c r="H31" s="73"/>
      <c r="I31" s="56" t="str">
        <f>VLOOKUP($O31,УЧАСТНИКИ!$A$2:$L$655,11,FALSE)</f>
        <v>МС</v>
      </c>
      <c r="J31" s="133"/>
      <c r="K31" s="139"/>
      <c r="L31" s="54"/>
      <c r="M31" s="56">
        <f>VLOOKUP($O31,УЧАСТНИКИ!$A$2:$L$655,9,FALSE)</f>
        <v>0</v>
      </c>
      <c r="N31" s="66" t="str">
        <f>VLOOKUP($O31,УЧАСТНИКИ!$A$2:$L$655,10,FALSE)</f>
        <v>ПРЯДИЛЬНИКОВ С.П., КАРГИН С.В.</v>
      </c>
      <c r="O31" s="17" t="s">
        <v>788</v>
      </c>
    </row>
    <row r="32" spans="1:15" ht="21.95" customHeight="1">
      <c r="A32" s="138"/>
      <c r="B32" s="138"/>
      <c r="C32" s="138"/>
      <c r="D32" s="66"/>
      <c r="E32" s="73"/>
      <c r="F32" s="73"/>
      <c r="G32" s="66"/>
      <c r="H32" s="73"/>
      <c r="I32" s="56"/>
      <c r="J32" s="366"/>
      <c r="K32" s="139"/>
      <c r="L32" s="54"/>
      <c r="M32" s="56"/>
      <c r="N32" s="66"/>
      <c r="O32" s="31"/>
    </row>
    <row r="33" spans="1:15" ht="21.95" customHeight="1">
      <c r="A33" s="138"/>
      <c r="B33" s="138"/>
      <c r="C33" s="138"/>
      <c r="D33" s="66"/>
      <c r="E33" s="73"/>
      <c r="F33" s="73"/>
      <c r="G33" s="66"/>
      <c r="H33" s="73"/>
      <c r="I33" s="56"/>
      <c r="J33" s="366"/>
      <c r="K33" s="139"/>
      <c r="L33" s="54"/>
      <c r="M33" s="56"/>
      <c r="N33" s="66"/>
      <c r="O33" s="31"/>
    </row>
    <row r="34" spans="1:15" ht="15" customHeight="1">
      <c r="A34" s="73"/>
      <c r="B34" s="203" t="s">
        <v>188</v>
      </c>
      <c r="C34" s="42"/>
      <c r="D34" s="42" t="s">
        <v>188</v>
      </c>
      <c r="E34" s="528" t="s">
        <v>790</v>
      </c>
      <c r="F34" s="528"/>
      <c r="G34" s="528"/>
      <c r="H34" s="528"/>
      <c r="I34" s="528"/>
      <c r="J34" s="528"/>
      <c r="K34" s="528"/>
      <c r="L34" s="528"/>
      <c r="M34" s="528"/>
      <c r="N34" s="528"/>
    </row>
    <row r="35" spans="1:15">
      <c r="A35" s="73"/>
      <c r="B35" s="23"/>
      <c r="C35" s="42"/>
      <c r="D35" s="42"/>
      <c r="E35" s="66"/>
      <c r="F35" s="66"/>
      <c r="G35" s="73"/>
      <c r="H35" s="56"/>
      <c r="I35" s="56"/>
      <c r="J35" s="42"/>
      <c r="M35" s="23"/>
    </row>
    <row r="36" spans="1:15">
      <c r="A36" s="73"/>
      <c r="B36" s="23"/>
      <c r="C36" s="42"/>
      <c r="D36" s="42"/>
      <c r="E36" s="66"/>
      <c r="F36" s="66"/>
      <c r="G36" s="73"/>
      <c r="H36" s="56"/>
      <c r="I36" s="56"/>
      <c r="J36" s="42"/>
      <c r="M36" s="23"/>
    </row>
    <row r="37" spans="1:15" ht="15" customHeight="1">
      <c r="A37" s="73"/>
      <c r="B37" s="203" t="s">
        <v>189</v>
      </c>
      <c r="C37" s="42"/>
      <c r="D37" s="42" t="s">
        <v>189</v>
      </c>
      <c r="E37" s="528" t="s">
        <v>791</v>
      </c>
      <c r="F37" s="528"/>
      <c r="G37" s="528"/>
      <c r="H37" s="528"/>
      <c r="I37" s="528"/>
      <c r="J37" s="528"/>
      <c r="K37" s="528"/>
      <c r="L37" s="528"/>
      <c r="M37" s="528"/>
      <c r="N37" s="528"/>
    </row>
  </sheetData>
  <sortState ref="A12:Z31">
    <sortCondition ref="A12:A66"/>
  </sortState>
  <mergeCells count="25">
    <mergeCell ref="A10:A11"/>
    <mergeCell ref="B10:C10"/>
    <mergeCell ref="D10:D11"/>
    <mergeCell ref="E10:E11"/>
    <mergeCell ref="F10:F11"/>
    <mergeCell ref="A6:N6"/>
    <mergeCell ref="A7:D7"/>
    <mergeCell ref="H7:I7"/>
    <mergeCell ref="K7:L7"/>
    <mergeCell ref="A8:D8"/>
    <mergeCell ref="H8:I8"/>
    <mergeCell ref="K8:L8"/>
    <mergeCell ref="A1:N1"/>
    <mergeCell ref="A2:N2"/>
    <mergeCell ref="A3:N3"/>
    <mergeCell ref="A4:N4"/>
    <mergeCell ref="A5:N5"/>
    <mergeCell ref="E34:N34"/>
    <mergeCell ref="E37:N37"/>
    <mergeCell ref="N10:N11"/>
    <mergeCell ref="G10:G11"/>
    <mergeCell ref="H10:H11"/>
    <mergeCell ref="I10:I11"/>
    <mergeCell ref="K10:K11"/>
    <mergeCell ref="L10:L11"/>
  </mergeCells>
  <printOptions horizontalCentered="1"/>
  <pageMargins left="0.27559055118110237" right="0.23622047244094491" top="0.78740157480314965" bottom="0.39370078740157483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34"/>
  </sheetPr>
  <dimension ref="A1:M114"/>
  <sheetViews>
    <sheetView topLeftCell="A47" workbookViewId="0">
      <selection sqref="A1:M54"/>
    </sheetView>
  </sheetViews>
  <sheetFormatPr defaultColWidth="9.140625" defaultRowHeight="12.75"/>
  <cols>
    <col min="1" max="1" width="4" style="14" customWidth="1"/>
    <col min="2" max="2" width="24.7109375" style="14" customWidth="1"/>
    <col min="3" max="3" width="13.5703125" style="14" customWidth="1"/>
    <col min="4" max="4" width="29.5703125" style="14" customWidth="1"/>
    <col min="5" max="5" width="9.28515625" style="14" customWidth="1"/>
    <col min="6" max="6" width="9" style="14" customWidth="1"/>
    <col min="7" max="7" width="20" style="14" customWidth="1"/>
    <col min="8" max="8" width="10.42578125" style="14" customWidth="1"/>
    <col min="9" max="9" width="8" style="14" customWidth="1"/>
    <col min="10" max="14" width="0" style="14" hidden="1" customWidth="1"/>
    <col min="15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</row>
    <row r="2" spans="1:13">
      <c r="A2" s="464" t="s">
        <v>351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86"/>
      <c r="K3" s="86"/>
      <c r="L3" s="86"/>
    </row>
    <row r="4" spans="1:13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86"/>
      <c r="K4" s="86"/>
      <c r="L4" s="86"/>
    </row>
    <row r="5" spans="1:13">
      <c r="A5" s="466"/>
      <c r="B5" s="466"/>
      <c r="C5" s="11"/>
      <c r="D5" s="3"/>
      <c r="H5" s="15"/>
      <c r="I5" s="11"/>
    </row>
    <row r="6" spans="1:13">
      <c r="A6" s="466" t="s">
        <v>174</v>
      </c>
      <c r="B6" s="466"/>
      <c r="C6" s="11"/>
      <c r="D6" s="3"/>
      <c r="H6" s="120" t="str">
        <f>d_1</f>
        <v>9 декабря 2023г.</v>
      </c>
      <c r="I6" s="11"/>
    </row>
    <row r="7" spans="1:13" ht="12.75" customHeight="1">
      <c r="A7" s="83" t="str">
        <f>d_4</f>
        <v>ЖЕНЩИНЫ</v>
      </c>
      <c r="C7" s="11"/>
      <c r="D7" s="3"/>
      <c r="E7" s="120" t="str">
        <f>d_5</f>
        <v>г. РОСТОВ-НА-ДОНУ, л/а манеж ДГТУ</v>
      </c>
      <c r="F7" s="19"/>
      <c r="G7" s="19"/>
      <c r="I7" s="11" t="s">
        <v>770</v>
      </c>
    </row>
    <row r="8" spans="1:13" ht="18">
      <c r="A8" s="106" t="s">
        <v>76</v>
      </c>
      <c r="B8" s="106" t="s">
        <v>77</v>
      </c>
      <c r="C8" s="106" t="s">
        <v>74</v>
      </c>
      <c r="D8" s="106" t="s">
        <v>110</v>
      </c>
      <c r="E8" s="106" t="s">
        <v>45</v>
      </c>
      <c r="F8" s="106" t="s">
        <v>117</v>
      </c>
      <c r="G8" s="106" t="s">
        <v>23</v>
      </c>
      <c r="H8" s="106" t="s">
        <v>60</v>
      </c>
      <c r="I8" s="106" t="s">
        <v>79</v>
      </c>
    </row>
    <row r="9" spans="1:13">
      <c r="A9" s="107"/>
      <c r="B9" s="113" t="s">
        <v>55</v>
      </c>
      <c r="C9" s="108"/>
      <c r="D9" s="108"/>
      <c r="E9" s="108"/>
      <c r="F9" s="108"/>
      <c r="G9" s="108"/>
      <c r="H9" s="108"/>
      <c r="I9" s="109"/>
    </row>
    <row r="10" spans="1:13" ht="24.95" customHeight="1">
      <c r="A10" s="17" t="s">
        <v>48</v>
      </c>
      <c r="B10" s="348" t="str">
        <f>VLOOKUP($E10,УЧАСТНИКИ!$A$2:$L$655,3,FALSE)</f>
        <v>БОРОВИЧЕНКО ЗЛАТА</v>
      </c>
      <c r="C10" s="350" t="str">
        <f>VLOOKUP($E10,УЧАСТНИКИ!$A$2:$L$655,4,FALSE)</f>
        <v>06.11.2008</v>
      </c>
      <c r="D10" s="351" t="str">
        <f>VLOOKUP($E10,УЧАСТНИКИ!$A$2:$L$655,5,FALSE)</f>
        <v>СШОРК ЦСКА (СКА, Ростов н/Д)</v>
      </c>
      <c r="E10" s="254" t="s">
        <v>50</v>
      </c>
      <c r="F10" s="228"/>
      <c r="G10" s="17"/>
      <c r="H10" s="17"/>
      <c r="I10" s="13"/>
    </row>
    <row r="11" spans="1:13" ht="24.95" customHeight="1">
      <c r="A11" s="17" t="s">
        <v>49</v>
      </c>
      <c r="B11" s="12" t="str">
        <f>VLOOKUP($E11,УЧАСТНИКИ!$A$2:$L$655,3,FALSE)</f>
        <v xml:space="preserve">ЧЕРНОВА ЮЛИЯ </v>
      </c>
      <c r="C11" s="129" t="str">
        <f>VLOOKUP($E11,УЧАСТНИКИ!$A$2:$L$655,4,FALSE)</f>
        <v>18.02.2007</v>
      </c>
      <c r="D11" s="257" t="str">
        <f>VLOOKUP($E11,УЧАСТНИКИ!$A$2:$L$655,5,FALSE)</f>
        <v>РОСТОВ ГБУ ДО РО "СШОР-8"</v>
      </c>
      <c r="E11" s="274" t="s">
        <v>276</v>
      </c>
      <c r="F11" s="228"/>
      <c r="G11" s="17"/>
      <c r="H11" s="17"/>
      <c r="I11" s="13"/>
    </row>
    <row r="12" spans="1:13" ht="24.95" customHeight="1">
      <c r="A12" s="17" t="s">
        <v>50</v>
      </c>
      <c r="B12" s="12" t="str">
        <f>VLOOKUP($E12,УЧАСТНИКИ!$A$2:$L$655,3,FALSE)</f>
        <v>ПАВЛЮТЕНКО МАРИЯ</v>
      </c>
      <c r="C12" s="129" t="str">
        <f>VLOOKUP($E12,УЧАСТНИКИ!$A$2:$L$655,4,FALSE)</f>
        <v>00.00.2010</v>
      </c>
      <c r="D12" s="257" t="str">
        <f>VLOOKUP($E12,УЧАСТНИКИ!$A$2:$L$655,5,FALSE)</f>
        <v>ТАГАНРОГ</v>
      </c>
      <c r="E12" s="254" t="s">
        <v>51</v>
      </c>
      <c r="F12" s="228"/>
      <c r="G12" s="17"/>
      <c r="H12" s="17"/>
      <c r="I12" s="13"/>
    </row>
    <row r="13" spans="1:13" ht="24.95" customHeight="1">
      <c r="A13" s="17" t="s">
        <v>51</v>
      </c>
      <c r="B13" s="12" t="e">
        <f>VLOOKUP($E13,УЧАСТНИКИ!$A$2:$L$655,3,FALSE)</f>
        <v>#N/A</v>
      </c>
      <c r="C13" s="129" t="e">
        <f>VLOOKUP($E13,УЧАСТНИКИ!$A$2:$L$655,4,FALSE)</f>
        <v>#N/A</v>
      </c>
      <c r="D13" s="257" t="e">
        <f>VLOOKUP($E13,УЧАСТНИКИ!$A$2:$L$655,5,FALSE)</f>
        <v>#N/A</v>
      </c>
      <c r="E13" s="254" t="s">
        <v>54</v>
      </c>
      <c r="F13" s="228"/>
      <c r="G13" s="17"/>
      <c r="H13" s="17"/>
      <c r="I13" s="13"/>
      <c r="K13" s="3"/>
    </row>
    <row r="14" spans="1:13" ht="24.95" customHeight="1">
      <c r="A14" s="17" t="s">
        <v>52</v>
      </c>
      <c r="B14" s="12" t="str">
        <f>VLOOKUP($E14,УЧАСТНИКИ!$A$2:$L$655,3,FALSE)</f>
        <v>ЛЕЗИНА ВАСИЛИСА</v>
      </c>
      <c r="C14" s="129" t="str">
        <f>VLOOKUP($E14,УЧАСТНИКИ!$A$2:$L$655,4,FALSE)</f>
        <v>10.02.2010</v>
      </c>
      <c r="D14" s="257" t="str">
        <f>VLOOKUP($E14,УЧАСТНИКИ!$A$2:$L$655,5,FALSE)</f>
        <v>ТАГАНРОГ СШОР-13</v>
      </c>
      <c r="E14" s="254" t="s">
        <v>92</v>
      </c>
      <c r="F14" s="228"/>
      <c r="G14" s="17"/>
      <c r="H14" s="17"/>
      <c r="I14" s="13"/>
    </row>
    <row r="15" spans="1:13">
      <c r="A15" s="107"/>
      <c r="B15" s="113" t="s">
        <v>56</v>
      </c>
      <c r="C15" s="108"/>
      <c r="D15" s="108"/>
      <c r="E15" s="254"/>
      <c r="F15" s="108"/>
      <c r="G15" s="108"/>
      <c r="H15" s="108"/>
      <c r="I15" s="109"/>
    </row>
    <row r="16" spans="1:13" ht="24.95" customHeight="1">
      <c r="A16" s="17" t="s">
        <v>48</v>
      </c>
      <c r="B16" s="12" t="str">
        <f>VLOOKUP($E16,УЧАСТНИКИ!$A$2:$L$655,3,FALSE)</f>
        <v>ОСЬКИНА ЕВА</v>
      </c>
      <c r="C16" s="129" t="str">
        <f>VLOOKUP($E16,УЧАСТНИКИ!$A$2:$L$655,4,FALSE)</f>
        <v>15.09.2010</v>
      </c>
      <c r="D16" s="257" t="str">
        <f>VLOOKUP($E16,УЧАСТНИКИ!$A$2:$L$655,5,FALSE)</f>
        <v>СШОРК ЦСКА (СКА, Ростов н/Д)</v>
      </c>
      <c r="E16" s="254" t="s">
        <v>91</v>
      </c>
      <c r="F16" s="228"/>
      <c r="G16" s="17"/>
      <c r="H16" s="17"/>
      <c r="I16" s="13"/>
    </row>
    <row r="17" spans="1:11" ht="24.95" customHeight="1">
      <c r="A17" s="17" t="s">
        <v>49</v>
      </c>
      <c r="B17" s="12" t="str">
        <f>VLOOKUP($E17,УЧАСТНИКИ!$A$2:$L$655,3,FALSE)</f>
        <v>КАЛГАНОВА ЕЛИЗАВЕТА</v>
      </c>
      <c r="C17" s="129" t="str">
        <f>VLOOKUP($E17,УЧАСТНИКИ!$A$2:$L$655,4,FALSE)</f>
        <v>26.09.2007</v>
      </c>
      <c r="D17" s="257" t="str">
        <f>VLOOKUP($E17,УЧАСТНИКИ!$A$2:$L$655,5,FALSE)</f>
        <v>РОСТОВ ГБУ ДО РО СШОР-8</v>
      </c>
      <c r="E17" s="254" t="s">
        <v>663</v>
      </c>
      <c r="F17" s="228"/>
      <c r="G17" s="17"/>
      <c r="H17" s="17"/>
      <c r="I17" s="13"/>
    </row>
    <row r="18" spans="1:11" ht="24.95" customHeight="1">
      <c r="A18" s="17" t="s">
        <v>50</v>
      </c>
      <c r="B18" s="12" t="e">
        <f>VLOOKUP($E18,УЧАСТНИКИ!$A$2:$L$655,3,FALSE)</f>
        <v>#N/A</v>
      </c>
      <c r="C18" s="129" t="e">
        <f>VLOOKUP($E18,УЧАСТНИКИ!$A$2:$L$655,4,FALSE)</f>
        <v>#N/A</v>
      </c>
      <c r="D18" s="257" t="e">
        <f>VLOOKUP($E18,УЧАСТНИКИ!$A$2:$L$655,5,FALSE)</f>
        <v>#N/A</v>
      </c>
      <c r="E18" s="254" t="s">
        <v>746</v>
      </c>
      <c r="F18" s="228"/>
      <c r="G18" s="17"/>
      <c r="H18" s="17"/>
      <c r="I18" s="13"/>
    </row>
    <row r="19" spans="1:11" ht="24.95" customHeight="1">
      <c r="A19" s="17" t="s">
        <v>51</v>
      </c>
      <c r="B19" s="12" t="str">
        <f>VLOOKUP($E19,УЧАСТНИКИ!$A$2:$L$655,3,FALSE)</f>
        <v>СЕМИЗОРОВА ВЕРОНИКА</v>
      </c>
      <c r="C19" s="129" t="str">
        <f>VLOOKUP($E19,УЧАСТНИКИ!$A$2:$L$655,4,FALSE)</f>
        <v>26.12.2009</v>
      </c>
      <c r="D19" s="257" t="str">
        <f>VLOOKUP($E19,УЧАСТНИКИ!$A$2:$L$655,5,FALSE)</f>
        <v>СШОРК СКА РОСТОВ Н/Д</v>
      </c>
      <c r="E19" s="254" t="s">
        <v>201</v>
      </c>
      <c r="F19" s="228"/>
      <c r="G19" s="17"/>
      <c r="H19" s="17"/>
      <c r="I19" s="13"/>
    </row>
    <row r="20" spans="1:11" ht="24.95" customHeight="1">
      <c r="A20" s="17" t="s">
        <v>52</v>
      </c>
      <c r="B20" s="12" t="str">
        <f>VLOOKUP($E20,УЧАСТНИКИ!$A$2:$L$655,3,FALSE)</f>
        <v>АФАНАСЬЕВА ВИКТОРИЯ</v>
      </c>
      <c r="C20" s="129" t="str">
        <f>VLOOKUP($E20,УЧАСТНИКИ!$A$2:$L$655,4,FALSE)</f>
        <v>13.04.2009</v>
      </c>
      <c r="D20" s="257" t="str">
        <f>VLOOKUP($E20,УЧАСТНИКИ!$A$2:$L$655,5,FALSE)</f>
        <v>СШОРК ЦСКА (СКА, Ростов н/Д)</v>
      </c>
      <c r="E20" s="254" t="s">
        <v>168</v>
      </c>
      <c r="F20" s="228"/>
      <c r="G20" s="17"/>
      <c r="H20" s="17"/>
      <c r="I20" s="13"/>
    </row>
    <row r="21" spans="1:11">
      <c r="A21" s="107"/>
      <c r="B21" s="113" t="s">
        <v>57</v>
      </c>
      <c r="C21" s="108"/>
      <c r="D21" s="108"/>
      <c r="E21" s="254"/>
      <c r="F21" s="108"/>
      <c r="G21" s="108"/>
      <c r="H21" s="108"/>
      <c r="I21" s="109"/>
    </row>
    <row r="22" spans="1:11" ht="24.95" customHeight="1">
      <c r="A22" s="17" t="s">
        <v>48</v>
      </c>
      <c r="B22" s="12" t="str">
        <f>VLOOKUP($E22,УЧАСТНИКИ!$A$2:$L$655,3,FALSE)</f>
        <v>КОНДРАТЬЕВА ЕКАТЕРИНА</v>
      </c>
      <c r="C22" s="129" t="str">
        <f>VLOOKUP($E22,УЧАСТНИКИ!$A$2:$L$655,4,FALSE)</f>
        <v>00.00.1999</v>
      </c>
      <c r="D22" s="257" t="str">
        <f>VLOOKUP($E22,УЧАСТНИКИ!$A$2:$L$655,5,FALSE)</f>
        <v>РОСТОВ ГБУ ДО РО СШОР-8</v>
      </c>
      <c r="E22" s="254" t="s">
        <v>287</v>
      </c>
      <c r="F22" s="228"/>
      <c r="G22" s="17"/>
      <c r="H22" s="17"/>
      <c r="I22" s="191">
        <f>VLOOKUP($E22,УЧАСТНИКИ!$A$2:$L$655,9,FALSE)</f>
        <v>0</v>
      </c>
    </row>
    <row r="23" spans="1:11" ht="24.95" customHeight="1">
      <c r="A23" s="17" t="s">
        <v>49</v>
      </c>
      <c r="B23" s="12" t="e">
        <f>VLOOKUP($E23,УЧАСТНИКИ!$A$2:$L$655,3,FALSE)</f>
        <v>#N/A</v>
      </c>
      <c r="C23" s="129" t="e">
        <f>VLOOKUP($E23,УЧАСТНИКИ!$A$2:$L$655,4,FALSE)</f>
        <v>#N/A</v>
      </c>
      <c r="D23" s="257" t="e">
        <f>VLOOKUP($E23,УЧАСТНИКИ!$A$2:$L$655,5,FALSE)</f>
        <v>#N/A</v>
      </c>
      <c r="E23" s="254" t="s">
        <v>169</v>
      </c>
      <c r="F23" s="228"/>
      <c r="G23" s="17"/>
      <c r="H23" s="17"/>
      <c r="I23" s="191" t="e">
        <f>VLOOKUP($E23,УЧАСТНИКИ!$A$2:$L$655,9,FALSE)</f>
        <v>#N/A</v>
      </c>
    </row>
    <row r="24" spans="1:11" ht="24.95" customHeight="1">
      <c r="A24" s="17" t="s">
        <v>50</v>
      </c>
      <c r="B24" s="12" t="str">
        <f>VLOOKUP($E24,УЧАСТНИКИ!$A$2:$L$655,3,FALSE)</f>
        <v>МУХАМЕДЖАНОВА АНАСТАСИЯ</v>
      </c>
      <c r="C24" s="129" t="str">
        <f>VLOOKUP($E24,УЧАСТНИКИ!$A$2:$L$655,4,FALSE)</f>
        <v>07.04.2008</v>
      </c>
      <c r="D24" s="257" t="str">
        <f>VLOOKUP($E24,УЧАСТНИКИ!$A$2:$L$655,5,FALSE)</f>
        <v>СШОРК ЦСКА (СКА, Ростов н/Д)</v>
      </c>
      <c r="E24" s="254" t="s">
        <v>242</v>
      </c>
      <c r="F24" s="228"/>
      <c r="G24" s="17"/>
      <c r="H24" s="17"/>
      <c r="I24" s="191">
        <f>VLOOKUP($E24,УЧАСТНИКИ!$A$2:$L$655,9,FALSE)</f>
        <v>0</v>
      </c>
    </row>
    <row r="25" spans="1:11" ht="24.95" customHeight="1">
      <c r="A25" s="17" t="s">
        <v>51</v>
      </c>
      <c r="B25" s="12" t="str">
        <f>VLOOKUP($E25,УЧАСТНИКИ!$A$2:$L$655,3,FALSE)</f>
        <v>КУЧЕРЯВАЯ АЛЕКСАНДРА</v>
      </c>
      <c r="C25" s="129" t="str">
        <f>VLOOKUP($E25,УЧАСТНИКИ!$A$2:$L$655,4,FALSE)</f>
        <v>8.02.2008</v>
      </c>
      <c r="D25" s="257" t="str">
        <f>VLOOKUP($E25,УЧАСТНИКИ!$A$2:$L$655,5,FALSE)</f>
        <v>ТАГАНРОГ СШОР-13</v>
      </c>
      <c r="E25" s="254" t="s">
        <v>162</v>
      </c>
      <c r="F25" s="228"/>
      <c r="G25" s="17"/>
      <c r="H25" s="17"/>
      <c r="I25" s="191">
        <f>VLOOKUP($E25,УЧАСТНИКИ!$A$2:$L$655,9,FALSE)</f>
        <v>0</v>
      </c>
    </row>
    <row r="26" spans="1:11" ht="24.95" customHeight="1">
      <c r="A26" s="17" t="s">
        <v>52</v>
      </c>
      <c r="B26" s="12" t="str">
        <f>VLOOKUP($E26,УЧАСТНИКИ!$A$2:$L$655,3,FALSE)</f>
        <v>АНОХИНА ДИАНА</v>
      </c>
      <c r="C26" s="129" t="str">
        <f>VLOOKUP($E26,УЧАСТНИКИ!$A$2:$L$655,4,FALSE)</f>
        <v>29.11.2009</v>
      </c>
      <c r="D26" s="257" t="str">
        <f>VLOOKUP($E26,УЧАСТНИКИ!$A$2:$L$655,5,FALSE)</f>
        <v>СШОРК ЦСКА (СКА, Ростов н/Д)</v>
      </c>
      <c r="E26" s="254" t="s">
        <v>207</v>
      </c>
      <c r="F26" s="228"/>
      <c r="G26" s="17"/>
      <c r="H26" s="17"/>
      <c r="I26" s="13"/>
    </row>
    <row r="27" spans="1:11">
      <c r="A27" s="107"/>
      <c r="B27" s="113" t="s">
        <v>58</v>
      </c>
      <c r="C27" s="108"/>
      <c r="D27" s="108"/>
      <c r="E27" s="254"/>
      <c r="F27" s="108"/>
      <c r="G27" s="108"/>
      <c r="H27" s="108"/>
      <c r="I27" s="247"/>
    </row>
    <row r="28" spans="1:11" ht="24.95" customHeight="1">
      <c r="A28" s="17" t="s">
        <v>48</v>
      </c>
      <c r="B28" s="266" t="str">
        <f>VLOOKUP($E28,УЧАСТНИКИ!$A$2:$L$655,3,FALSE)</f>
        <v>САМАРЧЕНКО АЛИНА</v>
      </c>
      <c r="C28" s="267" t="str">
        <f>VLOOKUP($E28,УЧАСТНИКИ!$A$2:$L$655,4,FALSE)</f>
        <v>25.08.2007</v>
      </c>
      <c r="D28" s="268" t="str">
        <f>VLOOKUP($E28,УЧАСТНИКИ!$A$2:$L$655,5,FALSE)</f>
        <v>ТАГАНРОГ СШОР-13</v>
      </c>
      <c r="E28" s="254" t="s">
        <v>222</v>
      </c>
      <c r="F28" s="228"/>
      <c r="G28" s="17"/>
      <c r="H28" s="17"/>
      <c r="I28" s="191">
        <f>VLOOKUP($E28,УЧАСТНИКИ!$A$2:$L$655,9,FALSE)</f>
        <v>0</v>
      </c>
    </row>
    <row r="29" spans="1:11" ht="24.95" customHeight="1">
      <c r="A29" s="17" t="s">
        <v>49</v>
      </c>
      <c r="B29" s="12" t="str">
        <f>VLOOKUP($E29,УЧАСТНИКИ!$A$2:$L$655,3,FALSE)</f>
        <v>ПОЛЯКОВА ЕКАТЕРИНА</v>
      </c>
      <c r="C29" s="129" t="str">
        <f>VLOOKUP($E29,УЧАСТНИКИ!$A$2:$L$655,4,FALSE)</f>
        <v>13.02.2008</v>
      </c>
      <c r="D29" s="257" t="str">
        <f>VLOOKUP($E29,УЧАСТНИКИ!$A$2:$L$655,5,FALSE)</f>
        <v>СШОРК ЦСКА (СКА, Ростов н/Д)</v>
      </c>
      <c r="E29" s="254" t="s">
        <v>257</v>
      </c>
      <c r="F29" s="228"/>
      <c r="G29" s="17"/>
      <c r="H29" s="17"/>
      <c r="I29" s="191">
        <f>VLOOKUP($E29,УЧАСТНИКИ!$A$2:$L$655,9,FALSE)</f>
        <v>0</v>
      </c>
    </row>
    <row r="30" spans="1:11" ht="24.95" customHeight="1">
      <c r="A30" s="17" t="s">
        <v>50</v>
      </c>
      <c r="B30" s="12" t="str">
        <f>VLOOKUP($E30,УЧАСТНИКИ!$A$2:$L$655,3,FALSE)</f>
        <v>МАГОМЕДОВА ЛЕЙСАН</v>
      </c>
      <c r="C30" s="129" t="str">
        <f>VLOOKUP($E30,УЧАСТНИКИ!$A$2:$L$655,4,FALSE)</f>
        <v>28.12.2009</v>
      </c>
      <c r="D30" s="257" t="str">
        <f>VLOOKUP($E30,УЧАСТНИКИ!$A$2:$L$655,5,FALSE)</f>
        <v>СШОРК ЦСКА (СКА, Ростов н/Д)</v>
      </c>
      <c r="E30" s="254" t="s">
        <v>259</v>
      </c>
      <c r="F30" s="228"/>
      <c r="G30" s="17"/>
      <c r="H30" s="17"/>
      <c r="I30" s="191">
        <f>VLOOKUP($E30,УЧАСТНИКИ!$A$2:$L$655,9,FALSE)</f>
        <v>0</v>
      </c>
    </row>
    <row r="31" spans="1:11" ht="24.95" customHeight="1">
      <c r="A31" s="17" t="s">
        <v>51</v>
      </c>
      <c r="B31" s="12" t="str">
        <f>VLOOKUP($E31,УЧАСТНИКИ!$A$2:$L$655,3,FALSE)</f>
        <v>ГЕРАСИМЕНКО АНАСТАСИЯ</v>
      </c>
      <c r="C31" s="129" t="str">
        <f>VLOOKUP($E31,УЧАСТНИКИ!$A$2:$L$655,4,FALSE)</f>
        <v>19.07.2008</v>
      </c>
      <c r="D31" s="257" t="str">
        <f>VLOOKUP($E31,УЧАСТНИКИ!$A$2:$L$655,5,FALSE)</f>
        <v>РОСТОВ СШ-1</v>
      </c>
      <c r="E31" s="254" t="s">
        <v>266</v>
      </c>
      <c r="F31" s="228"/>
      <c r="G31" s="17"/>
      <c r="H31" s="17"/>
      <c r="I31" s="191">
        <f>VLOOKUP($E31,УЧАСТНИКИ!$A$2:$L$655,9,FALSE)</f>
        <v>0</v>
      </c>
      <c r="K31" s="3"/>
    </row>
    <row r="32" spans="1:11" ht="24.95" customHeight="1">
      <c r="A32" s="17" t="s">
        <v>52</v>
      </c>
      <c r="B32" s="12" t="str">
        <f>VLOOKUP($E32,УЧАСТНИКИ!$A$2:$L$655,3,FALSE)</f>
        <v>КОТЛЯРОВА МАРГАРИТА</v>
      </c>
      <c r="C32" s="129" t="str">
        <f>VLOOKUP($E32,УЧАСТНИКИ!$A$2:$L$655,4,FALSE)</f>
        <v>07.05.2009</v>
      </c>
      <c r="D32" s="257" t="str">
        <f>VLOOKUP($E32,УЧАСТНИКИ!$A$2:$L$655,5,FALSE)</f>
        <v>СШОРК ЦСКА (СКА, Ростов н/Д)</v>
      </c>
      <c r="E32" s="254" t="s">
        <v>167</v>
      </c>
      <c r="F32" s="228"/>
      <c r="G32" s="17"/>
      <c r="H32" s="17"/>
      <c r="I32" s="191">
        <f>VLOOKUP($E32,УЧАСТНИКИ!$A$2:$L$655,9,FALSE)</f>
        <v>0</v>
      </c>
    </row>
    <row r="33" spans="1:9">
      <c r="A33" s="107"/>
      <c r="B33" s="113" t="s">
        <v>73</v>
      </c>
      <c r="C33" s="108"/>
      <c r="D33" s="108"/>
      <c r="E33" s="254"/>
      <c r="F33" s="108"/>
      <c r="G33" s="108"/>
      <c r="H33" s="108"/>
      <c r="I33" s="247"/>
    </row>
    <row r="34" spans="1:9" ht="24.95" customHeight="1">
      <c r="A34" s="17" t="s">
        <v>48</v>
      </c>
      <c r="B34" s="190" t="e">
        <f>VLOOKUP($E34,УЧАСТНИКИ!$A$2:$L$655,3,FALSE)</f>
        <v>#N/A</v>
      </c>
      <c r="C34" s="194" t="e">
        <f>VLOOKUP($E34,УЧАСТНИКИ!$A$2:$L$655,4,FALSE)</f>
        <v>#N/A</v>
      </c>
      <c r="D34" s="277" t="e">
        <f>VLOOKUP($E34,УЧАСТНИКИ!$A$2:$L$655,5,FALSE)</f>
        <v>#N/A</v>
      </c>
      <c r="E34" s="254"/>
      <c r="F34" s="228"/>
      <c r="G34" s="17"/>
      <c r="H34" s="17"/>
      <c r="I34" s="191" t="e">
        <f>VLOOKUP($E34,УЧАСТНИКИ!$A$2:$L$655,9,FALSE)</f>
        <v>#N/A</v>
      </c>
    </row>
    <row r="35" spans="1:9" ht="24.95" customHeight="1">
      <c r="A35" s="17" t="s">
        <v>49</v>
      </c>
      <c r="B35" s="198" t="str">
        <f>VLOOKUP($E35,УЧАСТНИКИ!$A$2:$L$655,3,FALSE)</f>
        <v>ЛИВАНОВСКАЯ СОФИЯ</v>
      </c>
      <c r="C35" s="199" t="str">
        <f>VLOOKUP($E35,УЧАСТНИКИ!$A$2:$L$655,4,FALSE)</f>
        <v>01.04.2009</v>
      </c>
      <c r="D35" s="257" t="str">
        <f>VLOOKUP($E35,УЧАСТНИКИ!$A$2:$L$655,5,FALSE)</f>
        <v>РОСТОВ СШ-1</v>
      </c>
      <c r="E35" s="254" t="s">
        <v>753</v>
      </c>
      <c r="F35" s="228"/>
      <c r="G35" s="17"/>
      <c r="H35" s="17"/>
      <c r="I35" s="191">
        <f>VLOOKUP($E35,УЧАСТНИКИ!$A$2:$L$655,9,FALSE)</f>
        <v>0</v>
      </c>
    </row>
    <row r="36" spans="1:9" ht="24.95" customHeight="1">
      <c r="A36" s="17" t="s">
        <v>50</v>
      </c>
      <c r="B36" s="12" t="str">
        <f>VLOOKUP($E36,УЧАСТНИКИ!$A$2:$L$655,3,FALSE)</f>
        <v>СТАРОДУБЦЕВА ВИКТОРИЯ</v>
      </c>
      <c r="C36" s="129" t="str">
        <f>VLOOKUP($E36,УЧАСТНИКИ!$A$2:$L$655,4,FALSE)</f>
        <v>17.02.2009</v>
      </c>
      <c r="D36" s="257" t="str">
        <f>VLOOKUP($E36,УЧАСТНИКИ!$A$2:$L$655,5,FALSE)</f>
        <v>РОСТОВ ГБУ ДО РО "СШОР-8"</v>
      </c>
      <c r="E36" s="254" t="s">
        <v>346</v>
      </c>
      <c r="F36" s="228"/>
      <c r="G36" s="17"/>
      <c r="H36" s="17"/>
      <c r="I36" s="191">
        <f>VLOOKUP($E36,УЧАСТНИКИ!$A$2:$L$655,9,FALSE)</f>
        <v>0</v>
      </c>
    </row>
    <row r="37" spans="1:9" ht="24.95" customHeight="1">
      <c r="A37" s="17" t="s">
        <v>51</v>
      </c>
      <c r="B37" s="12" t="str">
        <f>VLOOKUP($E37,УЧАСТНИКИ!$A$2:$L$655,3,FALSE)</f>
        <v>ТИХОНОВА ЕЛИЗАВЕТА</v>
      </c>
      <c r="C37" s="129" t="str">
        <f>VLOOKUP($E37,УЧАСТНИКИ!$A$2:$L$655,4,FALSE)</f>
        <v>24.09.2008</v>
      </c>
      <c r="D37" s="257" t="str">
        <f>VLOOKUP($E37,УЧАСТНИКИ!$A$2:$L$655,5,FALSE)</f>
        <v>ГУКОВО СШ ПРОМЕТЕЙ</v>
      </c>
      <c r="E37" s="254" t="s">
        <v>166</v>
      </c>
      <c r="F37" s="228"/>
      <c r="G37" s="17"/>
      <c r="H37" s="17"/>
      <c r="I37" s="191">
        <f>VLOOKUP($E37,УЧАСТНИКИ!$A$2:$L$655,9,FALSE)</f>
        <v>0</v>
      </c>
    </row>
    <row r="38" spans="1:9" ht="24.95" customHeight="1">
      <c r="A38" s="17" t="s">
        <v>52</v>
      </c>
      <c r="B38" s="12" t="str">
        <f>VLOOKUP($E38,УЧАСТНИКИ!$A$2:$L$655,3,FALSE)</f>
        <v>САВЕЛЬЕВА ВАРВАРА</v>
      </c>
      <c r="C38" s="129" t="str">
        <f>VLOOKUP($E38,УЧАСТНИКИ!$A$2:$L$655,4,FALSE)</f>
        <v>14.01.2008</v>
      </c>
      <c r="D38" s="257" t="str">
        <f>VLOOKUP($E38,УЧАСТНИКИ!$A$2:$L$655,5,FALSE)</f>
        <v>СШОРК ЦСКА (СКА, Ростов н/Д)</v>
      </c>
      <c r="E38" s="254" t="s">
        <v>299</v>
      </c>
      <c r="F38" s="228"/>
      <c r="G38" s="17"/>
      <c r="H38" s="17"/>
      <c r="I38" s="191">
        <f>VLOOKUP($E38,УЧАСТНИКИ!$A$2:$L$655,9,FALSE)</f>
        <v>0</v>
      </c>
    </row>
    <row r="39" spans="1:9">
      <c r="A39" s="107"/>
      <c r="B39" s="113" t="s">
        <v>35</v>
      </c>
      <c r="C39" s="108"/>
      <c r="D39" s="108"/>
      <c r="E39" s="108"/>
      <c r="F39" s="108"/>
      <c r="G39" s="108"/>
      <c r="H39" s="108"/>
      <c r="I39" s="247"/>
    </row>
    <row r="40" spans="1:9" ht="24.95" customHeight="1">
      <c r="A40" s="17" t="s">
        <v>48</v>
      </c>
      <c r="B40" s="12" t="str">
        <f>VLOOKUP($E40,УЧАСТНИКИ!$A$2:$L$655,3,FALSE)</f>
        <v xml:space="preserve">ЧЕПУРНЯК ОЛЬГА </v>
      </c>
      <c r="C40" s="129" t="str">
        <f>VLOOKUP($E40,УЧАСТНИКИ!$A$2:$L$655,4,FALSE)</f>
        <v>15.12.2009</v>
      </c>
      <c r="D40" s="257" t="str">
        <f>VLOOKUP($E40,УЧАСТНИКИ!$A$2:$L$655,5,FALSE)</f>
        <v>РОСТОВ ГБУ ДО РО СШОР-8</v>
      </c>
      <c r="E40" s="254" t="s">
        <v>757</v>
      </c>
      <c r="F40" s="228"/>
      <c r="G40" s="17"/>
      <c r="H40" s="17"/>
      <c r="I40" s="191" t="str">
        <f>VLOOKUP($E40,УЧАСТНИКИ!$A$2:$L$655,9,FALSE)</f>
        <v>МС</v>
      </c>
    </row>
    <row r="41" spans="1:9" ht="24.95" customHeight="1">
      <c r="A41" s="17" t="s">
        <v>49</v>
      </c>
      <c r="B41" s="12" t="str">
        <f>VLOOKUP($E41,УЧАСТНИКИ!$A$2:$L$655,3,FALSE)</f>
        <v>ЖУРАВСКАЯ ВИКТОРИЯ</v>
      </c>
      <c r="C41" s="129" t="str">
        <f>VLOOKUP($E41,УЧАСТНИКИ!$A$2:$L$655,4,FALSE)</f>
        <v>03.03.2007</v>
      </c>
      <c r="D41" s="257" t="str">
        <f>VLOOKUP($E41,УЧАСТНИКИ!$A$2:$L$655,5,FALSE)</f>
        <v>БАТАЙСК МБУ ДО СШ</v>
      </c>
      <c r="E41" s="254" t="s">
        <v>405</v>
      </c>
      <c r="F41" s="228"/>
      <c r="G41" s="17"/>
      <c r="H41" s="17"/>
      <c r="I41" s="191">
        <f>VLOOKUP($E41,УЧАСТНИКИ!$A$2:$L$655,9,FALSE)</f>
        <v>0</v>
      </c>
    </row>
    <row r="42" spans="1:9" ht="24.95" customHeight="1">
      <c r="A42" s="17" t="s">
        <v>50</v>
      </c>
      <c r="B42" s="12" t="e">
        <f>VLOOKUP($E42,УЧАСТНИКИ!$A$2:$L$655,3,FALSE)</f>
        <v>#N/A</v>
      </c>
      <c r="C42" s="129" t="e">
        <f>VLOOKUP($E42,УЧАСТНИКИ!$A$2:$L$655,4,FALSE)</f>
        <v>#N/A</v>
      </c>
      <c r="D42" s="257" t="e">
        <f>VLOOKUP($E42,УЧАСТНИКИ!$A$2:$L$655,5,FALSE)</f>
        <v>#N/A</v>
      </c>
      <c r="E42" s="254" t="s">
        <v>673</v>
      </c>
      <c r="F42" s="228"/>
      <c r="G42" s="17"/>
      <c r="H42" s="17"/>
      <c r="I42" s="191" t="e">
        <f>VLOOKUP($E42,УЧАСТНИКИ!$A$2:$L$655,9,FALSE)</f>
        <v>#N/A</v>
      </c>
    </row>
    <row r="43" spans="1:9" ht="24.95" customHeight="1">
      <c r="A43" s="17" t="s">
        <v>51</v>
      </c>
      <c r="B43" s="12" t="str">
        <f>VLOOKUP($E43,УЧАСТНИКИ!$A$2:$L$655,3,FALSE)</f>
        <v>НЕБЕЖКО ЗЛАТА</v>
      </c>
      <c r="C43" s="129" t="str">
        <f>VLOOKUP($E43,УЧАСТНИКИ!$A$2:$L$655,4,FALSE)</f>
        <v>18.10.2005</v>
      </c>
      <c r="D43" s="257" t="str">
        <f>VLOOKUP($E43,УЧАСТНИКИ!$A$2:$L$655,5,FALSE)</f>
        <v xml:space="preserve"> РОУОР НОВОЧЕРКАССК СШОР-1</v>
      </c>
      <c r="E43" s="1" t="s">
        <v>315</v>
      </c>
      <c r="F43" s="228"/>
      <c r="G43" s="17"/>
      <c r="H43" s="17"/>
      <c r="I43" s="191">
        <f>VLOOKUP($E43,УЧАСТНИКИ!$A$2:$L$655,9,FALSE)</f>
        <v>0</v>
      </c>
    </row>
    <row r="44" spans="1:9" ht="24.95" customHeight="1">
      <c r="A44" s="17" t="s">
        <v>52</v>
      </c>
      <c r="B44" s="12" t="e">
        <f>VLOOKUP($E44,УЧАСТНИКИ!$A$2:$L$655,3,FALSE)</f>
        <v>#N/A</v>
      </c>
      <c r="C44" s="129" t="e">
        <f>VLOOKUP($E44,УЧАСТНИКИ!$A$2:$L$655,4,FALSE)</f>
        <v>#N/A</v>
      </c>
      <c r="D44" s="257" t="e">
        <f>VLOOKUP($E44,УЧАСТНИКИ!$A$2:$L$655,5,FALSE)</f>
        <v>#N/A</v>
      </c>
      <c r="E44" s="254" t="s">
        <v>300</v>
      </c>
      <c r="F44" s="228"/>
      <c r="G44" s="17"/>
      <c r="H44" s="17"/>
      <c r="I44" s="191" t="e">
        <f>VLOOKUP($E44,УЧАСТНИКИ!$A$2:$L$655,9,FALSE)</f>
        <v>#N/A</v>
      </c>
    </row>
    <row r="45" spans="1:9">
      <c r="A45" s="107"/>
      <c r="B45" s="113" t="s">
        <v>1</v>
      </c>
      <c r="C45" s="108"/>
      <c r="D45" s="108"/>
      <c r="E45" s="108"/>
      <c r="F45" s="108"/>
      <c r="G45" s="108"/>
      <c r="H45" s="108"/>
      <c r="I45" s="247"/>
    </row>
    <row r="46" spans="1:9" ht="24.95" customHeight="1">
      <c r="A46" s="17" t="s">
        <v>48</v>
      </c>
      <c r="B46" s="348" t="e">
        <f>VLOOKUP($E46,УЧАСТНИКИ!$A$2:$L$655,3,FALSE)</f>
        <v>#N/A</v>
      </c>
      <c r="C46" s="350" t="e">
        <f>VLOOKUP($E46,УЧАСТНИКИ!$A$2:$L$655,4,FALSE)</f>
        <v>#N/A</v>
      </c>
      <c r="D46" s="352" t="e">
        <f>VLOOKUP($E46,УЧАСТНИКИ!$A$2:$L$655,5,FALSE)</f>
        <v>#N/A</v>
      </c>
      <c r="E46" s="17" t="s">
        <v>444</v>
      </c>
      <c r="F46" s="17"/>
      <c r="G46" s="17"/>
      <c r="H46" s="17"/>
      <c r="I46" s="191" t="e">
        <f>VLOOKUP($E46,УЧАСТНИКИ!$A$2:$L$655,9,FALSE)</f>
        <v>#N/A</v>
      </c>
    </row>
    <row r="47" spans="1:9" ht="24.95" customHeight="1">
      <c r="A47" s="17" t="s">
        <v>49</v>
      </c>
      <c r="B47" s="12" t="str">
        <f>VLOOKUP($E47,УЧАСТНИКИ!$A$2:$L$655,3,FALSE)</f>
        <v>ЧЕРНОВА АНАСТАСИЯ</v>
      </c>
      <c r="C47" s="129" t="str">
        <f>VLOOKUP($E47,УЧАСТНИКИ!$A$2:$L$655,4,FALSE)</f>
        <v>18.02.2007</v>
      </c>
      <c r="D47" s="257" t="str">
        <f>VLOOKUP($E47,УЧАСТНИКИ!$A$2:$L$655,5,FALSE)</f>
        <v>РОСТОВ ГБУ ДО РО "СШОР-8"</v>
      </c>
      <c r="E47" s="254" t="s">
        <v>296</v>
      </c>
      <c r="F47" s="228"/>
      <c r="G47" s="17"/>
      <c r="H47" s="17"/>
      <c r="I47" s="191">
        <f>VLOOKUP($E47,УЧАСТНИКИ!$A$2:$L$655,9,FALSE)</f>
        <v>0</v>
      </c>
    </row>
    <row r="48" spans="1:9" ht="24.95" customHeight="1">
      <c r="A48" s="17" t="s">
        <v>50</v>
      </c>
      <c r="B48" s="12" t="str">
        <f>VLOOKUP($E48,УЧАСТНИКИ!$A$2:$L$655,3,FALSE)</f>
        <v>ДЬЯЧЕНКО ЯНА</v>
      </c>
      <c r="C48" s="129" t="str">
        <f>VLOOKUP($E48,УЧАСТНИКИ!$A$2:$L$655,4,FALSE)</f>
        <v>15.07.2010</v>
      </c>
      <c r="D48" s="257" t="str">
        <f>VLOOKUP($E48,УЧАСТНИКИ!$A$2:$L$655,5,FALSE)</f>
        <v>РОСТОВ ГБУ ДО РО СШОР-8</v>
      </c>
      <c r="E48" s="254" t="s">
        <v>297</v>
      </c>
      <c r="F48" s="228"/>
      <c r="G48" s="17"/>
      <c r="H48" s="17"/>
      <c r="I48" s="191" t="str">
        <f>VLOOKUP($E48,УЧАСТНИКИ!$A$2:$L$655,9,FALSE)</f>
        <v>МС</v>
      </c>
    </row>
    <row r="49" spans="1:11" ht="24.95" customHeight="1">
      <c r="A49" s="17" t="s">
        <v>51</v>
      </c>
      <c r="B49" s="12" t="str">
        <f>VLOOKUP($E49,УЧАСТНИКИ!$A$2:$L$655,3,FALSE)</f>
        <v>КОЗЛОВА ЕКАТЕРИНА</v>
      </c>
      <c r="C49" s="129" t="str">
        <f>VLOOKUP($E49,УЧАСТНИКИ!$A$2:$L$655,4,FALSE)</f>
        <v>10.11.2007</v>
      </c>
      <c r="D49" s="257" t="str">
        <f>VLOOKUP($E49,УЧАСТНИКИ!$A$2:$L$655,5,FALSE)</f>
        <v>РОСТОВ СШ-1</v>
      </c>
      <c r="E49" s="254" t="s">
        <v>615</v>
      </c>
      <c r="F49" s="228"/>
      <c r="G49" s="17"/>
      <c r="H49" s="17"/>
      <c r="I49" s="191">
        <f>VLOOKUP($E49,УЧАСТНИКИ!$A$2:$L$655,9,FALSE)</f>
        <v>0</v>
      </c>
      <c r="K49" s="3"/>
    </row>
    <row r="50" spans="1:11" ht="24.95" customHeight="1">
      <c r="A50" s="17" t="s">
        <v>52</v>
      </c>
      <c r="B50" s="12" t="str">
        <f>VLOOKUP($E50,УЧАСТНИКИ!$A$2:$L$655,3,FALSE)</f>
        <v>СКРИПЧУК ПОЛИНА</v>
      </c>
      <c r="C50" s="129" t="str">
        <f>VLOOKUP($E50,УЧАСТНИКИ!$A$2:$L$655,4,FALSE)</f>
        <v>28.12.2009</v>
      </c>
      <c r="D50" s="257" t="str">
        <f>VLOOKUP($E50,УЧАСТНИКИ!$A$2:$L$655,5,FALSE)</f>
        <v>РОСТОВ СШ-1</v>
      </c>
      <c r="E50" s="254" t="s">
        <v>479</v>
      </c>
      <c r="F50" s="228"/>
      <c r="G50" s="17"/>
      <c r="H50" s="17"/>
      <c r="I50" s="191">
        <f>VLOOKUP($E50,УЧАСТНИКИ!$A$2:$L$655,9,FALSE)</f>
        <v>0</v>
      </c>
    </row>
    <row r="51" spans="1:11">
      <c r="A51" s="107"/>
      <c r="B51" s="113" t="s">
        <v>176</v>
      </c>
      <c r="C51" s="108"/>
      <c r="D51" s="108"/>
      <c r="E51" s="108"/>
      <c r="F51" s="108"/>
      <c r="G51" s="108"/>
      <c r="H51" s="108"/>
      <c r="I51" s="247"/>
    </row>
    <row r="52" spans="1:11" ht="24.95" customHeight="1">
      <c r="A52" s="17" t="s">
        <v>48</v>
      </c>
      <c r="B52" s="12" t="str">
        <f>VLOOKUP($E52,УЧАСТНИКИ!$A$2:$L$655,3,FALSE)</f>
        <v>МОРОЗОВА ВАЛЕРИЯ</v>
      </c>
      <c r="C52" s="129" t="str">
        <f>VLOOKUP($E52,УЧАСТНИКИ!$A$2:$L$655,4,FALSE)</f>
        <v>00.00.2006</v>
      </c>
      <c r="D52" s="29" t="str">
        <f>VLOOKUP($E52,УЧАСТНИКИ!$A$2:$L$655,5,FALSE)</f>
        <v>ТАГАНРОГ СШОР-13</v>
      </c>
      <c r="E52" s="17" t="s">
        <v>223</v>
      </c>
      <c r="F52" s="17"/>
      <c r="G52" s="17"/>
      <c r="H52" s="17"/>
      <c r="I52" s="191">
        <f>VLOOKUP($E52,УЧАСТНИКИ!$A$2:$L$655,9,FALSE)</f>
        <v>0</v>
      </c>
    </row>
    <row r="53" spans="1:11" ht="24.95" customHeight="1">
      <c r="A53" s="17" t="s">
        <v>49</v>
      </c>
      <c r="B53" s="12" t="e">
        <f>VLOOKUP($E53,УЧАСТНИКИ!$A$2:$L$655,3,FALSE)</f>
        <v>#N/A</v>
      </c>
      <c r="C53" s="129" t="e">
        <f>VLOOKUP($E53,УЧАСТНИКИ!$A$2:$L$655,4,FALSE)</f>
        <v>#N/A</v>
      </c>
      <c r="D53" s="257" t="e">
        <f>VLOOKUP($E53,УЧАСТНИКИ!$A$2:$L$655,5,FALSE)</f>
        <v>#N/A</v>
      </c>
      <c r="E53" s="254" t="s">
        <v>551</v>
      </c>
      <c r="F53" s="228"/>
      <c r="G53" s="17"/>
      <c r="H53" s="17"/>
      <c r="I53" s="191" t="e">
        <f>VLOOKUP($E53,УЧАСТНИКИ!$A$2:$L$655,9,FALSE)</f>
        <v>#N/A</v>
      </c>
    </row>
    <row r="54" spans="1:11" ht="24.95" customHeight="1">
      <c r="A54" s="17" t="s">
        <v>50</v>
      </c>
      <c r="B54" s="198" t="str">
        <f>VLOOKUP($E54,УЧАСТНИКИ!$A$2:$L$655,3,FALSE)</f>
        <v>ТОГУНОВА ВИКТОРИЯ</v>
      </c>
      <c r="C54" s="199" t="str">
        <f>VLOOKUP($E54,УЧАСТНИКИ!$A$2:$L$655,4,FALSE)</f>
        <v>07.04.2009</v>
      </c>
      <c r="D54" s="257" t="str">
        <f>VLOOKUP($E54,УЧАСТНИКИ!$A$2:$L$655,5,FALSE)</f>
        <v>РОСТОВ ГБУ ДО РО СШОР-8</v>
      </c>
      <c r="E54" s="254" t="s">
        <v>762</v>
      </c>
      <c r="F54" s="228"/>
      <c r="G54" s="17"/>
      <c r="H54" s="17"/>
      <c r="I54" s="191" t="str">
        <f>VLOOKUP($E54,УЧАСТНИКИ!$A$2:$L$655,9,FALSE)</f>
        <v>МС</v>
      </c>
    </row>
    <row r="55" spans="1:11" ht="24.95" customHeight="1">
      <c r="A55" s="17" t="s">
        <v>51</v>
      </c>
      <c r="B55" s="12" t="str">
        <f>VLOOKUP($E55,УЧАСТНИКИ!$A$2:$L$655,3,FALSE)</f>
        <v>ПОДУШКО МАРИЯ</v>
      </c>
      <c r="C55" s="129" t="str">
        <f>VLOOKUP($E55,УЧАСТНИКИ!$A$2:$L$655,4,FALSE)</f>
        <v>17.06.2008</v>
      </c>
      <c r="D55" s="257" t="str">
        <f>VLOOKUP($E55,УЧАСТНИКИ!$A$2:$L$655,5,FALSE)</f>
        <v>АЗОВ СШ-2</v>
      </c>
      <c r="E55" s="254" t="s">
        <v>547</v>
      </c>
      <c r="F55" s="228"/>
      <c r="G55" s="17"/>
      <c r="H55" s="17"/>
      <c r="I55" s="191">
        <f>VLOOKUP($E55,УЧАСТНИКИ!$A$2:$L$655,9,FALSE)</f>
        <v>0</v>
      </c>
    </row>
    <row r="56" spans="1:11" ht="24.95" customHeight="1">
      <c r="A56" s="17" t="s">
        <v>52</v>
      </c>
      <c r="B56" s="12" t="e">
        <f>VLOOKUP($E56,УЧАСТНИКИ!$A$2:$L$655,3,FALSE)</f>
        <v>#N/A</v>
      </c>
      <c r="C56" s="129" t="e">
        <f>VLOOKUP($E56,УЧАСТНИКИ!$A$2:$L$655,4,FALSE)</f>
        <v>#N/A</v>
      </c>
      <c r="D56" s="257" t="e">
        <f>VLOOKUP($E56,УЧАСТНИКИ!$A$2:$L$655,5,FALSE)</f>
        <v>#N/A</v>
      </c>
      <c r="E56" s="254" t="s">
        <v>760</v>
      </c>
      <c r="F56" s="228"/>
      <c r="G56" s="17"/>
      <c r="H56" s="17"/>
      <c r="I56" s="191" t="e">
        <f>VLOOKUP($E56,УЧАСТНИКИ!$A$2:$L$655,9,FALSE)</f>
        <v>#N/A</v>
      </c>
    </row>
    <row r="57" spans="1:11">
      <c r="A57" s="107"/>
      <c r="B57" s="113" t="s">
        <v>177</v>
      </c>
      <c r="C57" s="108"/>
      <c r="D57" s="108"/>
      <c r="E57" s="108"/>
      <c r="F57" s="108"/>
      <c r="G57" s="108"/>
      <c r="H57" s="108"/>
      <c r="I57" s="247"/>
    </row>
    <row r="58" spans="1:11" ht="24.95" customHeight="1">
      <c r="A58" s="17" t="s">
        <v>48</v>
      </c>
      <c r="B58" s="12" t="e">
        <f>VLOOKUP($E58,УЧАСТНИКИ!$A$2:$L$655,3,FALSE)</f>
        <v>#N/A</v>
      </c>
      <c r="C58" s="129" t="e">
        <f>VLOOKUP($E58,УЧАСТНИКИ!$A$2:$L$655,4,FALSE)</f>
        <v>#N/A</v>
      </c>
      <c r="D58" s="257" t="e">
        <f>VLOOKUP($E58,УЧАСТНИКИ!$A$2:$L$655,5,FALSE)</f>
        <v>#N/A</v>
      </c>
      <c r="E58" s="254" t="s">
        <v>160</v>
      </c>
      <c r="F58" s="228"/>
      <c r="G58" s="17"/>
      <c r="H58" s="17"/>
      <c r="I58" s="191" t="e">
        <f>VLOOKUP($E58,УЧАСТНИКИ!$A$2:$L$655,9,FALSE)</f>
        <v>#N/A</v>
      </c>
    </row>
    <row r="59" spans="1:11" ht="24.95" customHeight="1">
      <c r="A59" s="17" t="s">
        <v>49</v>
      </c>
      <c r="B59" s="12" t="str">
        <f>VLOOKUP($E59,УЧАСТНИКИ!$A$2:$L$655,3,FALSE)</f>
        <v>РОМАНОВА АНАСТАСИЯ</v>
      </c>
      <c r="C59" s="129" t="str">
        <f>VLOOKUP($E59,УЧАСТНИКИ!$A$2:$L$655,4,FALSE)</f>
        <v>08.05.2010</v>
      </c>
      <c r="D59" s="257" t="str">
        <f>VLOOKUP($E59,УЧАСТНИКИ!$A$2:$L$655,5,FALSE)</f>
        <v>СШОР-5</v>
      </c>
      <c r="E59" s="254" t="s">
        <v>761</v>
      </c>
      <c r="F59" s="228"/>
      <c r="G59" s="17"/>
      <c r="H59" s="17"/>
      <c r="I59" s="191">
        <f>VLOOKUP($E59,УЧАСТНИКИ!$A$2:$L$655,9,FALSE)</f>
        <v>0</v>
      </c>
    </row>
    <row r="60" spans="1:11" ht="24.95" customHeight="1">
      <c r="A60" s="17" t="s">
        <v>50</v>
      </c>
      <c r="B60" s="12" t="e">
        <f>VLOOKUP($E60,УЧАСТНИКИ!$A$2:$L$655,3,FALSE)</f>
        <v>#N/A</v>
      </c>
      <c r="C60" s="129" t="e">
        <f>VLOOKUP($E60,УЧАСТНИКИ!$A$2:$L$655,4,FALSE)</f>
        <v>#N/A</v>
      </c>
      <c r="D60" s="257" t="e">
        <f>VLOOKUP($E60,УЧАСТНИКИ!$A$2:$L$655,5,FALSE)</f>
        <v>#N/A</v>
      </c>
      <c r="E60" s="254" t="s">
        <v>554</v>
      </c>
      <c r="F60" s="228"/>
      <c r="G60" s="17"/>
      <c r="H60" s="17"/>
      <c r="I60" s="191" t="e">
        <f>VLOOKUP($E60,УЧАСТНИКИ!$A$2:$L$655,9,FALSE)</f>
        <v>#N/A</v>
      </c>
    </row>
    <row r="61" spans="1:11" ht="24.95" customHeight="1">
      <c r="A61" s="17" t="s">
        <v>51</v>
      </c>
      <c r="B61" s="12" t="str">
        <f>VLOOKUP($E61,УЧАСТНИКИ!$A$2:$L$655,3,FALSE)</f>
        <v>ПЯТАКОВА МАРИНА</v>
      </c>
      <c r="C61" s="129" t="str">
        <f>VLOOKUP($E61,УЧАСТНИКИ!$A$2:$L$655,4,FALSE)</f>
        <v>16.04.2007</v>
      </c>
      <c r="D61" s="257" t="str">
        <f>VLOOKUP($E61,УЧАСТНИКИ!$A$2:$L$655,5,FALSE)</f>
        <v>РОСТОВ СШ-1</v>
      </c>
      <c r="E61" s="254" t="s">
        <v>493</v>
      </c>
      <c r="F61" s="228"/>
      <c r="G61" s="17"/>
      <c r="H61" s="17"/>
      <c r="I61" s="191">
        <f>VLOOKUP($E61,УЧАСТНИКИ!$A$2:$L$655,9,FALSE)</f>
        <v>0</v>
      </c>
    </row>
    <row r="62" spans="1:11" ht="24.95" customHeight="1">
      <c r="A62" s="17" t="s">
        <v>52</v>
      </c>
      <c r="B62" s="12" t="e">
        <f>VLOOKUP($E62,УЧАСТНИКИ!$A$2:$L$655,3,FALSE)</f>
        <v>#N/A</v>
      </c>
      <c r="C62" s="129" t="e">
        <f>VLOOKUP($E62,УЧАСТНИКИ!$A$2:$L$655,4,FALSE)</f>
        <v>#N/A</v>
      </c>
      <c r="D62" s="257" t="e">
        <f>VLOOKUP($E62,УЧАСТНИКИ!$A$2:$L$655,5,FALSE)</f>
        <v>#N/A</v>
      </c>
      <c r="E62" s="254" t="s">
        <v>302</v>
      </c>
      <c r="F62" s="228"/>
      <c r="G62" s="17"/>
      <c r="H62" s="17"/>
      <c r="I62" s="191" t="e">
        <f>VLOOKUP($E62,УЧАСТНИКИ!$A$2:$L$655,9,FALSE)</f>
        <v>#N/A</v>
      </c>
    </row>
    <row r="63" spans="1:11">
      <c r="A63" s="107"/>
      <c r="B63" s="113" t="s">
        <v>178</v>
      </c>
      <c r="C63" s="108"/>
      <c r="D63" s="108"/>
      <c r="E63" s="108"/>
      <c r="F63" s="108"/>
      <c r="G63" s="108"/>
      <c r="H63" s="108"/>
      <c r="I63" s="109"/>
    </row>
    <row r="64" spans="1:11" ht="24.95" customHeight="1">
      <c r="A64" s="17" t="s">
        <v>48</v>
      </c>
      <c r="B64" s="12" t="str">
        <f>VLOOKUP($E64,УЧАСТНИКИ!$A$2:$L$655,3,FALSE)</f>
        <v>ОМАНАДЗЕ МЕЛАНИЯ</v>
      </c>
      <c r="C64" s="129" t="str">
        <f>VLOOKUP($E64,УЧАСТНИКИ!$A$2:$L$655,4,FALSE)</f>
        <v>12.11.2008</v>
      </c>
      <c r="D64" s="29" t="str">
        <f>VLOOKUP($E64,УЧАСТНИКИ!$A$2:$L$655,5,FALSE)</f>
        <v>РОСТОВ СШ-1</v>
      </c>
      <c r="E64" s="17" t="s">
        <v>453</v>
      </c>
      <c r="F64" s="17"/>
      <c r="G64" s="17"/>
      <c r="H64" s="17"/>
      <c r="I64" s="191">
        <f>VLOOKUP($E64,УЧАСТНИКИ!$A$2:$L$655,9,FALSE)</f>
        <v>0</v>
      </c>
    </row>
    <row r="65" spans="1:9" ht="24.95" customHeight="1">
      <c r="A65" s="17" t="s">
        <v>49</v>
      </c>
      <c r="B65" s="12" t="str">
        <f>VLOOKUP($E65,УЧАСТНИКИ!$A$2:$L$655,3,FALSE)</f>
        <v>ВОРОЖЦОВА МАРИНА</v>
      </c>
      <c r="C65" s="129" t="str">
        <f>VLOOKUP($E65,УЧАСТНИКИ!$A$2:$L$655,4,FALSE)</f>
        <v>16.09.2007</v>
      </c>
      <c r="D65" s="29" t="str">
        <f>VLOOKUP($E65,УЧАСТНИКИ!$A$2:$L$655,5,FALSE)</f>
        <v>ТАГАНРОГ СШОР-13</v>
      </c>
      <c r="E65" s="17" t="s">
        <v>314</v>
      </c>
      <c r="F65" s="17"/>
      <c r="G65" s="17"/>
      <c r="H65" s="17"/>
      <c r="I65" s="191">
        <f>VLOOKUP($E65,УЧАСТНИКИ!$A$2:$L$655,9,FALSE)</f>
        <v>0</v>
      </c>
    </row>
    <row r="66" spans="1:9" ht="24.95" customHeight="1">
      <c r="A66" s="17" t="s">
        <v>50</v>
      </c>
      <c r="B66" s="12" t="e">
        <f>VLOOKUP($E66,УЧАСТНИКИ!$A$2:$L$655,3,FALSE)</f>
        <v>#N/A</v>
      </c>
      <c r="C66" s="129" t="e">
        <f>VLOOKUP($E66,УЧАСТНИКИ!$A$2:$L$655,4,FALSE)</f>
        <v>#N/A</v>
      </c>
      <c r="D66" s="29" t="e">
        <f>VLOOKUP($E66,УЧАСТНИКИ!$A$2:$L$655,5,FALSE)</f>
        <v>#N/A</v>
      </c>
      <c r="E66" s="17" t="s">
        <v>498</v>
      </c>
      <c r="F66" s="17"/>
      <c r="G66" s="17"/>
      <c r="H66" s="17"/>
      <c r="I66" s="191" t="e">
        <f>VLOOKUP($E66,УЧАСТНИКИ!$A$2:$L$655,9,FALSE)</f>
        <v>#N/A</v>
      </c>
    </row>
    <row r="67" spans="1:9" ht="24.95" customHeight="1">
      <c r="A67" s="17" t="s">
        <v>51</v>
      </c>
      <c r="B67" s="12" t="e">
        <f>VLOOKUP($E67,УЧАСТНИКИ!$A$2:$L$655,3,FALSE)</f>
        <v>#N/A</v>
      </c>
      <c r="C67" s="129" t="e">
        <f>VLOOKUP($E67,УЧАСТНИКИ!$A$2:$L$655,4,FALSE)</f>
        <v>#N/A</v>
      </c>
      <c r="D67" s="29" t="e">
        <f>VLOOKUP($E67,УЧАСТНИКИ!$A$2:$L$655,5,FALSE)</f>
        <v>#N/A</v>
      </c>
      <c r="E67" s="17" t="s">
        <v>720</v>
      </c>
      <c r="F67" s="17"/>
      <c r="G67" s="17"/>
      <c r="H67" s="17"/>
      <c r="I67" s="191" t="e">
        <f>VLOOKUP($E67,УЧАСТНИКИ!$A$2:$L$655,9,FALSE)</f>
        <v>#N/A</v>
      </c>
    </row>
    <row r="68" spans="1:9" ht="24.95" customHeight="1">
      <c r="A68" s="17" t="s">
        <v>52</v>
      </c>
      <c r="B68" s="12" t="e">
        <f>VLOOKUP($E68,УЧАСТНИКИ!$A$2:$L$655,3,FALSE)</f>
        <v>#N/A</v>
      </c>
      <c r="C68" s="129" t="e">
        <f>VLOOKUP($E68,УЧАСТНИКИ!$A$2:$L$655,4,FALSE)</f>
        <v>#N/A</v>
      </c>
      <c r="D68" s="29" t="e">
        <f>VLOOKUP($E68,УЧАСТНИКИ!$A$2:$L$655,5,FALSE)</f>
        <v>#N/A</v>
      </c>
      <c r="E68" s="17" t="s">
        <v>333</v>
      </c>
      <c r="F68" s="17"/>
      <c r="G68" s="17"/>
      <c r="H68" s="17"/>
      <c r="I68" s="191" t="e">
        <f>VLOOKUP($E68,УЧАСТНИКИ!$A$2:$L$655,9,FALSE)</f>
        <v>#N/A</v>
      </c>
    </row>
    <row r="69" spans="1:9">
      <c r="A69" s="107"/>
      <c r="B69" s="113" t="s">
        <v>179</v>
      </c>
      <c r="C69" s="108"/>
      <c r="D69" s="108"/>
      <c r="E69" s="108"/>
      <c r="F69" s="108"/>
      <c r="G69" s="108"/>
      <c r="H69" s="108"/>
      <c r="I69" s="109"/>
    </row>
    <row r="70" spans="1:9" ht="20.100000000000001" customHeight="1">
      <c r="A70" s="17" t="s">
        <v>48</v>
      </c>
      <c r="B70" s="12" t="e">
        <f>VLOOKUP($E70,УЧАСТНИКИ!$A$2:$L$655,3,FALSE)</f>
        <v>#N/A</v>
      </c>
      <c r="C70" s="129" t="e">
        <f>VLOOKUP($E70,УЧАСТНИКИ!$A$2:$L$655,4,FALSE)</f>
        <v>#N/A</v>
      </c>
      <c r="D70" s="29" t="e">
        <f>VLOOKUP($E70,УЧАСТНИКИ!$A$2:$L$655,5,FALSE)</f>
        <v>#N/A</v>
      </c>
      <c r="E70" s="17" t="s">
        <v>758</v>
      </c>
      <c r="F70" s="17"/>
      <c r="G70" s="17"/>
      <c r="H70" s="17"/>
      <c r="I70" s="191" t="e">
        <f>VLOOKUP($E70,УЧАСТНИКИ!$A$2:$L$655,9,FALSE)</f>
        <v>#N/A</v>
      </c>
    </row>
    <row r="71" spans="1:9" ht="20.100000000000001" customHeight="1">
      <c r="A71" s="17" t="s">
        <v>49</v>
      </c>
      <c r="B71" s="12" t="str">
        <f>VLOOKUP($E71,УЧАСТНИКИ!$A$2:$L$655,3,FALSE)</f>
        <v>ЕНИНА ПОЛИНА</v>
      </c>
      <c r="C71" s="129" t="str">
        <f>VLOOKUP($E71,УЧАСТНИКИ!$A$2:$L$655,4,FALSE)</f>
        <v>19.12.2008</v>
      </c>
      <c r="D71" s="29" t="str">
        <f>VLOOKUP($E71,УЧАСТНИКИ!$A$2:$L$655,5,FALSE)</f>
        <v>РОСТОВ СШ-1</v>
      </c>
      <c r="E71" s="254" t="s">
        <v>520</v>
      </c>
      <c r="F71" s="17"/>
      <c r="G71" s="17"/>
      <c r="H71" s="17"/>
      <c r="I71" s="191">
        <f>VLOOKUP($E71,УЧАСТНИКИ!$A$2:$L$655,9,FALSE)</f>
        <v>0</v>
      </c>
    </row>
    <row r="72" spans="1:9" ht="20.100000000000001" customHeight="1">
      <c r="A72" s="17" t="s">
        <v>50</v>
      </c>
      <c r="B72" s="12" t="str">
        <f>VLOOKUP($E72,УЧАСТНИКИ!$A$2:$L$655,3,FALSE)</f>
        <v>УРУРОВА СОФЬЯ</v>
      </c>
      <c r="C72" s="129" t="str">
        <f>VLOOKUP($E72,УЧАСТНИКИ!$A$2:$L$655,4,FALSE)</f>
        <v>10.06.2007</v>
      </c>
      <c r="D72" s="29" t="str">
        <f>VLOOKUP($E72,УЧАСТНИКИ!$A$2:$L$655,5,FALSE)</f>
        <v>АЗОВ СШ-2</v>
      </c>
      <c r="E72" s="254" t="s">
        <v>390</v>
      </c>
      <c r="F72" s="17"/>
      <c r="G72" s="17"/>
      <c r="H72" s="17"/>
      <c r="I72" s="191">
        <f>VLOOKUP($E72,УЧАСТНИКИ!$A$2:$L$655,9,FALSE)</f>
        <v>0</v>
      </c>
    </row>
    <row r="73" spans="1:9" ht="20.100000000000001" customHeight="1">
      <c r="A73" s="17" t="s">
        <v>51</v>
      </c>
      <c r="B73" s="12" t="e">
        <f>VLOOKUP($E73,УЧАСТНИКИ!$A$2:$L$655,3,FALSE)</f>
        <v>#N/A</v>
      </c>
      <c r="C73" s="129" t="e">
        <f>VLOOKUP($E73,УЧАСТНИКИ!$A$2:$L$655,4,FALSE)</f>
        <v>#N/A</v>
      </c>
      <c r="D73" s="29" t="e">
        <f>VLOOKUP($E73,УЧАСТНИКИ!$A$2:$L$655,5,FALSE)</f>
        <v>#N/A</v>
      </c>
      <c r="E73" s="17" t="s">
        <v>463</v>
      </c>
      <c r="F73" s="17"/>
      <c r="G73" s="17"/>
      <c r="H73" s="17"/>
      <c r="I73" s="191" t="e">
        <f>VLOOKUP($E73,УЧАСТНИКИ!$A$2:$L$655,9,FALSE)</f>
        <v>#N/A</v>
      </c>
    </row>
    <row r="74" spans="1:9" ht="20.100000000000001" customHeight="1">
      <c r="A74" s="17" t="s">
        <v>52</v>
      </c>
      <c r="B74" s="12" t="str">
        <f>VLOOKUP($E74,УЧАСТНИКИ!$A$2:$L$655,3,FALSE)</f>
        <v>ЕМЕЦ АРИНА</v>
      </c>
      <c r="C74" s="129" t="str">
        <f>VLOOKUP($E74,УЧАСТНИКИ!$A$2:$L$655,4,FALSE)</f>
        <v>08.10.2008</v>
      </c>
      <c r="D74" s="29" t="str">
        <f>VLOOKUP($E74,УЧАСТНИКИ!$A$2:$L$655,5,FALSE)</f>
        <v>РОСТОВ ГБУ ДО РО СШОР-8</v>
      </c>
      <c r="E74" s="17" t="s">
        <v>658</v>
      </c>
      <c r="F74" s="17"/>
      <c r="G74" s="17"/>
      <c r="H74" s="17"/>
      <c r="I74" s="191" t="str">
        <f>VLOOKUP($E74,УЧАСТНИКИ!$A$2:$L$655,9,FALSE)</f>
        <v>МС</v>
      </c>
    </row>
    <row r="75" spans="1:9">
      <c r="A75" s="107"/>
      <c r="B75" s="113" t="s">
        <v>217</v>
      </c>
      <c r="C75" s="108"/>
      <c r="D75" s="108"/>
      <c r="E75" s="108"/>
      <c r="F75" s="108"/>
      <c r="G75" s="108"/>
      <c r="H75" s="108"/>
      <c r="I75" s="247"/>
    </row>
    <row r="76" spans="1:9" ht="20.100000000000001" customHeight="1">
      <c r="A76" s="17" t="s">
        <v>48</v>
      </c>
      <c r="B76" s="12" t="e">
        <f>VLOOKUP($E76,УЧАСТНИКИ!$A$2:$L$655,3,FALSE)</f>
        <v>#N/A</v>
      </c>
      <c r="C76" s="129" t="e">
        <f>VLOOKUP($E76,УЧАСТНИКИ!$A$2:$L$655,4,FALSE)</f>
        <v>#N/A</v>
      </c>
      <c r="D76" s="29" t="e">
        <f>VLOOKUP($E76,УЧАСТНИКИ!$A$2:$L$655,5,FALSE)</f>
        <v>#N/A</v>
      </c>
      <c r="E76" s="17" t="s">
        <v>309</v>
      </c>
      <c r="F76" s="17"/>
      <c r="G76" s="17"/>
      <c r="H76" s="17"/>
      <c r="I76" s="191" t="e">
        <f>VLOOKUP($E76,УЧАСТНИКИ!$A$2:$L$655,9,FALSE)</f>
        <v>#N/A</v>
      </c>
    </row>
    <row r="77" spans="1:9" ht="20.100000000000001" customHeight="1">
      <c r="A77" s="17" t="s">
        <v>49</v>
      </c>
      <c r="B77" s="12" t="str">
        <f>VLOOKUP($E77,УЧАСТНИКИ!$A$2:$L$655,3,FALSE)</f>
        <v>ПРОКОПЕНКО ИРИНА</v>
      </c>
      <c r="C77" s="129" t="str">
        <f>VLOOKUP($E77,УЧАСТНИКИ!$A$2:$L$655,4,FALSE)</f>
        <v>29.06.2007</v>
      </c>
      <c r="D77" s="29" t="str">
        <f>VLOOKUP($E77,УЧАСТНИКИ!$A$2:$L$655,5,FALSE)</f>
        <v>РОСТОВ СШ-1</v>
      </c>
      <c r="E77" s="17" t="s">
        <v>475</v>
      </c>
      <c r="F77" s="17"/>
      <c r="G77" s="17"/>
      <c r="H77" s="17"/>
      <c r="I77" s="191">
        <f>VLOOKUP($E77,УЧАСТНИКИ!$A$2:$L$655,9,FALSE)</f>
        <v>0</v>
      </c>
    </row>
    <row r="78" spans="1:9" ht="20.100000000000001" customHeight="1">
      <c r="A78" s="17" t="s">
        <v>50</v>
      </c>
      <c r="B78" s="12" t="str">
        <f>VLOOKUP($E78,УЧАСТНИКИ!$A$2:$L$655,3,FALSE)</f>
        <v>НЕНАШЕВА АМАЛИЯ</v>
      </c>
      <c r="C78" s="129" t="str">
        <f>VLOOKUP($E78,УЧАСТНИКИ!$A$2:$L$655,4,FALSE)</f>
        <v>03.08.2007</v>
      </c>
      <c r="D78" s="29" t="str">
        <f>VLOOKUP($E78,УЧАСТНИКИ!$A$2:$L$655,5,FALSE)</f>
        <v>РОСТОВ СШ-1</v>
      </c>
      <c r="E78" s="17" t="s">
        <v>200</v>
      </c>
      <c r="F78" s="17"/>
      <c r="G78" s="17"/>
      <c r="H78" s="17"/>
      <c r="I78" s="191">
        <f>VLOOKUP($E78,УЧАСТНИКИ!$A$2:$L$655,9,FALSE)</f>
        <v>0</v>
      </c>
    </row>
    <row r="79" spans="1:9" ht="20.100000000000001" customHeight="1">
      <c r="A79" s="17" t="s">
        <v>51</v>
      </c>
      <c r="B79" s="12" t="e">
        <f>VLOOKUP($E79,УЧАСТНИКИ!$A$2:$L$655,3,FALSE)</f>
        <v>#N/A</v>
      </c>
      <c r="C79" s="129" t="e">
        <f>VLOOKUP($E79,УЧАСТНИКИ!$A$2:$L$655,4,FALSE)</f>
        <v>#N/A</v>
      </c>
      <c r="D79" s="29" t="e">
        <f>VLOOKUP($E79,УЧАСТНИКИ!$A$2:$L$655,5,FALSE)</f>
        <v>#N/A</v>
      </c>
      <c r="E79" s="17" t="s">
        <v>546</v>
      </c>
      <c r="F79" s="17"/>
      <c r="G79" s="17"/>
      <c r="H79" s="17"/>
      <c r="I79" s="191" t="e">
        <f>VLOOKUP($E79,УЧАСТНИКИ!$A$2:$L$655,9,FALSE)</f>
        <v>#N/A</v>
      </c>
    </row>
    <row r="80" spans="1:9" ht="20.100000000000001" customHeight="1">
      <c r="A80" s="17" t="s">
        <v>52</v>
      </c>
      <c r="B80" s="12" t="str">
        <f>VLOOKUP($E80,УЧАСТНИКИ!$A$2:$L$655,3,FALSE)</f>
        <v>ГАРАЩЕНКО АРИНА</v>
      </c>
      <c r="C80" s="129" t="str">
        <f>VLOOKUP($E80,УЧАСТНИКИ!$A$2:$L$655,4,FALSE)</f>
        <v>26.04.2008</v>
      </c>
      <c r="D80" s="29" t="str">
        <f>VLOOKUP($E80,УЧАСТНИКИ!$A$2:$L$655,5,FALSE)</f>
        <v>АЗОВ СШ-2</v>
      </c>
      <c r="E80" s="17" t="s">
        <v>394</v>
      </c>
      <c r="F80" s="17"/>
      <c r="G80" s="17"/>
      <c r="H80" s="17"/>
      <c r="I80" s="191">
        <f>VLOOKUP($E80,УЧАСТНИКИ!$A$2:$L$655,9,FALSE)</f>
        <v>0</v>
      </c>
    </row>
    <row r="81" spans="1:9">
      <c r="A81" s="107"/>
      <c r="B81" s="113" t="s">
        <v>218</v>
      </c>
      <c r="C81" s="108"/>
      <c r="D81" s="108"/>
      <c r="E81" s="108"/>
      <c r="F81" s="108"/>
      <c r="G81" s="108"/>
      <c r="H81" s="108"/>
      <c r="I81" s="247"/>
    </row>
    <row r="82" spans="1:9" ht="20.100000000000001" customHeight="1">
      <c r="A82" s="17" t="s">
        <v>48</v>
      </c>
      <c r="B82" s="12" t="str">
        <f>VLOOKUP($E82,УЧАСТНИКИ!$A$2:$L$655,3,FALSE)</f>
        <v>КОЛМАКОВА АЛЕКСАНДРА</v>
      </c>
      <c r="C82" s="129" t="str">
        <f>VLOOKUP($E82,УЧАСТНИКИ!$A$2:$L$655,4,FALSE)</f>
        <v>02.02.2008</v>
      </c>
      <c r="D82" s="29" t="str">
        <f>VLOOKUP($E82,УЧАСТНИКИ!$A$2:$L$655,5,FALSE)</f>
        <v>РОСТОВ СШ-1</v>
      </c>
      <c r="E82" s="17" t="s">
        <v>472</v>
      </c>
      <c r="F82" s="17"/>
      <c r="G82" s="17"/>
      <c r="H82" s="17"/>
      <c r="I82" s="191">
        <f>VLOOKUP($E82,УЧАСТНИКИ!$A$2:$L$655,9,FALSE)</f>
        <v>0</v>
      </c>
    </row>
    <row r="83" spans="1:9" ht="20.100000000000001" customHeight="1">
      <c r="A83" s="17" t="s">
        <v>49</v>
      </c>
      <c r="B83" s="12" t="str">
        <f>VLOOKUP($E83,УЧАСТНИКИ!$A$2:$L$655,3,FALSE)</f>
        <v>КРИВИЦКАЯ ВИКТОРИЯ</v>
      </c>
      <c r="C83" s="129" t="str">
        <f>VLOOKUP($E83,УЧАСТНИКИ!$A$2:$L$655,4,FALSE)</f>
        <v>29.09.2010</v>
      </c>
      <c r="D83" s="29" t="str">
        <f>VLOOKUP($E83,УЧАСТНИКИ!$A$2:$L$655,5,FALSE)</f>
        <v>РОСТОВ ГБУ ДО РО СШОР-8</v>
      </c>
      <c r="E83" s="17" t="s">
        <v>668</v>
      </c>
      <c r="F83" s="17"/>
      <c r="G83" s="17"/>
      <c r="H83" s="17"/>
      <c r="I83" s="191" t="str">
        <f>VLOOKUP($E83,УЧАСТНИКИ!$A$2:$L$655,9,FALSE)</f>
        <v>МС</v>
      </c>
    </row>
    <row r="84" spans="1:9" ht="20.100000000000001" customHeight="1">
      <c r="A84" s="17" t="s">
        <v>50</v>
      </c>
      <c r="B84" s="12" t="str">
        <f>VLOOKUP($E84,УЧАСТНИКИ!$A$2:$L$655,3,FALSE)</f>
        <v>ИШУТИНА МАРГАРИТА</v>
      </c>
      <c r="C84" s="129" t="str">
        <f>VLOOKUP($E84,УЧАСТНИКИ!$A$2:$L$655,4,FALSE)</f>
        <v>21.07.2009</v>
      </c>
      <c r="D84" s="29" t="str">
        <f>VLOOKUP($E84,УЧАСТНИКИ!$A$2:$L$655,5,FALSE)</f>
        <v>АЗОВ СШ-2</v>
      </c>
      <c r="E84" s="17" t="s">
        <v>726</v>
      </c>
      <c r="F84" s="17"/>
      <c r="G84" s="17"/>
      <c r="H84" s="17"/>
      <c r="I84" s="191">
        <f>VLOOKUP($E84,УЧАСТНИКИ!$A$2:$L$655,9,FALSE)</f>
        <v>0</v>
      </c>
    </row>
    <row r="85" spans="1:9" ht="20.100000000000001" customHeight="1">
      <c r="A85" s="17" t="s">
        <v>51</v>
      </c>
      <c r="B85" s="12" t="str">
        <f>VLOOKUP($E85,УЧАСТНИКИ!$A$2:$L$655,3,FALSE)</f>
        <v xml:space="preserve">РОЖДЕСТВЕНСКАЯ МЕЛАНЬЯ </v>
      </c>
      <c r="C85" s="129" t="str">
        <f>VLOOKUP($E85,УЧАСТНИКИ!$A$2:$L$655,4,FALSE)</f>
        <v>15.09.2007</v>
      </c>
      <c r="D85" s="29" t="str">
        <f>VLOOKUP($E85,УЧАСТНИКИ!$A$2:$L$655,5,FALSE)</f>
        <v>УОР-АЗОВ СШ-2</v>
      </c>
      <c r="E85" s="17" t="s">
        <v>397</v>
      </c>
      <c r="F85" s="17"/>
      <c r="G85" s="17"/>
      <c r="H85" s="17"/>
      <c r="I85" s="191">
        <f>VLOOKUP($E85,УЧАСТНИКИ!$A$2:$L$655,9,FALSE)</f>
        <v>0</v>
      </c>
    </row>
    <row r="86" spans="1:9" ht="20.100000000000001" customHeight="1">
      <c r="A86" s="17" t="s">
        <v>52</v>
      </c>
      <c r="B86" s="12" t="e">
        <f>VLOOKUP($E86,УЧАСТНИКИ!$A$2:$L$655,3,FALSE)</f>
        <v>#N/A</v>
      </c>
      <c r="C86" s="129" t="e">
        <f>VLOOKUP($E86,УЧАСТНИКИ!$A$2:$L$655,4,FALSE)</f>
        <v>#N/A</v>
      </c>
      <c r="D86" s="29" t="e">
        <f>VLOOKUP($E86,УЧАСТНИКИ!$A$2:$L$655,5,FALSE)</f>
        <v>#N/A</v>
      </c>
      <c r="E86" s="17" t="s">
        <v>305</v>
      </c>
      <c r="F86" s="17"/>
      <c r="G86" s="17"/>
      <c r="H86" s="17"/>
      <c r="I86" s="191" t="e">
        <f>VLOOKUP($E86,УЧАСТНИКИ!$A$2:$L$655,9,FALSE)</f>
        <v>#N/A</v>
      </c>
    </row>
    <row r="87" spans="1:9">
      <c r="A87" s="107"/>
      <c r="B87" s="113" t="s">
        <v>227</v>
      </c>
      <c r="C87" s="108"/>
      <c r="D87" s="108"/>
      <c r="E87" s="108"/>
      <c r="F87" s="108"/>
      <c r="G87" s="108"/>
      <c r="H87" s="108"/>
      <c r="I87" s="247"/>
    </row>
    <row r="88" spans="1:9" ht="20.100000000000001" customHeight="1">
      <c r="A88" s="17" t="s">
        <v>48</v>
      </c>
      <c r="B88" s="12" t="e">
        <f>VLOOKUP($E88,УЧАСТНИКИ!$A$2:$L$655,3,FALSE)</f>
        <v>#N/A</v>
      </c>
      <c r="C88" s="129" t="e">
        <f>VLOOKUP($E88,УЧАСТНИКИ!$A$2:$L$655,4,FALSE)</f>
        <v>#N/A</v>
      </c>
      <c r="D88" s="29" t="e">
        <f>VLOOKUP($E88,УЧАСТНИКИ!$A$2:$L$655,5,FALSE)</f>
        <v>#N/A</v>
      </c>
      <c r="E88" s="17" t="s">
        <v>736</v>
      </c>
      <c r="F88" s="17"/>
      <c r="G88" s="17"/>
      <c r="H88" s="17"/>
      <c r="I88" s="191" t="e">
        <f>VLOOKUP($E88,УЧАСТНИКИ!$A$2:$L$655,9,FALSE)</f>
        <v>#N/A</v>
      </c>
    </row>
    <row r="89" spans="1:9" ht="20.100000000000001" customHeight="1">
      <c r="A89" s="17" t="s">
        <v>49</v>
      </c>
      <c r="B89" s="12" t="str">
        <f>VLOOKUP($E89,УЧАСТНИКИ!$A$2:$L$655,3,FALSE)</f>
        <v>МИТРОХИНА КИРА</v>
      </c>
      <c r="C89" s="129" t="str">
        <f>VLOOKUP($E89,УЧАСТНИКИ!$A$2:$L$655,4,FALSE)</f>
        <v>20.09.2007</v>
      </c>
      <c r="D89" s="29" t="str">
        <f>VLOOKUP($E89,УЧАСТНИКИ!$A$2:$L$655,5,FALSE)</f>
        <v>РОСТОВ РОУОР ШАХТЫ</v>
      </c>
      <c r="E89" s="17" t="s">
        <v>304</v>
      </c>
      <c r="F89" s="17"/>
      <c r="G89" s="17"/>
      <c r="H89" s="17"/>
      <c r="I89" s="191">
        <f>VLOOKUP($E89,УЧАСТНИКИ!$A$2:$L$655,9,FALSE)</f>
        <v>0</v>
      </c>
    </row>
    <row r="90" spans="1:9" ht="20.100000000000001" customHeight="1">
      <c r="A90" s="17" t="s">
        <v>50</v>
      </c>
      <c r="B90" s="12" t="e">
        <f>VLOOKUP($E90,УЧАСТНИКИ!$A$2:$L$655,3,FALSE)</f>
        <v>#N/A</v>
      </c>
      <c r="C90" s="129" t="e">
        <f>VLOOKUP($E90,УЧАСТНИКИ!$A$2:$L$655,4,FALSE)</f>
        <v>#N/A</v>
      </c>
      <c r="D90" s="29" t="e">
        <f>VLOOKUP($E90,УЧАСТНИКИ!$A$2:$L$655,5,FALSE)</f>
        <v>#N/A</v>
      </c>
      <c r="E90" s="17" t="s">
        <v>306</v>
      </c>
      <c r="F90" s="17"/>
      <c r="G90" s="17"/>
      <c r="H90" s="17"/>
      <c r="I90" s="191" t="e">
        <f>VLOOKUP($E90,УЧАСТНИКИ!$A$2:$L$655,9,FALSE)</f>
        <v>#N/A</v>
      </c>
    </row>
    <row r="91" spans="1:9" ht="20.100000000000001" customHeight="1">
      <c r="A91" s="17" t="s">
        <v>51</v>
      </c>
      <c r="B91" s="12" t="str">
        <f>VLOOKUP($E91,УЧАСТНИКИ!$A$2:$L$655,3,FALSE)</f>
        <v>ТЮЧКАЛОВА АЛЕКСАНДРА</v>
      </c>
      <c r="C91" s="129" t="str">
        <f>VLOOKUP($E91,УЧАСТНИКИ!$A$2:$L$655,4,FALSE)</f>
        <v>08.04.2004</v>
      </c>
      <c r="D91" s="29" t="str">
        <f>VLOOKUP($E91,УЧАСТНИКИ!$A$2:$L$655,5,FALSE)</f>
        <v>РОСТОВ ГБУ ДО РО СШОР-5</v>
      </c>
      <c r="E91" s="17" t="s">
        <v>99</v>
      </c>
      <c r="F91" s="17"/>
      <c r="G91" s="17"/>
      <c r="H91" s="17"/>
      <c r="I91" s="191">
        <f>VLOOKUP($E91,УЧАСТНИКИ!$A$2:$L$655,9,FALSE)</f>
        <v>0</v>
      </c>
    </row>
    <row r="92" spans="1:9" ht="20.100000000000001" customHeight="1">
      <c r="A92" s="17" t="s">
        <v>52</v>
      </c>
      <c r="B92" s="12" t="e">
        <f>VLOOKUP($E92,УЧАСТНИКИ!$A$2:$L$655,3,FALSE)</f>
        <v>#N/A</v>
      </c>
      <c r="C92" s="129" t="e">
        <f>VLOOKUP($E92,УЧАСТНИКИ!$A$2:$L$655,4,FALSE)</f>
        <v>#N/A</v>
      </c>
      <c r="D92" s="29" t="e">
        <f>VLOOKUP($E92,УЧАСТНИКИ!$A$2:$L$655,5,FALSE)</f>
        <v>#N/A</v>
      </c>
      <c r="E92" s="17" t="s">
        <v>710</v>
      </c>
      <c r="F92" s="17"/>
      <c r="G92" s="17"/>
      <c r="H92" s="17"/>
      <c r="I92" s="191" t="e">
        <f>VLOOKUP($E92,УЧАСТНИКИ!$A$2:$L$655,9,FALSE)</f>
        <v>#N/A</v>
      </c>
    </row>
    <row r="93" spans="1:9">
      <c r="A93" s="107"/>
      <c r="B93" s="113" t="s">
        <v>768</v>
      </c>
      <c r="C93" s="108"/>
      <c r="D93" s="108"/>
      <c r="E93" s="108"/>
      <c r="F93" s="108"/>
      <c r="G93" s="108"/>
      <c r="H93" s="108"/>
      <c r="I93" s="247"/>
    </row>
    <row r="94" spans="1:9" ht="20.100000000000001" customHeight="1">
      <c r="A94" s="17" t="s">
        <v>48</v>
      </c>
      <c r="B94" s="190" t="e">
        <f>VLOOKUP($E94,УЧАСТНИКИ!$A$2:$L$655,3,FALSE)</f>
        <v>#N/A</v>
      </c>
      <c r="C94" s="194" t="e">
        <f>VLOOKUP($E94,УЧАСТНИКИ!$A$2:$L$655,4,FALSE)</f>
        <v>#N/A</v>
      </c>
      <c r="D94" s="195" t="e">
        <f>VLOOKUP($E94,УЧАСТНИКИ!$A$2:$L$655,5,FALSE)</f>
        <v>#N/A</v>
      </c>
      <c r="E94" s="17"/>
      <c r="F94" s="17"/>
      <c r="G94" s="17"/>
      <c r="H94" s="17"/>
      <c r="I94" s="191" t="e">
        <f>VLOOKUP($E94,УЧАСТНИКИ!$A$2:$L$655,9,FALSE)</f>
        <v>#N/A</v>
      </c>
    </row>
    <row r="95" spans="1:9" ht="20.100000000000001" customHeight="1">
      <c r="A95" s="17" t="s">
        <v>49</v>
      </c>
      <c r="B95" s="12" t="e">
        <f>VLOOKUP($E95,УЧАСТНИКИ!$A$2:$L$655,3,FALSE)</f>
        <v>#N/A</v>
      </c>
      <c r="C95" s="129" t="e">
        <f>VLOOKUP($E95,УЧАСТНИКИ!$A$2:$L$655,4,FALSE)</f>
        <v>#N/A</v>
      </c>
      <c r="D95" s="29" t="e">
        <f>VLOOKUP($E95,УЧАСТНИКИ!$A$2:$L$655,5,FALSE)</f>
        <v>#N/A</v>
      </c>
      <c r="E95" s="17" t="s">
        <v>545</v>
      </c>
      <c r="F95" s="17"/>
      <c r="G95" s="17"/>
      <c r="H95" s="17"/>
      <c r="I95" s="191" t="e">
        <f>VLOOKUP($E95,УЧАСТНИКИ!$A$2:$L$655,9,FALSE)</f>
        <v>#N/A</v>
      </c>
    </row>
    <row r="96" spans="1:9" ht="20.100000000000001" customHeight="1">
      <c r="A96" s="17" t="s">
        <v>50</v>
      </c>
      <c r="B96" s="12" t="e">
        <f>VLOOKUP($E96,УЧАСТНИКИ!$A$2:$L$655,3,FALSE)</f>
        <v>#N/A</v>
      </c>
      <c r="C96" s="129" t="e">
        <f>VLOOKUP($E96,УЧАСТНИКИ!$A$2:$L$655,4,FALSE)</f>
        <v>#N/A</v>
      </c>
      <c r="D96" s="29" t="e">
        <f>VLOOKUP($E96,УЧАСТНИКИ!$A$2:$L$655,5,FALSE)</f>
        <v>#N/A</v>
      </c>
      <c r="E96" s="17" t="s">
        <v>423</v>
      </c>
      <c r="F96" s="17"/>
      <c r="G96" s="17"/>
      <c r="H96" s="17"/>
      <c r="I96" s="191" t="e">
        <f>VLOOKUP($E96,УЧАСТНИКИ!$A$2:$L$655,9,FALSE)</f>
        <v>#N/A</v>
      </c>
    </row>
    <row r="97" spans="1:9" ht="20.100000000000001" customHeight="1">
      <c r="A97" s="17" t="s">
        <v>51</v>
      </c>
      <c r="B97" s="12" t="str">
        <f>VLOOKUP($E97,УЧАСТНИКИ!$A$2:$L$655,3,FALSE)</f>
        <v>РОМАНЧУК СОФИЯ</v>
      </c>
      <c r="C97" s="129" t="str">
        <f>VLOOKUP($E97,УЧАСТНИКИ!$A$2:$L$655,4,FALSE)</f>
        <v>17.02.2009</v>
      </c>
      <c r="D97" s="29" t="str">
        <f>VLOOKUP($E97,УЧАСТНИКИ!$A$2:$L$655,5,FALSE)</f>
        <v>СШОР-5</v>
      </c>
      <c r="E97" s="17" t="s">
        <v>456</v>
      </c>
      <c r="F97" s="17"/>
      <c r="G97" s="17"/>
      <c r="H97" s="17"/>
      <c r="I97" s="191">
        <f>VLOOKUP($E97,УЧАСТНИКИ!$A$2:$L$655,9,FALSE)</f>
        <v>0</v>
      </c>
    </row>
    <row r="98" spans="1:9" ht="20.100000000000001" customHeight="1">
      <c r="A98" s="17" t="s">
        <v>52</v>
      </c>
      <c r="B98" s="12" t="e">
        <f>VLOOKUP($E98,УЧАСТНИКИ!$A$2:$L$655,3,FALSE)</f>
        <v>#N/A</v>
      </c>
      <c r="C98" s="129" t="e">
        <f>VLOOKUP($E98,УЧАСТНИКИ!$A$2:$L$655,4,FALSE)</f>
        <v>#N/A</v>
      </c>
      <c r="D98" s="29" t="e">
        <f>VLOOKUP($E98,УЧАСТНИКИ!$A$2:$L$655,5,FALSE)</f>
        <v>#N/A</v>
      </c>
      <c r="E98" s="17" t="s">
        <v>602</v>
      </c>
      <c r="F98" s="17"/>
      <c r="G98" s="17"/>
      <c r="H98" s="17"/>
      <c r="I98" s="191" t="e">
        <f>VLOOKUP($E98,УЧАСТНИКИ!$A$2:$L$655,9,FALSE)</f>
        <v>#N/A</v>
      </c>
    </row>
    <row r="99" spans="1:9">
      <c r="A99" s="107"/>
      <c r="B99" s="113" t="s">
        <v>769</v>
      </c>
      <c r="C99" s="108"/>
      <c r="D99" s="108"/>
      <c r="E99" s="108"/>
      <c r="F99" s="108"/>
      <c r="G99" s="108"/>
      <c r="H99" s="108"/>
      <c r="I99" s="247"/>
    </row>
    <row r="100" spans="1:9" ht="20.100000000000001" customHeight="1">
      <c r="A100" s="17" t="s">
        <v>48</v>
      </c>
      <c r="B100" s="190" t="e">
        <f>VLOOKUP($E100,УЧАСТНИКИ!$A$2:$L$655,3,FALSE)</f>
        <v>#N/A</v>
      </c>
      <c r="C100" s="194" t="e">
        <f>VLOOKUP($E100,УЧАСТНИКИ!$A$2:$L$655,4,FALSE)</f>
        <v>#N/A</v>
      </c>
      <c r="D100" s="195" t="e">
        <f>VLOOKUP($E100,УЧАСТНИКИ!$A$2:$L$655,5,FALSE)</f>
        <v>#N/A</v>
      </c>
      <c r="E100" s="17"/>
      <c r="F100" s="17"/>
      <c r="G100" s="17"/>
      <c r="H100" s="17"/>
      <c r="I100" s="191" t="e">
        <f>VLOOKUP($E100,УЧАСТНИКИ!$A$2:$L$655,9,FALSE)</f>
        <v>#N/A</v>
      </c>
    </row>
    <row r="101" spans="1:9" ht="20.100000000000001" customHeight="1">
      <c r="A101" s="17" t="s">
        <v>49</v>
      </c>
      <c r="B101" s="12" t="e">
        <f>VLOOKUP($E101,УЧАСТНИКИ!$A$2:$L$655,3,FALSE)</f>
        <v>#N/A</v>
      </c>
      <c r="C101" s="129" t="e">
        <f>VLOOKUP($E101,УЧАСТНИКИ!$A$2:$L$655,4,FALSE)</f>
        <v>#N/A</v>
      </c>
      <c r="D101" s="29" t="e">
        <f>VLOOKUP($E101,УЧАСТНИКИ!$A$2:$L$655,5,FALSE)</f>
        <v>#N/A</v>
      </c>
      <c r="E101" s="17" t="s">
        <v>739</v>
      </c>
      <c r="F101" s="17"/>
      <c r="G101" s="17"/>
      <c r="H101" s="17"/>
      <c r="I101" s="191" t="e">
        <f>VLOOKUP($E101,УЧАСТНИКИ!$A$2:$L$655,9,FALSE)</f>
        <v>#N/A</v>
      </c>
    </row>
    <row r="102" spans="1:9" ht="20.100000000000001" customHeight="1">
      <c r="A102" s="17" t="s">
        <v>50</v>
      </c>
      <c r="B102" s="12" t="e">
        <f>VLOOKUP($E102,УЧАСТНИКИ!$A$2:$L$655,3,FALSE)</f>
        <v>#N/A</v>
      </c>
      <c r="C102" s="129" t="e">
        <f>VLOOKUP($E102,УЧАСТНИКИ!$A$2:$L$655,4,FALSE)</f>
        <v>#N/A</v>
      </c>
      <c r="D102" s="29" t="e">
        <f>VLOOKUP($E102,УЧАСТНИКИ!$A$2:$L$655,5,FALSE)</f>
        <v>#N/A</v>
      </c>
      <c r="E102" s="17" t="s">
        <v>605</v>
      </c>
      <c r="F102" s="17"/>
      <c r="G102" s="17"/>
      <c r="H102" s="17"/>
      <c r="I102" s="191" t="e">
        <f>VLOOKUP($E102,УЧАСТНИКИ!$A$2:$L$655,9,FALSE)</f>
        <v>#N/A</v>
      </c>
    </row>
    <row r="103" spans="1:9" ht="20.100000000000001" customHeight="1">
      <c r="A103" s="17" t="s">
        <v>51</v>
      </c>
      <c r="B103" s="12" t="e">
        <f>VLOOKUP($E103,УЧАСТНИКИ!$A$2:$L$655,3,FALSE)</f>
        <v>#N/A</v>
      </c>
      <c r="C103" s="129" t="e">
        <f>VLOOKUP($E103,УЧАСТНИКИ!$A$2:$L$655,4,FALSE)</f>
        <v>#N/A</v>
      </c>
      <c r="D103" s="29" t="e">
        <f>VLOOKUP($E103,УЧАСТНИКИ!$A$2:$L$655,5,FALSE)</f>
        <v>#N/A</v>
      </c>
      <c r="E103" s="17" t="s">
        <v>435</v>
      </c>
      <c r="F103" s="17"/>
      <c r="G103" s="17"/>
      <c r="H103" s="17"/>
      <c r="I103" s="191" t="e">
        <f>VLOOKUP($E103,УЧАСТНИКИ!$A$2:$L$655,9,FALSE)</f>
        <v>#N/A</v>
      </c>
    </row>
    <row r="104" spans="1:9" ht="20.100000000000001" customHeight="1">
      <c r="A104" s="17" t="s">
        <v>52</v>
      </c>
      <c r="B104" s="12" t="e">
        <f>VLOOKUP($E104,УЧАСТНИКИ!$A$2:$L$655,3,FALSE)</f>
        <v>#N/A</v>
      </c>
      <c r="C104" s="129" t="e">
        <f>VLOOKUP($E104,УЧАСТНИКИ!$A$2:$L$655,4,FALSE)</f>
        <v>#N/A</v>
      </c>
      <c r="D104" s="29" t="e">
        <f>VLOOKUP($E104,УЧАСТНИКИ!$A$2:$L$655,5,FALSE)</f>
        <v>#N/A</v>
      </c>
      <c r="E104" s="17" t="s">
        <v>537</v>
      </c>
      <c r="F104" s="17"/>
      <c r="G104" s="17"/>
      <c r="H104" s="17"/>
      <c r="I104" s="191" t="e">
        <f>VLOOKUP($E104,УЧАСТНИКИ!$A$2:$L$655,9,FALSE)</f>
        <v>#N/A</v>
      </c>
    </row>
    <row r="105" spans="1:9">
      <c r="A105" s="31"/>
      <c r="B105" s="32"/>
      <c r="C105" s="197"/>
      <c r="D105" s="34"/>
      <c r="E105" s="31"/>
      <c r="F105" s="31"/>
      <c r="G105" s="31"/>
      <c r="H105" s="31"/>
      <c r="I105" s="33"/>
    </row>
    <row r="106" spans="1:9" ht="15.75">
      <c r="A106" s="4" t="s">
        <v>78</v>
      </c>
      <c r="B106" s="2"/>
      <c r="D106" s="4"/>
    </row>
    <row r="107" spans="1:9" ht="15.75">
      <c r="A107" s="4" t="s">
        <v>70</v>
      </c>
      <c r="D107" s="259"/>
    </row>
    <row r="108" spans="1:9" ht="15.75">
      <c r="A108" s="4" t="s">
        <v>72</v>
      </c>
      <c r="B108" s="4"/>
      <c r="D108" s="259"/>
    </row>
    <row r="109" spans="1:9" ht="15.75">
      <c r="A109" s="4" t="s">
        <v>71</v>
      </c>
      <c r="B109" s="4"/>
      <c r="D109" s="259"/>
    </row>
    <row r="110" spans="1:9" ht="15.75" customHeight="1">
      <c r="A110" s="31"/>
      <c r="B110" s="32"/>
      <c r="C110" s="33"/>
      <c r="D110" s="34"/>
      <c r="E110" s="31"/>
      <c r="F110" s="31"/>
      <c r="G110" s="31"/>
      <c r="H110" s="31"/>
      <c r="I110" s="33"/>
    </row>
    <row r="111" spans="1:9" ht="15.75" customHeight="1">
      <c r="A111" s="31"/>
      <c r="B111" s="32"/>
      <c r="C111" s="33"/>
      <c r="D111" s="34"/>
      <c r="E111" s="31"/>
      <c r="F111" s="31"/>
      <c r="G111" s="31"/>
      <c r="H111" s="31"/>
      <c r="I111" s="33"/>
    </row>
    <row r="112" spans="1:9" ht="15.75" customHeight="1">
      <c r="A112" s="31"/>
      <c r="B112" s="32"/>
      <c r="C112" s="33"/>
      <c r="D112" s="34"/>
      <c r="E112" s="31"/>
      <c r="F112" s="31"/>
      <c r="G112" s="31"/>
      <c r="H112" s="31"/>
      <c r="I112" s="33"/>
    </row>
    <row r="113" spans="1:9" ht="15.75" customHeight="1">
      <c r="A113" s="31"/>
      <c r="B113" s="32"/>
      <c r="C113" s="33"/>
      <c r="D113" s="34"/>
      <c r="E113" s="31"/>
      <c r="F113" s="31"/>
      <c r="G113" s="31"/>
      <c r="H113" s="31"/>
      <c r="I113" s="33"/>
    </row>
    <row r="114" spans="1:9" ht="15.75" customHeight="1">
      <c r="A114" s="31"/>
      <c r="B114" s="32"/>
      <c r="C114" s="33"/>
      <c r="D114" s="34"/>
      <c r="E114" s="31"/>
      <c r="F114" s="31"/>
      <c r="G114" s="31"/>
      <c r="H114" s="31"/>
      <c r="I114" s="33"/>
    </row>
  </sheetData>
  <mergeCells count="6">
    <mergeCell ref="A1:I1"/>
    <mergeCell ref="A3:I3"/>
    <mergeCell ref="A5:B5"/>
    <mergeCell ref="A6:B6"/>
    <mergeCell ref="A4:I4"/>
    <mergeCell ref="A2:M2"/>
  </mergeCells>
  <phoneticPr fontId="2" type="noConversion"/>
  <printOptions horizontalCentered="1"/>
  <pageMargins left="0.9055118110236221" right="0.86614173228346458" top="7.874015748031496E-2" bottom="7.874015748031496E-2" header="0.27559055118110237" footer="0.19685039370078741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>
    <tabColor indexed="15"/>
  </sheetPr>
  <dimension ref="A1:X35"/>
  <sheetViews>
    <sheetView zoomScale="90" zoomScaleNormal="90" workbookViewId="0">
      <selection activeCell="AA24" sqref="AA24"/>
    </sheetView>
  </sheetViews>
  <sheetFormatPr defaultColWidth="8.28515625" defaultRowHeight="12.75" outlineLevelCol="1"/>
  <cols>
    <col min="1" max="1" width="7.5703125" style="39" customWidth="1"/>
    <col min="2" max="2" width="20.5703125" style="23" customWidth="1"/>
    <col min="3" max="3" width="10.140625" style="42" bestFit="1" customWidth="1"/>
    <col min="4" max="4" width="7.42578125" style="42" customWidth="1"/>
    <col min="5" max="5" width="14.7109375" style="23" bestFit="1" customWidth="1"/>
    <col min="6" max="6" width="8.28515625" style="23" hidden="1" customWidth="1"/>
    <col min="7" max="7" width="16.85546875" style="23" customWidth="1"/>
    <col min="8" max="8" width="15" style="23" hidden="1" customWidth="1" outlineLevel="1"/>
    <col min="9" max="9" width="10.7109375" style="42" customWidth="1" collapsed="1"/>
    <col min="10" max="10" width="8.140625" style="23" customWidth="1"/>
    <col min="11" max="11" width="8.42578125" style="36" hidden="1" customWidth="1"/>
    <col min="12" max="12" width="26.5703125" style="23" customWidth="1"/>
    <col min="13" max="23" width="8.28515625" style="23" hidden="1" customWidth="1" outlineLevel="1"/>
    <col min="24" max="24" width="8.28515625" style="23" collapsed="1"/>
    <col min="25" max="16384" width="8.28515625" style="23"/>
  </cols>
  <sheetData>
    <row r="1" spans="1:23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S1" s="146"/>
      <c r="T1" s="146"/>
      <c r="U1" s="147"/>
    </row>
    <row r="2" spans="1:23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S2" s="146"/>
      <c r="T2" s="146"/>
      <c r="U2" s="147"/>
    </row>
    <row r="3" spans="1:23" s="232" customFormat="1">
      <c r="A3" s="520" t="str">
        <f>Name_3</f>
        <v>РОСТОВСКАЯ ГОРОДСКАЯ ФЕДЕРАЦИЯ ЛЁГКОЙ АТЛЕТИКИ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S3" s="395"/>
      <c r="T3" s="395"/>
      <c r="U3" s="396"/>
    </row>
    <row r="4" spans="1:23">
      <c r="A4" s="464">
        <f>Name_6</f>
        <v>0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S4" s="146"/>
      <c r="T4" s="146"/>
      <c r="U4" s="147"/>
    </row>
    <row r="5" spans="1:23">
      <c r="A5" s="464" t="str">
        <f>Name_4</f>
        <v>ОТКРЫТЫЙ ЗИМНИЙ ЧЕМПИОНАТ ГОРОДА РОСТОВА-НА-ДОНУ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S5" s="146"/>
      <c r="T5" s="146"/>
      <c r="U5" s="147"/>
    </row>
    <row r="6" spans="1:23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S6" s="146"/>
      <c r="T6" s="146"/>
      <c r="U6" s="147"/>
    </row>
    <row r="7" spans="1:23" ht="12.75" customHeight="1">
      <c r="A7" s="488" t="s">
        <v>121</v>
      </c>
      <c r="B7" s="488"/>
      <c r="D7" s="41"/>
      <c r="E7" s="3"/>
      <c r="F7" s="489"/>
      <c r="G7" s="489"/>
      <c r="H7" s="132"/>
      <c r="I7" s="490"/>
      <c r="J7" s="490"/>
      <c r="S7" s="146"/>
      <c r="T7" s="146"/>
      <c r="U7" s="147"/>
    </row>
    <row r="8" spans="1:23" ht="12.75" customHeight="1">
      <c r="A8" s="488"/>
      <c r="B8" s="488"/>
      <c r="D8" s="41"/>
      <c r="E8" s="3"/>
      <c r="F8" s="491"/>
      <c r="G8" s="491"/>
      <c r="H8" s="131"/>
      <c r="I8" s="490"/>
      <c r="J8" s="490"/>
      <c r="L8" s="123" t="str">
        <f>d_5</f>
        <v>г. РОСТОВ-НА-ДОНУ, л/а манеж ДГТУ</v>
      </c>
      <c r="S8" s="146"/>
      <c r="T8" s="146"/>
      <c r="U8" s="147"/>
    </row>
    <row r="9" spans="1:23" ht="13.5" thickBot="1">
      <c r="A9" s="7" t="str">
        <f>d_4</f>
        <v>ЖЕНЩИНЫ</v>
      </c>
      <c r="D9" s="491" t="s">
        <v>89</v>
      </c>
      <c r="E9" s="491"/>
      <c r="G9" s="155" t="str">
        <f>d_1</f>
        <v>9 декабря 2023г.</v>
      </c>
      <c r="H9" s="131"/>
      <c r="J9" s="158" t="s">
        <v>146</v>
      </c>
      <c r="K9" s="42"/>
      <c r="L9" s="169" t="str">
        <f>d_6</f>
        <v>t° +20 вл. 58%</v>
      </c>
      <c r="M9" s="23" t="s">
        <v>20</v>
      </c>
      <c r="O9" s="118" t="s">
        <v>125</v>
      </c>
      <c r="P9" s="118" t="s">
        <v>126</v>
      </c>
      <c r="Q9" s="118" t="s">
        <v>127</v>
      </c>
      <c r="R9" s="118">
        <v>1</v>
      </c>
      <c r="S9" s="118">
        <v>2</v>
      </c>
      <c r="T9" s="118" t="s">
        <v>50</v>
      </c>
      <c r="U9" s="118" t="s">
        <v>128</v>
      </c>
      <c r="V9" s="118" t="s">
        <v>129</v>
      </c>
      <c r="W9" s="118" t="s">
        <v>130</v>
      </c>
    </row>
    <row r="10" spans="1:23" ht="25.5">
      <c r="A10" s="96" t="s">
        <v>13</v>
      </c>
      <c r="B10" s="96" t="s">
        <v>68</v>
      </c>
      <c r="C10" s="96" t="s">
        <v>22</v>
      </c>
      <c r="D10" s="96" t="s">
        <v>14</v>
      </c>
      <c r="E10" s="96" t="s">
        <v>110</v>
      </c>
      <c r="F10" s="97" t="s">
        <v>112</v>
      </c>
      <c r="G10" s="127" t="s">
        <v>119</v>
      </c>
      <c r="H10" s="136"/>
      <c r="I10" s="97" t="s">
        <v>23</v>
      </c>
      <c r="J10" s="96" t="s">
        <v>17</v>
      </c>
      <c r="K10" s="96" t="s">
        <v>18</v>
      </c>
      <c r="L10" s="98" t="s">
        <v>19</v>
      </c>
      <c r="O10" s="142"/>
      <c r="P10" s="142"/>
      <c r="Q10" s="142">
        <v>64324</v>
      </c>
      <c r="R10" s="142">
        <v>70924</v>
      </c>
      <c r="S10" s="142">
        <v>74024</v>
      </c>
      <c r="T10" s="142">
        <v>81824</v>
      </c>
      <c r="U10" s="163">
        <v>91224</v>
      </c>
      <c r="V10" s="163"/>
      <c r="W10" s="164"/>
    </row>
    <row r="11" spans="1:23" ht="23.25" customHeight="1">
      <c r="A11" s="138">
        <f t="shared" ref="A11:A17" si="0">RANK(H11,$H$11:$H$111,1)</f>
        <v>1</v>
      </c>
      <c r="B11" s="66" t="str">
        <f>VLOOKUP($M11,УЧАСТНИКИ!$A$2:$L$655,3,FALSE)</f>
        <v>КУЦЕНКО СОФЬЯ</v>
      </c>
      <c r="C11" s="73" t="str">
        <f>VLOOKUP($M11,УЧАСТНИКИ!$A$2:$L$655,4,FALSE)</f>
        <v>24.04.2009</v>
      </c>
      <c r="D11" s="73" t="str">
        <f>VLOOKUP($M11,УЧАСТНИКИ!$A$2:$L$655,8,FALSE)</f>
        <v>2</v>
      </c>
      <c r="E11" s="66" t="str">
        <f>VLOOKUP($M11,УЧАСТНИКИ!$A$2:$L$655,5,FALSE)</f>
        <v>РОСТОВ ГБУ ДО РО СШОР-8</v>
      </c>
      <c r="F11" s="73">
        <f>VLOOKUP($M11,УЧАСТНИКИ!$A$2:$L$655,7,FALSE)</f>
        <v>0</v>
      </c>
      <c r="G11" s="56" t="str">
        <f>VLOOKUP($M11,УЧАСТНИКИ!$A$2:$L$655,11,FALSE)</f>
        <v>МС</v>
      </c>
      <c r="H11" s="133">
        <v>75470</v>
      </c>
      <c r="I11" s="139" t="str">
        <f>IF(H11=0,0,CONCATENATE(MID(H11,1,1),":",MID(H11,2,2),".",MID(H11,4,2)))</f>
        <v>7:54.70</v>
      </c>
      <c r="J11" s="54" t="str">
        <f>IF(H11&lt;=$O$10,"МСМК",IF(H11&lt;=$P$10,"МС",IF(H11&lt;=$Q$10,"КМС",IF(H11&lt;=$R$10,"1",IF(H11&lt;=$S$10,"2",IF(H11&lt;=$T$10,"3",IF(H11&lt;=$U$10,"1юн",IF(H11&lt;=$V$10,"2юн",IF(H11&lt;=$W$10,"3юн",IF(H11&gt;$W$10,"б/р"))))))))))</f>
        <v>3</v>
      </c>
      <c r="K11" s="56">
        <f>VLOOKUP($M11,УЧАСТНИКИ!$A$2:$L$655,9,FALSE)</f>
        <v>0</v>
      </c>
      <c r="L11" s="66" t="str">
        <f>VLOOKUP($M11,УЧАСТНИКИ!$A$2:$L$655,10,FALSE)</f>
        <v>СОГОМОНОВА М,Ю,</v>
      </c>
      <c r="M11" s="187" t="s">
        <v>139</v>
      </c>
    </row>
    <row r="12" spans="1:23" ht="26.25" customHeight="1">
      <c r="A12" s="138">
        <f t="shared" si="0"/>
        <v>2</v>
      </c>
      <c r="B12" s="66" t="e">
        <f>VLOOKUP($M12,УЧАСТНИКИ!$A$2:$L$655,3,FALSE)</f>
        <v>#N/A</v>
      </c>
      <c r="C12" s="73" t="e">
        <f>VLOOKUP($M12,УЧАСТНИКИ!$A$2:$L$655,4,FALSE)</f>
        <v>#N/A</v>
      </c>
      <c r="D12" s="73" t="e">
        <f>VLOOKUP($M12,УЧАСТНИКИ!$A$2:$L$655,8,FALSE)</f>
        <v>#N/A</v>
      </c>
      <c r="E12" s="66" t="e">
        <f>VLOOKUP($M12,УЧАСТНИКИ!$A$2:$L$655,5,FALSE)</f>
        <v>#N/A</v>
      </c>
      <c r="F12" s="73" t="e">
        <f>VLOOKUP($M12,УЧАСТНИКИ!$A$2:$L$655,7,FALSE)</f>
        <v>#N/A</v>
      </c>
      <c r="G12" s="56" t="e">
        <f>VLOOKUP($M12,УЧАСТНИКИ!$A$2:$L$655,11,FALSE)</f>
        <v>#N/A</v>
      </c>
      <c r="H12" s="133">
        <v>83039</v>
      </c>
      <c r="I12" s="139" t="str">
        <f>IF(H12=0,0,CONCATENATE(MID(H12,1,1),":",MID(H12,2,2),".",MID(H12,4,2)))</f>
        <v>8:30.39</v>
      </c>
      <c r="J12" s="54" t="str">
        <f>IF(H12&lt;=$O$10,"МСМК",IF(H12&lt;=$P$10,"МС",IF(H12&lt;=$Q$10,"КМС",IF(H12&lt;=$R$10,"1",IF(H12&lt;=$S$10,"2",IF(H12&lt;=$T$10,"3",IF(H12&lt;=$U$10,"1юн",IF(H12&lt;=$V$10,"2юн",IF(H12&lt;=$W$10,"3юн",IF(H12&gt;$W$10,"б/р"))))))))))</f>
        <v>1юн</v>
      </c>
      <c r="K12" s="56" t="e">
        <f>VLOOKUP($M12,УЧАСТНИКИ!$A$2:$L$655,9,FALSE)</f>
        <v>#N/A</v>
      </c>
      <c r="L12" s="66" t="e">
        <f>VLOOKUP($M12,УЧАСТНИКИ!$A$2:$L$655,10,FALSE)</f>
        <v>#N/A</v>
      </c>
      <c r="M12" s="187" t="s">
        <v>708</v>
      </c>
    </row>
    <row r="13" spans="1:23">
      <c r="A13" s="138">
        <f t="shared" si="0"/>
        <v>3</v>
      </c>
      <c r="B13" s="66" t="e">
        <f>VLOOKUP($M13,УЧАСТНИКИ!$A$2:$L$655,3,FALSE)</f>
        <v>#N/A</v>
      </c>
      <c r="C13" s="365" t="e">
        <f>VLOOKUP($M13,УЧАСТНИКИ!$A$2:$L$655,4,FALSE)</f>
        <v>#N/A</v>
      </c>
      <c r="D13" s="73" t="e">
        <f>VLOOKUP($M13,УЧАСТНИКИ!$A$2:$L$655,8,FALSE)</f>
        <v>#N/A</v>
      </c>
      <c r="E13" s="66" t="e">
        <f>VLOOKUP($M13,УЧАСТНИКИ!$A$2:$L$655,5,FALSE)</f>
        <v>#N/A</v>
      </c>
      <c r="F13" s="73" t="e">
        <f>VLOOKUP($M13,УЧАСТНИКИ!$A$2:$L$655,7,FALSE)</f>
        <v>#N/A</v>
      </c>
      <c r="G13" s="56" t="e">
        <f>VLOOKUP($M13,УЧАСТНИКИ!$A$2:$L$655,11,FALSE)</f>
        <v>#N/A</v>
      </c>
      <c r="H13" s="133">
        <v>84486</v>
      </c>
      <c r="I13" s="139" t="str">
        <f>IF(H13=0,0,CONCATENATE(MID(H13,1,1),":",MID(H13,2,2),".",MID(H13,4,2)))</f>
        <v>8:44.86</v>
      </c>
      <c r="J13" s="54" t="str">
        <f>IF(H13&lt;=$O$10,"МСМК",IF(H13&lt;=$P$10,"МС",IF(H13&lt;=$Q$10,"КМС",IF(H13&lt;=$R$10,"1",IF(H13&lt;=$S$10,"2",IF(H13&lt;=$T$10,"3",IF(H13&lt;=$U$10,"1юн",IF(H13&lt;=$V$10,"2юн",IF(H13&lt;=$W$10,"3юн",IF(H13&gt;$W$10,"б/р"))))))))))</f>
        <v>1юн</v>
      </c>
      <c r="K13" s="56" t="e">
        <f>VLOOKUP($M13,УЧАСТНИКИ!$A$2:$L$655,9,FALSE)</f>
        <v>#N/A</v>
      </c>
      <c r="L13" s="66" t="e">
        <f>VLOOKUP($M13,УЧАСТНИКИ!$A$2:$L$655,10,FALSE)</f>
        <v>#N/A</v>
      </c>
      <c r="M13" s="187" t="s">
        <v>794</v>
      </c>
    </row>
    <row r="14" spans="1:23" ht="22.5">
      <c r="A14" s="138">
        <f t="shared" si="0"/>
        <v>4</v>
      </c>
      <c r="B14" s="66" t="str">
        <f>VLOOKUP($M14,УЧАСТНИКИ!$A$2:$L$655,3,FALSE)</f>
        <v>ЧИЧИБАБИНА АЛЕВТИНА</v>
      </c>
      <c r="C14" s="73" t="str">
        <f>VLOOKUP($M14,УЧАСТНИКИ!$A$2:$L$655,4,FALSE)</f>
        <v>19.12.2006</v>
      </c>
      <c r="D14" s="73" t="str">
        <f>VLOOKUP($M14,УЧАСТНИКИ!$A$2:$L$655,8,FALSE)</f>
        <v>1</v>
      </c>
      <c r="E14" s="66" t="str">
        <f>VLOOKUP($M14,УЧАСТНИКИ!$A$2:$L$655,5,FALSE)</f>
        <v>РОУОР АЗОВ СШ-2</v>
      </c>
      <c r="F14" s="73">
        <f>VLOOKUP($M14,УЧАСТНИКИ!$A$2:$L$655,7,FALSE)</f>
        <v>0</v>
      </c>
      <c r="G14" s="56" t="str">
        <f>VLOOKUP($M14,УЧАСТНИКИ!$A$2:$L$655,11,FALSE)</f>
        <v>МС</v>
      </c>
      <c r="H14" s="133">
        <v>92937</v>
      </c>
      <c r="I14" s="139" t="str">
        <f>IF(H14=0,0,CONCATENATE(MID(H14,1,1),":",MID(H14,2,2),".",MID(H14,4,2)))</f>
        <v>9:29.37</v>
      </c>
      <c r="J14" s="54" t="str">
        <f>IF(H14&lt;=$O$10,"МСМК",IF(H14&lt;=$P$10,"МС",IF(H14&lt;=$Q$10,"КМС",IF(H14&lt;=$R$10,"1",IF(H14&lt;=$S$10,"2",IF(H14&lt;=$T$10,"3",IF(H14&lt;=$U$10,"1юн",IF(H14&lt;=$V$10,"2юн",IF(H14&lt;=$W$10,"3юн",IF(H14&gt;$W$10,"б/р"))))))))))</f>
        <v>б/р</v>
      </c>
      <c r="K14" s="56">
        <f>VLOOKUP($M14,УЧАСТНИКИ!$A$2:$L$655,9,FALSE)</f>
        <v>0</v>
      </c>
      <c r="L14" s="66" t="str">
        <f>VLOOKUP($M14,УЧАСТНИКИ!$A$2:$L$655,10,FALSE)</f>
        <v>РАКАЧЕВА Н.С., ПЕТРЕНКО А.А.</v>
      </c>
      <c r="M14" s="17" t="s">
        <v>752</v>
      </c>
    </row>
    <row r="15" spans="1:23">
      <c r="A15" s="233" t="e">
        <f t="shared" si="0"/>
        <v>#N/A</v>
      </c>
      <c r="B15" s="66" t="str">
        <f>VLOOKUP($M15,УЧАСТНИКИ!$A$2:$L$655,3,FALSE)</f>
        <v>РЫМАРЕНКО АРИНА</v>
      </c>
      <c r="C15" s="73" t="str">
        <f>VLOOKUP($M15,УЧАСТНИКИ!$A$2:$L$655,4,FALSE)</f>
        <v>16.02.2009</v>
      </c>
      <c r="D15" s="73" t="str">
        <f>VLOOKUP($M15,УЧАСТНИКИ!$A$2:$L$655,8,FALSE)</f>
        <v>3Ю</v>
      </c>
      <c r="E15" s="66" t="str">
        <f>VLOOKUP($M15,УЧАСТНИКИ!$A$2:$L$655,5,FALSE)</f>
        <v>РОСТОВ СШ-12</v>
      </c>
      <c r="F15" s="73">
        <f>VLOOKUP($M15,УЧАСТНИКИ!$A$2:$L$655,7,FALSE)</f>
        <v>0</v>
      </c>
      <c r="G15" s="56" t="str">
        <f>VLOOKUP($M15,УЧАСТНИКИ!$A$2:$L$655,11,FALSE)</f>
        <v>МО</v>
      </c>
      <c r="H15" s="133"/>
      <c r="I15" s="139" t="s">
        <v>278</v>
      </c>
      <c r="J15" s="234" t="str">
        <f>IF(H15&lt;=$O$10,"МСМК",IF(H15&lt;=$P$10,"МС",IF(H15&lt;=$Q$10,"КМС",IF(H15&lt;=$R$10,"1",IF(H15&lt;=$S$10,"2",IF(H15&lt;=$T$10,"3",IF(H15&lt;=$U$10,"1юн",IF(H15&lt;=$V$10,"2юн",IF(H15&lt;=$W$10,"3юн",IF(H15&gt;$W$10,"б/р"))))))))))</f>
        <v>МСМК</v>
      </c>
      <c r="K15" s="56">
        <f>VLOOKUP($M15,УЧАСТНИКИ!$A$2:$L$655,9,FALSE)</f>
        <v>0</v>
      </c>
      <c r="L15" s="66" t="str">
        <f>VLOOKUP($M15,УЧАСТНИКИ!$A$2:$L$655,10,FALSE)</f>
        <v>ФЕДОТОВ И.В.</v>
      </c>
      <c r="M15" s="187" t="s">
        <v>816</v>
      </c>
    </row>
    <row r="16" spans="1:23" hidden="1">
      <c r="A16" s="138" t="e">
        <f t="shared" si="0"/>
        <v>#N/A</v>
      </c>
      <c r="B16" s="66" t="e">
        <f>VLOOKUP($M16,УЧАСТНИКИ!$A$2:$L$655,3,FALSE)</f>
        <v>#N/A</v>
      </c>
      <c r="C16" s="73" t="e">
        <f>VLOOKUP($M16,УЧАСТНИКИ!$A$2:$L$655,4,FALSE)</f>
        <v>#N/A</v>
      </c>
      <c r="D16" s="73" t="e">
        <f>VLOOKUP($M16,УЧАСТНИКИ!$A$2:$L$655,8,FALSE)</f>
        <v>#N/A</v>
      </c>
      <c r="E16" s="66" t="e">
        <f>VLOOKUP($M16,УЧАСТНИКИ!$A$2:$L$655,5,FALSE)</f>
        <v>#N/A</v>
      </c>
      <c r="F16" s="73" t="e">
        <f>VLOOKUP($M16,УЧАСТНИКИ!$A$2:$L$655,7,FALSE)</f>
        <v>#N/A</v>
      </c>
      <c r="G16" s="56" t="e">
        <f>VLOOKUP($M16,УЧАСТНИКИ!$A$2:$L$655,11,FALSE)</f>
        <v>#N/A</v>
      </c>
      <c r="H16" s="133"/>
      <c r="I16" s="139">
        <f t="shared" ref="I16:I17" si="1">IF(H16=0,0,CONCATENATE(MID(H16,1,1),":",MID(H16,2,2),".",MID(H16,4,2)))</f>
        <v>0</v>
      </c>
      <c r="J16" s="54" t="str">
        <f t="shared" ref="J16:J17" si="2">IF(H16&lt;=$O$10,"МСМК",IF(H16&lt;=$P$10,"МС",IF(H16&lt;=$Q$10,"КМС",IF(H16&lt;=$R$10,"1",IF(H16&lt;=$S$10,"2",IF(H16&lt;=$T$10,"3",IF(H16&lt;=$U$10,"1юн",IF(H16&lt;=$V$10,"2юн",IF(H16&lt;=$W$10,"3юн",IF(H16&gt;$W$10,"б/р"))))))))))</f>
        <v>МСМК</v>
      </c>
      <c r="K16" s="56" t="e">
        <f>VLOOKUP($M16,УЧАСТНИКИ!$A$2:$L$655,9,FALSE)</f>
        <v>#N/A</v>
      </c>
      <c r="L16" s="66" t="e">
        <f>VLOOKUP($M16,УЧАСТНИКИ!$A$2:$L$655,10,FALSE)</f>
        <v>#N/A</v>
      </c>
      <c r="M16" s="187"/>
    </row>
    <row r="17" spans="1:13" hidden="1">
      <c r="A17" s="138" t="e">
        <f t="shared" si="0"/>
        <v>#N/A</v>
      </c>
      <c r="B17" s="66" t="e">
        <f>VLOOKUP($M17,УЧАСТНИКИ!$A$2:$L$655,3,FALSE)</f>
        <v>#N/A</v>
      </c>
      <c r="C17" s="73" t="e">
        <f>VLOOKUP($M17,УЧАСТНИКИ!$A$2:$L$655,4,FALSE)</f>
        <v>#N/A</v>
      </c>
      <c r="D17" s="73" t="e">
        <f>VLOOKUP($M17,УЧАСТНИКИ!$A$2:$L$655,8,FALSE)</f>
        <v>#N/A</v>
      </c>
      <c r="E17" s="66" t="e">
        <f>VLOOKUP($M17,УЧАСТНИКИ!$A$2:$L$655,5,FALSE)</f>
        <v>#N/A</v>
      </c>
      <c r="F17" s="73" t="e">
        <f>VLOOKUP($M17,УЧАСТНИКИ!$A$2:$L$655,7,FALSE)</f>
        <v>#N/A</v>
      </c>
      <c r="G17" s="56" t="e">
        <f>VLOOKUP($M17,УЧАСТНИКИ!$A$2:$L$655,11,FALSE)</f>
        <v>#N/A</v>
      </c>
      <c r="H17" s="133"/>
      <c r="I17" s="139">
        <f t="shared" si="1"/>
        <v>0</v>
      </c>
      <c r="J17" s="54" t="str">
        <f t="shared" si="2"/>
        <v>МСМК</v>
      </c>
      <c r="K17" s="56" t="e">
        <f>VLOOKUP($M17,УЧАСТНИКИ!$A$2:$L$655,9,FALSE)</f>
        <v>#N/A</v>
      </c>
      <c r="L17" s="66" t="e">
        <f>VLOOKUP($M17,УЧАСТНИКИ!$A$2:$L$655,10,FALSE)</f>
        <v>#N/A</v>
      </c>
      <c r="M17" s="187"/>
    </row>
    <row r="18" spans="1:13">
      <c r="A18" s="42"/>
    </row>
    <row r="19" spans="1:13">
      <c r="A19" s="42"/>
    </row>
    <row r="20" spans="1:13" ht="15" customHeight="1">
      <c r="A20" s="42"/>
      <c r="B20" s="203" t="s">
        <v>188</v>
      </c>
      <c r="E20" s="527" t="s">
        <v>815</v>
      </c>
      <c r="F20" s="527"/>
      <c r="G20" s="527"/>
      <c r="H20" s="527"/>
      <c r="I20" s="527"/>
      <c r="J20" s="527"/>
      <c r="K20" s="527"/>
      <c r="L20" s="527"/>
      <c r="M20" s="36"/>
    </row>
    <row r="21" spans="1:13">
      <c r="E21" s="165"/>
      <c r="F21" s="66"/>
      <c r="G21" s="73"/>
      <c r="H21" s="56"/>
      <c r="I21" s="56"/>
      <c r="J21" s="42"/>
      <c r="K21" s="42"/>
      <c r="M21" s="36"/>
    </row>
    <row r="22" spans="1:13">
      <c r="E22" s="165"/>
      <c r="F22" s="66"/>
      <c r="G22" s="73"/>
      <c r="H22" s="56"/>
      <c r="I22" s="56"/>
      <c r="J22" s="42"/>
      <c r="K22" s="42"/>
      <c r="M22" s="36"/>
    </row>
    <row r="23" spans="1:13" ht="15" customHeight="1">
      <c r="B23" s="203" t="s">
        <v>189</v>
      </c>
      <c r="E23" s="527" t="s">
        <v>336</v>
      </c>
      <c r="F23" s="527"/>
      <c r="G23" s="527"/>
      <c r="H23" s="527"/>
      <c r="I23" s="527"/>
      <c r="J23" s="527"/>
      <c r="K23" s="527"/>
      <c r="L23" s="527"/>
      <c r="M23" s="36"/>
    </row>
    <row r="24" spans="1:13">
      <c r="A24" s="42"/>
    </row>
    <row r="25" spans="1:13">
      <c r="A25" s="42"/>
    </row>
    <row r="26" spans="1:13">
      <c r="A26" s="42"/>
    </row>
    <row r="27" spans="1:13">
      <c r="A27" s="42"/>
    </row>
    <row r="28" spans="1:13">
      <c r="A28" s="42"/>
    </row>
    <row r="29" spans="1:13">
      <c r="A29" s="42"/>
    </row>
    <row r="30" spans="1:13">
      <c r="A30" s="42"/>
    </row>
    <row r="31" spans="1:13">
      <c r="A31" s="42"/>
    </row>
    <row r="32" spans="1:13">
      <c r="A32" s="42"/>
    </row>
    <row r="33" spans="1:1">
      <c r="A33" s="42"/>
    </row>
    <row r="34" spans="1:1">
      <c r="A34" s="42"/>
    </row>
    <row r="35" spans="1:1">
      <c r="A35" s="42"/>
    </row>
  </sheetData>
  <sortState ref="A11:X15">
    <sortCondition ref="H11:H15"/>
  </sortState>
  <mergeCells count="15">
    <mergeCell ref="E20:L20"/>
    <mergeCell ref="E23:L23"/>
    <mergeCell ref="I8:J8"/>
    <mergeCell ref="F8:G8"/>
    <mergeCell ref="A5:L5"/>
    <mergeCell ref="D9:E9"/>
    <mergeCell ref="A8:B8"/>
    <mergeCell ref="A1:L1"/>
    <mergeCell ref="A2:L2"/>
    <mergeCell ref="A3:L3"/>
    <mergeCell ref="F7:G7"/>
    <mergeCell ref="A6:L6"/>
    <mergeCell ref="A7:B7"/>
    <mergeCell ref="I7:J7"/>
    <mergeCell ref="A4:L4"/>
  </mergeCells>
  <phoneticPr fontId="2" type="noConversion"/>
  <printOptions horizontalCentered="1"/>
  <pageMargins left="0.39370078740157483" right="0.39370078740157483" top="0.78740157480314965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Y78"/>
  <sheetViews>
    <sheetView topLeftCell="A8" workbookViewId="0">
      <selection activeCell="M35" sqref="M35"/>
    </sheetView>
  </sheetViews>
  <sheetFormatPr defaultColWidth="8.28515625" defaultRowHeight="12.75" outlineLevelCol="1"/>
  <cols>
    <col min="1" max="1" width="5.85546875" style="39" customWidth="1"/>
    <col min="2" max="2" width="25.85546875" style="23" customWidth="1"/>
    <col min="3" max="3" width="10.140625" style="42" bestFit="1" customWidth="1"/>
    <col min="4" max="4" width="7.42578125" style="42" customWidth="1"/>
    <col min="5" max="5" width="28.28515625" style="23" customWidth="1"/>
    <col min="6" max="6" width="5.85546875" style="23" hidden="1" customWidth="1"/>
    <col min="7" max="7" width="11.5703125" style="23" customWidth="1"/>
    <col min="8" max="8" width="15" style="23" hidden="1" customWidth="1" outlineLevel="1"/>
    <col min="9" max="9" width="10.7109375" style="42" customWidth="1" collapsed="1"/>
    <col min="10" max="10" width="6.5703125" style="23" hidden="1" customWidth="1"/>
    <col min="11" max="11" width="8.42578125" style="36" hidden="1" customWidth="1"/>
    <col min="12" max="12" width="7.7109375" style="36" customWidth="1"/>
    <col min="13" max="13" width="29.42578125" style="23" customWidth="1"/>
    <col min="14" max="23" width="8.28515625" style="23" hidden="1" customWidth="1" outlineLevel="1"/>
    <col min="24" max="24" width="1.140625" style="23" hidden="1" customWidth="1" outlineLevel="1"/>
    <col min="25" max="25" width="8.28515625" style="23" collapsed="1"/>
    <col min="26" max="16384" width="8.28515625" style="23"/>
  </cols>
  <sheetData>
    <row r="1" spans="1:2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T1" s="146"/>
      <c r="U1" s="146"/>
      <c r="V1" s="147"/>
    </row>
    <row r="2" spans="1:25" s="232" customFormat="1">
      <c r="A2" s="520" t="str">
        <f>Name_2</f>
        <v>РОСТОВСКАЯ ГОРОДСКАЯ ФЕДЕРАЦИЯ ЛЁГКОЙ АТЛЕТИКИ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T2" s="395"/>
      <c r="U2" s="395"/>
      <c r="V2" s="396"/>
    </row>
    <row r="3" spans="1:2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T3" s="146"/>
      <c r="U3" s="146"/>
      <c r="V3" s="147"/>
    </row>
    <row r="4" spans="1:2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T4" s="146"/>
      <c r="U4" s="146"/>
      <c r="V4" s="147"/>
    </row>
    <row r="5" spans="1:25" s="58" customFormat="1" ht="27.7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T5" s="221"/>
      <c r="U5" s="221"/>
      <c r="V5" s="222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T6" s="146"/>
      <c r="U6" s="146"/>
      <c r="V6" s="147"/>
    </row>
    <row r="7" spans="1:25" ht="12.75" customHeight="1">
      <c r="A7" s="488" t="s">
        <v>1121</v>
      </c>
      <c r="B7" s="488"/>
      <c r="D7" s="41"/>
      <c r="E7" s="3"/>
      <c r="F7" s="489"/>
      <c r="G7" s="489"/>
      <c r="H7" s="132"/>
      <c r="I7" s="490"/>
      <c r="J7" s="490"/>
      <c r="T7" s="146"/>
      <c r="U7" s="146"/>
      <c r="V7" s="147"/>
    </row>
    <row r="8" spans="1:25" ht="12.75" customHeight="1">
      <c r="A8" s="488"/>
      <c r="B8" s="488"/>
      <c r="D8" s="41"/>
      <c r="E8" s="3"/>
      <c r="F8" s="491"/>
      <c r="G8" s="491"/>
      <c r="H8" s="131"/>
      <c r="I8" s="490"/>
      <c r="J8" s="490"/>
      <c r="M8" s="169" t="str">
        <f>d_6</f>
        <v>t° +20 вл. 58%</v>
      </c>
      <c r="T8" s="146"/>
      <c r="U8" s="146"/>
      <c r="V8" s="147"/>
    </row>
    <row r="9" spans="1:25" ht="13.5" customHeight="1" thickBot="1">
      <c r="A9" s="7" t="str">
        <f>d_4</f>
        <v>ЖЕНЩИНЫ</v>
      </c>
      <c r="E9" s="159" t="s">
        <v>89</v>
      </c>
      <c r="G9" s="155" t="s">
        <v>1119</v>
      </c>
      <c r="H9" s="131"/>
      <c r="J9" s="157" t="str">
        <f>'1500м'!I7</f>
        <v>15:30</v>
      </c>
      <c r="K9" s="42"/>
      <c r="L9" s="42"/>
      <c r="M9" s="123" t="s">
        <v>1118</v>
      </c>
      <c r="N9" s="23" t="s">
        <v>20</v>
      </c>
      <c r="P9" s="118" t="s">
        <v>125</v>
      </c>
      <c r="Q9" s="118" t="s">
        <v>126</v>
      </c>
      <c r="R9" s="118" t="s">
        <v>127</v>
      </c>
      <c r="S9" s="118">
        <v>1</v>
      </c>
      <c r="T9" s="118">
        <v>2</v>
      </c>
      <c r="U9" s="118" t="s">
        <v>50</v>
      </c>
      <c r="V9" s="118" t="s">
        <v>128</v>
      </c>
      <c r="W9" s="118" t="s">
        <v>129</v>
      </c>
      <c r="X9" s="118" t="s">
        <v>130</v>
      </c>
    </row>
    <row r="10" spans="1:25" ht="15.75" customHeight="1">
      <c r="A10" s="484" t="s">
        <v>13</v>
      </c>
      <c r="B10" s="484" t="s">
        <v>68</v>
      </c>
      <c r="C10" s="484" t="s">
        <v>69</v>
      </c>
      <c r="D10" s="484" t="s">
        <v>14</v>
      </c>
      <c r="E10" s="484" t="s">
        <v>110</v>
      </c>
      <c r="F10" s="485" t="s">
        <v>112</v>
      </c>
      <c r="G10" s="477" t="s">
        <v>119</v>
      </c>
      <c r="H10" s="95"/>
      <c r="I10" s="485" t="s">
        <v>23</v>
      </c>
      <c r="J10" s="486" t="s">
        <v>17</v>
      </c>
      <c r="K10" s="96" t="s">
        <v>18</v>
      </c>
      <c r="L10" s="486" t="s">
        <v>61</v>
      </c>
      <c r="M10" s="483" t="s">
        <v>19</v>
      </c>
      <c r="P10" s="142">
        <v>40874</v>
      </c>
      <c r="Q10" s="142">
        <v>42010</v>
      </c>
      <c r="R10" s="142">
        <v>43834</v>
      </c>
      <c r="S10" s="142">
        <v>45934</v>
      </c>
      <c r="T10" s="142">
        <v>52134</v>
      </c>
      <c r="U10" s="142">
        <v>54634</v>
      </c>
      <c r="V10" s="142">
        <v>61434</v>
      </c>
      <c r="W10" s="142">
        <v>64634</v>
      </c>
      <c r="X10" s="143">
        <v>72234</v>
      </c>
    </row>
    <row r="11" spans="1:25" ht="15.75">
      <c r="A11" s="484"/>
      <c r="B11" s="484"/>
      <c r="C11" s="484"/>
      <c r="D11" s="484"/>
      <c r="E11" s="484"/>
      <c r="F11" s="485"/>
      <c r="G11" s="477"/>
      <c r="H11" s="95"/>
      <c r="I11" s="485"/>
      <c r="J11" s="487"/>
      <c r="K11" s="96"/>
      <c r="L11" s="526"/>
      <c r="M11" s="483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1:25" s="58" customFormat="1" ht="24.95" customHeight="1">
      <c r="A12" s="138">
        <f>RANK(H12,$H$12:$H$154,1)</f>
        <v>1</v>
      </c>
      <c r="B12" s="78" t="s">
        <v>1225</v>
      </c>
      <c r="C12" s="77" t="s">
        <v>1226</v>
      </c>
      <c r="D12" s="77" t="s">
        <v>318</v>
      </c>
      <c r="E12" s="80" t="s">
        <v>979</v>
      </c>
      <c r="F12" s="77" t="e">
        <f>VLOOKUP($O12,УЧАСТНИКИ!$A$2:$L$655,7,FALSE)</f>
        <v>#N/A</v>
      </c>
      <c r="G12" s="443" t="s">
        <v>404</v>
      </c>
      <c r="H12" s="229">
        <v>878</v>
      </c>
      <c r="I12" s="212">
        <v>8.6999999999999993</v>
      </c>
      <c r="J12" s="229"/>
      <c r="K12" s="219">
        <f t="shared" ref="K12" si="0">IF(J12=0,0,CONCATENATE(MID(J12,1,1),".",MID(J12,2,2)))</f>
        <v>0</v>
      </c>
      <c r="L12" s="362">
        <v>1</v>
      </c>
      <c r="M12" s="448" t="s">
        <v>1227</v>
      </c>
      <c r="N12" s="78" t="s">
        <v>1092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s="58" customFormat="1" ht="24.95" customHeight="1">
      <c r="A13" s="397">
        <v>2</v>
      </c>
      <c r="B13" s="78" t="s">
        <v>1228</v>
      </c>
      <c r="C13" s="77" t="s">
        <v>1073</v>
      </c>
      <c r="D13" s="77" t="s">
        <v>370</v>
      </c>
      <c r="E13" s="78" t="s">
        <v>1163</v>
      </c>
      <c r="F13" s="77"/>
      <c r="G13" s="443" t="s">
        <v>404</v>
      </c>
      <c r="H13" s="229"/>
      <c r="I13" s="212">
        <v>11.9</v>
      </c>
      <c r="J13" s="229"/>
      <c r="K13" s="212"/>
      <c r="L13" s="212" t="s">
        <v>128</v>
      </c>
      <c r="M13" s="449" t="s">
        <v>1164</v>
      </c>
      <c r="N13" s="206"/>
      <c r="O13" s="78" t="s">
        <v>1101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7.25" hidden="1" customHeight="1">
      <c r="A14" s="138" t="e">
        <f t="shared" ref="A14:A33" si="1">RANK(H14,$H$12:$H$154,1)</f>
        <v>#N/A</v>
      </c>
      <c r="B14" s="66" t="e">
        <f>VLOOKUP($N14,УЧАСТНИКИ!$A$2:$L$655,3,FALSE)</f>
        <v>#N/A</v>
      </c>
      <c r="C14" s="73" t="e">
        <f>VLOOKUP($N14,УЧАСТНИКИ!$A$2:$L$655,4,FALSE)</f>
        <v>#N/A</v>
      </c>
      <c r="D14" s="73" t="e">
        <f>VLOOKUP($N14,УЧАСТНИКИ!$A$2:$L$655,8,FALSE)</f>
        <v>#N/A</v>
      </c>
      <c r="E14" s="66" t="e">
        <f>VLOOKUP($N14,УЧАСТНИКИ!$A$2:$L$655,5,FALSE)</f>
        <v>#N/A</v>
      </c>
      <c r="F14" s="73" t="e">
        <f>VLOOKUP($N14,УЧАСТНИКИ!$A$2:$L$655,7,FALSE)</f>
        <v>#N/A</v>
      </c>
      <c r="G14" s="56" t="e">
        <f>VLOOKUP($N14,УЧАСТНИКИ!$A$2:$L$655,11,FALSE)</f>
        <v>#N/A</v>
      </c>
      <c r="H14" s="133"/>
      <c r="I14" s="139">
        <f t="shared" ref="I14:I33" si="2">IF(H14=0,0,CONCATENATE(MID(H14,1,1),":",MID(H14,2,2),".",MID(H14,4,2)))</f>
        <v>0</v>
      </c>
      <c r="J14" s="54" t="str">
        <f t="shared" ref="J14:J33" si="3">IF(H14&lt;=$P$10,"МСМК",IF(H14&lt;=$Q$10,"МС",IF(H14&lt;=$R$10,"КМС",IF(H14&lt;=$S$10,"1",IF(H14&lt;=$T$10,"2",IF(H14&lt;=$U$10,"3",IF(H14&lt;=$V$10,"1юн",IF(H14&lt;=$W$10,"2юн",IF(H14&lt;=$X$10,"3юн",IF(H14&gt;$X$10,"б/р"))))))))))</f>
        <v>МСМК</v>
      </c>
      <c r="K14" s="56" t="e">
        <f>VLOOKUP($N14,УЧАСТНИКИ!$A$2:$L$655,9,FALSE)</f>
        <v>#N/A</v>
      </c>
      <c r="L14" s="56"/>
      <c r="M14" s="66" t="e">
        <f>VLOOKUP($N14,УЧАСТНИКИ!$A$2:$L$655,10,FALSE)</f>
        <v>#N/A</v>
      </c>
    </row>
    <row r="15" spans="1:25" ht="17.25" hidden="1" customHeight="1">
      <c r="A15" s="138" t="e">
        <f t="shared" si="1"/>
        <v>#N/A</v>
      </c>
      <c r="B15" s="66" t="e">
        <f>VLOOKUP($N15,УЧАСТНИКИ!$A$2:$L$655,3,FALSE)</f>
        <v>#N/A</v>
      </c>
      <c r="C15" s="73" t="e">
        <f>VLOOKUP($N15,УЧАСТНИКИ!$A$2:$L$655,4,FALSE)</f>
        <v>#N/A</v>
      </c>
      <c r="D15" s="73" t="e">
        <f>VLOOKUP($N15,УЧАСТНИКИ!$A$2:$L$655,8,FALSE)</f>
        <v>#N/A</v>
      </c>
      <c r="E15" s="66" t="e">
        <f>VLOOKUP($N15,УЧАСТНИКИ!$A$2:$L$655,5,FALSE)</f>
        <v>#N/A</v>
      </c>
      <c r="F15" s="73" t="e">
        <f>VLOOKUP($N15,УЧАСТНИКИ!$A$2:$L$655,7,FALSE)</f>
        <v>#N/A</v>
      </c>
      <c r="G15" s="56" t="e">
        <f>VLOOKUP($N15,УЧАСТНИКИ!$A$2:$L$655,11,FALSE)</f>
        <v>#N/A</v>
      </c>
      <c r="H15" s="133"/>
      <c r="I15" s="139">
        <f t="shared" si="2"/>
        <v>0</v>
      </c>
      <c r="J15" s="54" t="str">
        <f t="shared" si="3"/>
        <v>МСМК</v>
      </c>
      <c r="K15" s="56" t="e">
        <f>VLOOKUP($N15,УЧАСТНИКИ!$A$2:$L$655,9,FALSE)</f>
        <v>#N/A</v>
      </c>
      <c r="L15" s="56"/>
      <c r="M15" s="66" t="e">
        <f>VLOOKUP($N15,УЧАСТНИКИ!$A$2:$L$655,10,FALSE)</f>
        <v>#N/A</v>
      </c>
    </row>
    <row r="16" spans="1:25" ht="17.25" hidden="1" customHeight="1">
      <c r="A16" s="138" t="e">
        <f t="shared" si="1"/>
        <v>#N/A</v>
      </c>
      <c r="B16" s="66" t="e">
        <f>VLOOKUP($N16,УЧАСТНИКИ!$A$2:$L$655,3,FALSE)</f>
        <v>#N/A</v>
      </c>
      <c r="C16" s="73" t="e">
        <f>VLOOKUP($N16,УЧАСТНИКИ!$A$2:$L$655,4,FALSE)</f>
        <v>#N/A</v>
      </c>
      <c r="D16" s="73" t="e">
        <f>VLOOKUP($N16,УЧАСТНИКИ!$A$2:$L$655,8,FALSE)</f>
        <v>#N/A</v>
      </c>
      <c r="E16" s="66" t="e">
        <f>VLOOKUP($N16,УЧАСТНИКИ!$A$2:$L$655,5,FALSE)</f>
        <v>#N/A</v>
      </c>
      <c r="F16" s="73" t="e">
        <f>VLOOKUP($N16,УЧАСТНИКИ!$A$2:$L$655,7,FALSE)</f>
        <v>#N/A</v>
      </c>
      <c r="G16" s="56" t="e">
        <f>VLOOKUP($N16,УЧАСТНИКИ!$A$2:$L$655,11,FALSE)</f>
        <v>#N/A</v>
      </c>
      <c r="H16" s="133"/>
      <c r="I16" s="139">
        <f t="shared" si="2"/>
        <v>0</v>
      </c>
      <c r="J16" s="54" t="str">
        <f t="shared" si="3"/>
        <v>МСМК</v>
      </c>
      <c r="K16" s="56" t="e">
        <f>VLOOKUP($N16,УЧАСТНИКИ!$A$2:$L$655,9,FALSE)</f>
        <v>#N/A</v>
      </c>
      <c r="L16" s="56"/>
      <c r="M16" s="66" t="e">
        <f>VLOOKUP($N16,УЧАСТНИКИ!$A$2:$L$655,10,FALSE)</f>
        <v>#N/A</v>
      </c>
    </row>
    <row r="17" spans="1:13" ht="17.25" hidden="1" customHeight="1">
      <c r="A17" s="138" t="e">
        <f t="shared" si="1"/>
        <v>#N/A</v>
      </c>
      <c r="B17" s="66" t="e">
        <f>VLOOKUP($N17,УЧАСТНИКИ!$A$2:$L$655,3,FALSE)</f>
        <v>#N/A</v>
      </c>
      <c r="C17" s="73" t="e">
        <f>VLOOKUP($N17,УЧАСТНИКИ!$A$2:$L$655,4,FALSE)</f>
        <v>#N/A</v>
      </c>
      <c r="D17" s="73" t="e">
        <f>VLOOKUP($N17,УЧАСТНИКИ!$A$2:$L$655,8,FALSE)</f>
        <v>#N/A</v>
      </c>
      <c r="E17" s="66" t="e">
        <f>VLOOKUP($N17,УЧАСТНИКИ!$A$2:$L$655,5,FALSE)</f>
        <v>#N/A</v>
      </c>
      <c r="F17" s="73" t="e">
        <f>VLOOKUP($N17,УЧАСТНИКИ!$A$2:$L$655,7,FALSE)</f>
        <v>#N/A</v>
      </c>
      <c r="G17" s="56" t="e">
        <f>VLOOKUP($N17,УЧАСТНИКИ!$A$2:$L$655,11,FALSE)</f>
        <v>#N/A</v>
      </c>
      <c r="H17" s="133"/>
      <c r="I17" s="139">
        <f t="shared" si="2"/>
        <v>0</v>
      </c>
      <c r="J17" s="54" t="str">
        <f t="shared" si="3"/>
        <v>МСМК</v>
      </c>
      <c r="K17" s="56" t="e">
        <f>VLOOKUP($N17,УЧАСТНИКИ!$A$2:$L$655,9,FALSE)</f>
        <v>#N/A</v>
      </c>
      <c r="L17" s="56"/>
      <c r="M17" s="66" t="e">
        <f>VLOOKUP($N17,УЧАСТНИКИ!$A$2:$L$655,10,FALSE)</f>
        <v>#N/A</v>
      </c>
    </row>
    <row r="18" spans="1:13" ht="17.25" hidden="1" customHeight="1">
      <c r="A18" s="138" t="e">
        <f t="shared" si="1"/>
        <v>#N/A</v>
      </c>
      <c r="B18" s="66" t="e">
        <f>VLOOKUP($N18,УЧАСТНИКИ!$A$2:$L$655,3,FALSE)</f>
        <v>#N/A</v>
      </c>
      <c r="C18" s="73" t="e">
        <f>VLOOKUP($N18,УЧАСТНИКИ!$A$2:$L$655,4,FALSE)</f>
        <v>#N/A</v>
      </c>
      <c r="D18" s="73" t="e">
        <f>VLOOKUP($N18,УЧАСТНИКИ!$A$2:$L$655,8,FALSE)</f>
        <v>#N/A</v>
      </c>
      <c r="E18" s="66" t="e">
        <f>VLOOKUP($N18,УЧАСТНИКИ!$A$2:$L$655,5,FALSE)</f>
        <v>#N/A</v>
      </c>
      <c r="F18" s="73" t="e">
        <f>VLOOKUP($N18,УЧАСТНИКИ!$A$2:$L$655,7,FALSE)</f>
        <v>#N/A</v>
      </c>
      <c r="G18" s="56" t="e">
        <f>VLOOKUP($N18,УЧАСТНИКИ!$A$2:$L$655,11,FALSE)</f>
        <v>#N/A</v>
      </c>
      <c r="H18" s="133"/>
      <c r="I18" s="139">
        <f t="shared" si="2"/>
        <v>0</v>
      </c>
      <c r="J18" s="54" t="str">
        <f t="shared" si="3"/>
        <v>МСМК</v>
      </c>
      <c r="K18" s="56" t="e">
        <f>VLOOKUP($N18,УЧАСТНИКИ!$A$2:$L$655,9,FALSE)</f>
        <v>#N/A</v>
      </c>
      <c r="L18" s="56"/>
      <c r="M18" s="66" t="e">
        <f>VLOOKUP($N18,УЧАСТНИКИ!$A$2:$L$655,10,FALSE)</f>
        <v>#N/A</v>
      </c>
    </row>
    <row r="19" spans="1:13" ht="17.25" hidden="1" customHeight="1">
      <c r="A19" s="138" t="e">
        <f t="shared" si="1"/>
        <v>#N/A</v>
      </c>
      <c r="B19" s="66" t="e">
        <f>VLOOKUP($N19,УЧАСТНИКИ!$A$2:$L$655,3,FALSE)</f>
        <v>#N/A</v>
      </c>
      <c r="C19" s="73" t="e">
        <f>VLOOKUP($N19,УЧАСТНИКИ!$A$2:$L$655,4,FALSE)</f>
        <v>#N/A</v>
      </c>
      <c r="D19" s="73" t="e">
        <f>VLOOKUP($N19,УЧАСТНИКИ!$A$2:$L$655,8,FALSE)</f>
        <v>#N/A</v>
      </c>
      <c r="E19" s="66" t="e">
        <f>VLOOKUP($N19,УЧАСТНИКИ!$A$2:$L$655,5,FALSE)</f>
        <v>#N/A</v>
      </c>
      <c r="F19" s="73" t="e">
        <f>VLOOKUP($N19,УЧАСТНИКИ!$A$2:$L$655,7,FALSE)</f>
        <v>#N/A</v>
      </c>
      <c r="G19" s="56" t="e">
        <f>VLOOKUP($N19,УЧАСТНИКИ!$A$2:$L$655,11,FALSE)</f>
        <v>#N/A</v>
      </c>
      <c r="H19" s="133"/>
      <c r="I19" s="139">
        <f t="shared" si="2"/>
        <v>0</v>
      </c>
      <c r="J19" s="54" t="str">
        <f t="shared" si="3"/>
        <v>МСМК</v>
      </c>
      <c r="K19" s="56" t="e">
        <f>VLOOKUP($N19,УЧАСТНИКИ!$A$2:$L$655,9,FALSE)</f>
        <v>#N/A</v>
      </c>
      <c r="L19" s="56"/>
      <c r="M19" s="66" t="e">
        <f>VLOOKUP($N19,УЧАСТНИКИ!$A$2:$L$655,10,FALSE)</f>
        <v>#N/A</v>
      </c>
    </row>
    <row r="20" spans="1:13" ht="17.25" hidden="1" customHeight="1">
      <c r="A20" s="138" t="e">
        <f t="shared" si="1"/>
        <v>#N/A</v>
      </c>
      <c r="B20" s="66" t="e">
        <f>VLOOKUP($N20,УЧАСТНИКИ!$A$2:$L$655,3,FALSE)</f>
        <v>#N/A</v>
      </c>
      <c r="C20" s="73" t="e">
        <f>VLOOKUP($N20,УЧАСТНИКИ!$A$2:$L$655,4,FALSE)</f>
        <v>#N/A</v>
      </c>
      <c r="D20" s="73" t="e">
        <f>VLOOKUP($N20,УЧАСТНИКИ!$A$2:$L$655,8,FALSE)</f>
        <v>#N/A</v>
      </c>
      <c r="E20" s="66" t="e">
        <f>VLOOKUP($N20,УЧАСТНИКИ!$A$2:$L$655,5,FALSE)</f>
        <v>#N/A</v>
      </c>
      <c r="F20" s="73" t="e">
        <f>VLOOKUP($N20,УЧАСТНИКИ!$A$2:$L$655,7,FALSE)</f>
        <v>#N/A</v>
      </c>
      <c r="G20" s="56" t="e">
        <f>VLOOKUP($N20,УЧАСТНИКИ!$A$2:$L$655,11,FALSE)</f>
        <v>#N/A</v>
      </c>
      <c r="H20" s="133"/>
      <c r="I20" s="139">
        <f t="shared" si="2"/>
        <v>0</v>
      </c>
      <c r="J20" s="54" t="str">
        <f t="shared" si="3"/>
        <v>МСМК</v>
      </c>
      <c r="K20" s="56" t="e">
        <f>VLOOKUP($N20,УЧАСТНИКИ!$A$2:$L$655,9,FALSE)</f>
        <v>#N/A</v>
      </c>
      <c r="L20" s="56"/>
      <c r="M20" s="66" t="e">
        <f>VLOOKUP($N20,УЧАСТНИКИ!$A$2:$L$655,10,FALSE)</f>
        <v>#N/A</v>
      </c>
    </row>
    <row r="21" spans="1:13" ht="17.25" hidden="1" customHeight="1">
      <c r="A21" s="138" t="e">
        <f t="shared" si="1"/>
        <v>#N/A</v>
      </c>
      <c r="B21" s="66" t="e">
        <f>VLOOKUP($N21,УЧАСТНИКИ!$A$2:$L$655,3,FALSE)</f>
        <v>#N/A</v>
      </c>
      <c r="C21" s="73" t="e">
        <f>VLOOKUP($N21,УЧАСТНИКИ!$A$2:$L$655,4,FALSE)</f>
        <v>#N/A</v>
      </c>
      <c r="D21" s="73" t="e">
        <f>VLOOKUP($N21,УЧАСТНИКИ!$A$2:$L$655,8,FALSE)</f>
        <v>#N/A</v>
      </c>
      <c r="E21" s="66" t="e">
        <f>VLOOKUP($N21,УЧАСТНИКИ!$A$2:$L$655,5,FALSE)</f>
        <v>#N/A</v>
      </c>
      <c r="F21" s="73" t="e">
        <f>VLOOKUP($N21,УЧАСТНИКИ!$A$2:$L$655,7,FALSE)</f>
        <v>#N/A</v>
      </c>
      <c r="G21" s="56" t="e">
        <f>VLOOKUP($N21,УЧАСТНИКИ!$A$2:$L$655,11,FALSE)</f>
        <v>#N/A</v>
      </c>
      <c r="H21" s="133"/>
      <c r="I21" s="139">
        <f t="shared" si="2"/>
        <v>0</v>
      </c>
      <c r="J21" s="54" t="str">
        <f t="shared" si="3"/>
        <v>МСМК</v>
      </c>
      <c r="K21" s="56" t="e">
        <f>VLOOKUP($N21,УЧАСТНИКИ!$A$2:$L$655,9,FALSE)</f>
        <v>#N/A</v>
      </c>
      <c r="L21" s="56"/>
      <c r="M21" s="66" t="e">
        <f>VLOOKUP($N21,УЧАСТНИКИ!$A$2:$L$655,10,FALSE)</f>
        <v>#N/A</v>
      </c>
    </row>
    <row r="22" spans="1:13" ht="17.25" hidden="1" customHeight="1">
      <c r="A22" s="138" t="e">
        <f t="shared" si="1"/>
        <v>#N/A</v>
      </c>
      <c r="B22" s="66" t="e">
        <f>VLOOKUP($N22,УЧАСТНИКИ!$A$2:$L$655,3,FALSE)</f>
        <v>#N/A</v>
      </c>
      <c r="C22" s="73" t="e">
        <f>VLOOKUP($N22,УЧАСТНИКИ!$A$2:$L$655,4,FALSE)</f>
        <v>#N/A</v>
      </c>
      <c r="D22" s="73" t="e">
        <f>VLOOKUP($N22,УЧАСТНИКИ!$A$2:$L$655,8,FALSE)</f>
        <v>#N/A</v>
      </c>
      <c r="E22" s="66" t="e">
        <f>VLOOKUP($N22,УЧАСТНИКИ!$A$2:$L$655,5,FALSE)</f>
        <v>#N/A</v>
      </c>
      <c r="F22" s="73" t="e">
        <f>VLOOKUP($N22,УЧАСТНИКИ!$A$2:$L$655,7,FALSE)</f>
        <v>#N/A</v>
      </c>
      <c r="G22" s="56" t="e">
        <f>VLOOKUP($N22,УЧАСТНИКИ!$A$2:$L$655,11,FALSE)</f>
        <v>#N/A</v>
      </c>
      <c r="H22" s="133"/>
      <c r="I22" s="139">
        <f t="shared" si="2"/>
        <v>0</v>
      </c>
      <c r="J22" s="54" t="str">
        <f t="shared" si="3"/>
        <v>МСМК</v>
      </c>
      <c r="K22" s="56" t="e">
        <f>VLOOKUP($N22,УЧАСТНИКИ!$A$2:$L$655,9,FALSE)</f>
        <v>#N/A</v>
      </c>
      <c r="L22" s="56"/>
      <c r="M22" s="66" t="e">
        <f>VLOOKUP($N22,УЧАСТНИКИ!$A$2:$L$655,10,FALSE)</f>
        <v>#N/A</v>
      </c>
    </row>
    <row r="23" spans="1:13" ht="17.25" hidden="1" customHeight="1">
      <c r="A23" s="138" t="e">
        <f t="shared" si="1"/>
        <v>#N/A</v>
      </c>
      <c r="B23" s="66" t="e">
        <f>VLOOKUP($N23,УЧАСТНИКИ!$A$2:$L$655,3,FALSE)</f>
        <v>#N/A</v>
      </c>
      <c r="C23" s="73" t="e">
        <f>VLOOKUP($N23,УЧАСТНИКИ!$A$2:$L$655,4,FALSE)</f>
        <v>#N/A</v>
      </c>
      <c r="D23" s="73" t="e">
        <f>VLOOKUP($N23,УЧАСТНИКИ!$A$2:$L$655,8,FALSE)</f>
        <v>#N/A</v>
      </c>
      <c r="E23" s="66" t="e">
        <f>VLOOKUP($N23,УЧАСТНИКИ!$A$2:$L$655,5,FALSE)</f>
        <v>#N/A</v>
      </c>
      <c r="F23" s="73" t="e">
        <f>VLOOKUP($N23,УЧАСТНИКИ!$A$2:$L$655,7,FALSE)</f>
        <v>#N/A</v>
      </c>
      <c r="G23" s="56" t="e">
        <f>VLOOKUP($N23,УЧАСТНИКИ!$A$2:$L$655,11,FALSE)</f>
        <v>#N/A</v>
      </c>
      <c r="H23" s="133"/>
      <c r="I23" s="139">
        <f t="shared" si="2"/>
        <v>0</v>
      </c>
      <c r="J23" s="54" t="str">
        <f t="shared" si="3"/>
        <v>МСМК</v>
      </c>
      <c r="K23" s="56" t="e">
        <f>VLOOKUP($N23,УЧАСТНИКИ!$A$2:$L$655,9,FALSE)</f>
        <v>#N/A</v>
      </c>
      <c r="L23" s="56"/>
      <c r="M23" s="66" t="e">
        <f>VLOOKUP($N23,УЧАСТНИКИ!$A$2:$L$655,10,FALSE)</f>
        <v>#N/A</v>
      </c>
    </row>
    <row r="24" spans="1:13" ht="17.25" hidden="1" customHeight="1">
      <c r="A24" s="138" t="e">
        <f t="shared" si="1"/>
        <v>#N/A</v>
      </c>
      <c r="B24" s="66" t="e">
        <f>VLOOKUP($N24,УЧАСТНИКИ!$A$2:$L$655,3,FALSE)</f>
        <v>#N/A</v>
      </c>
      <c r="C24" s="73" t="e">
        <f>VLOOKUP($N24,УЧАСТНИКИ!$A$2:$L$655,4,FALSE)</f>
        <v>#N/A</v>
      </c>
      <c r="D24" s="73" t="e">
        <f>VLOOKUP($N24,УЧАСТНИКИ!$A$2:$L$655,8,FALSE)</f>
        <v>#N/A</v>
      </c>
      <c r="E24" s="66" t="e">
        <f>VLOOKUP($N24,УЧАСТНИКИ!$A$2:$L$655,5,FALSE)</f>
        <v>#N/A</v>
      </c>
      <c r="F24" s="73" t="e">
        <f>VLOOKUP($N24,УЧАСТНИКИ!$A$2:$L$655,7,FALSE)</f>
        <v>#N/A</v>
      </c>
      <c r="G24" s="56" t="e">
        <f>VLOOKUP($N24,УЧАСТНИКИ!$A$2:$L$655,11,FALSE)</f>
        <v>#N/A</v>
      </c>
      <c r="H24" s="133"/>
      <c r="I24" s="139">
        <f t="shared" si="2"/>
        <v>0</v>
      </c>
      <c r="J24" s="54" t="str">
        <f t="shared" si="3"/>
        <v>МСМК</v>
      </c>
      <c r="K24" s="56" t="e">
        <f>VLOOKUP($N24,УЧАСТНИКИ!$A$2:$L$655,9,FALSE)</f>
        <v>#N/A</v>
      </c>
      <c r="L24" s="56"/>
      <c r="M24" s="66" t="e">
        <f>VLOOKUP($N24,УЧАСТНИКИ!$A$2:$L$655,10,FALSE)</f>
        <v>#N/A</v>
      </c>
    </row>
    <row r="25" spans="1:13" ht="17.25" hidden="1" customHeight="1">
      <c r="A25" s="138" t="e">
        <f t="shared" si="1"/>
        <v>#N/A</v>
      </c>
      <c r="B25" s="66" t="e">
        <f>VLOOKUP($N25,УЧАСТНИКИ!$A$2:$L$655,3,FALSE)</f>
        <v>#N/A</v>
      </c>
      <c r="C25" s="73" t="e">
        <f>VLOOKUP($N25,УЧАСТНИКИ!$A$2:$L$655,4,FALSE)</f>
        <v>#N/A</v>
      </c>
      <c r="D25" s="73" t="e">
        <f>VLOOKUP($N25,УЧАСТНИКИ!$A$2:$L$655,8,FALSE)</f>
        <v>#N/A</v>
      </c>
      <c r="E25" s="66" t="e">
        <f>VLOOKUP($N25,УЧАСТНИКИ!$A$2:$L$655,5,FALSE)</f>
        <v>#N/A</v>
      </c>
      <c r="F25" s="73" t="e">
        <f>VLOOKUP($N25,УЧАСТНИКИ!$A$2:$L$655,7,FALSE)</f>
        <v>#N/A</v>
      </c>
      <c r="G25" s="56" t="e">
        <f>VLOOKUP($N25,УЧАСТНИКИ!$A$2:$L$655,11,FALSE)</f>
        <v>#N/A</v>
      </c>
      <c r="H25" s="133"/>
      <c r="I25" s="139">
        <f t="shared" si="2"/>
        <v>0</v>
      </c>
      <c r="J25" s="54" t="str">
        <f t="shared" si="3"/>
        <v>МСМК</v>
      </c>
      <c r="K25" s="56" t="e">
        <f>VLOOKUP($N25,УЧАСТНИКИ!$A$2:$L$655,9,FALSE)</f>
        <v>#N/A</v>
      </c>
      <c r="L25" s="56"/>
      <c r="M25" s="66" t="e">
        <f>VLOOKUP($N25,УЧАСТНИКИ!$A$2:$L$655,10,FALSE)</f>
        <v>#N/A</v>
      </c>
    </row>
    <row r="26" spans="1:13" ht="17.25" hidden="1" customHeight="1">
      <c r="A26" s="138" t="e">
        <f t="shared" si="1"/>
        <v>#N/A</v>
      </c>
      <c r="B26" s="66" t="e">
        <f>VLOOKUP($N26,УЧАСТНИКИ!$A$2:$L$655,3,FALSE)</f>
        <v>#N/A</v>
      </c>
      <c r="C26" s="73" t="e">
        <f>VLOOKUP($N26,УЧАСТНИКИ!$A$2:$L$655,4,FALSE)</f>
        <v>#N/A</v>
      </c>
      <c r="D26" s="73" t="e">
        <f>VLOOKUP($N26,УЧАСТНИКИ!$A$2:$L$655,8,FALSE)</f>
        <v>#N/A</v>
      </c>
      <c r="E26" s="66" t="e">
        <f>VLOOKUP($N26,УЧАСТНИКИ!$A$2:$L$655,5,FALSE)</f>
        <v>#N/A</v>
      </c>
      <c r="F26" s="73" t="e">
        <f>VLOOKUP($N26,УЧАСТНИКИ!$A$2:$L$655,7,FALSE)</f>
        <v>#N/A</v>
      </c>
      <c r="G26" s="56" t="e">
        <f>VLOOKUP($N26,УЧАСТНИКИ!$A$2:$L$655,11,FALSE)</f>
        <v>#N/A</v>
      </c>
      <c r="H26" s="133"/>
      <c r="I26" s="139">
        <f t="shared" si="2"/>
        <v>0</v>
      </c>
      <c r="J26" s="54" t="str">
        <f t="shared" si="3"/>
        <v>МСМК</v>
      </c>
      <c r="K26" s="56" t="e">
        <f>VLOOKUP($N26,УЧАСТНИКИ!$A$2:$L$655,9,FALSE)</f>
        <v>#N/A</v>
      </c>
      <c r="L26" s="56"/>
      <c r="M26" s="66" t="e">
        <f>VLOOKUP($N26,УЧАСТНИКИ!$A$2:$L$655,10,FALSE)</f>
        <v>#N/A</v>
      </c>
    </row>
    <row r="27" spans="1:13" ht="17.25" hidden="1" customHeight="1">
      <c r="A27" s="138" t="e">
        <f t="shared" si="1"/>
        <v>#N/A</v>
      </c>
      <c r="B27" s="66" t="e">
        <f>VLOOKUP($N27,УЧАСТНИКИ!$A$2:$L$655,3,FALSE)</f>
        <v>#N/A</v>
      </c>
      <c r="C27" s="73" t="e">
        <f>VLOOKUP($N27,УЧАСТНИКИ!$A$2:$L$655,4,FALSE)</f>
        <v>#N/A</v>
      </c>
      <c r="D27" s="73" t="e">
        <f>VLOOKUP($N27,УЧАСТНИКИ!$A$2:$L$655,8,FALSE)</f>
        <v>#N/A</v>
      </c>
      <c r="E27" s="66" t="e">
        <f>VLOOKUP($N27,УЧАСТНИКИ!$A$2:$L$655,5,FALSE)</f>
        <v>#N/A</v>
      </c>
      <c r="F27" s="73" t="e">
        <f>VLOOKUP($N27,УЧАСТНИКИ!$A$2:$L$655,7,FALSE)</f>
        <v>#N/A</v>
      </c>
      <c r="G27" s="56" t="e">
        <f>VLOOKUP($N27,УЧАСТНИКИ!$A$2:$L$655,11,FALSE)</f>
        <v>#N/A</v>
      </c>
      <c r="H27" s="133"/>
      <c r="I27" s="139">
        <f t="shared" si="2"/>
        <v>0</v>
      </c>
      <c r="J27" s="54" t="str">
        <f t="shared" si="3"/>
        <v>МСМК</v>
      </c>
      <c r="K27" s="56" t="e">
        <f>VLOOKUP($N27,УЧАСТНИКИ!$A$2:$L$655,9,FALSE)</f>
        <v>#N/A</v>
      </c>
      <c r="L27" s="56"/>
      <c r="M27" s="66" t="e">
        <f>VLOOKUP($N27,УЧАСТНИКИ!$A$2:$L$655,10,FALSE)</f>
        <v>#N/A</v>
      </c>
    </row>
    <row r="28" spans="1:13" ht="17.25" hidden="1" customHeight="1">
      <c r="A28" s="138" t="e">
        <f t="shared" si="1"/>
        <v>#N/A</v>
      </c>
      <c r="B28" s="66" t="e">
        <f>VLOOKUP($N28,УЧАСТНИКИ!$A$2:$L$655,3,FALSE)</f>
        <v>#N/A</v>
      </c>
      <c r="C28" s="73" t="e">
        <f>VLOOKUP($N28,УЧАСТНИКИ!$A$2:$L$655,4,FALSE)</f>
        <v>#N/A</v>
      </c>
      <c r="D28" s="73" t="e">
        <f>VLOOKUP($N28,УЧАСТНИКИ!$A$2:$L$655,8,FALSE)</f>
        <v>#N/A</v>
      </c>
      <c r="E28" s="66" t="e">
        <f>VLOOKUP($N28,УЧАСТНИКИ!$A$2:$L$655,5,FALSE)</f>
        <v>#N/A</v>
      </c>
      <c r="F28" s="73" t="e">
        <f>VLOOKUP($N28,УЧАСТНИКИ!$A$2:$L$655,7,FALSE)</f>
        <v>#N/A</v>
      </c>
      <c r="G28" s="56" t="e">
        <f>VLOOKUP($N28,УЧАСТНИКИ!$A$2:$L$655,11,FALSE)</f>
        <v>#N/A</v>
      </c>
      <c r="H28" s="133"/>
      <c r="I28" s="139">
        <f t="shared" si="2"/>
        <v>0</v>
      </c>
      <c r="J28" s="54" t="str">
        <f t="shared" si="3"/>
        <v>МСМК</v>
      </c>
      <c r="K28" s="56" t="e">
        <f>VLOOKUP($N28,УЧАСТНИКИ!$A$2:$L$655,9,FALSE)</f>
        <v>#N/A</v>
      </c>
      <c r="L28" s="56"/>
      <c r="M28" s="66" t="e">
        <f>VLOOKUP($N28,УЧАСТНИКИ!$A$2:$L$655,10,FALSE)</f>
        <v>#N/A</v>
      </c>
    </row>
    <row r="29" spans="1:13" ht="17.25" hidden="1" customHeight="1">
      <c r="A29" s="138" t="e">
        <f t="shared" si="1"/>
        <v>#N/A</v>
      </c>
      <c r="B29" s="66" t="e">
        <f>VLOOKUP($N29,УЧАСТНИКИ!$A$2:$L$655,3,FALSE)</f>
        <v>#N/A</v>
      </c>
      <c r="C29" s="73" t="e">
        <f>VLOOKUP($N29,УЧАСТНИКИ!$A$2:$L$655,4,FALSE)</f>
        <v>#N/A</v>
      </c>
      <c r="D29" s="73" t="e">
        <f>VLOOKUP($N29,УЧАСТНИКИ!$A$2:$L$655,8,FALSE)</f>
        <v>#N/A</v>
      </c>
      <c r="E29" s="66" t="e">
        <f>VLOOKUP($N29,УЧАСТНИКИ!$A$2:$L$655,5,FALSE)</f>
        <v>#N/A</v>
      </c>
      <c r="F29" s="73" t="e">
        <f>VLOOKUP($N29,УЧАСТНИКИ!$A$2:$L$655,7,FALSE)</f>
        <v>#N/A</v>
      </c>
      <c r="G29" s="56" t="e">
        <f>VLOOKUP($N29,УЧАСТНИКИ!$A$2:$L$655,11,FALSE)</f>
        <v>#N/A</v>
      </c>
      <c r="H29" s="133"/>
      <c r="I29" s="139">
        <f t="shared" si="2"/>
        <v>0</v>
      </c>
      <c r="J29" s="54" t="str">
        <f t="shared" si="3"/>
        <v>МСМК</v>
      </c>
      <c r="K29" s="56" t="e">
        <f>VLOOKUP($N29,УЧАСТНИКИ!$A$2:$L$655,9,FALSE)</f>
        <v>#N/A</v>
      </c>
      <c r="L29" s="56"/>
      <c r="M29" s="66" t="e">
        <f>VLOOKUP($N29,УЧАСТНИКИ!$A$2:$L$655,10,FALSE)</f>
        <v>#N/A</v>
      </c>
    </row>
    <row r="30" spans="1:13" ht="17.25" hidden="1" customHeight="1">
      <c r="A30" s="138" t="e">
        <f t="shared" si="1"/>
        <v>#N/A</v>
      </c>
      <c r="B30" s="66" t="e">
        <f>VLOOKUP($N30,УЧАСТНИКИ!$A$2:$L$655,3,FALSE)</f>
        <v>#N/A</v>
      </c>
      <c r="C30" s="73" t="e">
        <f>VLOOKUP($N30,УЧАСТНИКИ!$A$2:$L$655,4,FALSE)</f>
        <v>#N/A</v>
      </c>
      <c r="D30" s="73" t="e">
        <f>VLOOKUP($N30,УЧАСТНИКИ!$A$2:$L$655,8,FALSE)</f>
        <v>#N/A</v>
      </c>
      <c r="E30" s="66" t="e">
        <f>VLOOKUP($N30,УЧАСТНИКИ!$A$2:$L$655,5,FALSE)</f>
        <v>#N/A</v>
      </c>
      <c r="F30" s="73" t="e">
        <f>VLOOKUP($N30,УЧАСТНИКИ!$A$2:$L$655,7,FALSE)</f>
        <v>#N/A</v>
      </c>
      <c r="G30" s="56" t="e">
        <f>VLOOKUP($N30,УЧАСТНИКИ!$A$2:$L$655,11,FALSE)</f>
        <v>#N/A</v>
      </c>
      <c r="H30" s="133"/>
      <c r="I30" s="139">
        <f t="shared" si="2"/>
        <v>0</v>
      </c>
      <c r="J30" s="54" t="str">
        <f t="shared" si="3"/>
        <v>МСМК</v>
      </c>
      <c r="K30" s="56" t="e">
        <f>VLOOKUP($N30,УЧАСТНИКИ!$A$2:$L$655,9,FALSE)</f>
        <v>#N/A</v>
      </c>
      <c r="L30" s="56"/>
      <c r="M30" s="66" t="e">
        <f>VLOOKUP($N30,УЧАСТНИКИ!$A$2:$L$655,10,FALSE)</f>
        <v>#N/A</v>
      </c>
    </row>
    <row r="31" spans="1:13" ht="17.25" hidden="1" customHeight="1">
      <c r="A31" s="138" t="e">
        <f t="shared" si="1"/>
        <v>#N/A</v>
      </c>
      <c r="B31" s="66" t="e">
        <f>VLOOKUP($N31,УЧАСТНИКИ!$A$2:$L$655,3,FALSE)</f>
        <v>#N/A</v>
      </c>
      <c r="C31" s="73" t="e">
        <f>VLOOKUP($N31,УЧАСТНИКИ!$A$2:$L$655,4,FALSE)</f>
        <v>#N/A</v>
      </c>
      <c r="D31" s="73" t="e">
        <f>VLOOKUP($N31,УЧАСТНИКИ!$A$2:$L$655,8,FALSE)</f>
        <v>#N/A</v>
      </c>
      <c r="E31" s="66" t="e">
        <f>VLOOKUP($N31,УЧАСТНИКИ!$A$2:$L$655,5,FALSE)</f>
        <v>#N/A</v>
      </c>
      <c r="F31" s="73" t="e">
        <f>VLOOKUP($N31,УЧАСТНИКИ!$A$2:$L$655,7,FALSE)</f>
        <v>#N/A</v>
      </c>
      <c r="G31" s="56" t="e">
        <f>VLOOKUP($N31,УЧАСТНИКИ!$A$2:$L$655,11,FALSE)</f>
        <v>#N/A</v>
      </c>
      <c r="H31" s="133"/>
      <c r="I31" s="139">
        <f t="shared" si="2"/>
        <v>0</v>
      </c>
      <c r="J31" s="54" t="str">
        <f t="shared" si="3"/>
        <v>МСМК</v>
      </c>
      <c r="K31" s="56" t="e">
        <f>VLOOKUP($N31,УЧАСТНИКИ!$A$2:$L$655,9,FALSE)</f>
        <v>#N/A</v>
      </c>
      <c r="L31" s="56"/>
      <c r="M31" s="66" t="e">
        <f>VLOOKUP($N31,УЧАСТНИКИ!$A$2:$L$655,10,FALSE)</f>
        <v>#N/A</v>
      </c>
    </row>
    <row r="32" spans="1:13" ht="17.25" hidden="1" customHeight="1">
      <c r="A32" s="138" t="e">
        <f t="shared" si="1"/>
        <v>#N/A</v>
      </c>
      <c r="B32" s="66" t="e">
        <f>VLOOKUP($N32,УЧАСТНИКИ!$A$2:$L$655,3,FALSE)</f>
        <v>#N/A</v>
      </c>
      <c r="C32" s="73" t="e">
        <f>VLOOKUP($N32,УЧАСТНИКИ!$A$2:$L$655,4,FALSE)</f>
        <v>#N/A</v>
      </c>
      <c r="D32" s="73" t="e">
        <f>VLOOKUP($N32,УЧАСТНИКИ!$A$2:$L$655,8,FALSE)</f>
        <v>#N/A</v>
      </c>
      <c r="E32" s="66" t="e">
        <f>VLOOKUP($N32,УЧАСТНИКИ!$A$2:$L$655,5,FALSE)</f>
        <v>#N/A</v>
      </c>
      <c r="F32" s="73" t="e">
        <f>VLOOKUP($N32,УЧАСТНИКИ!$A$2:$L$655,7,FALSE)</f>
        <v>#N/A</v>
      </c>
      <c r="G32" s="56" t="e">
        <f>VLOOKUP($N32,УЧАСТНИКИ!$A$2:$L$655,11,FALSE)</f>
        <v>#N/A</v>
      </c>
      <c r="H32" s="133"/>
      <c r="I32" s="139">
        <f t="shared" si="2"/>
        <v>0</v>
      </c>
      <c r="J32" s="54" t="str">
        <f t="shared" si="3"/>
        <v>МСМК</v>
      </c>
      <c r="K32" s="56" t="e">
        <f>VLOOKUP($N32,УЧАСТНИКИ!$A$2:$L$655,9,FALSE)</f>
        <v>#N/A</v>
      </c>
      <c r="L32" s="56"/>
      <c r="M32" s="66" t="e">
        <f>VLOOKUP($N32,УЧАСТНИКИ!$A$2:$L$655,10,FALSE)</f>
        <v>#N/A</v>
      </c>
    </row>
    <row r="33" spans="1:14" ht="17.25" hidden="1" customHeight="1">
      <c r="A33" s="138" t="e">
        <f t="shared" si="1"/>
        <v>#N/A</v>
      </c>
      <c r="B33" s="66" t="e">
        <f>VLOOKUP($N33,УЧАСТНИКИ!$A$2:$L$655,3,FALSE)</f>
        <v>#N/A</v>
      </c>
      <c r="C33" s="73" t="e">
        <f>VLOOKUP($N33,УЧАСТНИКИ!$A$2:$L$655,4,FALSE)</f>
        <v>#N/A</v>
      </c>
      <c r="D33" s="73" t="e">
        <f>VLOOKUP($N33,УЧАСТНИКИ!$A$2:$L$655,8,FALSE)</f>
        <v>#N/A</v>
      </c>
      <c r="E33" s="66" t="e">
        <f>VLOOKUP($N33,УЧАСТНИКИ!$A$2:$L$655,5,FALSE)</f>
        <v>#N/A</v>
      </c>
      <c r="F33" s="73" t="e">
        <f>VLOOKUP($N33,УЧАСТНИКИ!$A$2:$L$655,7,FALSE)</f>
        <v>#N/A</v>
      </c>
      <c r="G33" s="56" t="e">
        <f>VLOOKUP($N33,УЧАСТНИКИ!$A$2:$L$655,11,FALSE)</f>
        <v>#N/A</v>
      </c>
      <c r="H33" s="133"/>
      <c r="I33" s="139">
        <f t="shared" si="2"/>
        <v>0</v>
      </c>
      <c r="J33" s="54" t="str">
        <f t="shared" si="3"/>
        <v>МСМК</v>
      </c>
      <c r="K33" s="56" t="e">
        <f>VLOOKUP($N33,УЧАСТНИКИ!$A$2:$L$655,9,FALSE)</f>
        <v>#N/A</v>
      </c>
      <c r="L33" s="56"/>
      <c r="M33" s="66" t="e">
        <f>VLOOKUP($N33,УЧАСТНИКИ!$A$2:$L$655,10,FALSE)</f>
        <v>#N/A</v>
      </c>
    </row>
    <row r="34" spans="1:14" ht="17.25" hidden="1" customHeight="1">
      <c r="A34" s="73"/>
      <c r="H34" s="134"/>
    </row>
    <row r="35" spans="1:14">
      <c r="A35" s="73" t="s">
        <v>50</v>
      </c>
      <c r="B35" s="23" t="s">
        <v>1255</v>
      </c>
      <c r="C35" s="42" t="s">
        <v>1072</v>
      </c>
      <c r="D35" s="42" t="s">
        <v>842</v>
      </c>
      <c r="E35" s="23" t="s">
        <v>1065</v>
      </c>
      <c r="G35" s="23" t="s">
        <v>404</v>
      </c>
      <c r="I35" s="42" t="s">
        <v>1256</v>
      </c>
      <c r="L35" s="36" t="s">
        <v>128</v>
      </c>
      <c r="M35" s="23" t="s">
        <v>1257</v>
      </c>
    </row>
    <row r="36" spans="1:14">
      <c r="A36" s="73"/>
    </row>
    <row r="37" spans="1:14">
      <c r="A37" s="73"/>
    </row>
    <row r="38" spans="1:14" ht="15" customHeight="1">
      <c r="A38" s="42"/>
      <c r="B38" s="203" t="s">
        <v>188</v>
      </c>
      <c r="E38" s="524" t="s">
        <v>1034</v>
      </c>
      <c r="F38" s="524"/>
      <c r="G38" s="524"/>
      <c r="H38" s="524"/>
      <c r="I38" s="524"/>
      <c r="J38" s="524"/>
      <c r="K38" s="524"/>
      <c r="L38" s="524"/>
      <c r="M38" s="524"/>
      <c r="N38" s="36"/>
    </row>
    <row r="39" spans="1:14">
      <c r="E39" s="167"/>
      <c r="F39" s="10"/>
      <c r="G39" s="36"/>
      <c r="H39" s="54"/>
      <c r="I39" s="54"/>
      <c r="J39" s="42"/>
      <c r="K39" s="42"/>
      <c r="L39" s="42"/>
      <c r="N39" s="36"/>
    </row>
    <row r="40" spans="1:14">
      <c r="E40" s="167"/>
      <c r="F40" s="10"/>
      <c r="G40" s="36"/>
      <c r="H40" s="54"/>
      <c r="I40" s="54"/>
      <c r="J40" s="42"/>
      <c r="K40" s="42"/>
      <c r="L40" s="42"/>
      <c r="N40" s="36"/>
    </row>
    <row r="41" spans="1:14" ht="15" customHeight="1">
      <c r="B41" s="203" t="s">
        <v>189</v>
      </c>
      <c r="E41" s="524" t="s">
        <v>1247</v>
      </c>
      <c r="F41" s="524"/>
      <c r="G41" s="524"/>
      <c r="H41" s="524"/>
      <c r="I41" s="524"/>
      <c r="J41" s="524"/>
      <c r="K41" s="524"/>
      <c r="L41" s="524"/>
      <c r="M41" s="524"/>
      <c r="N41" s="36"/>
    </row>
    <row r="42" spans="1:14">
      <c r="A42" s="73"/>
    </row>
    <row r="43" spans="1:14">
      <c r="A43" s="73"/>
    </row>
    <row r="44" spans="1:14">
      <c r="A44" s="73"/>
    </row>
    <row r="45" spans="1:14">
      <c r="A45" s="73"/>
    </row>
    <row r="46" spans="1:14">
      <c r="A46" s="73"/>
    </row>
    <row r="47" spans="1:14">
      <c r="A47" s="73"/>
    </row>
    <row r="48" spans="1:14">
      <c r="A48" s="73"/>
    </row>
    <row r="49" spans="1:1">
      <c r="A49" s="73"/>
    </row>
    <row r="50" spans="1:1">
      <c r="A50" s="73"/>
    </row>
    <row r="51" spans="1:1">
      <c r="A51" s="73"/>
    </row>
    <row r="52" spans="1:1">
      <c r="A52" s="73"/>
    </row>
    <row r="53" spans="1:1">
      <c r="A53" s="73"/>
    </row>
    <row r="54" spans="1:1">
      <c r="A54" s="73"/>
    </row>
    <row r="55" spans="1:1">
      <c r="A55" s="73"/>
    </row>
    <row r="56" spans="1:1">
      <c r="A56" s="73"/>
    </row>
    <row r="57" spans="1:1">
      <c r="A57" s="73"/>
    </row>
    <row r="58" spans="1:1">
      <c r="A58" s="73"/>
    </row>
    <row r="59" spans="1:1">
      <c r="A59" s="42"/>
    </row>
    <row r="60" spans="1:1">
      <c r="A60" s="42"/>
    </row>
    <row r="61" spans="1:1">
      <c r="A61" s="42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</sheetData>
  <mergeCells count="25">
    <mergeCell ref="A6:M6"/>
    <mergeCell ref="A1:M1"/>
    <mergeCell ref="A2:M2"/>
    <mergeCell ref="A3:M3"/>
    <mergeCell ref="A4:M4"/>
    <mergeCell ref="A5:M5"/>
    <mergeCell ref="A7:B7"/>
    <mergeCell ref="F7:G7"/>
    <mergeCell ref="I7:J7"/>
    <mergeCell ref="A8:B8"/>
    <mergeCell ref="F8:G8"/>
    <mergeCell ref="I8:J8"/>
    <mergeCell ref="A10:A11"/>
    <mergeCell ref="B10:B11"/>
    <mergeCell ref="C10:C11"/>
    <mergeCell ref="D10:D11"/>
    <mergeCell ref="E10:E11"/>
    <mergeCell ref="E41:M41"/>
    <mergeCell ref="G10:G11"/>
    <mergeCell ref="I10:I11"/>
    <mergeCell ref="J10:J11"/>
    <mergeCell ref="L10:L11"/>
    <mergeCell ref="M10:M11"/>
    <mergeCell ref="E38:M38"/>
    <mergeCell ref="F10:F11"/>
  </mergeCells>
  <printOptions horizontalCentered="1"/>
  <pageMargins left="0" right="0" top="0.78740157480314965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>
    <tabColor indexed="40"/>
  </sheetPr>
  <dimension ref="A1:AO176"/>
  <sheetViews>
    <sheetView topLeftCell="A7" workbookViewId="0">
      <selection activeCell="G53" sqref="G53"/>
    </sheetView>
  </sheetViews>
  <sheetFormatPr defaultColWidth="9.140625" defaultRowHeight="12.75" outlineLevelCol="1"/>
  <cols>
    <col min="1" max="1" width="7.85546875" style="42" customWidth="1"/>
    <col min="2" max="2" width="23.7109375" style="23" customWidth="1"/>
    <col min="3" max="3" width="9.140625" style="42"/>
    <col min="4" max="4" width="6.85546875" style="42" bestFit="1" customWidth="1"/>
    <col min="5" max="5" width="22.28515625" style="23" customWidth="1"/>
    <col min="6" max="6" width="7.85546875" style="23" hidden="1" customWidth="1"/>
    <col min="7" max="7" width="20.7109375" style="23" customWidth="1"/>
    <col min="8" max="8" width="11.85546875" style="23" hidden="1" customWidth="1" outlineLevel="1"/>
    <col min="9" max="9" width="9.28515625" style="23" customWidth="1" collapsed="1"/>
    <col min="10" max="10" width="8.28515625" style="23" customWidth="1"/>
    <col min="11" max="11" width="6.42578125" style="23" hidden="1" customWidth="1"/>
    <col min="12" max="12" width="31" style="23" customWidth="1"/>
    <col min="13" max="13" width="8.85546875" style="23" hidden="1" customWidth="1" outlineLevel="1"/>
    <col min="14" max="14" width="3.28515625" style="23" customWidth="1" collapsed="1"/>
    <col min="15" max="15" width="22.28515625" style="23" customWidth="1"/>
    <col min="16" max="27" width="5.7109375" style="23" customWidth="1"/>
    <col min="28" max="28" width="4" style="23" customWidth="1"/>
    <col min="29" max="30" width="3.28515625" style="23" customWidth="1"/>
    <col min="31" max="31" width="7.140625" style="23" customWidth="1"/>
    <col min="32" max="40" width="9.140625" style="23" customWidth="1" outlineLevel="1"/>
    <col min="41" max="16384" width="9.140625" style="23"/>
  </cols>
  <sheetData>
    <row r="1" spans="1:41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S1" s="146"/>
      <c r="T1" s="146"/>
      <c r="U1" s="147"/>
    </row>
    <row r="2" spans="1:41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S2" s="146"/>
      <c r="T2" s="153"/>
      <c r="U2" s="147"/>
    </row>
    <row r="3" spans="1:41" ht="12.75" customHeight="1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S3" s="146"/>
      <c r="T3" s="153"/>
      <c r="U3" s="147"/>
    </row>
    <row r="4" spans="1:41" ht="12.75" customHeight="1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S4" s="146"/>
      <c r="T4" s="153"/>
      <c r="U4" s="147"/>
    </row>
    <row r="5" spans="1:41" ht="26.2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S5" s="146"/>
      <c r="T5" s="153"/>
      <c r="U5" s="147"/>
    </row>
    <row r="6" spans="1:41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S6" s="146"/>
      <c r="T6" s="153"/>
      <c r="U6" s="147"/>
    </row>
    <row r="7" spans="1:41" ht="12.75" customHeight="1">
      <c r="A7" s="488" t="s">
        <v>65</v>
      </c>
      <c r="B7" s="488"/>
      <c r="C7" s="40"/>
      <c r="D7" s="41"/>
      <c r="E7" s="3"/>
      <c r="L7" s="123" t="s">
        <v>1118</v>
      </c>
      <c r="S7" s="146"/>
      <c r="T7" s="153"/>
      <c r="U7" s="147"/>
    </row>
    <row r="8" spans="1:41" ht="12.75" customHeight="1">
      <c r="A8" s="488"/>
      <c r="B8" s="488"/>
      <c r="D8" s="41"/>
      <c r="E8" s="3"/>
      <c r="G8" s="489" t="s">
        <v>107</v>
      </c>
      <c r="H8" s="489"/>
      <c r="I8" s="489"/>
      <c r="J8" s="271" t="s">
        <v>324</v>
      </c>
      <c r="L8" s="169" t="str">
        <f>d_6</f>
        <v>t° +20 вл. 58%</v>
      </c>
      <c r="S8" s="146"/>
      <c r="T8" s="153"/>
      <c r="U8" s="147"/>
    </row>
    <row r="9" spans="1:41" ht="13.5" thickBot="1">
      <c r="A9" s="7" t="str">
        <f>d_4</f>
        <v>ЖЕНЩИНЫ</v>
      </c>
      <c r="D9" s="41"/>
      <c r="E9" s="3"/>
      <c r="I9" s="155"/>
      <c r="J9" s="155"/>
      <c r="K9" s="155"/>
      <c r="L9" s="251" t="str">
        <f>ВЫСОТА!AN7</f>
        <v>15:30</v>
      </c>
      <c r="AF9" s="118" t="s">
        <v>125</v>
      </c>
      <c r="AG9" s="118" t="s">
        <v>126</v>
      </c>
      <c r="AH9" s="118" t="s">
        <v>127</v>
      </c>
      <c r="AI9" s="118">
        <v>1</v>
      </c>
      <c r="AJ9" s="118">
        <v>2</v>
      </c>
      <c r="AK9" s="118" t="s">
        <v>50</v>
      </c>
      <c r="AL9" s="118" t="s">
        <v>128</v>
      </c>
      <c r="AM9" s="118" t="s">
        <v>129</v>
      </c>
      <c r="AN9" s="118" t="s">
        <v>130</v>
      </c>
    </row>
    <row r="10" spans="1:41" ht="16.5" customHeight="1" thickBot="1">
      <c r="A10" s="484" t="s">
        <v>13</v>
      </c>
      <c r="B10" s="484" t="s">
        <v>68</v>
      </c>
      <c r="C10" s="484" t="s">
        <v>69</v>
      </c>
      <c r="D10" s="484" t="s">
        <v>14</v>
      </c>
      <c r="E10" s="484" t="s">
        <v>110</v>
      </c>
      <c r="F10" s="485" t="s">
        <v>112</v>
      </c>
      <c r="G10" s="477" t="s">
        <v>119</v>
      </c>
      <c r="H10" s="95"/>
      <c r="I10" s="485" t="s">
        <v>23</v>
      </c>
      <c r="J10" s="486" t="s">
        <v>17</v>
      </c>
      <c r="K10" s="96" t="s">
        <v>18</v>
      </c>
      <c r="L10" s="483" t="s">
        <v>19</v>
      </c>
      <c r="AF10" s="151">
        <v>194</v>
      </c>
      <c r="AG10" s="151">
        <v>182</v>
      </c>
      <c r="AH10" s="151">
        <v>170</v>
      </c>
      <c r="AI10" s="151">
        <v>160</v>
      </c>
      <c r="AJ10" s="151">
        <v>150</v>
      </c>
      <c r="AK10" s="144">
        <v>140</v>
      </c>
      <c r="AL10" s="144">
        <v>130</v>
      </c>
      <c r="AM10" s="144">
        <v>120</v>
      </c>
      <c r="AN10" s="152">
        <v>110</v>
      </c>
    </row>
    <row r="11" spans="1:41" ht="15.75">
      <c r="A11" s="484"/>
      <c r="B11" s="484"/>
      <c r="C11" s="484"/>
      <c r="D11" s="484"/>
      <c r="E11" s="484"/>
      <c r="F11" s="485"/>
      <c r="G11" s="477"/>
      <c r="H11" s="95"/>
      <c r="I11" s="485"/>
      <c r="J11" s="487"/>
      <c r="K11" s="96"/>
      <c r="L11" s="483"/>
      <c r="AF11" s="174"/>
      <c r="AG11" s="174"/>
      <c r="AH11" s="174"/>
      <c r="AI11" s="174"/>
      <c r="AJ11" s="174"/>
      <c r="AK11" s="172"/>
      <c r="AL11" s="172"/>
      <c r="AM11" s="172"/>
      <c r="AN11" s="172"/>
    </row>
    <row r="12" spans="1:41" ht="24.95" customHeight="1">
      <c r="A12" s="36" t="s">
        <v>48</v>
      </c>
      <c r="B12" s="78" t="s">
        <v>629</v>
      </c>
      <c r="C12" s="77" t="s">
        <v>1069</v>
      </c>
      <c r="D12" s="77" t="s">
        <v>49</v>
      </c>
      <c r="E12" s="78" t="s">
        <v>1068</v>
      </c>
      <c r="F12" s="77">
        <f>VLOOKUP($M12,УЧАСТНИКИ!$A$2:$L$655,7,FALSE)</f>
        <v>0</v>
      </c>
      <c r="G12" s="206" t="s">
        <v>342</v>
      </c>
      <c r="H12" s="211">
        <v>170</v>
      </c>
      <c r="I12" s="212">
        <v>160</v>
      </c>
      <c r="J12" s="60">
        <v>2</v>
      </c>
      <c r="K12" s="206">
        <f>VLOOKUP($M12,УЧАСТНИКИ!$A$2:$L$655,9,FALSE)</f>
        <v>0</v>
      </c>
      <c r="L12" s="78" t="s">
        <v>624</v>
      </c>
      <c r="M12" s="24" t="s">
        <v>379</v>
      </c>
    </row>
    <row r="13" spans="1:41" s="58" customFormat="1" ht="24.95" customHeight="1">
      <c r="A13" s="367">
        <v>2</v>
      </c>
      <c r="B13" s="78" t="s">
        <v>1229</v>
      </c>
      <c r="C13" s="77" t="s">
        <v>1069</v>
      </c>
      <c r="D13" s="77" t="s">
        <v>50</v>
      </c>
      <c r="E13" s="78" t="s">
        <v>1071</v>
      </c>
      <c r="F13" s="77">
        <f>VLOOKUP($M13,УЧАСТНИКИ!$A$2:$L$655,7,FALSE)</f>
        <v>0</v>
      </c>
      <c r="G13" s="206" t="s">
        <v>404</v>
      </c>
      <c r="H13" s="211">
        <v>160</v>
      </c>
      <c r="I13" s="212">
        <v>145</v>
      </c>
      <c r="J13" s="60">
        <v>3</v>
      </c>
      <c r="K13" s="206">
        <f>VLOOKUP($M13,УЧАСТНИКИ!$A$2:$L$655,9,FALSE)</f>
        <v>0</v>
      </c>
      <c r="L13" s="78" t="s">
        <v>355</v>
      </c>
      <c r="M13" s="24" t="s">
        <v>731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74"/>
      <c r="AG13" s="174"/>
      <c r="AH13" s="174"/>
      <c r="AI13" s="174"/>
      <c r="AJ13" s="174"/>
      <c r="AK13" s="172"/>
      <c r="AL13" s="172"/>
      <c r="AM13" s="172"/>
      <c r="AN13" s="172"/>
      <c r="AO13" s="23"/>
    </row>
    <row r="14" spans="1:41" s="58" customFormat="1" ht="24.95" customHeight="1">
      <c r="A14" s="367">
        <v>3</v>
      </c>
      <c r="B14" s="78" t="s">
        <v>1228</v>
      </c>
      <c r="C14" s="77" t="s">
        <v>1073</v>
      </c>
      <c r="D14" s="77" t="s">
        <v>370</v>
      </c>
      <c r="E14" s="78" t="s">
        <v>1163</v>
      </c>
      <c r="F14" s="77"/>
      <c r="G14" s="206" t="s">
        <v>404</v>
      </c>
      <c r="H14" s="211"/>
      <c r="I14" s="212">
        <v>130</v>
      </c>
      <c r="J14" s="60" t="s">
        <v>370</v>
      </c>
      <c r="K14" s="206"/>
      <c r="L14" s="449" t="s">
        <v>1164</v>
      </c>
      <c r="M14" s="24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74"/>
      <c r="AG14" s="174"/>
      <c r="AH14" s="174"/>
      <c r="AI14" s="174"/>
      <c r="AJ14" s="174"/>
      <c r="AK14" s="172"/>
      <c r="AL14" s="172"/>
      <c r="AM14" s="172"/>
      <c r="AN14" s="172"/>
      <c r="AO14" s="23"/>
    </row>
    <row r="15" spans="1:41" s="58" customFormat="1" ht="24.95" customHeight="1">
      <c r="A15" s="205">
        <v>4</v>
      </c>
      <c r="B15" s="78" t="s">
        <v>1162</v>
      </c>
      <c r="C15" s="77" t="s">
        <v>1073</v>
      </c>
      <c r="D15" s="77" t="s">
        <v>842</v>
      </c>
      <c r="E15" s="78" t="s">
        <v>1163</v>
      </c>
      <c r="F15" s="77">
        <f>VLOOKUP($M15,УЧАСТНИКИ!$A$2:$L$655,7,FALSE)</f>
        <v>0</v>
      </c>
      <c r="G15" s="206" t="s">
        <v>404</v>
      </c>
      <c r="H15" s="211">
        <v>155</v>
      </c>
      <c r="I15" s="212">
        <v>115</v>
      </c>
      <c r="J15" s="60" t="s">
        <v>843</v>
      </c>
      <c r="K15" s="206">
        <f>VLOOKUP($M15,УЧАСТНИКИ!$A$2:$L$655,9,FALSE)</f>
        <v>0</v>
      </c>
      <c r="L15" s="449" t="s">
        <v>1164</v>
      </c>
      <c r="M15" s="24" t="s">
        <v>239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</row>
    <row r="16" spans="1:41" s="58" customFormat="1" ht="24.95" hidden="1" customHeight="1">
      <c r="A16" s="367">
        <v>14</v>
      </c>
      <c r="B16" s="78" t="e">
        <f>VLOOKUP($M16,УЧАСТНИКИ!$A$2:$L$655,3,FALSE)</f>
        <v>#N/A</v>
      </c>
      <c r="C16" s="77" t="e">
        <f>VLOOKUP($M16,УЧАСТНИКИ!$A$2:$L$655,4,FALSE)</f>
        <v>#N/A</v>
      </c>
      <c r="D16" s="77" t="e">
        <f>VLOOKUP($M16,УЧАСТНИКИ!$A$2:$L$655,8,FALSE)</f>
        <v>#N/A</v>
      </c>
      <c r="E16" s="78" t="e">
        <f>VLOOKUP($M16,УЧАСТНИКИ!$A$2:$L$655,5,FALSE)</f>
        <v>#N/A</v>
      </c>
      <c r="F16" s="77" t="e">
        <f>VLOOKUP($M16,УЧАСТНИКИ!$A$2:$L$655,7,FALSE)</f>
        <v>#N/A</v>
      </c>
      <c r="G16" s="206" t="e">
        <f>VLOOKUP($M16,УЧАСТНИКИ!$A$2:$L$655,11,FALSE)</f>
        <v>#N/A</v>
      </c>
      <c r="H16" s="211"/>
      <c r="I16" s="212">
        <f t="shared" ref="I16:I21" si="0">IF(H16=0,0,CONCATENATE(MID(H16,1,1),".",MID(H16,2,2)))</f>
        <v>0</v>
      </c>
      <c r="J16" s="60" t="str">
        <f t="shared" ref="J16:J22" si="1">IF(H16&gt;=$AF$10,"МСМК",IF(H16&gt;=$AG$10,"МС",IF(H16&gt;=$AH$10,"КМС",IF(H16&gt;=$AI$10,"1",IF(H16&gt;=$AJ$10,"2",IF(H16&gt;=$AK$10,"3",IF(H16&gt;=$AL$10,"1юн",IF(H16&gt;=$AM$10,"2юн",IF(H16&gt;=$AN$10,"3юн",IF(H16&lt;$AN$10,"б/р"))))))))))</f>
        <v>б/р</v>
      </c>
      <c r="K16" s="206" t="e">
        <f>VLOOKUP($M16,УЧАСТНИКИ!$A$2:$L$655,9,FALSE)</f>
        <v>#N/A</v>
      </c>
      <c r="L16" s="78" t="e">
        <f>VLOOKUP($M16,УЧАСТНИКИ!$A$2:$L$655,10,FALSE)</f>
        <v>#N/A</v>
      </c>
      <c r="M16" s="24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74"/>
      <c r="AG16" s="174"/>
      <c r="AH16" s="174"/>
      <c r="AI16" s="174"/>
      <c r="AJ16" s="174"/>
      <c r="AK16" s="172"/>
      <c r="AL16" s="172"/>
      <c r="AM16" s="172"/>
      <c r="AN16" s="172"/>
      <c r="AO16" s="23"/>
    </row>
    <row r="17" spans="1:41" s="58" customFormat="1" ht="24.95" hidden="1" customHeight="1">
      <c r="A17" s="205">
        <v>16</v>
      </c>
      <c r="B17" s="78" t="e">
        <f>VLOOKUP($M17,УЧАСТНИКИ!$A$2:$L$655,3,FALSE)</f>
        <v>#N/A</v>
      </c>
      <c r="C17" s="77" t="e">
        <f>VLOOKUP($M17,УЧАСТНИКИ!$A$2:$L$655,4,FALSE)</f>
        <v>#N/A</v>
      </c>
      <c r="D17" s="77" t="e">
        <f>VLOOKUP($M17,УЧАСТНИКИ!$A$2:$L$655,8,FALSE)</f>
        <v>#N/A</v>
      </c>
      <c r="E17" s="78" t="e">
        <f>VLOOKUP($M17,УЧАСТНИКИ!$A$2:$L$655,5,FALSE)</f>
        <v>#N/A</v>
      </c>
      <c r="F17" s="77" t="e">
        <f>VLOOKUP($M17,УЧАСТНИКИ!$A$2:$L$655,7,FALSE)</f>
        <v>#N/A</v>
      </c>
      <c r="G17" s="206" t="e">
        <f>VLOOKUP($M17,УЧАСТНИКИ!$A$2:$L$655,11,FALSE)</f>
        <v>#N/A</v>
      </c>
      <c r="H17" s="211"/>
      <c r="I17" s="212">
        <f t="shared" si="0"/>
        <v>0</v>
      </c>
      <c r="J17" s="60" t="str">
        <f t="shared" si="1"/>
        <v>б/р</v>
      </c>
      <c r="K17" s="206" t="e">
        <f>VLOOKUP($M17,УЧАСТНИКИ!$A$2:$L$655,9,FALSE)</f>
        <v>#N/A</v>
      </c>
      <c r="L17" s="78" t="e">
        <f>VLOOKUP($M17,УЧАСТНИКИ!$A$2:$L$655,10,FALSE)</f>
        <v>#N/A</v>
      </c>
      <c r="M17" s="24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</row>
    <row r="18" spans="1:41" ht="24.95" hidden="1" customHeight="1">
      <c r="A18" s="205">
        <v>14</v>
      </c>
      <c r="B18" s="78" t="e">
        <f>VLOOKUP($M18,УЧАСТНИКИ!$A$2:$L$655,3,FALSE)</f>
        <v>#N/A</v>
      </c>
      <c r="C18" s="77" t="e">
        <f>VLOOKUP($M18,УЧАСТНИКИ!$A$2:$L$655,4,FALSE)</f>
        <v>#N/A</v>
      </c>
      <c r="D18" s="77" t="e">
        <f>VLOOKUP($M18,УЧАСТНИКИ!$A$2:$L$655,8,FALSE)</f>
        <v>#N/A</v>
      </c>
      <c r="E18" s="78" t="e">
        <f>VLOOKUP($M18,УЧАСТНИКИ!$A$2:$L$655,5,FALSE)</f>
        <v>#N/A</v>
      </c>
      <c r="F18" s="77" t="e">
        <f>VLOOKUP($M18,УЧАСТНИКИ!$A$2:$L$655,7,FALSE)</f>
        <v>#N/A</v>
      </c>
      <c r="G18" s="206" t="e">
        <f>VLOOKUP($M18,УЧАСТНИКИ!$A$2:$L$655,11,FALSE)</f>
        <v>#N/A</v>
      </c>
      <c r="H18" s="211"/>
      <c r="I18" s="212">
        <f t="shared" si="0"/>
        <v>0</v>
      </c>
      <c r="J18" s="60" t="str">
        <f t="shared" si="1"/>
        <v>б/р</v>
      </c>
      <c r="K18" s="206" t="e">
        <f>VLOOKUP($M18,УЧАСТНИКИ!$A$2:$L$655,9,FALSE)</f>
        <v>#N/A</v>
      </c>
      <c r="L18" s="78" t="e">
        <f>VLOOKUP($M18,УЧАСТНИКИ!$A$2:$L$655,10,FALSE)</f>
        <v>#N/A</v>
      </c>
      <c r="M18" s="24"/>
    </row>
    <row r="19" spans="1:41" ht="24.95" hidden="1" customHeight="1">
      <c r="A19" s="205">
        <v>17</v>
      </c>
      <c r="B19" s="78" t="e">
        <f>VLOOKUP($M19,УЧАСТНИКИ!$A$2:$L$655,3,FALSE)</f>
        <v>#N/A</v>
      </c>
      <c r="C19" s="77" t="e">
        <f>VLOOKUP($M19,УЧАСТНИКИ!$A$2:$L$655,4,FALSE)</f>
        <v>#N/A</v>
      </c>
      <c r="D19" s="77" t="e">
        <f>VLOOKUP($M19,УЧАСТНИКИ!$A$2:$L$655,8,FALSE)</f>
        <v>#N/A</v>
      </c>
      <c r="E19" s="78" t="e">
        <f>VLOOKUP($M19,УЧАСТНИКИ!$A$2:$L$655,5,FALSE)</f>
        <v>#N/A</v>
      </c>
      <c r="F19" s="77" t="e">
        <f>VLOOKUP($M19,УЧАСТНИКИ!$A$2:$L$655,7,FALSE)</f>
        <v>#N/A</v>
      </c>
      <c r="G19" s="206" t="e">
        <f>VLOOKUP($M19,УЧАСТНИКИ!$A$2:$L$655,11,FALSE)</f>
        <v>#N/A</v>
      </c>
      <c r="H19" s="211"/>
      <c r="I19" s="212">
        <f t="shared" si="0"/>
        <v>0</v>
      </c>
      <c r="J19" s="60" t="str">
        <f t="shared" si="1"/>
        <v>б/р</v>
      </c>
      <c r="K19" s="206" t="e">
        <f>VLOOKUP($M19,УЧАСТНИКИ!$A$2:$L$655,9,FALSE)</f>
        <v>#N/A</v>
      </c>
      <c r="L19" s="78" t="e">
        <f>VLOOKUP($M19,УЧАСТНИКИ!$A$2:$L$655,10,FALSE)</f>
        <v>#N/A</v>
      </c>
      <c r="M19" s="24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</row>
    <row r="20" spans="1:41" ht="24.95" hidden="1" customHeight="1">
      <c r="A20" s="205">
        <v>19</v>
      </c>
      <c r="B20" s="78" t="e">
        <f>VLOOKUP($M20,УЧАСТНИКИ!$A$2:$L$655,3,FALSE)</f>
        <v>#N/A</v>
      </c>
      <c r="C20" s="77" t="e">
        <f>VLOOKUP($M20,УЧАСТНИКИ!$A$2:$L$655,4,FALSE)</f>
        <v>#N/A</v>
      </c>
      <c r="D20" s="77" t="e">
        <f>VLOOKUP($M20,УЧАСТНИКИ!$A$2:$L$655,8,FALSE)</f>
        <v>#N/A</v>
      </c>
      <c r="E20" s="78" t="e">
        <f>VLOOKUP($M20,УЧАСТНИКИ!$A$2:$L$655,5,FALSE)</f>
        <v>#N/A</v>
      </c>
      <c r="F20" s="77" t="e">
        <f>VLOOKUP($M20,УЧАСТНИКИ!$A$2:$L$655,7,FALSE)</f>
        <v>#N/A</v>
      </c>
      <c r="G20" s="206" t="e">
        <f>VLOOKUP($M20,УЧАСТНИКИ!$A$2:$L$655,11,FALSE)</f>
        <v>#N/A</v>
      </c>
      <c r="H20" s="211"/>
      <c r="I20" s="212">
        <f t="shared" si="0"/>
        <v>0</v>
      </c>
      <c r="J20" s="60" t="str">
        <f t="shared" si="1"/>
        <v>б/р</v>
      </c>
      <c r="K20" s="206" t="e">
        <f>VLOOKUP($M20,УЧАСТНИКИ!$A$2:$L$655,9,FALSE)</f>
        <v>#N/A</v>
      </c>
      <c r="L20" s="78" t="e">
        <f>VLOOKUP($M20,УЧАСТНИКИ!$A$2:$L$655,10,FALSE)</f>
        <v>#N/A</v>
      </c>
      <c r="M20" s="24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</row>
    <row r="21" spans="1:41" ht="24.95" hidden="1" customHeight="1">
      <c r="A21" s="205">
        <v>18</v>
      </c>
      <c r="B21" s="78" t="e">
        <f>VLOOKUP($M21,УЧАСТНИКИ!$A$2:$L$655,3,FALSE)</f>
        <v>#N/A</v>
      </c>
      <c r="C21" s="77" t="e">
        <f>VLOOKUP($M21,УЧАСТНИКИ!$A$2:$L$655,4,FALSE)</f>
        <v>#N/A</v>
      </c>
      <c r="D21" s="77" t="e">
        <f>VLOOKUP($M21,УЧАСТНИКИ!$A$2:$L$655,8,FALSE)</f>
        <v>#N/A</v>
      </c>
      <c r="E21" s="78" t="e">
        <f>VLOOKUP($M21,УЧАСТНИКИ!$A$2:$L$655,5,FALSE)</f>
        <v>#N/A</v>
      </c>
      <c r="F21" s="77" t="e">
        <f>VLOOKUP($M21,УЧАСТНИКИ!$A$2:$L$655,7,FALSE)</f>
        <v>#N/A</v>
      </c>
      <c r="G21" s="206" t="e">
        <f>VLOOKUP($M21,УЧАСТНИКИ!$A$2:$L$655,11,FALSE)</f>
        <v>#N/A</v>
      </c>
      <c r="H21" s="211"/>
      <c r="I21" s="212">
        <f t="shared" si="0"/>
        <v>0</v>
      </c>
      <c r="J21" s="60" t="str">
        <f t="shared" si="1"/>
        <v>б/р</v>
      </c>
      <c r="K21" s="206" t="e">
        <f>VLOOKUP($M21,УЧАСТНИКИ!$A$2:$L$655,9,FALSE)</f>
        <v>#N/A</v>
      </c>
      <c r="L21" s="78" t="e">
        <f>VLOOKUP($M21,УЧАСТНИКИ!$A$2:$L$655,10,FALSE)</f>
        <v>#N/A</v>
      </c>
      <c r="M21" s="24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</row>
    <row r="22" spans="1:41" ht="24.95" hidden="1" customHeight="1">
      <c r="A22" s="367"/>
      <c r="B22" s="78" t="e">
        <f>VLOOKUP($M22,УЧАСТНИКИ!$A$2:$L$655,3,FALSE)</f>
        <v>#N/A</v>
      </c>
      <c r="C22" s="77" t="e">
        <f>VLOOKUP($M22,УЧАСТНИКИ!$A$2:$L$655,4,FALSE)</f>
        <v>#N/A</v>
      </c>
      <c r="D22" s="77" t="e">
        <f>VLOOKUP($M22,УЧАСТНИКИ!$A$2:$L$655,8,FALSE)</f>
        <v>#N/A</v>
      </c>
      <c r="E22" s="78" t="e">
        <f>VLOOKUP($M22,УЧАСТНИКИ!$A$2:$L$655,5,FALSE)</f>
        <v>#N/A</v>
      </c>
      <c r="F22" s="77" t="e">
        <f>VLOOKUP($M22,УЧАСТНИКИ!$A$2:$L$655,7,FALSE)</f>
        <v>#N/A</v>
      </c>
      <c r="G22" s="206" t="e">
        <f>VLOOKUP($M22,УЧАСТНИКИ!$A$2:$L$655,11,FALSE)</f>
        <v>#N/A</v>
      </c>
      <c r="H22" s="211"/>
      <c r="I22" s="212" t="s">
        <v>290</v>
      </c>
      <c r="J22" s="210" t="str">
        <f t="shared" si="1"/>
        <v>б/р</v>
      </c>
      <c r="K22" s="206" t="e">
        <f>VLOOKUP($M22,УЧАСТНИКИ!$A$2:$L$655,9,FALSE)</f>
        <v>#N/A</v>
      </c>
      <c r="L22" s="78" t="e">
        <f>VLOOKUP($M22,УЧАСТНИКИ!$A$2:$L$655,10,FALSE)</f>
        <v>#N/A</v>
      </c>
      <c r="M22" s="24"/>
      <c r="AF22" s="174"/>
      <c r="AG22" s="174"/>
      <c r="AH22" s="174"/>
      <c r="AI22" s="174"/>
      <c r="AJ22" s="174"/>
      <c r="AK22" s="172"/>
      <c r="AL22" s="172"/>
      <c r="AM22" s="172"/>
      <c r="AN22" s="172"/>
    </row>
    <row r="23" spans="1:41" hidden="1">
      <c r="A23" s="73"/>
      <c r="B23" s="78" t="e">
        <f>VLOOKUP($M23,УЧАСТНИКИ!$A$2:$L$655,3,FALSE)</f>
        <v>#N/A</v>
      </c>
      <c r="C23" s="77" t="e">
        <f>VLOOKUP($M23,УЧАСТНИКИ!$A$2:$L$655,4,FALSE)</f>
        <v>#N/A</v>
      </c>
      <c r="D23" s="77" t="e">
        <f>VLOOKUP($M23,УЧАСТНИКИ!$A$2:$L$655,8,FALSE)</f>
        <v>#N/A</v>
      </c>
      <c r="E23" s="78" t="e">
        <f>VLOOKUP($M23,УЧАСТНИКИ!$A$2:$L$655,5,FALSE)</f>
        <v>#N/A</v>
      </c>
      <c r="F23" s="77" t="e">
        <f>VLOOKUP($M23,УЧАСТНИКИ!$A$2:$L$655,7,FALSE)</f>
        <v>#N/A</v>
      </c>
      <c r="G23" s="206" t="e">
        <f>VLOOKUP($M23,УЧАСТНИКИ!$A$2:$L$655,11,FALSE)</f>
        <v>#N/A</v>
      </c>
      <c r="H23" s="211"/>
      <c r="I23" s="212" t="s">
        <v>290</v>
      </c>
      <c r="J23" s="210" t="str">
        <f t="shared" ref="J23:J36" si="2">IF(H23&gt;=$AF$10,"МСМК",IF(H23&gt;=$AG$10,"МС",IF(H23&gt;=$AH$10,"КМС",IF(H23&gt;=$AI$10,"1",IF(H23&gt;=$AJ$10,"2",IF(H23&gt;=$AK$10,"3",IF(H23&gt;=$AL$10,"1юн",IF(H23&gt;=$AM$10,"2юн",IF(H23&gt;=$AN$10,"3юн",IF(H23&lt;$AN$10,"б/р"))))))))))</f>
        <v>б/р</v>
      </c>
      <c r="K23" s="206" t="e">
        <f>VLOOKUP($M23,УЧАСТНИКИ!$A$2:$L$655,9,FALSE)</f>
        <v>#N/A</v>
      </c>
      <c r="L23" s="78" t="e">
        <f>VLOOKUP($M23,УЧАСТНИКИ!$A$2:$L$655,10,FALSE)</f>
        <v>#N/A</v>
      </c>
      <c r="M23" s="213"/>
    </row>
    <row r="24" spans="1:41" hidden="1">
      <c r="A24" s="73"/>
      <c r="B24" s="78" t="e">
        <f>VLOOKUP($M24,УЧАСТНИКИ!$A$2:$L$655,3,FALSE)</f>
        <v>#N/A</v>
      </c>
      <c r="C24" s="77" t="e">
        <f>VLOOKUP($M24,УЧАСТНИКИ!$A$2:$L$655,4,FALSE)</f>
        <v>#N/A</v>
      </c>
      <c r="D24" s="77" t="e">
        <f>VLOOKUP($M24,УЧАСТНИКИ!$A$2:$L$655,8,FALSE)</f>
        <v>#N/A</v>
      </c>
      <c r="E24" s="78" t="e">
        <f>VLOOKUP($M24,УЧАСТНИКИ!$A$2:$L$655,5,FALSE)</f>
        <v>#N/A</v>
      </c>
      <c r="F24" s="77" t="e">
        <f>VLOOKUP($M24,УЧАСТНИКИ!$A$2:$L$655,7,FALSE)</f>
        <v>#N/A</v>
      </c>
      <c r="G24" s="206" t="e">
        <f>VLOOKUP($M24,УЧАСТНИКИ!$A$2:$L$655,11,FALSE)</f>
        <v>#N/A</v>
      </c>
      <c r="H24" s="211"/>
      <c r="I24" s="212" t="s">
        <v>290</v>
      </c>
      <c r="J24" s="210" t="str">
        <f t="shared" si="2"/>
        <v>б/р</v>
      </c>
      <c r="K24" s="206" t="e">
        <f>VLOOKUP($M24,УЧАСТНИКИ!$A$2:$L$655,9,FALSE)</f>
        <v>#N/A</v>
      </c>
      <c r="L24" s="78" t="e">
        <f>VLOOKUP($M24,УЧАСТНИКИ!$A$2:$L$655,10,FALSE)</f>
        <v>#N/A</v>
      </c>
      <c r="M24" s="213"/>
    </row>
    <row r="25" spans="1:41" hidden="1">
      <c r="A25" s="73"/>
      <c r="B25" s="78" t="e">
        <f>VLOOKUP($M25,УЧАСТНИКИ!$A$2:$L$655,3,FALSE)</f>
        <v>#N/A</v>
      </c>
      <c r="C25" s="77" t="e">
        <f>VLOOKUP($M25,УЧАСТНИКИ!$A$2:$L$655,4,FALSE)</f>
        <v>#N/A</v>
      </c>
      <c r="D25" s="77" t="e">
        <f>VLOOKUP($M25,УЧАСТНИКИ!$A$2:$L$655,8,FALSE)</f>
        <v>#N/A</v>
      </c>
      <c r="E25" s="78" t="e">
        <f>VLOOKUP($M25,УЧАСТНИКИ!$A$2:$L$655,5,FALSE)</f>
        <v>#N/A</v>
      </c>
      <c r="F25" s="77" t="e">
        <f>VLOOKUP($M25,УЧАСТНИКИ!$A$2:$L$655,7,FALSE)</f>
        <v>#N/A</v>
      </c>
      <c r="G25" s="206" t="e">
        <f>VLOOKUP($M25,УЧАСТНИКИ!$A$2:$L$655,11,FALSE)</f>
        <v>#N/A</v>
      </c>
      <c r="H25" s="211"/>
      <c r="I25" s="212" t="s">
        <v>290</v>
      </c>
      <c r="J25" s="210" t="str">
        <f t="shared" si="2"/>
        <v>б/р</v>
      </c>
      <c r="K25" s="206" t="e">
        <f>VLOOKUP($M25,УЧАСТНИКИ!$A$2:$L$655,9,FALSE)</f>
        <v>#N/A</v>
      </c>
      <c r="L25" s="78" t="e">
        <f>VLOOKUP($M25,УЧАСТНИКИ!$A$2:$L$655,10,FALSE)</f>
        <v>#N/A</v>
      </c>
      <c r="M25" s="213"/>
    </row>
    <row r="26" spans="1:41" hidden="1">
      <c r="A26" s="73"/>
      <c r="B26" s="78" t="e">
        <f>VLOOKUP($M26,УЧАСТНИКИ!$A$2:$L$655,3,FALSE)</f>
        <v>#N/A</v>
      </c>
      <c r="C26" s="77" t="e">
        <f>VLOOKUP($M26,УЧАСТНИКИ!$A$2:$L$655,4,FALSE)</f>
        <v>#N/A</v>
      </c>
      <c r="D26" s="77" t="e">
        <f>VLOOKUP($M26,УЧАСТНИКИ!$A$2:$L$655,8,FALSE)</f>
        <v>#N/A</v>
      </c>
      <c r="E26" s="78" t="e">
        <f>VLOOKUP($M26,УЧАСТНИКИ!$A$2:$L$655,5,FALSE)</f>
        <v>#N/A</v>
      </c>
      <c r="F26" s="77" t="e">
        <f>VLOOKUP($M26,УЧАСТНИКИ!$A$2:$L$655,7,FALSE)</f>
        <v>#N/A</v>
      </c>
      <c r="G26" s="206" t="e">
        <f>VLOOKUP($M26,УЧАСТНИКИ!$A$2:$L$655,11,FALSE)</f>
        <v>#N/A</v>
      </c>
      <c r="H26" s="211"/>
      <c r="I26" s="212" t="s">
        <v>290</v>
      </c>
      <c r="J26" s="210" t="str">
        <f t="shared" si="2"/>
        <v>б/р</v>
      </c>
      <c r="K26" s="206" t="e">
        <f>VLOOKUP($M26,УЧАСТНИКИ!$A$2:$L$655,9,FALSE)</f>
        <v>#N/A</v>
      </c>
      <c r="L26" s="78" t="e">
        <f>VLOOKUP($M26,УЧАСТНИКИ!$A$2:$L$655,10,FALSE)</f>
        <v>#N/A</v>
      </c>
      <c r="M26" s="213"/>
    </row>
    <row r="27" spans="1:41" hidden="1">
      <c r="A27" s="73"/>
      <c r="B27" s="78" t="e">
        <f>VLOOKUP($M27,УЧАСТНИКИ!$A$2:$L$655,3,FALSE)</f>
        <v>#N/A</v>
      </c>
      <c r="C27" s="77" t="e">
        <f>VLOOKUP($M27,УЧАСТНИКИ!$A$2:$L$655,4,FALSE)</f>
        <v>#N/A</v>
      </c>
      <c r="D27" s="77" t="e">
        <f>VLOOKUP($M27,УЧАСТНИКИ!$A$2:$L$655,8,FALSE)</f>
        <v>#N/A</v>
      </c>
      <c r="E27" s="78" t="e">
        <f>VLOOKUP($M27,УЧАСТНИКИ!$A$2:$L$655,5,FALSE)</f>
        <v>#N/A</v>
      </c>
      <c r="F27" s="77" t="e">
        <f>VLOOKUP($M27,УЧАСТНИКИ!$A$2:$L$655,7,FALSE)</f>
        <v>#N/A</v>
      </c>
      <c r="G27" s="206" t="e">
        <f>VLOOKUP($M27,УЧАСТНИКИ!$A$2:$L$655,11,FALSE)</f>
        <v>#N/A</v>
      </c>
      <c r="H27" s="211"/>
      <c r="I27" s="212" t="s">
        <v>290</v>
      </c>
      <c r="J27" s="210" t="str">
        <f t="shared" si="2"/>
        <v>б/р</v>
      </c>
      <c r="K27" s="206" t="e">
        <f>VLOOKUP($M27,УЧАСТНИКИ!$A$2:$L$655,9,FALSE)</f>
        <v>#N/A</v>
      </c>
      <c r="L27" s="78" t="e">
        <f>VLOOKUP($M27,УЧАСТНИКИ!$A$2:$L$655,10,FALSE)</f>
        <v>#N/A</v>
      </c>
      <c r="M27" s="213"/>
    </row>
    <row r="28" spans="1:41" hidden="1">
      <c r="A28" s="73"/>
      <c r="B28" s="78" t="e">
        <f>VLOOKUP($M28,УЧАСТНИКИ!$A$2:$L$655,3,FALSE)</f>
        <v>#N/A</v>
      </c>
      <c r="C28" s="77" t="e">
        <f>VLOOKUP($M28,УЧАСТНИКИ!$A$2:$L$655,4,FALSE)</f>
        <v>#N/A</v>
      </c>
      <c r="D28" s="77" t="e">
        <f>VLOOKUP($M28,УЧАСТНИКИ!$A$2:$L$655,8,FALSE)</f>
        <v>#N/A</v>
      </c>
      <c r="E28" s="78" t="e">
        <f>VLOOKUP($M28,УЧАСТНИКИ!$A$2:$L$655,5,FALSE)</f>
        <v>#N/A</v>
      </c>
      <c r="F28" s="77" t="e">
        <f>VLOOKUP($M28,УЧАСТНИКИ!$A$2:$L$655,7,FALSE)</f>
        <v>#N/A</v>
      </c>
      <c r="G28" s="206" t="e">
        <f>VLOOKUP($M28,УЧАСТНИКИ!$A$2:$L$655,11,FALSE)</f>
        <v>#N/A</v>
      </c>
      <c r="H28" s="211"/>
      <c r="I28" s="212" t="s">
        <v>290</v>
      </c>
      <c r="J28" s="210" t="str">
        <f t="shared" si="2"/>
        <v>б/р</v>
      </c>
      <c r="K28" s="206" t="e">
        <f>VLOOKUP($M28,УЧАСТНИКИ!$A$2:$L$655,9,FALSE)</f>
        <v>#N/A</v>
      </c>
      <c r="L28" s="78" t="e">
        <f>VLOOKUP($M28,УЧАСТНИКИ!$A$2:$L$655,10,FALSE)</f>
        <v>#N/A</v>
      </c>
      <c r="M28" s="213"/>
    </row>
    <row r="29" spans="1:41" hidden="1">
      <c r="A29" s="73"/>
      <c r="B29" s="78" t="e">
        <f>VLOOKUP($M29,УЧАСТНИКИ!$A$2:$L$655,3,FALSE)</f>
        <v>#N/A</v>
      </c>
      <c r="C29" s="77" t="e">
        <f>VLOOKUP($M29,УЧАСТНИКИ!$A$2:$L$655,4,FALSE)</f>
        <v>#N/A</v>
      </c>
      <c r="D29" s="77" t="e">
        <f>VLOOKUP($M29,УЧАСТНИКИ!$A$2:$L$655,8,FALSE)</f>
        <v>#N/A</v>
      </c>
      <c r="E29" s="78" t="e">
        <f>VLOOKUP($M29,УЧАСТНИКИ!$A$2:$L$655,5,FALSE)</f>
        <v>#N/A</v>
      </c>
      <c r="F29" s="77" t="e">
        <f>VLOOKUP($M29,УЧАСТНИКИ!$A$2:$L$655,7,FALSE)</f>
        <v>#N/A</v>
      </c>
      <c r="G29" s="206" t="e">
        <f>VLOOKUP($M29,УЧАСТНИКИ!$A$2:$L$655,11,FALSE)</f>
        <v>#N/A</v>
      </c>
      <c r="H29" s="211"/>
      <c r="I29" s="212" t="s">
        <v>290</v>
      </c>
      <c r="J29" s="210" t="str">
        <f t="shared" si="2"/>
        <v>б/р</v>
      </c>
      <c r="K29" s="206" t="e">
        <f>VLOOKUP($M29,УЧАСТНИКИ!$A$2:$L$655,9,FALSE)</f>
        <v>#N/A</v>
      </c>
      <c r="L29" s="78" t="e">
        <f>VLOOKUP($M29,УЧАСТНИКИ!$A$2:$L$655,10,FALSE)</f>
        <v>#N/A</v>
      </c>
      <c r="M29" s="213"/>
    </row>
    <row r="30" spans="1:41" hidden="1">
      <c r="A30" s="73"/>
      <c r="B30" s="78" t="e">
        <f>VLOOKUP($M30,УЧАСТНИКИ!$A$2:$L$655,3,FALSE)</f>
        <v>#N/A</v>
      </c>
      <c r="C30" s="77" t="e">
        <f>VLOOKUP($M30,УЧАСТНИКИ!$A$2:$L$655,4,FALSE)</f>
        <v>#N/A</v>
      </c>
      <c r="D30" s="77" t="e">
        <f>VLOOKUP($M30,УЧАСТНИКИ!$A$2:$L$655,8,FALSE)</f>
        <v>#N/A</v>
      </c>
      <c r="E30" s="78" t="e">
        <f>VLOOKUP($M30,УЧАСТНИКИ!$A$2:$L$655,5,FALSE)</f>
        <v>#N/A</v>
      </c>
      <c r="F30" s="77" t="e">
        <f>VLOOKUP($M30,УЧАСТНИКИ!$A$2:$L$655,7,FALSE)</f>
        <v>#N/A</v>
      </c>
      <c r="G30" s="206" t="e">
        <f>VLOOKUP($M30,УЧАСТНИКИ!$A$2:$L$655,11,FALSE)</f>
        <v>#N/A</v>
      </c>
      <c r="H30" s="211"/>
      <c r="I30" s="212" t="s">
        <v>290</v>
      </c>
      <c r="J30" s="210" t="str">
        <f t="shared" si="2"/>
        <v>б/р</v>
      </c>
      <c r="K30" s="206" t="e">
        <f>VLOOKUP($M30,УЧАСТНИКИ!$A$2:$L$655,9,FALSE)</f>
        <v>#N/A</v>
      </c>
      <c r="L30" s="78" t="e">
        <f>VLOOKUP($M30,УЧАСТНИКИ!$A$2:$L$655,10,FALSE)</f>
        <v>#N/A</v>
      </c>
      <c r="M30" s="213"/>
    </row>
    <row r="31" spans="1:41" hidden="1">
      <c r="A31" s="73"/>
      <c r="B31" s="78" t="e">
        <f>VLOOKUP($M31,УЧАСТНИКИ!$A$2:$L$655,3,FALSE)</f>
        <v>#N/A</v>
      </c>
      <c r="C31" s="77" t="e">
        <f>VLOOKUP($M31,УЧАСТНИКИ!$A$2:$L$655,4,FALSE)</f>
        <v>#N/A</v>
      </c>
      <c r="D31" s="77" t="e">
        <f>VLOOKUP($M31,УЧАСТНИКИ!$A$2:$L$655,8,FALSE)</f>
        <v>#N/A</v>
      </c>
      <c r="E31" s="78" t="e">
        <f>VLOOKUP($M31,УЧАСТНИКИ!$A$2:$L$655,5,FALSE)</f>
        <v>#N/A</v>
      </c>
      <c r="F31" s="77" t="e">
        <f>VLOOKUP($M31,УЧАСТНИКИ!$A$2:$L$655,7,FALSE)</f>
        <v>#N/A</v>
      </c>
      <c r="G31" s="206" t="e">
        <f>VLOOKUP($M31,УЧАСТНИКИ!$A$2:$L$655,11,FALSE)</f>
        <v>#N/A</v>
      </c>
      <c r="H31" s="211"/>
      <c r="I31" s="212" t="s">
        <v>290</v>
      </c>
      <c r="J31" s="210" t="str">
        <f t="shared" si="2"/>
        <v>б/р</v>
      </c>
      <c r="K31" s="206" t="e">
        <f>VLOOKUP($M31,УЧАСТНИКИ!$A$2:$L$655,9,FALSE)</f>
        <v>#N/A</v>
      </c>
      <c r="L31" s="78" t="e">
        <f>VLOOKUP($M31,УЧАСТНИКИ!$A$2:$L$655,10,FALSE)</f>
        <v>#N/A</v>
      </c>
      <c r="M31" s="213"/>
    </row>
    <row r="32" spans="1:41" hidden="1">
      <c r="A32" s="73"/>
      <c r="B32" s="78" t="e">
        <f>VLOOKUP($M32,УЧАСТНИКИ!$A$2:$L$655,3,FALSE)</f>
        <v>#N/A</v>
      </c>
      <c r="C32" s="77" t="e">
        <f>VLOOKUP($M32,УЧАСТНИКИ!$A$2:$L$655,4,FALSE)</f>
        <v>#N/A</v>
      </c>
      <c r="D32" s="77" t="e">
        <f>VLOOKUP($M32,УЧАСТНИКИ!$A$2:$L$655,8,FALSE)</f>
        <v>#N/A</v>
      </c>
      <c r="E32" s="78" t="e">
        <f>VLOOKUP($M32,УЧАСТНИКИ!$A$2:$L$655,5,FALSE)</f>
        <v>#N/A</v>
      </c>
      <c r="F32" s="77" t="e">
        <f>VLOOKUP($M32,УЧАСТНИКИ!$A$2:$L$655,7,FALSE)</f>
        <v>#N/A</v>
      </c>
      <c r="G32" s="206" t="e">
        <f>VLOOKUP($M32,УЧАСТНИКИ!$A$2:$L$655,11,FALSE)</f>
        <v>#N/A</v>
      </c>
      <c r="H32" s="211"/>
      <c r="I32" s="212" t="s">
        <v>290</v>
      </c>
      <c r="J32" s="210" t="str">
        <f t="shared" si="2"/>
        <v>б/р</v>
      </c>
      <c r="K32" s="206" t="e">
        <f>VLOOKUP($M32,УЧАСТНИКИ!$A$2:$L$655,9,FALSE)</f>
        <v>#N/A</v>
      </c>
      <c r="L32" s="78" t="e">
        <f>VLOOKUP($M32,УЧАСТНИКИ!$A$2:$L$655,10,FALSE)</f>
        <v>#N/A</v>
      </c>
      <c r="M32" s="213"/>
    </row>
    <row r="33" spans="1:13" hidden="1">
      <c r="A33" s="73"/>
      <c r="B33" s="78" t="e">
        <f>VLOOKUP($M33,УЧАСТНИКИ!$A$2:$L$655,3,FALSE)</f>
        <v>#N/A</v>
      </c>
      <c r="C33" s="77" t="e">
        <f>VLOOKUP($M33,УЧАСТНИКИ!$A$2:$L$655,4,FALSE)</f>
        <v>#N/A</v>
      </c>
      <c r="D33" s="77" t="e">
        <f>VLOOKUP($M33,УЧАСТНИКИ!$A$2:$L$655,8,FALSE)</f>
        <v>#N/A</v>
      </c>
      <c r="E33" s="78" t="e">
        <f>VLOOKUP($M33,УЧАСТНИКИ!$A$2:$L$655,5,FALSE)</f>
        <v>#N/A</v>
      </c>
      <c r="F33" s="77" t="e">
        <f>VLOOKUP($M33,УЧАСТНИКИ!$A$2:$L$655,7,FALSE)</f>
        <v>#N/A</v>
      </c>
      <c r="G33" s="206" t="e">
        <f>VLOOKUP($M33,УЧАСТНИКИ!$A$2:$L$655,11,FALSE)</f>
        <v>#N/A</v>
      </c>
      <c r="H33" s="211"/>
      <c r="I33" s="212" t="s">
        <v>290</v>
      </c>
      <c r="J33" s="210" t="str">
        <f t="shared" si="2"/>
        <v>б/р</v>
      </c>
      <c r="K33" s="206" t="e">
        <f>VLOOKUP($M33,УЧАСТНИКИ!$A$2:$L$655,9,FALSE)</f>
        <v>#N/A</v>
      </c>
      <c r="L33" s="78" t="e">
        <f>VLOOKUP($M33,УЧАСТНИКИ!$A$2:$L$655,10,FALSE)</f>
        <v>#N/A</v>
      </c>
      <c r="M33" s="213"/>
    </row>
    <row r="34" spans="1:13" hidden="1">
      <c r="A34" s="73"/>
      <c r="B34" s="78" t="e">
        <f>VLOOKUP($M34,УЧАСТНИКИ!$A$2:$L$655,3,FALSE)</f>
        <v>#N/A</v>
      </c>
      <c r="C34" s="77" t="e">
        <f>VLOOKUP($M34,УЧАСТНИКИ!$A$2:$L$655,4,FALSE)</f>
        <v>#N/A</v>
      </c>
      <c r="D34" s="77" t="e">
        <f>VLOOKUP($M34,УЧАСТНИКИ!$A$2:$L$655,8,FALSE)</f>
        <v>#N/A</v>
      </c>
      <c r="E34" s="78" t="e">
        <f>VLOOKUP($M34,УЧАСТНИКИ!$A$2:$L$655,5,FALSE)</f>
        <v>#N/A</v>
      </c>
      <c r="F34" s="77" t="e">
        <f>VLOOKUP($M34,УЧАСТНИКИ!$A$2:$L$655,7,FALSE)</f>
        <v>#N/A</v>
      </c>
      <c r="G34" s="206" t="e">
        <f>VLOOKUP($M34,УЧАСТНИКИ!$A$2:$L$655,11,FALSE)</f>
        <v>#N/A</v>
      </c>
      <c r="H34" s="211">
        <v>156</v>
      </c>
      <c r="I34" s="212" t="str">
        <f>IF(H34=0,0,CONCATENATE(MID(H34,1,1),".",MID(H34,2,2)))</f>
        <v>1.56</v>
      </c>
      <c r="J34" s="60" t="str">
        <f t="shared" si="2"/>
        <v>2</v>
      </c>
      <c r="K34" s="206" t="e">
        <f>VLOOKUP($M34,УЧАСТНИКИ!$A$2:$L$655,9,FALSE)</f>
        <v>#N/A</v>
      </c>
      <c r="L34" s="78" t="e">
        <f>VLOOKUP($M34,УЧАСТНИКИ!$A$2:$L$655,10,FALSE)</f>
        <v>#N/A</v>
      </c>
      <c r="M34" s="213"/>
    </row>
    <row r="35" spans="1:13" hidden="1">
      <c r="A35" s="73"/>
      <c r="B35" s="78" t="e">
        <f>VLOOKUP($M35,УЧАСТНИКИ!$A$2:$L$655,3,FALSE)</f>
        <v>#N/A</v>
      </c>
      <c r="C35" s="77" t="e">
        <f>VLOOKUP($M35,УЧАСТНИКИ!$A$2:$L$655,4,FALSE)</f>
        <v>#N/A</v>
      </c>
      <c r="D35" s="77" t="e">
        <f>VLOOKUP($M35,УЧАСТНИКИ!$A$2:$L$655,8,FALSE)</f>
        <v>#N/A</v>
      </c>
      <c r="E35" s="78" t="e">
        <f>VLOOKUP($M35,УЧАСТНИКИ!$A$2:$L$655,5,FALSE)</f>
        <v>#N/A</v>
      </c>
      <c r="F35" s="77" t="e">
        <f>VLOOKUP($M35,УЧАСТНИКИ!$A$2:$L$655,7,FALSE)</f>
        <v>#N/A</v>
      </c>
      <c r="G35" s="206" t="e">
        <f>VLOOKUP($M35,УЧАСТНИКИ!$A$2:$L$655,11,FALSE)</f>
        <v>#N/A</v>
      </c>
      <c r="H35" s="211">
        <v>157</v>
      </c>
      <c r="I35" s="212" t="str">
        <f>IF(H35=0,0,CONCATENATE(MID(H35,1,1),".",MID(H35,2,2)))</f>
        <v>1.57</v>
      </c>
      <c r="J35" s="60" t="str">
        <f t="shared" si="2"/>
        <v>2</v>
      </c>
      <c r="K35" s="206" t="e">
        <f>VLOOKUP($M35,УЧАСТНИКИ!$A$2:$L$655,9,FALSE)</f>
        <v>#N/A</v>
      </c>
      <c r="L35" s="78" t="e">
        <f>VLOOKUP($M35,УЧАСТНИКИ!$A$2:$L$655,10,FALSE)</f>
        <v>#N/A</v>
      </c>
      <c r="M35" s="213"/>
    </row>
    <row r="36" spans="1:13" hidden="1">
      <c r="A36" s="73"/>
      <c r="B36" s="78" t="e">
        <f>VLOOKUP($M36,УЧАСТНИКИ!$A$2:$L$655,3,FALSE)</f>
        <v>#N/A</v>
      </c>
      <c r="C36" s="77" t="e">
        <f>VLOOKUP($M36,УЧАСТНИКИ!$A$2:$L$655,4,FALSE)</f>
        <v>#N/A</v>
      </c>
      <c r="D36" s="77" t="e">
        <f>VLOOKUP($M36,УЧАСТНИКИ!$A$2:$L$655,8,FALSE)</f>
        <v>#N/A</v>
      </c>
      <c r="E36" s="78" t="e">
        <f>VLOOKUP($M36,УЧАСТНИКИ!$A$2:$L$655,5,FALSE)</f>
        <v>#N/A</v>
      </c>
      <c r="F36" s="77" t="e">
        <f>VLOOKUP($M36,УЧАСТНИКИ!$A$2:$L$655,7,FALSE)</f>
        <v>#N/A</v>
      </c>
      <c r="G36" s="206" t="e">
        <f>VLOOKUP($M36,УЧАСТНИКИ!$A$2:$L$655,11,FALSE)</f>
        <v>#N/A</v>
      </c>
      <c r="H36" s="211">
        <v>158</v>
      </c>
      <c r="I36" s="212" t="str">
        <f>IF(H36=0,0,CONCATENATE(MID(H36,1,1),".",MID(H36,2,2)))</f>
        <v>1.58</v>
      </c>
      <c r="J36" s="60" t="str">
        <f t="shared" si="2"/>
        <v>2</v>
      </c>
      <c r="K36" s="206" t="e">
        <f>VLOOKUP($M36,УЧАСТНИКИ!$A$2:$L$655,9,FALSE)</f>
        <v>#N/A</v>
      </c>
      <c r="L36" s="78" t="e">
        <f>VLOOKUP($M36,УЧАСТНИКИ!$A$2:$L$655,10,FALSE)</f>
        <v>#N/A</v>
      </c>
      <c r="M36" s="213"/>
    </row>
    <row r="37" spans="1:13" hidden="1">
      <c r="A37" s="73"/>
      <c r="B37" s="78"/>
      <c r="C37" s="77"/>
      <c r="D37" s="77"/>
      <c r="E37" s="78"/>
      <c r="F37" s="77"/>
      <c r="G37" s="206"/>
      <c r="H37" s="211"/>
      <c r="I37" s="212"/>
      <c r="J37" s="60"/>
      <c r="K37" s="206"/>
      <c r="L37" s="78"/>
      <c r="M37" s="213"/>
    </row>
    <row r="38" spans="1:13">
      <c r="A38" s="73"/>
      <c r="B38" s="78"/>
      <c r="C38" s="77"/>
      <c r="D38" s="77"/>
      <c r="E38" s="78"/>
      <c r="F38" s="77"/>
      <c r="G38" s="206"/>
      <c r="H38" s="211"/>
      <c r="I38" s="212"/>
      <c r="J38" s="60"/>
      <c r="K38" s="206"/>
      <c r="L38" s="78"/>
      <c r="M38" s="213"/>
    </row>
    <row r="39" spans="1:13">
      <c r="A39" s="73"/>
      <c r="B39" s="78"/>
      <c r="C39" s="77"/>
      <c r="D39" s="77"/>
      <c r="E39" s="78"/>
      <c r="F39" s="77"/>
      <c r="G39" s="206"/>
      <c r="H39" s="211"/>
      <c r="I39" s="212"/>
      <c r="J39" s="60"/>
      <c r="K39" s="206"/>
      <c r="L39" s="78"/>
      <c r="M39" s="213"/>
    </row>
    <row r="40" spans="1:13">
      <c r="A40" s="73"/>
      <c r="B40" s="78"/>
      <c r="C40" s="77"/>
      <c r="D40" s="77"/>
      <c r="E40" s="78"/>
      <c r="F40" s="77"/>
      <c r="G40" s="206"/>
      <c r="H40" s="211"/>
      <c r="I40" s="212"/>
      <c r="J40" s="60"/>
      <c r="K40" s="206"/>
      <c r="L40" s="78"/>
      <c r="M40" s="213"/>
    </row>
    <row r="41" spans="1:13">
      <c r="A41" s="73"/>
      <c r="B41" s="78"/>
      <c r="C41" s="77"/>
      <c r="D41" s="77"/>
      <c r="E41" s="78"/>
      <c r="F41" s="77"/>
      <c r="G41" s="206"/>
      <c r="H41" s="211"/>
      <c r="I41" s="212"/>
      <c r="J41" s="60"/>
      <c r="K41" s="206"/>
      <c r="L41" s="78"/>
      <c r="M41" s="213"/>
    </row>
    <row r="42" spans="1:13" ht="15" customHeight="1">
      <c r="B42" s="203" t="s">
        <v>188</v>
      </c>
      <c r="E42" s="524" t="s">
        <v>1034</v>
      </c>
      <c r="F42" s="524"/>
      <c r="G42" s="524"/>
      <c r="H42" s="524"/>
      <c r="I42" s="524"/>
      <c r="J42" s="524"/>
      <c r="K42" s="524"/>
      <c r="L42" s="524"/>
      <c r="M42" s="36"/>
    </row>
    <row r="43" spans="1:13">
      <c r="A43" s="39"/>
      <c r="E43" s="167"/>
      <c r="F43" s="10"/>
      <c r="G43" s="36"/>
      <c r="H43" s="54"/>
      <c r="I43" s="54"/>
      <c r="J43" s="42"/>
      <c r="K43" s="42"/>
      <c r="M43" s="36"/>
    </row>
    <row r="44" spans="1:13">
      <c r="A44" s="39"/>
      <c r="E44" s="167"/>
      <c r="F44" s="10"/>
      <c r="G44" s="36"/>
      <c r="H44" s="54"/>
      <c r="I44" s="54"/>
      <c r="J44" s="42"/>
      <c r="K44" s="42"/>
      <c r="M44" s="36"/>
    </row>
    <row r="45" spans="1:13" ht="15" customHeight="1">
      <c r="A45" s="39"/>
      <c r="B45" s="203" t="s">
        <v>189</v>
      </c>
      <c r="E45" s="524" t="s">
        <v>1248</v>
      </c>
      <c r="F45" s="524"/>
      <c r="G45" s="524"/>
      <c r="H45" s="524"/>
      <c r="I45" s="524"/>
      <c r="J45" s="524"/>
      <c r="K45" s="524"/>
      <c r="L45" s="524"/>
      <c r="M45" s="36"/>
    </row>
    <row r="46" spans="1:13" ht="15" customHeight="1">
      <c r="A46" s="73"/>
      <c r="B46" s="216"/>
      <c r="C46" s="73"/>
      <c r="D46" s="73"/>
      <c r="E46" s="204"/>
      <c r="F46" s="204"/>
      <c r="G46" s="204"/>
      <c r="H46" s="204"/>
      <c r="I46" s="204"/>
      <c r="J46" s="203"/>
      <c r="K46" s="203"/>
      <c r="L46" s="66"/>
    </row>
    <row r="47" spans="1:13" ht="15" customHeight="1">
      <c r="A47" s="73"/>
      <c r="B47" s="216"/>
      <c r="C47" s="73"/>
      <c r="D47" s="73"/>
      <c r="E47" s="204"/>
      <c r="F47" s="204"/>
      <c r="G47" s="204"/>
      <c r="H47" s="204"/>
      <c r="I47" s="204"/>
      <c r="J47" s="203"/>
      <c r="K47" s="203"/>
      <c r="L47" s="66"/>
    </row>
    <row r="48" spans="1:13" ht="15" customHeight="1">
      <c r="A48" s="73"/>
      <c r="B48" s="216"/>
      <c r="C48" s="73"/>
      <c r="D48" s="73"/>
      <c r="E48" s="204"/>
      <c r="F48" s="204"/>
      <c r="G48" s="204"/>
      <c r="H48" s="204"/>
      <c r="I48" s="204"/>
      <c r="J48" s="203"/>
      <c r="K48" s="203"/>
      <c r="L48" s="66"/>
    </row>
    <row r="49" spans="1:12" ht="15" customHeight="1">
      <c r="A49" s="73"/>
      <c r="B49" s="216"/>
      <c r="C49" s="73"/>
      <c r="D49" s="73"/>
      <c r="E49" s="204"/>
      <c r="F49" s="204"/>
      <c r="G49" s="204"/>
      <c r="H49" s="204"/>
      <c r="I49" s="204"/>
      <c r="J49" s="203"/>
      <c r="K49" s="203"/>
      <c r="L49" s="66"/>
    </row>
    <row r="50" spans="1:12" ht="15" customHeight="1">
      <c r="A50" s="73"/>
      <c r="B50" s="216"/>
      <c r="C50" s="73"/>
      <c r="D50" s="73"/>
      <c r="E50" s="204"/>
      <c r="F50" s="204"/>
      <c r="G50" s="204"/>
      <c r="H50" s="204"/>
      <c r="I50" s="204"/>
      <c r="J50" s="203"/>
      <c r="K50" s="203"/>
      <c r="L50" s="66"/>
    </row>
    <row r="51" spans="1:12" ht="15" customHeight="1">
      <c r="A51" s="73"/>
      <c r="B51" s="216"/>
      <c r="C51" s="73"/>
      <c r="D51" s="73"/>
      <c r="E51" s="204"/>
      <c r="F51" s="204"/>
      <c r="G51" s="204"/>
      <c r="H51" s="204"/>
      <c r="I51" s="204"/>
      <c r="J51" s="203"/>
      <c r="K51" s="203"/>
      <c r="L51" s="66"/>
    </row>
    <row r="52" spans="1:12" ht="15" customHeight="1">
      <c r="A52" s="73"/>
      <c r="B52" s="216"/>
      <c r="C52" s="73"/>
      <c r="D52" s="73"/>
      <c r="E52" s="204"/>
      <c r="F52" s="204"/>
      <c r="G52" s="204"/>
      <c r="H52" s="204"/>
      <c r="I52" s="204"/>
      <c r="J52" s="203"/>
      <c r="K52" s="203"/>
      <c r="L52" s="66"/>
    </row>
    <row r="53" spans="1:12" ht="15" customHeight="1">
      <c r="A53" s="73"/>
      <c r="B53" s="216"/>
      <c r="C53" s="73"/>
      <c r="D53" s="73"/>
      <c r="E53" s="204"/>
      <c r="F53" s="204"/>
      <c r="G53" s="204"/>
      <c r="H53" s="204"/>
      <c r="I53" s="204"/>
      <c r="J53" s="203"/>
      <c r="K53" s="203"/>
      <c r="L53" s="66"/>
    </row>
    <row r="54" spans="1:12" ht="15" customHeight="1">
      <c r="A54" s="73"/>
      <c r="B54" s="216"/>
      <c r="C54" s="73"/>
      <c r="D54" s="73"/>
      <c r="E54" s="204"/>
      <c r="F54" s="204"/>
      <c r="G54" s="204"/>
      <c r="H54" s="204"/>
      <c r="I54" s="204"/>
      <c r="J54" s="203"/>
      <c r="K54" s="203"/>
      <c r="L54" s="66"/>
    </row>
    <row r="55" spans="1:12" ht="15" customHeight="1">
      <c r="A55" s="73"/>
      <c r="B55" s="216"/>
      <c r="C55" s="73"/>
      <c r="D55" s="73"/>
      <c r="E55" s="204"/>
      <c r="F55" s="204"/>
      <c r="G55" s="204"/>
      <c r="H55" s="204"/>
      <c r="I55" s="204"/>
      <c r="J55" s="203"/>
      <c r="K55" s="203"/>
      <c r="L55" s="66"/>
    </row>
    <row r="56" spans="1:12" ht="15" customHeight="1">
      <c r="A56" s="73"/>
      <c r="B56" s="216"/>
      <c r="C56" s="73"/>
      <c r="D56" s="73"/>
      <c r="E56" s="204"/>
      <c r="F56" s="204"/>
      <c r="G56" s="204"/>
      <c r="H56" s="204"/>
      <c r="I56" s="204"/>
      <c r="J56" s="203"/>
      <c r="K56" s="203"/>
      <c r="L56" s="66"/>
    </row>
    <row r="57" spans="1:12" ht="15" customHeight="1">
      <c r="A57" s="73"/>
      <c r="B57" s="216"/>
      <c r="C57" s="73"/>
      <c r="D57" s="73"/>
      <c r="E57" s="204"/>
      <c r="F57" s="204"/>
      <c r="G57" s="204"/>
      <c r="H57" s="204"/>
      <c r="I57" s="204"/>
      <c r="J57" s="203"/>
      <c r="K57" s="203"/>
      <c r="L57" s="66"/>
    </row>
    <row r="58" spans="1:12" ht="15" customHeight="1">
      <c r="A58" s="73"/>
      <c r="B58" s="216"/>
      <c r="C58" s="73"/>
      <c r="D58" s="73"/>
      <c r="E58" s="204"/>
      <c r="F58" s="204"/>
      <c r="G58" s="204"/>
      <c r="H58" s="204"/>
      <c r="I58" s="204"/>
      <c r="J58" s="203"/>
      <c r="K58" s="203"/>
      <c r="L58" s="66"/>
    </row>
    <row r="59" spans="1:12" ht="15" hidden="1" customHeight="1">
      <c r="A59" s="73"/>
      <c r="B59" s="216"/>
      <c r="C59" s="73"/>
      <c r="D59" s="73"/>
      <c r="E59" s="204"/>
      <c r="F59" s="204"/>
      <c r="G59" s="204"/>
      <c r="H59" s="204"/>
      <c r="I59" s="204"/>
      <c r="J59" s="203"/>
      <c r="K59" s="203"/>
      <c r="L59" s="66"/>
    </row>
    <row r="60" spans="1:12" ht="15" hidden="1" customHeight="1">
      <c r="A60" s="73"/>
      <c r="B60" s="216"/>
      <c r="C60" s="73"/>
      <c r="D60" s="73"/>
      <c r="E60" s="204"/>
      <c r="F60" s="204"/>
      <c r="G60" s="204"/>
      <c r="H60" s="204"/>
      <c r="I60" s="204"/>
      <c r="J60" s="203"/>
      <c r="K60" s="203"/>
      <c r="L60" s="66"/>
    </row>
    <row r="61" spans="1:12" ht="15" hidden="1" customHeight="1">
      <c r="A61" s="73"/>
      <c r="B61" s="216"/>
      <c r="C61" s="73"/>
      <c r="D61" s="73"/>
      <c r="E61" s="204"/>
      <c r="F61" s="204"/>
      <c r="G61" s="204"/>
      <c r="H61" s="204"/>
      <c r="I61" s="204"/>
      <c r="J61" s="203"/>
      <c r="K61" s="203"/>
      <c r="L61" s="66"/>
    </row>
    <row r="62" spans="1:12" ht="15" hidden="1" customHeight="1">
      <c r="A62" s="73"/>
      <c r="B62" s="216"/>
      <c r="C62" s="73"/>
      <c r="D62" s="73"/>
      <c r="E62" s="204"/>
      <c r="F62" s="204"/>
      <c r="G62" s="204"/>
      <c r="H62" s="204"/>
      <c r="I62" s="204"/>
      <c r="J62" s="203"/>
      <c r="K62" s="203"/>
      <c r="L62" s="66"/>
    </row>
    <row r="63" spans="1:12" ht="15" hidden="1" customHeight="1">
      <c r="A63" s="73"/>
      <c r="B63" s="216"/>
      <c r="C63" s="73"/>
      <c r="D63" s="73"/>
      <c r="E63" s="204"/>
      <c r="F63" s="204"/>
      <c r="G63" s="204"/>
      <c r="H63" s="204"/>
      <c r="I63" s="204"/>
      <c r="J63" s="203"/>
      <c r="K63" s="203"/>
      <c r="L63" s="66"/>
    </row>
    <row r="64" spans="1:12" hidden="1">
      <c r="A64" s="73"/>
      <c r="B64" s="66"/>
      <c r="C64" s="73"/>
      <c r="D64" s="73"/>
      <c r="E64" s="66"/>
      <c r="F64" s="73"/>
      <c r="G64" s="56"/>
      <c r="H64" s="56"/>
      <c r="I64" s="74"/>
      <c r="J64" s="73"/>
      <c r="K64" s="75"/>
      <c r="L64" s="66"/>
    </row>
    <row r="65" spans="1:31" hidden="1">
      <c r="A65" s="73"/>
      <c r="B65" s="66"/>
      <c r="C65" s="73"/>
      <c r="D65" s="73"/>
      <c r="E65" s="66"/>
      <c r="F65" s="73"/>
      <c r="G65" s="56"/>
      <c r="H65" s="56"/>
      <c r="I65" s="74"/>
      <c r="J65" s="73"/>
      <c r="K65" s="75"/>
      <c r="L65" s="66"/>
      <c r="N65" s="531" t="s">
        <v>25</v>
      </c>
      <c r="O65" s="531"/>
      <c r="P65" s="531"/>
      <c r="Q65" s="531"/>
      <c r="R65" s="531"/>
      <c r="S65" s="531"/>
      <c r="T65" s="531"/>
      <c r="U65" s="531"/>
      <c r="V65" s="531"/>
      <c r="W65" s="531"/>
      <c r="X65" s="531"/>
      <c r="Y65" s="531"/>
      <c r="Z65" s="531"/>
      <c r="AA65" s="531"/>
      <c r="AB65" s="531"/>
      <c r="AC65" s="531"/>
      <c r="AD65" s="531"/>
      <c r="AE65" s="531"/>
    </row>
    <row r="66" spans="1:31" hidden="1">
      <c r="A66" s="73"/>
      <c r="B66" s="66"/>
      <c r="C66" s="73"/>
      <c r="D66" s="73"/>
      <c r="E66" s="66"/>
      <c r="F66" s="73"/>
      <c r="G66" s="56"/>
      <c r="H66" s="56"/>
      <c r="I66" s="74"/>
      <c r="J66" s="73"/>
      <c r="K66" s="75"/>
      <c r="L66" s="66"/>
      <c r="N66"/>
      <c r="O66" s="532" t="s">
        <v>124</v>
      </c>
      <c r="P66" s="532"/>
      <c r="Q66" s="532"/>
      <c r="R66" s="532"/>
      <c r="S66" s="532"/>
      <c r="T66" s="90"/>
      <c r="U66" s="100"/>
      <c r="V66" s="100"/>
      <c r="W66" s="101"/>
      <c r="X66" s="102"/>
      <c r="Y66" s="102"/>
      <c r="Z66" s="102"/>
      <c r="AA66" s="534">
        <f>I9</f>
        <v>0</v>
      </c>
      <c r="AB66" s="534"/>
      <c r="AC66" s="534"/>
      <c r="AD66" s="534"/>
      <c r="AE66" s="534"/>
    </row>
    <row r="67" spans="1:31" ht="15.75" hidden="1" customHeight="1">
      <c r="A67" s="36"/>
      <c r="B67" s="10"/>
      <c r="C67" s="36"/>
      <c r="D67" s="36"/>
      <c r="E67" s="10"/>
      <c r="F67" s="36"/>
      <c r="G67" s="54"/>
      <c r="H67" s="54"/>
      <c r="I67" s="38"/>
      <c r="J67" s="36"/>
      <c r="K67" s="36"/>
      <c r="L67" s="10"/>
      <c r="N67" s="533" t="s">
        <v>76</v>
      </c>
      <c r="O67" s="535" t="s">
        <v>68</v>
      </c>
      <c r="P67" s="536" t="s">
        <v>26</v>
      </c>
      <c r="Q67" s="537"/>
      <c r="R67" s="537"/>
      <c r="S67" s="537"/>
      <c r="T67" s="537"/>
      <c r="U67" s="537"/>
      <c r="V67" s="537"/>
      <c r="W67" s="537"/>
      <c r="X67" s="537"/>
      <c r="Y67" s="537"/>
      <c r="Z67" s="537"/>
      <c r="AA67" s="537"/>
      <c r="AB67" s="537"/>
      <c r="AC67" s="530" t="s">
        <v>85</v>
      </c>
      <c r="AD67" s="530" t="s">
        <v>84</v>
      </c>
      <c r="AE67" s="529" t="s">
        <v>27</v>
      </c>
    </row>
    <row r="68" spans="1:31" s="70" customFormat="1" ht="31.5" hidden="1" customHeight="1">
      <c r="A68" s="73"/>
      <c r="B68" s="66"/>
      <c r="C68" s="73"/>
      <c r="D68" s="73"/>
      <c r="E68" s="66"/>
      <c r="F68" s="73"/>
      <c r="G68" s="56"/>
      <c r="H68" s="56"/>
      <c r="I68" s="74"/>
      <c r="J68" s="73"/>
      <c r="K68" s="73"/>
      <c r="L68" s="66"/>
      <c r="M68" s="70" t="s">
        <v>20</v>
      </c>
      <c r="N68" s="533"/>
      <c r="O68" s="535"/>
      <c r="P68" s="103" t="s">
        <v>111</v>
      </c>
      <c r="Q68" s="104" t="s">
        <v>28</v>
      </c>
      <c r="R68" s="104" t="s">
        <v>105</v>
      </c>
      <c r="S68" s="104" t="s">
        <v>29</v>
      </c>
      <c r="T68" s="104" t="s">
        <v>104</v>
      </c>
      <c r="U68" s="104" t="s">
        <v>2</v>
      </c>
      <c r="V68" s="104" t="s">
        <v>150</v>
      </c>
      <c r="W68" s="104" t="s">
        <v>288</v>
      </c>
      <c r="X68" s="104"/>
      <c r="Y68" s="104"/>
      <c r="Z68" s="104"/>
      <c r="AA68" s="104"/>
      <c r="AB68" s="104"/>
      <c r="AC68" s="530"/>
      <c r="AD68" s="530"/>
      <c r="AE68" s="529"/>
    </row>
    <row r="69" spans="1:31" s="165" customFormat="1" ht="15.75" hidden="1" customHeight="1">
      <c r="A69" s="73"/>
      <c r="B69" s="66"/>
      <c r="C69" s="73"/>
      <c r="D69" s="73"/>
      <c r="E69" s="66"/>
      <c r="F69" s="73"/>
      <c r="G69" s="56"/>
      <c r="H69" s="56"/>
      <c r="I69" s="81"/>
      <c r="J69" s="73"/>
      <c r="K69" s="73"/>
      <c r="L69" s="66"/>
      <c r="M69" s="24" t="s">
        <v>327</v>
      </c>
      <c r="N69" s="73" t="s">
        <v>48</v>
      </c>
      <c r="O69" s="166" t="e">
        <f>VLOOKUP($M69,УЧАСТНИКИ!$A$2:$L$655,3,FALSE)</f>
        <v>#N/A</v>
      </c>
      <c r="P69" s="168"/>
      <c r="Q69" s="168"/>
      <c r="R69" s="168"/>
      <c r="S69" s="168"/>
      <c r="T69" s="168" t="s">
        <v>195</v>
      </c>
      <c r="U69" s="168" t="s">
        <v>194</v>
      </c>
      <c r="V69" s="168" t="s">
        <v>291</v>
      </c>
      <c r="W69" s="168" t="s">
        <v>292</v>
      </c>
      <c r="X69" s="168"/>
      <c r="Y69" s="168"/>
      <c r="Z69" s="168"/>
      <c r="AA69" s="168"/>
      <c r="AB69" s="168"/>
      <c r="AC69" s="168" t="s">
        <v>50</v>
      </c>
      <c r="AD69" s="168" t="s">
        <v>51</v>
      </c>
      <c r="AE69" s="82">
        <v>140</v>
      </c>
    </row>
    <row r="70" spans="1:31" s="165" customFormat="1" ht="15.75" hidden="1" customHeight="1">
      <c r="A70" s="73"/>
      <c r="B70" s="66"/>
      <c r="C70" s="73"/>
      <c r="D70" s="73"/>
      <c r="E70" s="66"/>
      <c r="F70" s="73"/>
      <c r="G70" s="56"/>
      <c r="H70" s="56"/>
      <c r="I70" s="74"/>
      <c r="J70" s="73"/>
      <c r="K70" s="73"/>
      <c r="L70" s="66"/>
      <c r="M70" s="24" t="s">
        <v>319</v>
      </c>
      <c r="N70" s="73" t="s">
        <v>49</v>
      </c>
      <c r="O70" s="166" t="e">
        <f>VLOOKUP($M70,УЧАСТНИКИ!$A$2:$L$655,3,FALSE)</f>
        <v>#N/A</v>
      </c>
      <c r="P70" s="168" t="s">
        <v>195</v>
      </c>
      <c r="Q70" s="168" t="s">
        <v>195</v>
      </c>
      <c r="R70" s="168" t="s">
        <v>195</v>
      </c>
      <c r="S70" s="168" t="s">
        <v>195</v>
      </c>
      <c r="T70" s="168" t="s">
        <v>292</v>
      </c>
      <c r="U70" s="168"/>
      <c r="V70" s="168"/>
      <c r="W70" s="168"/>
      <c r="X70" s="168"/>
      <c r="Y70" s="168"/>
      <c r="Z70" s="168"/>
      <c r="AA70" s="168"/>
      <c r="AB70" s="168"/>
      <c r="AC70" s="168" t="s">
        <v>48</v>
      </c>
      <c r="AD70" s="168" t="s">
        <v>195</v>
      </c>
      <c r="AE70" s="82">
        <v>155</v>
      </c>
    </row>
    <row r="71" spans="1:31" s="165" customFormat="1" ht="15.75" hidden="1" customHeight="1">
      <c r="A71" s="73"/>
      <c r="B71" s="66"/>
      <c r="C71" s="73"/>
      <c r="D71" s="73"/>
      <c r="E71" s="66"/>
      <c r="F71" s="73"/>
      <c r="G71" s="56"/>
      <c r="H71" s="56"/>
      <c r="I71" s="81"/>
      <c r="J71" s="73"/>
      <c r="K71" s="73"/>
      <c r="L71" s="66"/>
      <c r="M71" s="24" t="s">
        <v>50</v>
      </c>
      <c r="N71" s="73" t="s">
        <v>50</v>
      </c>
      <c r="O71" s="166" t="str">
        <f>VLOOKUP($M71,УЧАСТНИКИ!$A$2:$L$655,3,FALSE)</f>
        <v>БОРОВИЧЕНКО ЗЛАТА</v>
      </c>
      <c r="P71" s="168"/>
      <c r="Q71" s="168" t="s">
        <v>195</v>
      </c>
      <c r="R71" s="168" t="s">
        <v>292</v>
      </c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 t="s">
        <v>48</v>
      </c>
      <c r="AD71" s="168" t="s">
        <v>195</v>
      </c>
      <c r="AE71" s="82">
        <v>145</v>
      </c>
    </row>
    <row r="72" spans="1:31" s="165" customFormat="1" ht="15.75" hidden="1" customHeight="1">
      <c r="A72" s="73"/>
      <c r="B72" s="66"/>
      <c r="C72" s="73"/>
      <c r="D72" s="73"/>
      <c r="E72" s="66"/>
      <c r="F72" s="73"/>
      <c r="G72" s="56"/>
      <c r="H72" s="56"/>
      <c r="I72" s="74"/>
      <c r="J72" s="73"/>
      <c r="K72" s="73"/>
      <c r="L72" s="66"/>
      <c r="M72" s="24" t="s">
        <v>167</v>
      </c>
      <c r="N72" s="73" t="s">
        <v>51</v>
      </c>
      <c r="O72" s="166" t="str">
        <f>VLOOKUP($M72,УЧАСТНИКИ!$A$2:$L$655,3,FALSE)</f>
        <v>КОТЛЯРОВА МАРГАРИТА</v>
      </c>
      <c r="P72" s="168"/>
      <c r="Q72" s="168" t="s">
        <v>291</v>
      </c>
      <c r="R72" s="168" t="s">
        <v>292</v>
      </c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 t="s">
        <v>50</v>
      </c>
      <c r="AD72" s="168" t="s">
        <v>49</v>
      </c>
      <c r="AE72" s="82">
        <v>145</v>
      </c>
    </row>
    <row r="73" spans="1:31" s="165" customFormat="1" ht="15.75" hidden="1" customHeight="1">
      <c r="A73" s="73"/>
      <c r="B73" s="66"/>
      <c r="C73" s="73"/>
      <c r="D73" s="73"/>
      <c r="E73" s="66"/>
      <c r="F73" s="73"/>
      <c r="G73" s="56"/>
      <c r="H73" s="56"/>
      <c r="I73" s="74"/>
      <c r="J73" s="73"/>
      <c r="K73" s="73"/>
      <c r="L73" s="66"/>
      <c r="M73" s="24" t="s">
        <v>332</v>
      </c>
      <c r="N73" s="73" t="s">
        <v>52</v>
      </c>
      <c r="O73" s="166" t="e">
        <f>VLOOKUP($M73,УЧАСТНИКИ!$A$2:$L$655,3,FALSE)</f>
        <v>#N/A</v>
      </c>
      <c r="P73" s="168" t="s">
        <v>195</v>
      </c>
      <c r="Q73" s="168" t="s">
        <v>292</v>
      </c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 t="s">
        <v>48</v>
      </c>
      <c r="AD73" s="168" t="s">
        <v>195</v>
      </c>
      <c r="AE73" s="82">
        <v>140</v>
      </c>
    </row>
    <row r="74" spans="1:31" hidden="1">
      <c r="M74" s="24"/>
      <c r="N74" s="73" t="s">
        <v>53</v>
      </c>
      <c r="O74" s="166" t="e">
        <f>VLOOKUP($M74,УЧАСТНИКИ!$A$2:$L$655,3,FALSE)</f>
        <v>#N/A</v>
      </c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82"/>
    </row>
    <row r="75" spans="1:31" hidden="1">
      <c r="M75" s="24"/>
      <c r="N75" s="73" t="s">
        <v>54</v>
      </c>
      <c r="O75" s="166" t="e">
        <f>VLOOKUP($M75,УЧАСТНИКИ!$A$2:$L$655,3,FALSE)</f>
        <v>#N/A</v>
      </c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82"/>
    </row>
    <row r="76" spans="1:31" hidden="1">
      <c r="M76" s="24"/>
      <c r="N76" s="73" t="s">
        <v>90</v>
      </c>
      <c r="O76" s="166" t="e">
        <f>VLOOKUP($M76,УЧАСТНИКИ!$A$2:$L$655,3,FALSE)</f>
        <v>#N/A</v>
      </c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82"/>
    </row>
    <row r="77" spans="1:31" hidden="1">
      <c r="M77" s="24"/>
      <c r="N77" s="73" t="s">
        <v>97</v>
      </c>
      <c r="O77" s="166" t="e">
        <f>VLOOKUP($M77,УЧАСТНИКИ!$A$2:$L$655,3,FALSE)</f>
        <v>#N/A</v>
      </c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82"/>
    </row>
    <row r="78" spans="1:31" hidden="1">
      <c r="M78" s="24"/>
      <c r="N78" s="73" t="s">
        <v>96</v>
      </c>
      <c r="O78" s="166" t="e">
        <f>VLOOKUP($M78,УЧАСТНИКИ!$A$2:$L$655,3,FALSE)</f>
        <v>#N/A</v>
      </c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82"/>
    </row>
    <row r="79" spans="1:31" hidden="1">
      <c r="M79" s="24"/>
      <c r="N79" s="73" t="s">
        <v>95</v>
      </c>
      <c r="O79" s="166" t="e">
        <f>VLOOKUP($M79,УЧАСТНИКИ!$A$2:$L$655,3,FALSE)</f>
        <v>#N/A</v>
      </c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82"/>
    </row>
    <row r="80" spans="1:31" hidden="1">
      <c r="M80" s="24"/>
      <c r="N80" s="73" t="s">
        <v>95</v>
      </c>
      <c r="O80" s="166" t="e">
        <f>VLOOKUP($M80,УЧАСТНИКИ!$A$2:$L$655,3,FALSE)</f>
        <v>#N/A</v>
      </c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82"/>
    </row>
    <row r="81" spans="13:31" hidden="1">
      <c r="M81" s="24"/>
      <c r="N81" s="73" t="s">
        <v>95</v>
      </c>
      <c r="O81" s="166" t="e">
        <f>VLOOKUP($M81,УЧАСТНИКИ!$A$2:$L$655,3,FALSE)</f>
        <v>#N/A</v>
      </c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82"/>
    </row>
    <row r="82" spans="13:31" hidden="1">
      <c r="M82" s="24"/>
      <c r="N82" s="73" t="s">
        <v>95</v>
      </c>
      <c r="O82" s="166" t="e">
        <f>VLOOKUP($M82,УЧАСТНИКИ!$A$2:$L$655,3,FALSE)</f>
        <v>#N/A</v>
      </c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82"/>
    </row>
    <row r="83" spans="13:31" hidden="1">
      <c r="M83" s="24" t="s">
        <v>286</v>
      </c>
      <c r="N83" s="73" t="s">
        <v>95</v>
      </c>
      <c r="O83" s="166" t="e">
        <f>VLOOKUP($M83,УЧАСТНИКИ!$A$2:$L$655,3,FALSE)</f>
        <v>#N/A</v>
      </c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82"/>
    </row>
    <row r="84" spans="13:31" hidden="1">
      <c r="M84" s="24" t="s">
        <v>286</v>
      </c>
      <c r="N84" s="73" t="s">
        <v>95</v>
      </c>
      <c r="O84" s="166" t="e">
        <f>VLOOKUP($M84,УЧАСТНИКИ!$A$2:$L$655,3,FALSE)</f>
        <v>#N/A</v>
      </c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82"/>
    </row>
    <row r="85" spans="13:31" hidden="1">
      <c r="M85" s="24" t="s">
        <v>286</v>
      </c>
      <c r="N85" s="73" t="s">
        <v>95</v>
      </c>
      <c r="O85" s="166" t="e">
        <f>VLOOKUP($M85,УЧАСТНИКИ!$A$2:$L$655,3,FALSE)</f>
        <v>#N/A</v>
      </c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82"/>
    </row>
    <row r="86" spans="13:31" hidden="1"/>
    <row r="87" spans="13:31" hidden="1"/>
    <row r="88" spans="13:31" hidden="1"/>
    <row r="89" spans="13:31" hidden="1"/>
    <row r="90" spans="13:31" hidden="1"/>
    <row r="91" spans="13:31" hidden="1"/>
    <row r="92" spans="13:31" hidden="1"/>
    <row r="93" spans="13:31" hidden="1"/>
    <row r="94" spans="13:31" hidden="1"/>
    <row r="95" spans="13:31" hidden="1"/>
    <row r="96" spans="13:31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</sheetData>
  <sortState ref="A12:AO38">
    <sortCondition descending="1" ref="H12:H38"/>
  </sortState>
  <mergeCells count="30">
    <mergeCell ref="AE67:AE68"/>
    <mergeCell ref="AD67:AD68"/>
    <mergeCell ref="A8:B8"/>
    <mergeCell ref="G8:I8"/>
    <mergeCell ref="N65:AE65"/>
    <mergeCell ref="O66:S66"/>
    <mergeCell ref="N67:N68"/>
    <mergeCell ref="AA66:AE66"/>
    <mergeCell ref="O67:O68"/>
    <mergeCell ref="P67:AB67"/>
    <mergeCell ref="AC67:AC68"/>
    <mergeCell ref="A10:A11"/>
    <mergeCell ref="B10:B11"/>
    <mergeCell ref="I10:I11"/>
    <mergeCell ref="J10:J11"/>
    <mergeCell ref="L10:L11"/>
    <mergeCell ref="A1:L1"/>
    <mergeCell ref="A2:L2"/>
    <mergeCell ref="A3:L3"/>
    <mergeCell ref="A7:B7"/>
    <mergeCell ref="A6:L6"/>
    <mergeCell ref="A5:L5"/>
    <mergeCell ref="A4:L4"/>
    <mergeCell ref="E45:L45"/>
    <mergeCell ref="C10:C11"/>
    <mergeCell ref="D10:D11"/>
    <mergeCell ref="E10:E11"/>
    <mergeCell ref="F10:F11"/>
    <mergeCell ref="G10:G11"/>
    <mergeCell ref="E42:L42"/>
  </mergeCells>
  <phoneticPr fontId="2" type="noConversion"/>
  <printOptions horizontalCentered="1"/>
  <pageMargins left="0" right="0" top="0" bottom="0" header="0.51181102362204722" footer="0.51181102362204722"/>
  <pageSetup paperSize="9" scale="70" fitToHeight="0" orientation="portrait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>
    <tabColor indexed="40"/>
  </sheetPr>
  <dimension ref="A1:AO93"/>
  <sheetViews>
    <sheetView zoomScale="85" zoomScaleNormal="85" workbookViewId="0">
      <selection activeCell="O19" sqref="O19"/>
    </sheetView>
  </sheetViews>
  <sheetFormatPr defaultColWidth="9.140625" defaultRowHeight="12.75" outlineLevelCol="1"/>
  <cols>
    <col min="1" max="1" width="8.140625" style="39" customWidth="1"/>
    <col min="2" max="2" width="19.140625" style="23" customWidth="1"/>
    <col min="3" max="3" width="10" style="42" customWidth="1"/>
    <col min="4" max="4" width="6.85546875" style="42" bestFit="1" customWidth="1"/>
    <col min="5" max="5" width="19.5703125" style="23" customWidth="1"/>
    <col min="6" max="6" width="9.28515625" style="23" hidden="1" customWidth="1"/>
    <col min="7" max="7" width="14.42578125" style="23" customWidth="1"/>
    <col min="8" max="8" width="9.85546875" style="23" hidden="1" customWidth="1" outlineLevel="1"/>
    <col min="9" max="9" width="9.28515625" style="23" customWidth="1" collapsed="1"/>
    <col min="10" max="10" width="9.140625" style="23" customWidth="1"/>
    <col min="11" max="11" width="6.42578125" style="23" hidden="1" customWidth="1"/>
    <col min="12" max="12" width="29.7109375" style="23" customWidth="1"/>
    <col min="13" max="13" width="8" style="23" hidden="1" customWidth="1" outlineLevel="1"/>
    <col min="14" max="14" width="4.5703125" style="23" customWidth="1" collapsed="1"/>
    <col min="15" max="15" width="22.28515625" style="23" customWidth="1"/>
    <col min="16" max="28" width="5.7109375" style="23" customWidth="1"/>
    <col min="29" max="30" width="3.28515625" style="23" customWidth="1"/>
    <col min="31" max="31" width="7.42578125" style="23" customWidth="1"/>
    <col min="32" max="40" width="9.140625" style="23" hidden="1" customWidth="1" outlineLevel="1"/>
    <col min="41" max="41" width="9.140625" style="23" collapsed="1"/>
    <col min="42" max="16384" width="9.140625" style="23"/>
  </cols>
  <sheetData>
    <row r="1" spans="1:40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S1" s="146"/>
      <c r="T1" s="146"/>
      <c r="U1" s="147"/>
    </row>
    <row r="2" spans="1:40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S2" s="146"/>
      <c r="T2" s="153"/>
      <c r="U2" s="147"/>
    </row>
    <row r="3" spans="1:40" ht="12.75" customHeight="1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S3" s="146"/>
      <c r="T3" s="146"/>
      <c r="U3" s="147"/>
    </row>
    <row r="4" spans="1:40" ht="12.75" customHeight="1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S4" s="146"/>
      <c r="T4" s="146"/>
      <c r="U4" s="147"/>
    </row>
    <row r="5" spans="1:40" ht="27.75" customHeight="1">
      <c r="A5" s="469" t="str">
        <f>Name_4</f>
        <v>ОТКРЫТЫЙ ЗИМНИЙ ЧЕМПИОНАТ ГОРОДА РОСТОВА-НА-ДОНУ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S5" s="146"/>
      <c r="T5" s="146"/>
      <c r="U5" s="147"/>
    </row>
    <row r="6" spans="1:40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N6" s="89"/>
      <c r="O6" s="89"/>
      <c r="P6" s="89"/>
      <c r="Q6" s="89"/>
      <c r="R6" s="89"/>
      <c r="S6" s="146"/>
      <c r="T6" s="146"/>
      <c r="U6" s="147"/>
    </row>
    <row r="7" spans="1:40" ht="12.75" customHeight="1">
      <c r="A7" s="488" t="s">
        <v>66</v>
      </c>
      <c r="B7" s="488"/>
      <c r="C7" s="40"/>
      <c r="D7" s="41"/>
      <c r="E7" s="3"/>
      <c r="L7" s="123" t="str">
        <f>d_5</f>
        <v>г. РОСТОВ-НА-ДОНУ, л/а манеж ДГТУ</v>
      </c>
      <c r="S7" s="146"/>
      <c r="T7" s="146"/>
      <c r="U7" s="147"/>
    </row>
    <row r="8" spans="1:40" ht="12.75" customHeight="1">
      <c r="A8" s="488"/>
      <c r="B8" s="488"/>
      <c r="D8" s="41"/>
      <c r="E8" s="3"/>
      <c r="G8" s="156" t="s">
        <v>107</v>
      </c>
      <c r="H8" s="156"/>
      <c r="I8" s="156"/>
      <c r="J8" s="271" t="s">
        <v>122</v>
      </c>
      <c r="L8" s="169" t="str">
        <f>d_6</f>
        <v>t° +20 вл. 58%</v>
      </c>
      <c r="S8" s="146"/>
      <c r="T8" s="146"/>
      <c r="U8" s="147"/>
    </row>
    <row r="9" spans="1:40" ht="13.5" thickBot="1">
      <c r="A9" s="7" t="str">
        <f>d_4</f>
        <v>ЖЕНЩИНЫ</v>
      </c>
      <c r="D9" s="41"/>
      <c r="E9" s="3"/>
      <c r="I9" s="155" t="str">
        <f>d_1</f>
        <v>9 декабря 2023г.</v>
      </c>
      <c r="J9" s="155"/>
      <c r="K9" s="155"/>
      <c r="L9" s="252" t="s">
        <v>284</v>
      </c>
      <c r="AF9" s="118" t="s">
        <v>125</v>
      </c>
      <c r="AG9" s="118" t="s">
        <v>126</v>
      </c>
      <c r="AH9" s="118" t="s">
        <v>127</v>
      </c>
      <c r="AI9" s="118">
        <v>1</v>
      </c>
      <c r="AJ9" s="118">
        <v>2</v>
      </c>
      <c r="AK9" s="118" t="s">
        <v>50</v>
      </c>
      <c r="AL9" s="118" t="s">
        <v>128</v>
      </c>
      <c r="AM9" s="118" t="s">
        <v>129</v>
      </c>
      <c r="AN9" s="118" t="s">
        <v>130</v>
      </c>
    </row>
    <row r="10" spans="1:40" ht="16.5" customHeight="1" thickBot="1">
      <c r="A10" s="484" t="s">
        <v>13</v>
      </c>
      <c r="B10" s="484" t="s">
        <v>68</v>
      </c>
      <c r="C10" s="484" t="s">
        <v>69</v>
      </c>
      <c r="D10" s="484" t="s">
        <v>14</v>
      </c>
      <c r="E10" s="484" t="s">
        <v>110</v>
      </c>
      <c r="F10" s="485" t="s">
        <v>112</v>
      </c>
      <c r="G10" s="477" t="s">
        <v>119</v>
      </c>
      <c r="H10" s="95"/>
      <c r="I10" s="485" t="s">
        <v>23</v>
      </c>
      <c r="J10" s="486" t="s">
        <v>17</v>
      </c>
      <c r="K10" s="96" t="s">
        <v>18</v>
      </c>
      <c r="L10" s="483" t="s">
        <v>19</v>
      </c>
      <c r="AF10" s="151">
        <v>455</v>
      </c>
      <c r="AG10" s="151">
        <v>420</v>
      </c>
      <c r="AH10" s="151">
        <v>370</v>
      </c>
      <c r="AI10" s="144">
        <v>330</v>
      </c>
      <c r="AJ10" s="144">
        <v>300</v>
      </c>
      <c r="AK10" s="144">
        <v>270</v>
      </c>
      <c r="AL10" s="144">
        <v>250</v>
      </c>
      <c r="AM10" s="144">
        <v>230</v>
      </c>
      <c r="AN10" s="152">
        <v>210</v>
      </c>
    </row>
    <row r="11" spans="1:40" ht="15.75">
      <c r="A11" s="484"/>
      <c r="B11" s="484"/>
      <c r="C11" s="484"/>
      <c r="D11" s="484"/>
      <c r="E11" s="484"/>
      <c r="F11" s="485"/>
      <c r="G11" s="477"/>
      <c r="H11" s="95"/>
      <c r="I11" s="485"/>
      <c r="J11" s="487"/>
      <c r="K11" s="96"/>
      <c r="L11" s="483"/>
      <c r="AF11" s="174"/>
      <c r="AG11" s="174"/>
      <c r="AH11" s="174"/>
      <c r="AI11" s="172"/>
      <c r="AJ11" s="172"/>
      <c r="AK11" s="172"/>
      <c r="AL11" s="172"/>
      <c r="AM11" s="172"/>
      <c r="AN11" s="172"/>
    </row>
    <row r="12" spans="1:40" s="58" customFormat="1" ht="33.75" customHeight="1">
      <c r="A12" s="205">
        <f>RANK(H12,$H$12:$H$156,0)</f>
        <v>1</v>
      </c>
      <c r="B12" s="78" t="e">
        <f>VLOOKUP($M12,УЧАСТНИКИ!$A$2:$L$655,3,FALSE)</f>
        <v>#N/A</v>
      </c>
      <c r="C12" s="77" t="e">
        <f>VLOOKUP($M12,УЧАСТНИКИ!$A$2:$L$655,4,FALSE)</f>
        <v>#N/A</v>
      </c>
      <c r="D12" s="77" t="e">
        <f>VLOOKUP($M12,УЧАСТНИКИ!$A$2:$L$655,8,FALSE)</f>
        <v>#N/A</v>
      </c>
      <c r="E12" s="78" t="e">
        <f>VLOOKUP($M12,УЧАСТНИКИ!$A$2:$L$655,5,FALSE)</f>
        <v>#N/A</v>
      </c>
      <c r="F12" s="77" t="e">
        <f>VLOOKUP($M12,УЧАСТНИКИ!$A$2:$L$655,7,FALSE)</f>
        <v>#N/A</v>
      </c>
      <c r="G12" s="206" t="e">
        <f>VLOOKUP($M12,УЧАСТНИКИ!$A$2:$L$655,11,FALSE)</f>
        <v>#N/A</v>
      </c>
      <c r="H12" s="211">
        <v>340</v>
      </c>
      <c r="I12" s="212" t="str">
        <f>IF(H12=0,0,CONCATENATE(MID(H12,1,1),".",MID(H12,2,2)))</f>
        <v>3.40</v>
      </c>
      <c r="J12" s="60" t="str">
        <f t="shared" ref="J12:J18" si="0">IF(H12&gt;=$AF$10,"МСМК",IF(H12&gt;=$AG$10,"МС",IF(H12&gt;=$AH$10,"КМС",IF(H12&gt;=$AI$10,"1",IF(H12&gt;=$AJ$10,"2",IF(H12&gt;=$AK$10,"3",IF(H12&gt;=$AL$10,"1юн",IF(H12&gt;=$AM$10,"2юн",IF(H12&gt;=$AN$10,"3юн",IF(H12&lt;$AN$10,"б/р"))))))))))</f>
        <v>1</v>
      </c>
      <c r="K12" s="206" t="e">
        <f>VLOOKUP($M12,УЧАСТНИКИ!$A$2:$L$655,9,FALSE)</f>
        <v>#N/A</v>
      </c>
      <c r="L12" s="78" t="e">
        <f>VLOOKUP($M12,УЧАСТНИКИ!$A$2:$L$655,10,FALSE)</f>
        <v>#N/A</v>
      </c>
      <c r="M12" s="165" t="s">
        <v>776</v>
      </c>
    </row>
    <row r="13" spans="1:40" s="58" customFormat="1" ht="23.1" customHeight="1">
      <c r="A13" s="205">
        <v>2</v>
      </c>
      <c r="B13" s="78" t="e">
        <f>VLOOKUP($M13,УЧАСТНИКИ!$A$2:$L$655,3,FALSE)</f>
        <v>#N/A</v>
      </c>
      <c r="C13" s="77" t="e">
        <f>VLOOKUP($M13,УЧАСТНИКИ!$A$2:$L$655,4,FALSE)</f>
        <v>#N/A</v>
      </c>
      <c r="D13" s="77" t="e">
        <f>VLOOKUP($M13,УЧАСТНИКИ!$A$2:$L$655,8,FALSE)</f>
        <v>#N/A</v>
      </c>
      <c r="E13" s="78" t="e">
        <f>VLOOKUP($M13,УЧАСТНИКИ!$A$2:$L$655,5,FALSE)</f>
        <v>#N/A</v>
      </c>
      <c r="F13" s="77" t="e">
        <f>VLOOKUP($M13,УЧАСТНИКИ!$A$2:$L$655,7,FALSE)</f>
        <v>#N/A</v>
      </c>
      <c r="G13" s="206" t="e">
        <f>VLOOKUP($M13,УЧАСТНИКИ!$A$2:$L$655,11,FALSE)</f>
        <v>#N/A</v>
      </c>
      <c r="H13" s="211">
        <v>340</v>
      </c>
      <c r="I13" s="212" t="str">
        <f>IF(H13=0,0,CONCATENATE(MID(H13,1,1),".",MID(H13,2,2)))</f>
        <v>3.40</v>
      </c>
      <c r="J13" s="60" t="str">
        <f t="shared" si="0"/>
        <v>1</v>
      </c>
      <c r="K13" s="206" t="e">
        <f>VLOOKUP($M13,УЧАСТНИКИ!$A$2:$L$655,9,FALSE)</f>
        <v>#N/A</v>
      </c>
      <c r="L13" s="78" t="e">
        <f>VLOOKUP($M13,УЧАСТНИКИ!$A$2:$L$655,10,FALSE)</f>
        <v>#N/A</v>
      </c>
      <c r="M13" s="165" t="s">
        <v>755</v>
      </c>
    </row>
    <row r="14" spans="1:40" s="58" customFormat="1" ht="33.75" customHeight="1">
      <c r="A14" s="205">
        <v>3</v>
      </c>
      <c r="B14" s="78" t="e">
        <f>VLOOKUP($M14,УЧАСТНИКИ!$A$2:$L$655,3,FALSE)</f>
        <v>#N/A</v>
      </c>
      <c r="C14" s="368" t="e">
        <f>VLOOKUP($M14,УЧАСТНИКИ!$A$2:$L$655,4,FALSE)</f>
        <v>#N/A</v>
      </c>
      <c r="D14" s="77" t="e">
        <f>VLOOKUP($M14,УЧАСТНИКИ!$A$2:$L$655,8,FALSE)</f>
        <v>#N/A</v>
      </c>
      <c r="E14" s="78" t="e">
        <f>VLOOKUP($M14,УЧАСТНИКИ!$A$2:$L$655,5,FALSE)</f>
        <v>#N/A</v>
      </c>
      <c r="F14" s="77" t="e">
        <f>VLOOKUP($M14,УЧАСТНИКИ!$A$2:$L$655,7,FALSE)</f>
        <v>#N/A</v>
      </c>
      <c r="G14" s="206" t="e">
        <f>VLOOKUP($M14,УЧАСТНИКИ!$A$2:$L$655,11,FALSE)</f>
        <v>#N/A</v>
      </c>
      <c r="H14" s="211">
        <v>340</v>
      </c>
      <c r="I14" s="212" t="str">
        <f>IF(H14=0,0,CONCATENATE(MID(H14,1,1),".",MID(H14,2,2)))</f>
        <v>3.40</v>
      </c>
      <c r="J14" s="60" t="str">
        <f t="shared" si="0"/>
        <v>1</v>
      </c>
      <c r="K14" s="206" t="e">
        <f>VLOOKUP($M14,УЧАСТНИКИ!$A$2:$L$655,9,FALSE)</f>
        <v>#N/A</v>
      </c>
      <c r="L14" s="78" t="e">
        <f>VLOOKUP($M14,УЧАСТНИКИ!$A$2:$L$655,10,FALSE)</f>
        <v>#N/A</v>
      </c>
      <c r="M14" s="165" t="s">
        <v>328</v>
      </c>
    </row>
    <row r="15" spans="1:40">
      <c r="A15" s="205">
        <v>4</v>
      </c>
      <c r="B15" s="78" t="e">
        <f>VLOOKUP($M15,УЧАСТНИКИ!$A$2:$L$655,3,FALSE)</f>
        <v>#N/A</v>
      </c>
      <c r="C15" s="77" t="e">
        <f>VLOOKUP($M15,УЧАСТНИКИ!$A$2:$L$655,4,FALSE)</f>
        <v>#N/A</v>
      </c>
      <c r="D15" s="77" t="e">
        <f>VLOOKUP($M15,УЧАСТНИКИ!$A$2:$L$655,8,FALSE)</f>
        <v>#N/A</v>
      </c>
      <c r="E15" s="78" t="e">
        <f>VLOOKUP($M15,УЧАСТНИКИ!$A$2:$L$655,5,FALSE)</f>
        <v>#N/A</v>
      </c>
      <c r="F15" s="77" t="e">
        <f>VLOOKUP($M15,УЧАСТНИКИ!$A$2:$L$655,7,FALSE)</f>
        <v>#N/A</v>
      </c>
      <c r="G15" s="206" t="e">
        <f>VLOOKUP($M15,УЧАСТНИКИ!$A$2:$L$655,11,FALSE)</f>
        <v>#N/A</v>
      </c>
      <c r="H15" s="211">
        <v>280</v>
      </c>
      <c r="I15" s="212" t="str">
        <f>IF(H15=0,0,CONCATENATE(MID(H15,1,1),".",MID(H15,2,2)))</f>
        <v>2.80</v>
      </c>
      <c r="J15" s="60" t="str">
        <f t="shared" si="0"/>
        <v>3</v>
      </c>
      <c r="K15" s="206" t="e">
        <f>VLOOKUP($M15,УЧАСТНИКИ!$A$2:$L$655,9,FALSE)</f>
        <v>#N/A</v>
      </c>
      <c r="L15" s="78" t="e">
        <f>VLOOKUP($M15,УЧАСТНИКИ!$A$2:$L$655,10,FALSE)</f>
        <v>#N/A</v>
      </c>
      <c r="M15" s="165" t="s">
        <v>308</v>
      </c>
    </row>
    <row r="16" spans="1:40">
      <c r="A16" s="205">
        <v>5</v>
      </c>
      <c r="B16" s="78" t="e">
        <f>VLOOKUP($M16,УЧАСТНИКИ!$A$2:$L$655,3,FALSE)</f>
        <v>#N/A</v>
      </c>
      <c r="C16" s="77" t="e">
        <f>VLOOKUP($M16,УЧАСТНИКИ!$A$2:$L$655,4,FALSE)</f>
        <v>#N/A</v>
      </c>
      <c r="D16" s="77" t="e">
        <f>VLOOKUP($M16,УЧАСТНИКИ!$A$2:$L$655,8,FALSE)</f>
        <v>#N/A</v>
      </c>
      <c r="E16" s="78" t="e">
        <f>VLOOKUP($M16,УЧАСТНИКИ!$A$2:$L$655,5,FALSE)</f>
        <v>#N/A</v>
      </c>
      <c r="F16" s="77" t="e">
        <f>VLOOKUP($M16,УЧАСТНИКИ!$A$2:$L$655,7,FALSE)</f>
        <v>#N/A</v>
      </c>
      <c r="G16" s="206" t="e">
        <f>VLOOKUP($M16,УЧАСТНИКИ!$A$2:$L$655,11,FALSE)</f>
        <v>#N/A</v>
      </c>
      <c r="H16" s="211">
        <v>260</v>
      </c>
      <c r="I16" s="212" t="str">
        <f t="shared" ref="I16:I18" si="1">IF(H16=0,0,CONCATENATE(MID(H16,1,1),".",MID(H16,2,2)))</f>
        <v>2.60</v>
      </c>
      <c r="J16" s="60" t="str">
        <f t="shared" si="0"/>
        <v>1юн</v>
      </c>
      <c r="K16" s="206" t="e">
        <f>VLOOKUP($M16,УЧАСТНИКИ!$A$2:$L$655,9,FALSE)</f>
        <v>#N/A</v>
      </c>
      <c r="L16" s="78" t="e">
        <f>VLOOKUP($M16,УЧАСТНИКИ!$A$2:$L$655,10,FALSE)</f>
        <v>#N/A</v>
      </c>
      <c r="M16" s="165" t="s">
        <v>778</v>
      </c>
    </row>
    <row r="17" spans="1:13">
      <c r="A17" s="205">
        <v>6</v>
      </c>
      <c r="B17" s="78" t="e">
        <f>VLOOKUP($M17,УЧАСТНИКИ!$A$2:$L$655,3,FALSE)</f>
        <v>#N/A</v>
      </c>
      <c r="C17" s="77" t="e">
        <f>VLOOKUP($M17,УЧАСТНИКИ!$A$2:$L$655,4,FALSE)</f>
        <v>#N/A</v>
      </c>
      <c r="D17" s="77" t="e">
        <f>VLOOKUP($M17,УЧАСТНИКИ!$A$2:$L$655,8,FALSE)</f>
        <v>#N/A</v>
      </c>
      <c r="E17" s="78" t="e">
        <f>VLOOKUP($M17,УЧАСТНИКИ!$A$2:$L$655,5,FALSE)</f>
        <v>#N/A</v>
      </c>
      <c r="F17" s="77" t="e">
        <f>VLOOKUP($M17,УЧАСТНИКИ!$A$2:$L$655,7,FALSE)</f>
        <v>#N/A</v>
      </c>
      <c r="G17" s="206" t="e">
        <f>VLOOKUP($M17,УЧАСТНИКИ!$A$2:$L$655,11,FALSE)</f>
        <v>#N/A</v>
      </c>
      <c r="H17" s="211">
        <v>220</v>
      </c>
      <c r="I17" s="212" t="str">
        <f>IF(H17=0,0,CONCATENATE(MID(H17,1,1),".",MID(H17,2,2)))</f>
        <v>2.20</v>
      </c>
      <c r="J17" s="60" t="str">
        <f t="shared" ref="J17" si="2">IF(H17&gt;=$AF$10,"МСМК",IF(H17&gt;=$AG$10,"МС",IF(H17&gt;=$AH$10,"КМС",IF(H17&gt;=$AI$10,"1",IF(H17&gt;=$AJ$10,"2",IF(H17&gt;=$AK$10,"3",IF(H17&gt;=$AL$10,"1юн",IF(H17&gt;=$AM$10,"2юн",IF(H17&gt;=$AN$10,"3юн",IF(H17&lt;$AN$10,"б/р"))))))))))</f>
        <v>3юн</v>
      </c>
      <c r="K17" s="206" t="e">
        <f>VLOOKUP($M17,УЧАСТНИКИ!$A$2:$L$655,9,FALSE)</f>
        <v>#N/A</v>
      </c>
      <c r="L17" s="78" t="e">
        <f>VLOOKUP($M17,УЧАСТНИКИ!$A$2:$L$655,10,FALSE)</f>
        <v>#N/A</v>
      </c>
      <c r="M17" s="165" t="s">
        <v>310</v>
      </c>
    </row>
    <row r="18" spans="1:13">
      <c r="A18" s="205">
        <v>7</v>
      </c>
      <c r="B18" s="78" t="e">
        <f>VLOOKUP($M18,УЧАСТНИКИ!$A$2:$L$655,3,FALSE)</f>
        <v>#N/A</v>
      </c>
      <c r="C18" s="77" t="e">
        <f>VLOOKUP($M18,УЧАСТНИКИ!$A$2:$L$655,4,FALSE)</f>
        <v>#N/A</v>
      </c>
      <c r="D18" s="77" t="e">
        <f>VLOOKUP($M18,УЧАСТНИКИ!$A$2:$L$655,8,FALSE)</f>
        <v>#N/A</v>
      </c>
      <c r="E18" s="78" t="e">
        <f>VLOOKUP($M18,УЧАСТНИКИ!$A$2:$L$655,5,FALSE)</f>
        <v>#N/A</v>
      </c>
      <c r="F18" s="77" t="e">
        <f>VLOOKUP($M18,УЧАСТНИКИ!$A$2:$L$655,7,FALSE)</f>
        <v>#N/A</v>
      </c>
      <c r="G18" s="206" t="e">
        <f>VLOOKUP($M18,УЧАСТНИКИ!$A$2:$L$655,11,FALSE)</f>
        <v>#N/A</v>
      </c>
      <c r="H18" s="211">
        <v>220</v>
      </c>
      <c r="I18" s="212" t="str">
        <f t="shared" si="1"/>
        <v>2.20</v>
      </c>
      <c r="J18" s="60" t="str">
        <f t="shared" si="0"/>
        <v>3юн</v>
      </c>
      <c r="K18" s="206" t="e">
        <f>VLOOKUP($M18,УЧАСТНИКИ!$A$2:$L$655,9,FALSE)</f>
        <v>#N/A</v>
      </c>
      <c r="L18" s="78" t="e">
        <f>VLOOKUP($M18,УЧАСТНИКИ!$A$2:$L$655,10,FALSE)</f>
        <v>#N/A</v>
      </c>
      <c r="M18" s="165" t="s">
        <v>777</v>
      </c>
    </row>
    <row r="19" spans="1:13">
      <c r="A19" s="205"/>
      <c r="B19" s="78"/>
      <c r="C19" s="77"/>
      <c r="D19" s="77"/>
      <c r="E19" s="78"/>
      <c r="F19" s="77"/>
      <c r="G19" s="206"/>
      <c r="H19" s="211"/>
      <c r="I19" s="212"/>
      <c r="J19" s="60"/>
      <c r="K19" s="206"/>
      <c r="L19" s="78"/>
      <c r="M19" s="165"/>
    </row>
    <row r="20" spans="1:13">
      <c r="A20" s="205"/>
      <c r="B20" s="78"/>
      <c r="C20" s="77"/>
      <c r="D20" s="77"/>
      <c r="E20" s="78"/>
      <c r="F20" s="77"/>
      <c r="G20" s="206"/>
      <c r="H20" s="211"/>
      <c r="I20" s="212"/>
      <c r="J20" s="60"/>
      <c r="K20" s="206"/>
      <c r="L20" s="78"/>
      <c r="M20" s="165"/>
    </row>
    <row r="21" spans="1:13">
      <c r="A21" s="205"/>
      <c r="B21" s="78"/>
      <c r="C21" s="77"/>
      <c r="D21" s="77"/>
      <c r="E21" s="78"/>
      <c r="F21" s="77"/>
      <c r="G21" s="206"/>
      <c r="H21" s="211"/>
      <c r="I21" s="212"/>
      <c r="J21" s="60"/>
      <c r="K21" s="206"/>
      <c r="L21" s="78"/>
      <c r="M21" s="165"/>
    </row>
    <row r="22" spans="1:13">
      <c r="A22" s="205"/>
      <c r="B22" s="78"/>
      <c r="C22" s="77"/>
      <c r="D22" s="77"/>
      <c r="E22" s="78"/>
      <c r="F22" s="77"/>
      <c r="G22" s="206"/>
      <c r="H22" s="211"/>
      <c r="I22" s="212"/>
      <c r="J22" s="60"/>
      <c r="K22" s="206"/>
      <c r="L22" s="78"/>
      <c r="M22" s="165"/>
    </row>
    <row r="23" spans="1:13" ht="15" customHeight="1">
      <c r="A23" s="42"/>
      <c r="B23" s="203" t="s">
        <v>188</v>
      </c>
      <c r="E23" s="527" t="s">
        <v>815</v>
      </c>
      <c r="F23" s="527"/>
      <c r="G23" s="527"/>
      <c r="H23" s="527"/>
      <c r="I23" s="527"/>
      <c r="J23" s="527"/>
      <c r="K23" s="527"/>
      <c r="L23" s="527"/>
      <c r="M23" s="36"/>
    </row>
    <row r="24" spans="1:13">
      <c r="E24" s="165"/>
      <c r="F24" s="66"/>
      <c r="G24" s="73"/>
      <c r="H24" s="56"/>
      <c r="I24" s="56"/>
      <c r="J24" s="42"/>
      <c r="K24" s="42"/>
      <c r="M24" s="36"/>
    </row>
    <row r="25" spans="1:13">
      <c r="E25" s="165"/>
      <c r="F25" s="66"/>
      <c r="G25" s="73"/>
      <c r="H25" s="56"/>
      <c r="I25" s="56"/>
      <c r="J25" s="42"/>
      <c r="K25" s="42"/>
      <c r="M25" s="36"/>
    </row>
    <row r="26" spans="1:13" ht="15" customHeight="1">
      <c r="B26" s="203" t="s">
        <v>189</v>
      </c>
      <c r="E26" s="527" t="s">
        <v>336</v>
      </c>
      <c r="F26" s="527"/>
      <c r="G26" s="527"/>
      <c r="H26" s="527"/>
      <c r="I26" s="527"/>
      <c r="J26" s="527"/>
      <c r="K26" s="527"/>
      <c r="L26" s="527"/>
      <c r="M26" s="36"/>
    </row>
    <row r="27" spans="1:13">
      <c r="A27" s="73"/>
      <c r="B27" s="66"/>
      <c r="C27" s="73"/>
      <c r="D27" s="73"/>
      <c r="E27" s="66"/>
      <c r="F27" s="73"/>
      <c r="G27" s="56"/>
      <c r="H27" s="56"/>
      <c r="I27" s="74"/>
      <c r="J27" s="73"/>
      <c r="K27" s="75"/>
      <c r="L27" s="66"/>
    </row>
    <row r="28" spans="1:13">
      <c r="A28" s="72"/>
      <c r="B28" s="66"/>
      <c r="C28" s="73"/>
      <c r="D28" s="73"/>
      <c r="E28" s="66"/>
      <c r="F28" s="73"/>
      <c r="G28" s="56"/>
      <c r="H28" s="56"/>
      <c r="I28" s="74"/>
      <c r="J28" s="73"/>
      <c r="K28" s="75"/>
      <c r="L28" s="66"/>
    </row>
    <row r="29" spans="1:13">
      <c r="A29" s="72"/>
      <c r="B29" s="66"/>
      <c r="C29" s="73"/>
      <c r="D29" s="73"/>
      <c r="E29" s="66"/>
      <c r="F29" s="73"/>
      <c r="G29" s="56"/>
      <c r="H29" s="56"/>
      <c r="I29" s="74"/>
      <c r="J29" s="73"/>
      <c r="K29" s="75"/>
      <c r="L29" s="66"/>
    </row>
    <row r="30" spans="1:13">
      <c r="A30" s="72"/>
      <c r="B30" s="66"/>
      <c r="C30" s="73"/>
      <c r="D30" s="73"/>
      <c r="E30" s="66"/>
      <c r="F30" s="73"/>
      <c r="G30" s="56"/>
      <c r="H30" s="56"/>
      <c r="I30" s="74"/>
      <c r="J30" s="73"/>
      <c r="K30" s="75"/>
      <c r="L30" s="66"/>
    </row>
    <row r="31" spans="1:13">
      <c r="A31" s="72"/>
      <c r="B31" s="66"/>
      <c r="C31" s="73"/>
      <c r="D31" s="73"/>
      <c r="E31" s="66"/>
      <c r="F31" s="73"/>
      <c r="G31" s="56"/>
      <c r="H31" s="56"/>
      <c r="I31" s="74"/>
      <c r="J31" s="73"/>
      <c r="K31" s="75"/>
      <c r="L31" s="66"/>
    </row>
    <row r="32" spans="1:13">
      <c r="A32" s="72"/>
      <c r="B32" s="66"/>
      <c r="C32" s="73"/>
      <c r="D32" s="73"/>
      <c r="E32" s="66"/>
      <c r="F32" s="73"/>
      <c r="G32" s="56"/>
      <c r="H32" s="56"/>
      <c r="I32" s="74"/>
      <c r="J32" s="73"/>
      <c r="K32" s="75"/>
      <c r="L32" s="66"/>
    </row>
    <row r="33" spans="1:32">
      <c r="A33" s="72"/>
      <c r="B33" s="66"/>
      <c r="C33" s="73"/>
      <c r="D33" s="73"/>
      <c r="E33" s="66"/>
      <c r="F33" s="73"/>
      <c r="G33" s="56"/>
      <c r="H33" s="56"/>
      <c r="I33" s="74"/>
      <c r="J33" s="73"/>
      <c r="K33" s="75"/>
      <c r="L33" s="66"/>
    </row>
    <row r="34" spans="1:32">
      <c r="A34" s="72"/>
      <c r="B34" s="66"/>
      <c r="C34" s="73"/>
      <c r="D34" s="73"/>
      <c r="E34" s="66"/>
      <c r="F34" s="73"/>
      <c r="G34" s="56"/>
      <c r="H34" s="56"/>
      <c r="I34" s="74"/>
      <c r="J34" s="73"/>
      <c r="K34" s="75"/>
      <c r="L34" s="66"/>
    </row>
    <row r="35" spans="1:32">
      <c r="A35" s="72"/>
      <c r="B35" s="66"/>
      <c r="C35" s="73"/>
      <c r="D35" s="73"/>
      <c r="E35" s="66"/>
      <c r="F35" s="73"/>
      <c r="G35" s="56"/>
      <c r="H35" s="56"/>
      <c r="I35" s="74"/>
      <c r="J35" s="73"/>
      <c r="K35" s="75"/>
      <c r="L35" s="66"/>
    </row>
    <row r="36" spans="1:32">
      <c r="A36" s="72"/>
      <c r="B36" s="66"/>
      <c r="C36" s="73"/>
      <c r="D36" s="73"/>
      <c r="E36" s="66"/>
      <c r="F36" s="73"/>
      <c r="G36" s="56"/>
      <c r="H36" s="56"/>
      <c r="I36" s="74"/>
      <c r="J36" s="73"/>
      <c r="K36" s="75"/>
      <c r="L36" s="66"/>
    </row>
    <row r="37" spans="1:32">
      <c r="A37" s="72"/>
      <c r="B37" s="66"/>
      <c r="C37" s="73"/>
      <c r="D37" s="73"/>
      <c r="E37" s="66"/>
      <c r="F37" s="73"/>
      <c r="G37" s="56"/>
      <c r="H37" s="56"/>
      <c r="I37" s="74"/>
      <c r="J37" s="73"/>
      <c r="K37" s="75"/>
      <c r="L37" s="66"/>
    </row>
    <row r="38" spans="1:32">
      <c r="A38" s="72"/>
      <c r="B38" s="66"/>
      <c r="C38" s="73"/>
      <c r="D38" s="73"/>
      <c r="E38" s="66"/>
      <c r="F38" s="73"/>
      <c r="G38" s="56"/>
      <c r="H38" s="56"/>
      <c r="I38" s="74"/>
      <c r="J38" s="73"/>
      <c r="K38" s="75"/>
      <c r="L38" s="66"/>
    </row>
    <row r="39" spans="1:32">
      <c r="A39" s="72"/>
      <c r="B39" s="66"/>
      <c r="C39" s="73"/>
      <c r="D39" s="73"/>
      <c r="E39" s="66"/>
      <c r="F39" s="73"/>
      <c r="G39" s="56"/>
      <c r="H39" s="56"/>
      <c r="I39" s="74"/>
      <c r="J39" s="73"/>
      <c r="K39" s="75"/>
      <c r="L39" s="66"/>
    </row>
    <row r="40" spans="1:32" hidden="1">
      <c r="A40" s="72"/>
      <c r="B40" s="66"/>
      <c r="C40" s="73"/>
      <c r="D40" s="73"/>
      <c r="E40" s="66"/>
      <c r="F40" s="73"/>
      <c r="G40" s="56"/>
      <c r="H40" s="56"/>
      <c r="I40" s="74"/>
      <c r="J40" s="73"/>
      <c r="K40" s="75"/>
      <c r="L40" s="66"/>
    </row>
    <row r="41" spans="1:32" hidden="1">
      <c r="A41" s="72"/>
      <c r="B41" s="66"/>
      <c r="C41" s="73"/>
      <c r="D41" s="73"/>
      <c r="E41" s="66"/>
      <c r="F41" s="73"/>
      <c r="G41" s="56"/>
      <c r="H41" s="56"/>
      <c r="I41" s="74"/>
      <c r="J41" s="73"/>
      <c r="K41" s="75"/>
      <c r="L41" s="66"/>
    </row>
    <row r="42" spans="1:32" hidden="1">
      <c r="A42" s="72"/>
      <c r="B42" s="66"/>
      <c r="C42" s="73"/>
      <c r="D42" s="73"/>
      <c r="E42" s="66"/>
      <c r="F42" s="73"/>
      <c r="G42" s="56"/>
      <c r="H42" s="56"/>
      <c r="I42" s="74"/>
      <c r="J42" s="73"/>
      <c r="K42" s="75"/>
      <c r="L42" s="66"/>
    </row>
    <row r="43" spans="1:32" hidden="1">
      <c r="A43" s="72"/>
      <c r="B43" s="66"/>
      <c r="C43" s="73"/>
      <c r="D43" s="73"/>
      <c r="E43" s="66"/>
      <c r="F43" s="73"/>
      <c r="G43" s="56"/>
      <c r="H43" s="56"/>
      <c r="I43" s="74"/>
      <c r="J43" s="73"/>
      <c r="K43" s="75"/>
      <c r="L43" s="66"/>
    </row>
    <row r="44" spans="1:32" hidden="1">
      <c r="A44" s="72"/>
      <c r="B44" s="66"/>
      <c r="C44" s="73"/>
      <c r="D44" s="73"/>
      <c r="E44" s="66"/>
      <c r="F44" s="73"/>
      <c r="G44" s="56"/>
      <c r="H44" s="56"/>
      <c r="I44" s="74"/>
      <c r="J44" s="73"/>
      <c r="K44" s="75"/>
      <c r="L44" s="66"/>
    </row>
    <row r="45" spans="1:32" hidden="1">
      <c r="A45" s="72"/>
      <c r="B45" s="66"/>
      <c r="C45" s="73"/>
      <c r="D45" s="73"/>
      <c r="E45" s="66"/>
      <c r="F45" s="73"/>
      <c r="G45" s="56"/>
      <c r="H45" s="56"/>
      <c r="I45" s="74"/>
      <c r="J45" s="73"/>
      <c r="K45" s="75"/>
      <c r="L45" s="66"/>
      <c r="N45" s="531" t="s">
        <v>25</v>
      </c>
      <c r="O45" s="531"/>
      <c r="P45" s="531"/>
      <c r="Q45" s="531"/>
      <c r="R45" s="531"/>
      <c r="S45" s="531"/>
      <c r="T45" s="531"/>
      <c r="U45" s="531"/>
      <c r="V45" s="531"/>
      <c r="W45" s="531"/>
      <c r="X45" s="531"/>
      <c r="Y45" s="531"/>
      <c r="Z45" s="531"/>
      <c r="AA45" s="531"/>
      <c r="AB45" s="531"/>
      <c r="AC45" s="531"/>
      <c r="AD45" s="531"/>
      <c r="AE45" s="531"/>
    </row>
    <row r="46" spans="1:32" hidden="1">
      <c r="A46" s="72"/>
      <c r="B46" s="66"/>
      <c r="C46" s="73"/>
      <c r="D46" s="73"/>
      <c r="E46" s="66"/>
      <c r="F46" s="73"/>
      <c r="G46" s="56"/>
      <c r="H46" s="56"/>
      <c r="I46" s="74"/>
      <c r="J46" s="73"/>
      <c r="K46" s="75"/>
      <c r="L46" s="66"/>
      <c r="N46"/>
      <c r="O46" s="532" t="s">
        <v>132</v>
      </c>
      <c r="P46" s="532"/>
      <c r="Q46" s="532"/>
      <c r="R46" s="532"/>
      <c r="S46" s="532"/>
      <c r="T46" s="90"/>
      <c r="U46" s="100"/>
      <c r="V46" s="100"/>
      <c r="W46" s="101"/>
      <c r="X46" s="102"/>
      <c r="Y46" s="102"/>
      <c r="Z46" s="102"/>
      <c r="AA46" s="102"/>
      <c r="AB46" s="124" t="str">
        <f>I9</f>
        <v>9 декабря 2023г.</v>
      </c>
      <c r="AC46" s="124"/>
      <c r="AD46" s="124"/>
      <c r="AE46" s="124"/>
      <c r="AF46" s="118"/>
    </row>
    <row r="47" spans="1:32" ht="15.75" hidden="1" customHeight="1">
      <c r="A47" s="37"/>
      <c r="B47" s="10"/>
      <c r="C47" s="36"/>
      <c r="D47" s="36"/>
      <c r="E47" s="10"/>
      <c r="F47" s="36"/>
      <c r="G47" s="54"/>
      <c r="H47" s="54"/>
      <c r="I47" s="38"/>
      <c r="J47" s="36"/>
      <c r="K47" s="36"/>
      <c r="L47" s="10"/>
      <c r="N47" s="533" t="s">
        <v>76</v>
      </c>
      <c r="O47" s="535" t="s">
        <v>68</v>
      </c>
      <c r="P47" s="536" t="s">
        <v>26</v>
      </c>
      <c r="Q47" s="537"/>
      <c r="R47" s="537"/>
      <c r="S47" s="537"/>
      <c r="T47" s="537"/>
      <c r="U47" s="537"/>
      <c r="V47" s="537"/>
      <c r="W47" s="537"/>
      <c r="X47" s="537"/>
      <c r="Y47" s="537"/>
      <c r="Z47" s="537"/>
      <c r="AA47" s="537"/>
      <c r="AB47" s="537"/>
      <c r="AC47" s="530" t="s">
        <v>85</v>
      </c>
      <c r="AD47" s="530" t="s">
        <v>84</v>
      </c>
      <c r="AE47" s="529" t="s">
        <v>27</v>
      </c>
    </row>
    <row r="48" spans="1:32" s="70" customFormat="1" ht="31.5" hidden="1" customHeight="1">
      <c r="A48" s="72"/>
      <c r="B48" s="66"/>
      <c r="C48" s="73"/>
      <c r="D48" s="73"/>
      <c r="E48" s="66"/>
      <c r="F48" s="73"/>
      <c r="G48" s="56"/>
      <c r="H48" s="56"/>
      <c r="I48" s="74"/>
      <c r="J48" s="73"/>
      <c r="K48" s="73"/>
      <c r="L48" s="66"/>
      <c r="M48" s="70" t="s">
        <v>20</v>
      </c>
      <c r="N48" s="533"/>
      <c r="O48" s="535"/>
      <c r="P48" s="104" t="s">
        <v>191</v>
      </c>
      <c r="Q48" s="104" t="s">
        <v>192</v>
      </c>
      <c r="R48" s="104" t="s">
        <v>148</v>
      </c>
      <c r="S48" s="104" t="s">
        <v>294</v>
      </c>
      <c r="T48" s="104" t="s">
        <v>144</v>
      </c>
      <c r="U48" s="104" t="s">
        <v>193</v>
      </c>
      <c r="V48" s="104" t="s">
        <v>149</v>
      </c>
      <c r="W48" s="104"/>
      <c r="X48" s="104"/>
      <c r="Y48" s="104"/>
      <c r="Z48" s="104"/>
      <c r="AA48" s="104"/>
      <c r="AB48" s="104"/>
      <c r="AC48" s="530"/>
      <c r="AD48" s="530"/>
      <c r="AE48" s="529"/>
    </row>
    <row r="49" spans="1:31" s="165" customFormat="1" ht="15.75" hidden="1" customHeight="1">
      <c r="A49" s="72"/>
      <c r="B49" s="66"/>
      <c r="C49" s="73"/>
      <c r="D49" s="73"/>
      <c r="E49" s="66"/>
      <c r="F49" s="73"/>
      <c r="G49" s="56"/>
      <c r="H49" s="56"/>
      <c r="I49" s="81"/>
      <c r="J49" s="73"/>
      <c r="K49" s="73"/>
      <c r="L49" s="66"/>
      <c r="M49" s="165" t="s">
        <v>307</v>
      </c>
      <c r="N49" s="73" t="s">
        <v>48</v>
      </c>
      <c r="O49" s="166" t="e">
        <f>VLOOKUP($M49,УЧАСТНИКИ!$A$2:$L$655,3,FALSE)</f>
        <v>#N/A</v>
      </c>
      <c r="P49" s="168" t="s">
        <v>293</v>
      </c>
      <c r="Q49" s="168" t="s">
        <v>195</v>
      </c>
      <c r="R49" s="168" t="s">
        <v>195</v>
      </c>
      <c r="S49" s="168" t="s">
        <v>195</v>
      </c>
      <c r="T49" s="168" t="s">
        <v>195</v>
      </c>
      <c r="U49" s="168" t="s">
        <v>292</v>
      </c>
      <c r="V49" s="168"/>
      <c r="X49" s="168"/>
      <c r="Y49" s="168"/>
      <c r="Z49" s="168"/>
      <c r="AA49" s="168"/>
      <c r="AB49" s="168"/>
      <c r="AC49" s="168" t="s">
        <v>50</v>
      </c>
      <c r="AD49" s="168" t="s">
        <v>51</v>
      </c>
      <c r="AE49" s="82">
        <v>320</v>
      </c>
    </row>
    <row r="50" spans="1:31" s="165" customFormat="1" ht="15.75" hidden="1" customHeight="1">
      <c r="A50" s="72"/>
      <c r="B50" s="66"/>
      <c r="C50" s="73"/>
      <c r="D50" s="73"/>
      <c r="E50" s="66"/>
      <c r="F50" s="73"/>
      <c r="G50" s="56"/>
      <c r="H50" s="56"/>
      <c r="I50" s="74"/>
      <c r="J50" s="73"/>
      <c r="K50" s="73"/>
      <c r="L50" s="66"/>
      <c r="M50" s="165" t="s">
        <v>139</v>
      </c>
      <c r="N50" s="73" t="s">
        <v>49</v>
      </c>
      <c r="O50" s="166" t="str">
        <f>VLOOKUP($M50,УЧАСТНИКИ!$A$2:$L$655,3,FALSE)</f>
        <v>КУЦЕНКО СОФЬЯ</v>
      </c>
      <c r="P50" s="168" t="s">
        <v>195</v>
      </c>
      <c r="Q50" s="168" t="s">
        <v>195</v>
      </c>
      <c r="R50" s="168" t="s">
        <v>292</v>
      </c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 t="s">
        <v>50</v>
      </c>
      <c r="AD50" s="168" t="s">
        <v>49</v>
      </c>
      <c r="AE50" s="82">
        <v>280</v>
      </c>
    </row>
    <row r="51" spans="1:31" s="165" customFormat="1" ht="15.75" hidden="1" customHeight="1">
      <c r="A51" s="72"/>
      <c r="B51" s="66"/>
      <c r="C51" s="73"/>
      <c r="D51" s="73"/>
      <c r="E51" s="66"/>
      <c r="F51" s="73"/>
      <c r="G51" s="56"/>
      <c r="H51" s="56"/>
      <c r="I51" s="81"/>
      <c r="J51" s="73"/>
      <c r="K51" s="73"/>
      <c r="L51" s="66"/>
      <c r="M51" s="165" t="s">
        <v>308</v>
      </c>
      <c r="N51" s="73" t="s">
        <v>50</v>
      </c>
      <c r="O51" s="166" t="e">
        <f>VLOOKUP($M51,УЧАСТНИКИ!$A$2:$L$655,3,FALSE)</f>
        <v>#N/A</v>
      </c>
      <c r="P51" s="168" t="s">
        <v>195</v>
      </c>
      <c r="Q51" s="168" t="s">
        <v>292</v>
      </c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 t="s">
        <v>50</v>
      </c>
      <c r="AD51" s="168" t="s">
        <v>49</v>
      </c>
      <c r="AE51" s="82">
        <v>260</v>
      </c>
    </row>
    <row r="52" spans="1:31" s="167" customFormat="1" hidden="1">
      <c r="A52" s="37"/>
      <c r="C52" s="36"/>
      <c r="D52" s="36"/>
      <c r="M52" s="165" t="s">
        <v>310</v>
      </c>
      <c r="N52" s="73" t="s">
        <v>50</v>
      </c>
      <c r="O52" s="166" t="e">
        <f>VLOOKUP($M52,УЧАСТНИКИ!$A$2:$L$655,3,FALSE)</f>
        <v>#N/A</v>
      </c>
      <c r="P52" s="168" t="s">
        <v>48</v>
      </c>
      <c r="Q52" s="168" t="s">
        <v>280</v>
      </c>
      <c r="R52" s="168" t="s">
        <v>196</v>
      </c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 t="s">
        <v>50</v>
      </c>
      <c r="AD52" s="168" t="s">
        <v>49</v>
      </c>
      <c r="AE52" s="82"/>
    </row>
    <row r="53" spans="1:31" hidden="1">
      <c r="M53" s="165" t="s">
        <v>222</v>
      </c>
      <c r="N53" s="73" t="s">
        <v>50</v>
      </c>
      <c r="O53" s="166" t="str">
        <f>VLOOKUP($M53,УЧАСТНИКИ!$A$2:$L$655,3,FALSE)</f>
        <v>САМАРЧЕНКО АЛИНА</v>
      </c>
      <c r="P53" s="168" t="s">
        <v>49</v>
      </c>
      <c r="Q53" s="168" t="s">
        <v>281</v>
      </c>
      <c r="R53" s="168" t="s">
        <v>196</v>
      </c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 t="s">
        <v>50</v>
      </c>
      <c r="AD53" s="168" t="s">
        <v>49</v>
      </c>
      <c r="AE53" s="82"/>
    </row>
    <row r="54" spans="1:31" hidden="1">
      <c r="M54" s="165"/>
      <c r="N54" s="73" t="s">
        <v>50</v>
      </c>
      <c r="O54" s="166" t="e">
        <f>VLOOKUP($M54,УЧАСТНИКИ!$A$2:$L$655,3,FALSE)</f>
        <v>#N/A</v>
      </c>
      <c r="P54" s="168" t="s">
        <v>50</v>
      </c>
      <c r="Q54" s="168" t="s">
        <v>282</v>
      </c>
      <c r="R54" s="168" t="s">
        <v>196</v>
      </c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 t="s">
        <v>50</v>
      </c>
      <c r="AD54" s="168" t="s">
        <v>49</v>
      </c>
      <c r="AE54" s="82"/>
    </row>
    <row r="55" spans="1:31" hidden="1">
      <c r="M55" s="165"/>
      <c r="N55" s="73" t="s">
        <v>50</v>
      </c>
      <c r="O55" s="166" t="e">
        <f>VLOOKUP($M55,УЧАСТНИКИ!$A$2:$L$655,3,FALSE)</f>
        <v>#N/A</v>
      </c>
      <c r="P55" s="168" t="s">
        <v>51</v>
      </c>
      <c r="Q55" s="168" t="s">
        <v>283</v>
      </c>
      <c r="R55" s="168" t="s">
        <v>196</v>
      </c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 t="s">
        <v>50</v>
      </c>
      <c r="AD55" s="168" t="s">
        <v>49</v>
      </c>
      <c r="AE55" s="82"/>
    </row>
    <row r="56" spans="1:31" hidden="1"/>
    <row r="57" spans="1:31" hidden="1"/>
    <row r="58" spans="1:31" hidden="1"/>
    <row r="59" spans="1:31" hidden="1"/>
    <row r="60" spans="1:31" hidden="1"/>
    <row r="61" spans="1:31" hidden="1"/>
    <row r="62" spans="1:31" hidden="1"/>
    <row r="63" spans="1:31" hidden="1"/>
    <row r="64" spans="1:3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</sheetData>
  <sortState ref="M52:AE55">
    <sortCondition descending="1" ref="AE52:AE55"/>
    <sortCondition ref="AC52:AC55"/>
    <sortCondition ref="AD52:AD55"/>
  </sortState>
  <mergeCells count="28">
    <mergeCell ref="A8:B8"/>
    <mergeCell ref="A10:A11"/>
    <mergeCell ref="B10:B11"/>
    <mergeCell ref="I10:I11"/>
    <mergeCell ref="J10:J11"/>
    <mergeCell ref="N45:AE45"/>
    <mergeCell ref="O46:S46"/>
    <mergeCell ref="N47:N48"/>
    <mergeCell ref="O47:O48"/>
    <mergeCell ref="P47:AB47"/>
    <mergeCell ref="AC47:AC48"/>
    <mergeCell ref="AD47:AD48"/>
    <mergeCell ref="AE47:AE48"/>
    <mergeCell ref="A5:L5"/>
    <mergeCell ref="A1:L1"/>
    <mergeCell ref="A2:L2"/>
    <mergeCell ref="A3:L3"/>
    <mergeCell ref="A7:B7"/>
    <mergeCell ref="A4:L4"/>
    <mergeCell ref="A6:L6"/>
    <mergeCell ref="E23:L23"/>
    <mergeCell ref="E26:L26"/>
    <mergeCell ref="L10:L11"/>
    <mergeCell ref="C10:C11"/>
    <mergeCell ref="D10:D11"/>
    <mergeCell ref="E10:E11"/>
    <mergeCell ref="F10:F11"/>
    <mergeCell ref="G10:G11"/>
  </mergeCells>
  <phoneticPr fontId="2" type="noConversion"/>
  <printOptions horizontalCentered="1"/>
  <pageMargins left="0.39370078740157483" right="0.39370078740157483" top="0.78740157480314965" bottom="0.39370078740157483" header="0.51181102362204722" footer="0.51181102362204722"/>
  <pageSetup paperSize="9" scale="70" fitToHeight="0" orientation="portrait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J55"/>
  <sheetViews>
    <sheetView topLeftCell="A9" zoomScaleNormal="100" zoomScaleSheetLayoutView="82" workbookViewId="0">
      <selection activeCell="F51" sqref="F51"/>
    </sheetView>
  </sheetViews>
  <sheetFormatPr defaultColWidth="9.140625" defaultRowHeight="12.75" outlineLevelCol="1"/>
  <cols>
    <col min="1" max="1" width="6.7109375" style="39" customWidth="1"/>
    <col min="2" max="2" width="5.28515625" style="39" hidden="1" customWidth="1"/>
    <col min="3" max="3" width="5.5703125" style="39" hidden="1" customWidth="1"/>
    <col min="4" max="4" width="21.7109375" style="23" customWidth="1"/>
    <col min="5" max="5" width="10.5703125" style="42" customWidth="1"/>
    <col min="6" max="6" width="5.42578125" style="42" customWidth="1"/>
    <col min="7" max="7" width="16.42578125" style="23" customWidth="1"/>
    <col min="8" max="8" width="6.7109375" style="23" hidden="1" customWidth="1"/>
    <col min="9" max="9" width="11.85546875" style="23" customWidth="1"/>
    <col min="10" max="15" width="8.42578125" style="23" hidden="1" customWidth="1" outlineLevel="1"/>
    <col min="16" max="16" width="8.42578125" style="23" customWidth="1" collapsed="1"/>
    <col min="17" max="17" width="5.7109375" style="23" customWidth="1"/>
    <col min="18" max="18" width="5" style="23" customWidth="1"/>
    <col min="19" max="19" width="5.42578125" style="23" customWidth="1"/>
    <col min="20" max="20" width="6.28515625" style="23" customWidth="1"/>
    <col min="21" max="21" width="5.42578125" style="23" customWidth="1"/>
    <col min="22" max="22" width="7.140625" style="23" customWidth="1"/>
    <col min="23" max="23" width="5.7109375" style="23" customWidth="1"/>
    <col min="24" max="24" width="6.42578125" style="23" hidden="1" customWidth="1"/>
    <col min="25" max="25" width="28.28515625" style="23" customWidth="1"/>
    <col min="26" max="26" width="8" style="23" hidden="1" customWidth="1" outlineLevel="1"/>
    <col min="27" max="27" width="6.85546875" style="23" hidden="1" customWidth="1" outlineLevel="1"/>
    <col min="28" max="28" width="5.28515625" style="23" hidden="1" customWidth="1" outlineLevel="1"/>
    <col min="29" max="32" width="5.28515625" style="42" hidden="1" customWidth="1" outlineLevel="1"/>
    <col min="33" max="35" width="5.28515625" style="23" hidden="1" customWidth="1" outlineLevel="1"/>
    <col min="36" max="36" width="9.140625" style="23" collapsed="1"/>
    <col min="37" max="16384" width="9.140625" style="23"/>
  </cols>
  <sheetData>
    <row r="1" spans="1:3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AC1" s="23"/>
      <c r="AD1" s="23"/>
      <c r="AE1" s="23"/>
      <c r="AF1" s="23"/>
    </row>
    <row r="2" spans="1:35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AC2" s="23"/>
      <c r="AD2" s="23"/>
      <c r="AE2" s="23"/>
      <c r="AF2" s="23"/>
    </row>
    <row r="3" spans="1:3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AC3" s="23"/>
      <c r="AD3" s="23"/>
      <c r="AE3" s="23"/>
      <c r="AF3" s="23"/>
    </row>
    <row r="4" spans="1:3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AC4" s="23"/>
      <c r="AD4" s="23"/>
      <c r="AE4" s="23"/>
      <c r="AF4" s="23"/>
    </row>
    <row r="5" spans="1:35" ht="26.2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AC5" s="23"/>
      <c r="AD5" s="23"/>
      <c r="AE5" s="23"/>
      <c r="AF5" s="23"/>
    </row>
    <row r="6" spans="1:3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</row>
    <row r="7" spans="1:35" ht="12.75" customHeight="1">
      <c r="A7" s="488" t="s">
        <v>67</v>
      </c>
      <c r="B7" s="488"/>
      <c r="C7" s="488"/>
      <c r="D7" s="488"/>
      <c r="F7" s="41"/>
      <c r="G7" s="3"/>
      <c r="H7" s="542"/>
      <c r="I7" s="542"/>
      <c r="J7" s="542"/>
      <c r="K7" s="542"/>
      <c r="L7" s="542"/>
      <c r="M7" s="542"/>
      <c r="N7" s="542"/>
      <c r="O7" s="542"/>
      <c r="P7" s="542"/>
      <c r="Q7" s="39"/>
      <c r="R7" s="39"/>
      <c r="S7" s="39"/>
      <c r="T7" s="39"/>
      <c r="U7" s="39"/>
      <c r="V7" s="42"/>
      <c r="W7" s="42"/>
      <c r="Z7" s="23" t="s">
        <v>64</v>
      </c>
    </row>
    <row r="8" spans="1:35" ht="25.9" customHeight="1">
      <c r="A8" s="488" t="s">
        <v>1122</v>
      </c>
      <c r="B8" s="488"/>
      <c r="C8" s="488"/>
      <c r="D8" s="488"/>
      <c r="F8" s="41"/>
      <c r="G8" s="3"/>
      <c r="Y8" s="169" t="str">
        <f>d_6</f>
        <v>t° +20 вл. 58%</v>
      </c>
    </row>
    <row r="9" spans="1:35" ht="31.15" customHeight="1">
      <c r="A9" s="7" t="str">
        <f>d_4</f>
        <v>ЖЕНЩИНЫ</v>
      </c>
      <c r="B9" s="7"/>
      <c r="C9" s="7"/>
      <c r="F9" s="41"/>
      <c r="G9" s="3"/>
      <c r="H9" s="491"/>
      <c r="I9" s="491"/>
      <c r="J9" s="131"/>
      <c r="K9" s="131"/>
      <c r="L9" s="131"/>
      <c r="M9" s="131"/>
      <c r="N9" s="131"/>
      <c r="O9" s="131"/>
      <c r="P9" s="236" t="s">
        <v>107</v>
      </c>
      <c r="Q9" s="236"/>
      <c r="R9" s="236"/>
      <c r="S9" s="236"/>
      <c r="T9" s="490"/>
      <c r="U9" s="490"/>
      <c r="V9" s="490"/>
      <c r="W9" s="250" t="str">
        <f>'ДЛ-НА'!P12</f>
        <v>12:30</v>
      </c>
      <c r="Y9" s="123" t="s">
        <v>1118</v>
      </c>
    </row>
    <row r="10" spans="1:35" ht="13.5" thickBot="1">
      <c r="A10" s="543" t="s">
        <v>190</v>
      </c>
      <c r="B10" s="515" t="s">
        <v>135</v>
      </c>
      <c r="C10" s="515"/>
      <c r="D10" s="523" t="s">
        <v>68</v>
      </c>
      <c r="E10" s="523" t="s">
        <v>22</v>
      </c>
      <c r="F10" s="538" t="s">
        <v>30</v>
      </c>
      <c r="G10" s="523" t="s">
        <v>110</v>
      </c>
      <c r="H10" s="517" t="s">
        <v>112</v>
      </c>
      <c r="I10" s="515" t="s">
        <v>119</v>
      </c>
      <c r="J10" s="235"/>
      <c r="K10" s="235"/>
      <c r="L10" s="235"/>
      <c r="M10" s="235"/>
      <c r="N10" s="235"/>
      <c r="O10" s="235"/>
      <c r="P10" s="539" t="s">
        <v>31</v>
      </c>
      <c r="Q10" s="539"/>
      <c r="R10" s="539"/>
      <c r="S10" s="539"/>
      <c r="T10" s="539"/>
      <c r="U10" s="539"/>
      <c r="V10" s="541" t="s">
        <v>32</v>
      </c>
      <c r="W10" s="538" t="s">
        <v>33</v>
      </c>
      <c r="X10" s="538" t="s">
        <v>18</v>
      </c>
      <c r="Y10" s="539" t="s">
        <v>19</v>
      </c>
      <c r="AA10" s="118" t="s">
        <v>125</v>
      </c>
      <c r="AB10" s="118" t="s">
        <v>126</v>
      </c>
      <c r="AC10" s="118" t="s">
        <v>127</v>
      </c>
      <c r="AD10" s="118">
        <v>1</v>
      </c>
      <c r="AE10" s="118">
        <v>2</v>
      </c>
      <c r="AF10" s="118" t="s">
        <v>50</v>
      </c>
      <c r="AG10" s="118" t="s">
        <v>128</v>
      </c>
      <c r="AH10" s="118" t="s">
        <v>129</v>
      </c>
      <c r="AI10" s="118" t="s">
        <v>130</v>
      </c>
    </row>
    <row r="11" spans="1:35" ht="28.5" customHeight="1" thickBot="1">
      <c r="A11" s="543"/>
      <c r="B11" s="237" t="s">
        <v>136</v>
      </c>
      <c r="C11" s="237" t="s">
        <v>137</v>
      </c>
      <c r="D11" s="523"/>
      <c r="E11" s="523"/>
      <c r="F11" s="523"/>
      <c r="G11" s="523"/>
      <c r="H11" s="517"/>
      <c r="I11" s="515"/>
      <c r="J11" s="235">
        <v>1</v>
      </c>
      <c r="K11" s="235">
        <v>2</v>
      </c>
      <c r="L11" s="235">
        <v>3</v>
      </c>
      <c r="M11" s="235">
        <v>4</v>
      </c>
      <c r="N11" s="235">
        <v>5</v>
      </c>
      <c r="O11" s="235">
        <v>6</v>
      </c>
      <c r="P11" s="238">
        <v>1</v>
      </c>
      <c r="Q11" s="238">
        <v>2</v>
      </c>
      <c r="R11" s="238">
        <v>3</v>
      </c>
      <c r="S11" s="239">
        <v>4</v>
      </c>
      <c r="T11" s="239">
        <v>5</v>
      </c>
      <c r="U11" s="239">
        <v>6</v>
      </c>
      <c r="V11" s="541"/>
      <c r="W11" s="538"/>
      <c r="X11" s="538"/>
      <c r="Y11" s="539"/>
      <c r="AA11" s="148">
        <v>6.53</v>
      </c>
      <c r="AB11" s="148">
        <v>6.2</v>
      </c>
      <c r="AC11" s="149">
        <v>5.8</v>
      </c>
      <c r="AD11" s="149">
        <v>5.4</v>
      </c>
      <c r="AE11" s="149">
        <v>4.9000000000000004</v>
      </c>
      <c r="AF11" s="149">
        <v>4.4000000000000004</v>
      </c>
      <c r="AG11" s="149">
        <v>4</v>
      </c>
      <c r="AH11" s="149">
        <v>3.6</v>
      </c>
      <c r="AI11" s="150">
        <v>3.15</v>
      </c>
    </row>
    <row r="12" spans="1:35" s="58" customFormat="1" ht="20.100000000000001" customHeight="1">
      <c r="A12" s="205">
        <v>1</v>
      </c>
      <c r="B12" s="205">
        <v>2</v>
      </c>
      <c r="C12" s="205"/>
      <c r="D12" s="78" t="s">
        <v>1231</v>
      </c>
      <c r="E12" s="77" t="s">
        <v>1232</v>
      </c>
      <c r="F12" s="77" t="s">
        <v>318</v>
      </c>
      <c r="G12" s="78" t="s">
        <v>1233</v>
      </c>
      <c r="H12" s="206">
        <f>VLOOKUP($Z12,УЧАСТНИКИ!$A$2:$L$655,7,FALSE)</f>
        <v>0</v>
      </c>
      <c r="I12" s="206" t="str">
        <f>VLOOKUP($Z12,УЧАСТНИКИ!$A$2:$L$655,11,FALSE)</f>
        <v>МО</v>
      </c>
      <c r="J12" s="229"/>
      <c r="K12" s="229"/>
      <c r="L12" s="229">
        <v>447</v>
      </c>
      <c r="M12" s="229">
        <v>440</v>
      </c>
      <c r="N12" s="229"/>
      <c r="O12" s="229">
        <v>496</v>
      </c>
      <c r="P12" s="207" t="s">
        <v>295</v>
      </c>
      <c r="Q12" s="207" t="s">
        <v>295</v>
      </c>
      <c r="R12" s="207" t="s">
        <v>295</v>
      </c>
      <c r="S12" s="207">
        <v>11.16</v>
      </c>
      <c r="T12" s="207" t="s">
        <v>295</v>
      </c>
      <c r="U12" s="207">
        <v>11.18</v>
      </c>
      <c r="V12" s="207">
        <v>11.18</v>
      </c>
      <c r="W12" s="60">
        <v>2</v>
      </c>
      <c r="X12" s="206">
        <f>VLOOKUP($Z12,УЧАСТНИКИ!$A$2:$L$655,9,FALSE)</f>
        <v>0</v>
      </c>
      <c r="Y12" s="78" t="s">
        <v>1230</v>
      </c>
      <c r="Z12" s="17" t="s">
        <v>493</v>
      </c>
      <c r="AA12" s="61" t="e">
        <f>#REF!</f>
        <v>#REF!</v>
      </c>
      <c r="AC12" s="57"/>
      <c r="AD12" s="57"/>
      <c r="AE12" s="57"/>
      <c r="AF12" s="57"/>
    </row>
    <row r="13" spans="1:35" s="58" customFormat="1" ht="26.25" hidden="1" customHeight="1">
      <c r="A13" s="205">
        <v>11</v>
      </c>
      <c r="B13" s="205">
        <v>2</v>
      </c>
      <c r="C13" s="205"/>
      <c r="D13" s="78" t="e">
        <f>VLOOKUP($Z13,УЧАСТНИКИ!$A$2:$L$655,3,FALSE)</f>
        <v>#N/A</v>
      </c>
      <c r="E13" s="77" t="e">
        <f>VLOOKUP($Z13,УЧАСТНИКИ!$A$2:$L$655,4,FALSE)</f>
        <v>#N/A</v>
      </c>
      <c r="F13" s="77" t="e">
        <f>VLOOKUP($Z13,УЧАСТНИКИ!$A$2:$L$655,8,FALSE)</f>
        <v>#N/A</v>
      </c>
      <c r="G13" s="78" t="e">
        <f>VLOOKUP($Z13,УЧАСТНИКИ!$A$2:$L$655,5,FALSE)</f>
        <v>#N/A</v>
      </c>
      <c r="H13" s="206" t="e">
        <f>VLOOKUP($Z13,УЧАСТНИКИ!$A$2:$L$655,7,FALSE)</f>
        <v>#N/A</v>
      </c>
      <c r="I13" s="206" t="e">
        <f>VLOOKUP($Z13,УЧАСТНИКИ!$A$2:$L$655,11,FALSE)</f>
        <v>#N/A</v>
      </c>
      <c r="J13" s="229"/>
      <c r="K13" s="229"/>
      <c r="L13" s="229"/>
      <c r="M13" s="229"/>
      <c r="N13" s="229"/>
      <c r="O13" s="229"/>
      <c r="P13" s="207">
        <f t="shared" ref="P13:U28" si="0">J13/100</f>
        <v>0</v>
      </c>
      <c r="Q13" s="207">
        <f t="shared" si="0"/>
        <v>0</v>
      </c>
      <c r="R13" s="207">
        <f t="shared" si="0"/>
        <v>0</v>
      </c>
      <c r="S13" s="214">
        <f t="shared" si="0"/>
        <v>0</v>
      </c>
      <c r="T13" s="214">
        <f t="shared" si="0"/>
        <v>0</v>
      </c>
      <c r="U13" s="214">
        <f t="shared" si="0"/>
        <v>0</v>
      </c>
      <c r="V13" s="207">
        <f t="shared" ref="V13:V26" si="1">MAX(P13,Q13,R13,S13,T13,U13)</f>
        <v>0</v>
      </c>
      <c r="W13" s="60" t="str">
        <f t="shared" ref="W13:W32" si="2">IF(V13&gt;=$AA$11,"МСМК",IF(V13&gt;=$AB$11,"МС",IF(V13&gt;=$AC$11,"КМС",IF(V13&gt;=$AD$11,"1",IF(V13&gt;=$AE$11,"2",IF(V13&gt;=$AF$11,"3",IF(V13&gt;=$AG$11,"1юн",IF(V13&gt;=$AH$11,"2юн",IF(V13&gt;=$AI$11,"3юн",IF(V13&lt;$AI$11,"б/р"))))))))))</f>
        <v>б/р</v>
      </c>
      <c r="X13" s="206" t="e">
        <f>VLOOKUP($Z13,УЧАСТНИКИ!$A$2:$L$655,9,FALSE)</f>
        <v>#N/A</v>
      </c>
      <c r="Y13" s="78" t="e">
        <f>VLOOKUP($Z13,УЧАСТНИКИ!$A$2:$L$655,10,FALSE)</f>
        <v>#N/A</v>
      </c>
      <c r="AA13" s="61" t="e">
        <f>#REF!</f>
        <v>#REF!</v>
      </c>
      <c r="AC13" s="57"/>
      <c r="AD13" s="57"/>
      <c r="AE13" s="57"/>
      <c r="AF13" s="57"/>
    </row>
    <row r="14" spans="1:35" s="58" customFormat="1" ht="27" hidden="1" customHeight="1">
      <c r="A14" s="205">
        <v>12</v>
      </c>
      <c r="B14" s="205">
        <v>2</v>
      </c>
      <c r="C14" s="205"/>
      <c r="D14" s="78" t="e">
        <f>VLOOKUP($Z14,УЧАСТНИКИ!$A$2:$L$655,3,FALSE)</f>
        <v>#N/A</v>
      </c>
      <c r="E14" s="77" t="e">
        <f>VLOOKUP($Z14,УЧАСТНИКИ!$A$2:$L$655,4,FALSE)</f>
        <v>#N/A</v>
      </c>
      <c r="F14" s="77" t="e">
        <f>VLOOKUP($Z14,УЧАСТНИКИ!$A$2:$L$655,8,FALSE)</f>
        <v>#N/A</v>
      </c>
      <c r="G14" s="78" t="e">
        <f>VLOOKUP($Z14,УЧАСТНИКИ!$A$2:$L$655,5,FALSE)</f>
        <v>#N/A</v>
      </c>
      <c r="H14" s="206" t="e">
        <f>VLOOKUP($Z14,УЧАСТНИКИ!$A$2:$L$655,7,FALSE)</f>
        <v>#N/A</v>
      </c>
      <c r="I14" s="206" t="e">
        <f>VLOOKUP($Z14,УЧАСТНИКИ!$A$2:$L$655,11,FALSE)</f>
        <v>#N/A</v>
      </c>
      <c r="J14" s="229"/>
      <c r="K14" s="229"/>
      <c r="L14" s="229"/>
      <c r="M14" s="229"/>
      <c r="N14" s="229"/>
      <c r="O14" s="229"/>
      <c r="P14" s="207">
        <f t="shared" si="0"/>
        <v>0</v>
      </c>
      <c r="Q14" s="207">
        <f t="shared" si="0"/>
        <v>0</v>
      </c>
      <c r="R14" s="207">
        <f t="shared" si="0"/>
        <v>0</v>
      </c>
      <c r="S14" s="214">
        <f t="shared" si="0"/>
        <v>0</v>
      </c>
      <c r="T14" s="214">
        <f t="shared" si="0"/>
        <v>0</v>
      </c>
      <c r="U14" s="214">
        <f t="shared" si="0"/>
        <v>0</v>
      </c>
      <c r="V14" s="207">
        <f t="shared" si="1"/>
        <v>0</v>
      </c>
      <c r="W14" s="60" t="str">
        <f t="shared" si="2"/>
        <v>б/р</v>
      </c>
      <c r="X14" s="206" t="e">
        <f>VLOOKUP($Z14,УЧАСТНИКИ!$A$2:$L$655,9,FALSE)</f>
        <v>#N/A</v>
      </c>
      <c r="Y14" s="78" t="e">
        <f>VLOOKUP($Z14,УЧАСТНИКИ!$A$2:$L$655,10,FALSE)</f>
        <v>#N/A</v>
      </c>
      <c r="Z14" s="254"/>
      <c r="AA14" s="61" t="e">
        <f>#REF!</f>
        <v>#REF!</v>
      </c>
      <c r="AC14" s="57"/>
      <c r="AD14" s="57"/>
      <c r="AE14" s="57"/>
      <c r="AF14" s="57"/>
    </row>
    <row r="15" spans="1:35" s="58" customFormat="1" ht="12.75" hidden="1" customHeight="1">
      <c r="A15" s="205">
        <v>13</v>
      </c>
      <c r="B15" s="205">
        <v>5</v>
      </c>
      <c r="C15" s="205"/>
      <c r="D15" s="78" t="e">
        <f>VLOOKUP($Z15,УЧАСТНИКИ!$A$2:$L$655,3,FALSE)</f>
        <v>#N/A</v>
      </c>
      <c r="E15" s="77" t="e">
        <f>VLOOKUP($Z15,УЧАСТНИКИ!$A$2:$L$655,4,FALSE)</f>
        <v>#N/A</v>
      </c>
      <c r="F15" s="77" t="e">
        <f>VLOOKUP($Z15,УЧАСТНИКИ!$A$2:$L$655,8,FALSE)</f>
        <v>#N/A</v>
      </c>
      <c r="G15" s="78" t="e">
        <f>VLOOKUP($Z15,УЧАСТНИКИ!$A$2:$L$655,5,FALSE)</f>
        <v>#N/A</v>
      </c>
      <c r="H15" s="206" t="e">
        <f>VLOOKUP($Z15,УЧАСТНИКИ!$A$2:$L$655,7,FALSE)</f>
        <v>#N/A</v>
      </c>
      <c r="I15" s="206" t="e">
        <f>VLOOKUP($Z15,УЧАСТНИКИ!$A$2:$L$655,11,FALSE)</f>
        <v>#N/A</v>
      </c>
      <c r="J15" s="229"/>
      <c r="K15" s="229"/>
      <c r="L15" s="229"/>
      <c r="M15" s="229"/>
      <c r="N15" s="229"/>
      <c r="O15" s="229"/>
      <c r="P15" s="207">
        <f t="shared" si="0"/>
        <v>0</v>
      </c>
      <c r="Q15" s="207">
        <f t="shared" si="0"/>
        <v>0</v>
      </c>
      <c r="R15" s="207">
        <f t="shared" si="0"/>
        <v>0</v>
      </c>
      <c r="S15" s="214">
        <f t="shared" si="0"/>
        <v>0</v>
      </c>
      <c r="T15" s="214">
        <f t="shared" si="0"/>
        <v>0</v>
      </c>
      <c r="U15" s="214">
        <f t="shared" si="0"/>
        <v>0</v>
      </c>
      <c r="V15" s="207">
        <f t="shared" si="1"/>
        <v>0</v>
      </c>
      <c r="W15" s="60" t="str">
        <f t="shared" si="2"/>
        <v>б/р</v>
      </c>
      <c r="X15" s="206" t="e">
        <f>VLOOKUP($Z15,УЧАСТНИКИ!$A$2:$L$655,9,FALSE)</f>
        <v>#N/A</v>
      </c>
      <c r="Y15" s="78" t="e">
        <f>VLOOKUP($Z15,УЧАСТНИКИ!$A$2:$L$655,10,FALSE)</f>
        <v>#N/A</v>
      </c>
      <c r="AA15" s="61"/>
      <c r="AC15" s="57"/>
      <c r="AD15" s="57"/>
      <c r="AE15" s="57"/>
      <c r="AF15" s="57"/>
    </row>
    <row r="16" spans="1:35" s="58" customFormat="1" ht="12.75" hidden="1" customHeight="1">
      <c r="A16" s="205">
        <v>14</v>
      </c>
      <c r="B16" s="205">
        <v>6</v>
      </c>
      <c r="C16" s="205"/>
      <c r="D16" s="78" t="e">
        <f>VLOOKUP($Z16,УЧАСТНИКИ!$A$2:$L$655,3,FALSE)</f>
        <v>#N/A</v>
      </c>
      <c r="E16" s="77" t="e">
        <f>VLOOKUP($Z16,УЧАСТНИКИ!$A$2:$L$655,4,FALSE)</f>
        <v>#N/A</v>
      </c>
      <c r="F16" s="77" t="e">
        <f>VLOOKUP($Z16,УЧАСТНИКИ!$A$2:$L$655,8,FALSE)</f>
        <v>#N/A</v>
      </c>
      <c r="G16" s="78" t="e">
        <f>VLOOKUP($Z16,УЧАСТНИКИ!$A$2:$L$655,5,FALSE)</f>
        <v>#N/A</v>
      </c>
      <c r="H16" s="206" t="e">
        <f>VLOOKUP($Z16,УЧАСТНИКИ!$A$2:$L$655,7,FALSE)</f>
        <v>#N/A</v>
      </c>
      <c r="I16" s="206" t="e">
        <f>VLOOKUP($Z16,УЧАСТНИКИ!$A$2:$L$655,11,FALSE)</f>
        <v>#N/A</v>
      </c>
      <c r="J16" s="229"/>
      <c r="K16" s="229"/>
      <c r="L16" s="229"/>
      <c r="M16" s="229"/>
      <c r="N16" s="229"/>
      <c r="O16" s="229"/>
      <c r="P16" s="207">
        <f t="shared" si="0"/>
        <v>0</v>
      </c>
      <c r="Q16" s="207">
        <f t="shared" si="0"/>
        <v>0</v>
      </c>
      <c r="R16" s="207">
        <f t="shared" si="0"/>
        <v>0</v>
      </c>
      <c r="S16" s="214">
        <f t="shared" si="0"/>
        <v>0</v>
      </c>
      <c r="T16" s="214">
        <f t="shared" si="0"/>
        <v>0</v>
      </c>
      <c r="U16" s="214">
        <f t="shared" si="0"/>
        <v>0</v>
      </c>
      <c r="V16" s="207">
        <f t="shared" si="1"/>
        <v>0</v>
      </c>
      <c r="W16" s="60" t="str">
        <f t="shared" si="2"/>
        <v>б/р</v>
      </c>
      <c r="X16" s="206" t="e">
        <f>VLOOKUP($Z16,УЧАСТНИКИ!$A$2:$L$655,9,FALSE)</f>
        <v>#N/A</v>
      </c>
      <c r="Y16" s="78" t="e">
        <f>VLOOKUP($Z16,УЧАСТНИКИ!$A$2:$L$655,10,FALSE)</f>
        <v>#N/A</v>
      </c>
      <c r="AA16" s="61"/>
      <c r="AC16" s="57"/>
      <c r="AD16" s="57"/>
      <c r="AE16" s="57"/>
      <c r="AF16" s="57"/>
    </row>
    <row r="17" spans="1:32" s="58" customFormat="1" ht="20.100000000000001" hidden="1" customHeight="1">
      <c r="A17" s="205">
        <v>15</v>
      </c>
      <c r="B17" s="205">
        <v>2</v>
      </c>
      <c r="C17" s="205"/>
      <c r="D17" s="78" t="e">
        <f>VLOOKUP($Z17,УЧАСТНИКИ!$A$2:$L$655,3,FALSE)</f>
        <v>#N/A</v>
      </c>
      <c r="E17" s="77" t="e">
        <f>VLOOKUP($Z17,УЧАСТНИКИ!$A$2:$L$655,4,FALSE)</f>
        <v>#N/A</v>
      </c>
      <c r="F17" s="77" t="e">
        <f>VLOOKUP($Z17,УЧАСТНИКИ!$A$2:$L$655,8,FALSE)</f>
        <v>#N/A</v>
      </c>
      <c r="G17" s="78" t="e">
        <f>VLOOKUP($Z17,УЧАСТНИКИ!$A$2:$L$655,5,FALSE)</f>
        <v>#N/A</v>
      </c>
      <c r="H17" s="206" t="e">
        <f>VLOOKUP($Z17,УЧАСТНИКИ!$A$2:$L$655,7,FALSE)</f>
        <v>#N/A</v>
      </c>
      <c r="I17" s="206" t="e">
        <f>VLOOKUP($Z17,УЧАСТНИКИ!$A$2:$L$655,11,FALSE)</f>
        <v>#N/A</v>
      </c>
      <c r="J17" s="229"/>
      <c r="K17" s="229"/>
      <c r="L17" s="229"/>
      <c r="M17" s="229"/>
      <c r="N17" s="229"/>
      <c r="O17" s="229"/>
      <c r="P17" s="207">
        <f t="shared" si="0"/>
        <v>0</v>
      </c>
      <c r="Q17" s="207">
        <f t="shared" si="0"/>
        <v>0</v>
      </c>
      <c r="R17" s="207">
        <f t="shared" si="0"/>
        <v>0</v>
      </c>
      <c r="S17" s="214">
        <f t="shared" si="0"/>
        <v>0</v>
      </c>
      <c r="T17" s="214">
        <f t="shared" si="0"/>
        <v>0</v>
      </c>
      <c r="U17" s="214">
        <f t="shared" si="0"/>
        <v>0</v>
      </c>
      <c r="V17" s="207">
        <f t="shared" si="1"/>
        <v>0</v>
      </c>
      <c r="W17" s="60" t="str">
        <f t="shared" si="2"/>
        <v>б/р</v>
      </c>
      <c r="X17" s="206" t="e">
        <f>VLOOKUP($Z17,УЧАСТНИКИ!$A$2:$L$655,9,FALSE)</f>
        <v>#N/A</v>
      </c>
      <c r="Y17" s="78" t="e">
        <f>VLOOKUP($Z17,УЧАСТНИКИ!$A$2:$L$655,10,FALSE)</f>
        <v>#N/A</v>
      </c>
      <c r="Z17" s="272"/>
      <c r="AA17" s="61" t="e">
        <f>#REF!</f>
        <v>#REF!</v>
      </c>
      <c r="AC17" s="57"/>
      <c r="AD17" s="57"/>
      <c r="AE17" s="57"/>
      <c r="AF17" s="57"/>
    </row>
    <row r="18" spans="1:32" s="58" customFormat="1" ht="27" hidden="1" customHeight="1">
      <c r="A18" s="205">
        <v>16</v>
      </c>
      <c r="B18" s="205">
        <v>2</v>
      </c>
      <c r="C18" s="205"/>
      <c r="D18" s="78" t="e">
        <f>VLOOKUP($Z18,УЧАСТНИКИ!$A$2:$L$655,3,FALSE)</f>
        <v>#N/A</v>
      </c>
      <c r="E18" s="77" t="e">
        <f>VLOOKUP($Z18,УЧАСТНИКИ!$A$2:$L$655,4,FALSE)</f>
        <v>#N/A</v>
      </c>
      <c r="F18" s="77" t="e">
        <f>VLOOKUP($Z18,УЧАСТНИКИ!$A$2:$L$655,8,FALSE)</f>
        <v>#N/A</v>
      </c>
      <c r="G18" s="78" t="e">
        <f>VLOOKUP($Z18,УЧАСТНИКИ!$A$2:$L$655,5,FALSE)</f>
        <v>#N/A</v>
      </c>
      <c r="H18" s="206" t="e">
        <f>VLOOKUP($Z18,УЧАСТНИКИ!$A$2:$L$655,7,FALSE)</f>
        <v>#N/A</v>
      </c>
      <c r="I18" s="206" t="e">
        <f>VLOOKUP($Z18,УЧАСТНИКИ!$A$2:$L$655,11,FALSE)</f>
        <v>#N/A</v>
      </c>
      <c r="J18" s="229"/>
      <c r="K18" s="229"/>
      <c r="L18" s="229"/>
      <c r="M18" s="229"/>
      <c r="N18" s="229"/>
      <c r="O18" s="229"/>
      <c r="P18" s="207">
        <f t="shared" si="0"/>
        <v>0</v>
      </c>
      <c r="Q18" s="207">
        <f t="shared" si="0"/>
        <v>0</v>
      </c>
      <c r="R18" s="207">
        <f t="shared" si="0"/>
        <v>0</v>
      </c>
      <c r="S18" s="214">
        <f t="shared" si="0"/>
        <v>0</v>
      </c>
      <c r="T18" s="214">
        <f t="shared" si="0"/>
        <v>0</v>
      </c>
      <c r="U18" s="214">
        <f t="shared" si="0"/>
        <v>0</v>
      </c>
      <c r="V18" s="207">
        <f t="shared" si="1"/>
        <v>0</v>
      </c>
      <c r="W18" s="60" t="str">
        <f t="shared" si="2"/>
        <v>б/р</v>
      </c>
      <c r="X18" s="206" t="e">
        <f>VLOOKUP($Z18,УЧАСТНИКИ!$A$2:$L$655,9,FALSE)</f>
        <v>#N/A</v>
      </c>
      <c r="Y18" s="78" t="e">
        <f>VLOOKUP($Z18,УЧАСТНИКИ!$A$2:$L$655,10,FALSE)</f>
        <v>#N/A</v>
      </c>
      <c r="Z18" s="272"/>
      <c r="AA18" s="61" t="e">
        <f>#REF!</f>
        <v>#REF!</v>
      </c>
      <c r="AC18" s="57"/>
      <c r="AD18" s="57"/>
      <c r="AE18" s="57"/>
      <c r="AF18" s="57"/>
    </row>
    <row r="19" spans="1:32" s="58" customFormat="1" ht="24.75" hidden="1" customHeight="1">
      <c r="A19" s="205">
        <v>17</v>
      </c>
      <c r="B19" s="205">
        <v>1</v>
      </c>
      <c r="C19" s="205"/>
      <c r="D19" s="78" t="e">
        <f>VLOOKUP($Z19,УЧАСТНИКИ!$A$2:$L$655,3,FALSE)</f>
        <v>#N/A</v>
      </c>
      <c r="E19" s="77" t="e">
        <f>VLOOKUP($Z19,УЧАСТНИКИ!$A$2:$L$655,4,FALSE)</f>
        <v>#N/A</v>
      </c>
      <c r="F19" s="77" t="e">
        <f>VLOOKUP($Z19,УЧАСТНИКИ!$A$2:$L$655,8,FALSE)</f>
        <v>#N/A</v>
      </c>
      <c r="G19" s="78" t="e">
        <f>VLOOKUP($Z19,УЧАСТНИКИ!$A$2:$L$655,5,FALSE)</f>
        <v>#N/A</v>
      </c>
      <c r="H19" s="206" t="e">
        <f>VLOOKUP($Z19,УЧАСТНИКИ!$A$2:$L$655,7,FALSE)</f>
        <v>#N/A</v>
      </c>
      <c r="I19" s="206" t="e">
        <f>VLOOKUP($Z19,УЧАСТНИКИ!$A$2:$L$655,11,FALSE)</f>
        <v>#N/A</v>
      </c>
      <c r="J19" s="229"/>
      <c r="K19" s="229"/>
      <c r="L19" s="229"/>
      <c r="M19" s="229"/>
      <c r="N19" s="229"/>
      <c r="O19" s="229"/>
      <c r="P19" s="207">
        <f t="shared" si="0"/>
        <v>0</v>
      </c>
      <c r="Q19" s="207">
        <f t="shared" si="0"/>
        <v>0</v>
      </c>
      <c r="R19" s="207">
        <f t="shared" si="0"/>
        <v>0</v>
      </c>
      <c r="S19" s="214">
        <f t="shared" si="0"/>
        <v>0</v>
      </c>
      <c r="T19" s="214">
        <f t="shared" si="0"/>
        <v>0</v>
      </c>
      <c r="U19" s="214">
        <f t="shared" si="0"/>
        <v>0</v>
      </c>
      <c r="V19" s="207">
        <f t="shared" si="1"/>
        <v>0</v>
      </c>
      <c r="W19" s="60" t="str">
        <f t="shared" si="2"/>
        <v>б/р</v>
      </c>
      <c r="X19" s="206" t="e">
        <f>VLOOKUP($Z19,УЧАСТНИКИ!$A$2:$L$655,9,FALSE)</f>
        <v>#N/A</v>
      </c>
      <c r="Y19" s="78" t="e">
        <f>VLOOKUP($Z19,УЧАСТНИКИ!$A$2:$L$655,10,FALSE)</f>
        <v>#N/A</v>
      </c>
      <c r="Z19" s="254"/>
      <c r="AA19" s="61" t="e">
        <f>#REF!</f>
        <v>#REF!</v>
      </c>
      <c r="AC19" s="57"/>
      <c r="AD19" s="57"/>
      <c r="AE19" s="57"/>
      <c r="AF19" s="57"/>
    </row>
    <row r="20" spans="1:32" s="58" customFormat="1" ht="24" hidden="1" customHeight="1">
      <c r="A20" s="205">
        <v>18</v>
      </c>
      <c r="B20" s="205">
        <v>2</v>
      </c>
      <c r="C20" s="205"/>
      <c r="D20" s="78" t="e">
        <f>VLOOKUP($Z20,УЧАСТНИКИ!$A$2:$L$655,3,FALSE)</f>
        <v>#N/A</v>
      </c>
      <c r="E20" s="77" t="e">
        <f>VLOOKUP($Z20,УЧАСТНИКИ!$A$2:$L$655,4,FALSE)</f>
        <v>#N/A</v>
      </c>
      <c r="F20" s="77" t="e">
        <f>VLOOKUP($Z20,УЧАСТНИКИ!$A$2:$L$655,8,FALSE)</f>
        <v>#N/A</v>
      </c>
      <c r="G20" s="78" t="e">
        <f>VLOOKUP($Z20,УЧАСТНИКИ!$A$2:$L$655,5,FALSE)</f>
        <v>#N/A</v>
      </c>
      <c r="H20" s="206" t="e">
        <f>VLOOKUP($Z20,УЧАСТНИКИ!$A$2:$L$655,7,FALSE)</f>
        <v>#N/A</v>
      </c>
      <c r="I20" s="206" t="e">
        <f>VLOOKUP($Z20,УЧАСТНИКИ!$A$2:$L$655,11,FALSE)</f>
        <v>#N/A</v>
      </c>
      <c r="J20" s="229"/>
      <c r="K20" s="229"/>
      <c r="L20" s="229"/>
      <c r="M20" s="229"/>
      <c r="N20" s="229"/>
      <c r="O20" s="229"/>
      <c r="P20" s="207">
        <f t="shared" si="0"/>
        <v>0</v>
      </c>
      <c r="Q20" s="207">
        <f t="shared" si="0"/>
        <v>0</v>
      </c>
      <c r="R20" s="207" t="s">
        <v>295</v>
      </c>
      <c r="S20" s="214">
        <f t="shared" si="0"/>
        <v>0</v>
      </c>
      <c r="T20" s="214">
        <f t="shared" si="0"/>
        <v>0</v>
      </c>
      <c r="U20" s="214">
        <f t="shared" si="0"/>
        <v>0</v>
      </c>
      <c r="V20" s="207">
        <f t="shared" si="1"/>
        <v>0</v>
      </c>
      <c r="W20" s="60" t="str">
        <f t="shared" si="2"/>
        <v>б/р</v>
      </c>
      <c r="X20" s="206" t="e">
        <f>VLOOKUP($Z20,УЧАСТНИКИ!$A$2:$L$655,9,FALSE)</f>
        <v>#N/A</v>
      </c>
      <c r="Y20" s="78" t="e">
        <f>VLOOKUP($Z20,УЧАСТНИКИ!$A$2:$L$655,10,FALSE)</f>
        <v>#N/A</v>
      </c>
      <c r="Z20" s="254"/>
      <c r="AA20" s="61" t="e">
        <f>#REF!</f>
        <v>#REF!</v>
      </c>
      <c r="AC20" s="57"/>
      <c r="AD20" s="57"/>
      <c r="AE20" s="57"/>
      <c r="AF20" s="57"/>
    </row>
    <row r="21" spans="1:32" s="58" customFormat="1" ht="24.75" hidden="1" customHeight="1">
      <c r="A21" s="205">
        <v>19</v>
      </c>
      <c r="B21" s="205">
        <v>3</v>
      </c>
      <c r="C21" s="205"/>
      <c r="D21" s="78" t="e">
        <f>VLOOKUP($Z21,УЧАСТНИКИ!$A$2:$L$655,3,FALSE)</f>
        <v>#N/A</v>
      </c>
      <c r="E21" s="77" t="e">
        <f>VLOOKUP($Z21,УЧАСТНИКИ!$A$2:$L$655,4,FALSE)</f>
        <v>#N/A</v>
      </c>
      <c r="F21" s="77" t="e">
        <f>VLOOKUP($Z21,УЧАСТНИКИ!$A$2:$L$655,8,FALSE)</f>
        <v>#N/A</v>
      </c>
      <c r="G21" s="78" t="e">
        <f>VLOOKUP($Z21,УЧАСТНИКИ!$A$2:$L$655,5,FALSE)</f>
        <v>#N/A</v>
      </c>
      <c r="H21" s="206" t="e">
        <f>VLOOKUP($Z21,УЧАСТНИКИ!$A$2:$L$655,7,FALSE)</f>
        <v>#N/A</v>
      </c>
      <c r="I21" s="206" t="e">
        <f>VLOOKUP($Z21,УЧАСТНИКИ!$A$2:$L$655,11,FALSE)</f>
        <v>#N/A</v>
      </c>
      <c r="J21" s="229"/>
      <c r="K21" s="229"/>
      <c r="L21" s="229"/>
      <c r="M21" s="229"/>
      <c r="N21" s="229"/>
      <c r="O21" s="229"/>
      <c r="P21" s="207" t="s">
        <v>295</v>
      </c>
      <c r="Q21" s="207">
        <f>K21/100</f>
        <v>0</v>
      </c>
      <c r="R21" s="207">
        <f>L21/100</f>
        <v>0</v>
      </c>
      <c r="S21" s="214">
        <f t="shared" si="0"/>
        <v>0</v>
      </c>
      <c r="T21" s="214">
        <f t="shared" si="0"/>
        <v>0</v>
      </c>
      <c r="U21" s="214">
        <f t="shared" si="0"/>
        <v>0</v>
      </c>
      <c r="V21" s="207">
        <f t="shared" si="1"/>
        <v>0</v>
      </c>
      <c r="W21" s="60" t="str">
        <f t="shared" si="2"/>
        <v>б/р</v>
      </c>
      <c r="X21" s="206" t="e">
        <f>VLOOKUP($Z21,УЧАСТНИКИ!$A$2:$L$655,9,FALSE)</f>
        <v>#N/A</v>
      </c>
      <c r="Y21" s="78" t="e">
        <f>VLOOKUP($Z21,УЧАСТНИКИ!$A$2:$L$655,10,FALSE)</f>
        <v>#N/A</v>
      </c>
      <c r="Z21" s="272"/>
      <c r="AA21" s="61"/>
      <c r="AC21" s="57"/>
      <c r="AD21" s="57"/>
      <c r="AE21" s="57"/>
      <c r="AF21" s="57"/>
    </row>
    <row r="22" spans="1:32" s="58" customFormat="1" ht="24" hidden="1" customHeight="1">
      <c r="A22" s="205">
        <v>20</v>
      </c>
      <c r="B22" s="205">
        <v>2</v>
      </c>
      <c r="C22" s="205"/>
      <c r="D22" s="78" t="e">
        <f>VLOOKUP($Z22,УЧАСТНИКИ!$A$2:$L$655,3,FALSE)</f>
        <v>#N/A</v>
      </c>
      <c r="E22" s="77" t="e">
        <f>VLOOKUP($Z22,УЧАСТНИКИ!$A$2:$L$655,4,FALSE)</f>
        <v>#N/A</v>
      </c>
      <c r="F22" s="77" t="e">
        <f>VLOOKUP($Z22,УЧАСТНИКИ!$A$2:$L$655,8,FALSE)</f>
        <v>#N/A</v>
      </c>
      <c r="G22" s="78" t="e">
        <f>VLOOKUP($Z22,УЧАСТНИКИ!$A$2:$L$655,5,FALSE)</f>
        <v>#N/A</v>
      </c>
      <c r="H22" s="206" t="e">
        <f>VLOOKUP($Z22,УЧАСТНИКИ!$A$2:$L$655,7,FALSE)</f>
        <v>#N/A</v>
      </c>
      <c r="I22" s="206" t="e">
        <f>VLOOKUP($Z22,УЧАСТНИКИ!$A$2:$L$655,11,FALSE)</f>
        <v>#N/A</v>
      </c>
      <c r="J22" s="229"/>
      <c r="K22" s="229"/>
      <c r="L22" s="229"/>
      <c r="M22" s="229"/>
      <c r="N22" s="229"/>
      <c r="O22" s="229"/>
      <c r="P22" s="207">
        <f>J22/100</f>
        <v>0</v>
      </c>
      <c r="Q22" s="207">
        <f>K22/100</f>
        <v>0</v>
      </c>
      <c r="R22" s="207">
        <f>L22/100</f>
        <v>0</v>
      </c>
      <c r="S22" s="214">
        <f t="shared" si="0"/>
        <v>0</v>
      </c>
      <c r="T22" s="214">
        <f t="shared" si="0"/>
        <v>0</v>
      </c>
      <c r="U22" s="214">
        <f t="shared" si="0"/>
        <v>0</v>
      </c>
      <c r="V22" s="207">
        <f t="shared" si="1"/>
        <v>0</v>
      </c>
      <c r="W22" s="60" t="str">
        <f t="shared" si="2"/>
        <v>б/р</v>
      </c>
      <c r="X22" s="206" t="e">
        <f>VLOOKUP($Z22,УЧАСТНИКИ!$A$2:$L$655,9,FALSE)</f>
        <v>#N/A</v>
      </c>
      <c r="Y22" s="78" t="e">
        <f>VLOOKUP($Z22,УЧАСТНИКИ!$A$2:$L$655,10,FALSE)</f>
        <v>#N/A</v>
      </c>
      <c r="Z22" s="254"/>
      <c r="AA22" s="61" t="e">
        <f>#REF!</f>
        <v>#REF!</v>
      </c>
      <c r="AC22" s="57"/>
      <c r="AD22" s="57"/>
      <c r="AE22" s="57"/>
      <c r="AF22" s="57"/>
    </row>
    <row r="23" spans="1:32" s="58" customFormat="1" ht="23.25" hidden="1" customHeight="1">
      <c r="A23" s="205">
        <v>21</v>
      </c>
      <c r="B23" s="205">
        <v>2</v>
      </c>
      <c r="C23" s="205"/>
      <c r="D23" s="78" t="e">
        <f>VLOOKUP($Z23,УЧАСТНИКИ!$A$2:$L$655,3,FALSE)</f>
        <v>#N/A</v>
      </c>
      <c r="E23" s="77" t="e">
        <f>VLOOKUP($Z23,УЧАСТНИКИ!$A$2:$L$655,4,FALSE)</f>
        <v>#N/A</v>
      </c>
      <c r="F23" s="77" t="e">
        <f>VLOOKUP($Z23,УЧАСТНИКИ!$A$2:$L$655,8,FALSE)</f>
        <v>#N/A</v>
      </c>
      <c r="G23" s="78" t="e">
        <f>VLOOKUP($Z23,УЧАСТНИКИ!$A$2:$L$655,5,FALSE)</f>
        <v>#N/A</v>
      </c>
      <c r="H23" s="206" t="e">
        <f>VLOOKUP($Z23,УЧАСТНИКИ!$A$2:$L$655,7,FALSE)</f>
        <v>#N/A</v>
      </c>
      <c r="I23" s="206" t="e">
        <f>VLOOKUP($Z23,УЧАСТНИКИ!$A$2:$L$655,11,FALSE)</f>
        <v>#N/A</v>
      </c>
      <c r="J23" s="229"/>
      <c r="K23" s="229"/>
      <c r="L23" s="229"/>
      <c r="M23" s="229"/>
      <c r="N23" s="229"/>
      <c r="O23" s="229"/>
      <c r="P23" s="207">
        <f>J23/100</f>
        <v>0</v>
      </c>
      <c r="Q23" s="207" t="s">
        <v>295</v>
      </c>
      <c r="R23" s="207">
        <f>L23/100</f>
        <v>0</v>
      </c>
      <c r="S23" s="214">
        <f t="shared" si="0"/>
        <v>0</v>
      </c>
      <c r="T23" s="214">
        <f t="shared" si="0"/>
        <v>0</v>
      </c>
      <c r="U23" s="214">
        <f t="shared" si="0"/>
        <v>0</v>
      </c>
      <c r="V23" s="207">
        <f t="shared" si="1"/>
        <v>0</v>
      </c>
      <c r="W23" s="60" t="str">
        <f t="shared" si="2"/>
        <v>б/р</v>
      </c>
      <c r="X23" s="206" t="e">
        <f>VLOOKUP($Z23,УЧАСТНИКИ!$A$2:$L$655,9,FALSE)</f>
        <v>#N/A</v>
      </c>
      <c r="Y23" s="78" t="e">
        <f>VLOOKUP($Z23,УЧАСТНИКИ!$A$2:$L$655,10,FALSE)</f>
        <v>#N/A</v>
      </c>
      <c r="Z23" s="254"/>
      <c r="AA23" s="61" t="e">
        <f>#REF!</f>
        <v>#REF!</v>
      </c>
      <c r="AC23" s="57"/>
      <c r="AD23" s="57"/>
      <c r="AE23" s="57"/>
      <c r="AF23" s="57"/>
    </row>
    <row r="24" spans="1:32" s="58" customFormat="1" ht="24.75" hidden="1" customHeight="1">
      <c r="A24" s="205">
        <v>22</v>
      </c>
      <c r="B24" s="205">
        <v>2</v>
      </c>
      <c r="C24" s="205"/>
      <c r="D24" s="78" t="e">
        <f>VLOOKUP($Z24,УЧАСТНИКИ!$A$2:$L$655,3,FALSE)</f>
        <v>#N/A</v>
      </c>
      <c r="E24" s="77" t="e">
        <f>VLOOKUP($Z24,УЧАСТНИКИ!$A$2:$L$655,4,FALSE)</f>
        <v>#N/A</v>
      </c>
      <c r="F24" s="77" t="e">
        <f>VLOOKUP($Z24,УЧАСТНИКИ!$A$2:$L$655,8,FALSE)</f>
        <v>#N/A</v>
      </c>
      <c r="G24" s="78" t="e">
        <f>VLOOKUP($Z24,УЧАСТНИКИ!$A$2:$L$655,5,FALSE)</f>
        <v>#N/A</v>
      </c>
      <c r="H24" s="206" t="e">
        <f>VLOOKUP($Z24,УЧАСТНИКИ!$A$2:$L$655,7,FALSE)</f>
        <v>#N/A</v>
      </c>
      <c r="I24" s="206" t="e">
        <f>VLOOKUP($Z24,УЧАСТНИКИ!$A$2:$L$655,11,FALSE)</f>
        <v>#N/A</v>
      </c>
      <c r="J24" s="229"/>
      <c r="K24" s="229"/>
      <c r="L24" s="229"/>
      <c r="M24" s="229"/>
      <c r="N24" s="229"/>
      <c r="O24" s="229"/>
      <c r="P24" s="207" t="s">
        <v>295</v>
      </c>
      <c r="Q24" s="207">
        <f>K24/100</f>
        <v>0</v>
      </c>
      <c r="R24" s="207" t="s">
        <v>295</v>
      </c>
      <c r="S24" s="214">
        <f t="shared" si="0"/>
        <v>0</v>
      </c>
      <c r="T24" s="214">
        <f t="shared" si="0"/>
        <v>0</v>
      </c>
      <c r="U24" s="214">
        <f t="shared" si="0"/>
        <v>0</v>
      </c>
      <c r="V24" s="207">
        <f t="shared" si="1"/>
        <v>0</v>
      </c>
      <c r="W24" s="60" t="str">
        <f t="shared" si="2"/>
        <v>б/р</v>
      </c>
      <c r="X24" s="206" t="e">
        <f>VLOOKUP($Z24,УЧАСТНИКИ!$A$2:$L$655,9,FALSE)</f>
        <v>#N/A</v>
      </c>
      <c r="Y24" s="78" t="e">
        <f>VLOOKUP($Z24,УЧАСТНИКИ!$A$2:$L$655,10,FALSE)</f>
        <v>#N/A</v>
      </c>
      <c r="Z24" s="254"/>
      <c r="AA24" s="61" t="e">
        <f>#REF!</f>
        <v>#REF!</v>
      </c>
      <c r="AC24" s="57"/>
      <c r="AD24" s="57"/>
      <c r="AE24" s="57"/>
      <c r="AF24" s="57"/>
    </row>
    <row r="25" spans="1:32" s="58" customFormat="1" ht="24.75" hidden="1" customHeight="1">
      <c r="A25" s="205">
        <v>23</v>
      </c>
      <c r="B25" s="205">
        <v>2</v>
      </c>
      <c r="C25" s="205"/>
      <c r="D25" s="78" t="e">
        <f>VLOOKUP($Z25,УЧАСТНИКИ!$A$2:$L$655,3,FALSE)</f>
        <v>#N/A</v>
      </c>
      <c r="E25" s="77" t="e">
        <f>VLOOKUP($Z25,УЧАСТНИКИ!$A$2:$L$655,4,FALSE)</f>
        <v>#N/A</v>
      </c>
      <c r="F25" s="77" t="e">
        <f>VLOOKUP($Z25,УЧАСТНИКИ!$A$2:$L$655,8,FALSE)</f>
        <v>#N/A</v>
      </c>
      <c r="G25" s="78" t="e">
        <f>VLOOKUP($Z25,УЧАСТНИКИ!$A$2:$L$655,5,FALSE)</f>
        <v>#N/A</v>
      </c>
      <c r="H25" s="206" t="e">
        <f>VLOOKUP($Z25,УЧАСТНИКИ!$A$2:$L$655,7,FALSE)</f>
        <v>#N/A</v>
      </c>
      <c r="I25" s="215" t="e">
        <f>VLOOKUP($Z25,УЧАСТНИКИ!$A$2:$L$655,11,FALSE)</f>
        <v>#N/A</v>
      </c>
      <c r="J25" s="229"/>
      <c r="K25" s="229"/>
      <c r="L25" s="229"/>
      <c r="M25" s="229"/>
      <c r="N25" s="229"/>
      <c r="O25" s="229"/>
      <c r="P25" s="207" t="s">
        <v>295</v>
      </c>
      <c r="Q25" s="207">
        <f>K25/100</f>
        <v>0</v>
      </c>
      <c r="R25" s="207">
        <f>L25/100</f>
        <v>0</v>
      </c>
      <c r="S25" s="214">
        <f t="shared" si="0"/>
        <v>0</v>
      </c>
      <c r="T25" s="214">
        <f t="shared" si="0"/>
        <v>0</v>
      </c>
      <c r="U25" s="214">
        <f t="shared" si="0"/>
        <v>0</v>
      </c>
      <c r="V25" s="207">
        <f t="shared" si="1"/>
        <v>0</v>
      </c>
      <c r="W25" s="60" t="str">
        <f t="shared" si="2"/>
        <v>б/р</v>
      </c>
      <c r="X25" s="206" t="e">
        <f>VLOOKUP($Z25,УЧАСТНИКИ!$A$2:$L$655,9,FALSE)</f>
        <v>#N/A</v>
      </c>
      <c r="Y25" s="78" t="e">
        <f>VLOOKUP($Z25,УЧАСТНИКИ!$A$2:$L$655,10,FALSE)</f>
        <v>#N/A</v>
      </c>
      <c r="Z25" s="316"/>
      <c r="AA25" s="61" t="e">
        <f>#REF!</f>
        <v>#REF!</v>
      </c>
      <c r="AC25" s="57"/>
      <c r="AD25" s="57"/>
      <c r="AE25" s="57"/>
      <c r="AF25" s="57"/>
    </row>
    <row r="26" spans="1:32" s="58" customFormat="1" ht="20.100000000000001" hidden="1" customHeight="1">
      <c r="A26" s="205">
        <v>24</v>
      </c>
      <c r="B26" s="205">
        <v>2</v>
      </c>
      <c r="C26" s="205"/>
      <c r="D26" s="78" t="e">
        <f>VLOOKUP($Z26,УЧАСТНИКИ!$A$2:$L$655,3,FALSE)</f>
        <v>#N/A</v>
      </c>
      <c r="E26" s="77" t="e">
        <f>VLOOKUP($Z26,УЧАСТНИКИ!$A$2:$L$655,4,FALSE)</f>
        <v>#N/A</v>
      </c>
      <c r="F26" s="77" t="e">
        <f>VLOOKUP($Z26,УЧАСТНИКИ!$A$2:$L$655,8,FALSE)</f>
        <v>#N/A</v>
      </c>
      <c r="G26" s="78" t="e">
        <f>VLOOKUP($Z26,УЧАСТНИКИ!$A$2:$L$655,5,FALSE)</f>
        <v>#N/A</v>
      </c>
      <c r="H26" s="206" t="e">
        <f>VLOOKUP($Z26,УЧАСТНИКИ!$A$2:$L$655,7,FALSE)</f>
        <v>#N/A</v>
      </c>
      <c r="I26" s="206" t="e">
        <f>VLOOKUP($Z26,УЧАСТНИКИ!$A$2:$L$655,11,FALSE)</f>
        <v>#N/A</v>
      </c>
      <c r="J26" s="229"/>
      <c r="K26" s="229"/>
      <c r="L26" s="229"/>
      <c r="M26" s="229"/>
      <c r="N26" s="229"/>
      <c r="O26" s="229"/>
      <c r="P26" s="207">
        <f>J26/100</f>
        <v>0</v>
      </c>
      <c r="Q26" s="207">
        <f>K26/100</f>
        <v>0</v>
      </c>
      <c r="R26" s="207">
        <f>L26/100</f>
        <v>0</v>
      </c>
      <c r="S26" s="214">
        <f t="shared" si="0"/>
        <v>0</v>
      </c>
      <c r="T26" s="214">
        <f t="shared" si="0"/>
        <v>0</v>
      </c>
      <c r="U26" s="214">
        <f t="shared" si="0"/>
        <v>0</v>
      </c>
      <c r="V26" s="207">
        <f t="shared" si="1"/>
        <v>0</v>
      </c>
      <c r="W26" s="60" t="str">
        <f t="shared" si="2"/>
        <v>б/р</v>
      </c>
      <c r="X26" s="206" t="e">
        <f>VLOOKUP($Z26,УЧАСТНИКИ!$A$2:$L$655,9,FALSE)</f>
        <v>#N/A</v>
      </c>
      <c r="Y26" s="78" t="e">
        <f>VLOOKUP($Z26,УЧАСТНИКИ!$A$2:$L$655,10,FALSE)</f>
        <v>#N/A</v>
      </c>
      <c r="AA26" s="61" t="e">
        <f>#REF!</f>
        <v>#REF!</v>
      </c>
      <c r="AC26" s="57"/>
      <c r="AD26" s="57"/>
      <c r="AE26" s="57"/>
      <c r="AF26" s="57"/>
    </row>
    <row r="27" spans="1:32" s="58" customFormat="1" ht="27" hidden="1" customHeight="1">
      <c r="A27" s="205"/>
      <c r="B27" s="205">
        <v>1</v>
      </c>
      <c r="C27" s="205"/>
      <c r="D27" s="78" t="e">
        <f>VLOOKUP($Z27,УЧАСТНИКИ!$A$2:$L$655,3,FALSE)</f>
        <v>#N/A</v>
      </c>
      <c r="E27" s="77" t="e">
        <f>VLOOKUP($Z27,УЧАСТНИКИ!$A$2:$L$655,4,FALSE)</f>
        <v>#N/A</v>
      </c>
      <c r="F27" s="77" t="e">
        <f>VLOOKUP($Z27,УЧАСТНИКИ!$A$2:$L$655,8,FALSE)</f>
        <v>#N/A</v>
      </c>
      <c r="G27" s="78" t="e">
        <f>VLOOKUP($Z27,УЧАСТНИКИ!$A$2:$L$655,5,FALSE)</f>
        <v>#N/A</v>
      </c>
      <c r="H27" s="206" t="e">
        <f>VLOOKUP($Z27,УЧАСТНИКИ!$A$2:$L$655,7,FALSE)</f>
        <v>#N/A</v>
      </c>
      <c r="I27" s="206" t="e">
        <f>VLOOKUP($Z27,УЧАСТНИКИ!$A$2:$L$655,11,FALSE)</f>
        <v>#N/A</v>
      </c>
      <c r="J27" s="229"/>
      <c r="K27" s="229"/>
      <c r="L27" s="229"/>
      <c r="M27" s="229"/>
      <c r="N27" s="229"/>
      <c r="O27" s="229"/>
      <c r="P27" s="207" t="s">
        <v>295</v>
      </c>
      <c r="Q27" s="207" t="s">
        <v>295</v>
      </c>
      <c r="R27" s="207" t="s">
        <v>295</v>
      </c>
      <c r="S27" s="214">
        <f t="shared" si="0"/>
        <v>0</v>
      </c>
      <c r="T27" s="214">
        <f t="shared" si="0"/>
        <v>0</v>
      </c>
      <c r="U27" s="214">
        <f t="shared" si="0"/>
        <v>0</v>
      </c>
      <c r="V27" s="207" t="s">
        <v>187</v>
      </c>
      <c r="W27" s="210" t="str">
        <f t="shared" si="2"/>
        <v>МСМК</v>
      </c>
      <c r="X27" s="206" t="e">
        <f>VLOOKUP($Z27,УЧАСТНИКИ!$A$2:$L$655,9,FALSE)</f>
        <v>#N/A</v>
      </c>
      <c r="Y27" s="78" t="e">
        <f>VLOOKUP($Z27,УЧАСТНИКИ!$A$2:$L$655,10,FALSE)</f>
        <v>#N/A</v>
      </c>
      <c r="Z27" s="254"/>
      <c r="AA27" s="61" t="e">
        <f>#REF!</f>
        <v>#REF!</v>
      </c>
      <c r="AC27" s="57"/>
      <c r="AD27" s="57"/>
      <c r="AE27" s="57"/>
      <c r="AF27" s="57"/>
    </row>
    <row r="28" spans="1:32" s="58" customFormat="1" ht="26.25" hidden="1" customHeight="1">
      <c r="A28" s="205"/>
      <c r="B28" s="205">
        <v>2</v>
      </c>
      <c r="C28" s="205"/>
      <c r="D28" s="78" t="e">
        <f>VLOOKUP($Z28,УЧАСТНИКИ!$A$2:$L$655,3,FALSE)</f>
        <v>#N/A</v>
      </c>
      <c r="E28" s="77" t="e">
        <f>VLOOKUP($Z28,УЧАСТНИКИ!$A$2:$L$655,4,FALSE)</f>
        <v>#N/A</v>
      </c>
      <c r="F28" s="77" t="e">
        <f>VLOOKUP($Z28,УЧАСТНИКИ!$A$2:$L$655,8,FALSE)</f>
        <v>#N/A</v>
      </c>
      <c r="G28" s="78" t="e">
        <f>VLOOKUP($Z28,УЧАСТНИКИ!$A$2:$L$655,5,FALSE)</f>
        <v>#N/A</v>
      </c>
      <c r="H28" s="206" t="e">
        <f>VLOOKUP($Z28,УЧАСТНИКИ!$A$2:$L$655,7,FALSE)</f>
        <v>#N/A</v>
      </c>
      <c r="I28" s="206" t="e">
        <f>VLOOKUP($Z28,УЧАСТНИКИ!$A$2:$L$655,11,FALSE)</f>
        <v>#N/A</v>
      </c>
      <c r="J28" s="229"/>
      <c r="K28" s="229"/>
      <c r="L28" s="229"/>
      <c r="M28" s="229"/>
      <c r="N28" s="229"/>
      <c r="O28" s="229"/>
      <c r="P28" s="207" t="s">
        <v>295</v>
      </c>
      <c r="Q28" s="207" t="s">
        <v>295</v>
      </c>
      <c r="R28" s="207" t="s">
        <v>295</v>
      </c>
      <c r="S28" s="214">
        <f t="shared" si="0"/>
        <v>0</v>
      </c>
      <c r="T28" s="214">
        <f t="shared" si="0"/>
        <v>0</v>
      </c>
      <c r="U28" s="214">
        <f t="shared" si="0"/>
        <v>0</v>
      </c>
      <c r="V28" s="207" t="s">
        <v>187</v>
      </c>
      <c r="W28" s="210" t="str">
        <f t="shared" si="2"/>
        <v>МСМК</v>
      </c>
      <c r="X28" s="206" t="e">
        <f>VLOOKUP($Z28,УЧАСТНИКИ!$A$2:$L$655,9,FALSE)</f>
        <v>#N/A</v>
      </c>
      <c r="Y28" s="78" t="e">
        <f>VLOOKUP($Z28,УЧАСТНИКИ!$A$2:$L$655,10,FALSE)</f>
        <v>#N/A</v>
      </c>
      <c r="Z28" s="316"/>
      <c r="AA28" s="61" t="e">
        <f>#REF!</f>
        <v>#REF!</v>
      </c>
      <c r="AC28" s="57"/>
      <c r="AD28" s="57"/>
      <c r="AE28" s="57"/>
      <c r="AF28" s="57"/>
    </row>
    <row r="29" spans="1:32" s="58" customFormat="1" ht="27" hidden="1" customHeight="1">
      <c r="A29" s="205"/>
      <c r="B29" s="205">
        <v>3</v>
      </c>
      <c r="C29" s="205"/>
      <c r="D29" s="78" t="e">
        <f>VLOOKUP($Z29,УЧАСТНИКИ!$A$2:$L$655,3,FALSE)</f>
        <v>#N/A</v>
      </c>
      <c r="E29" s="77" t="e">
        <f>VLOOKUP($Z29,УЧАСТНИКИ!$A$2:$L$655,4,FALSE)</f>
        <v>#N/A</v>
      </c>
      <c r="F29" s="77" t="e">
        <f>VLOOKUP($Z29,УЧАСТНИКИ!$A$2:$L$655,8,FALSE)</f>
        <v>#N/A</v>
      </c>
      <c r="G29" s="78" t="e">
        <f>VLOOKUP($Z29,УЧАСТНИКИ!$A$2:$L$655,5,FALSE)</f>
        <v>#N/A</v>
      </c>
      <c r="H29" s="206" t="e">
        <f>VLOOKUP($Z29,УЧАСТНИКИ!$A$2:$L$655,7,FALSE)</f>
        <v>#N/A</v>
      </c>
      <c r="I29" s="206" t="e">
        <f>VLOOKUP($Z29,УЧАСТНИКИ!$A$2:$L$655,11,FALSE)</f>
        <v>#N/A</v>
      </c>
      <c r="J29" s="229"/>
      <c r="K29" s="229"/>
      <c r="L29" s="229"/>
      <c r="M29" s="229"/>
      <c r="N29" s="229"/>
      <c r="O29" s="229"/>
      <c r="P29" s="207" t="s">
        <v>295</v>
      </c>
      <c r="Q29" s="207" t="s">
        <v>295</v>
      </c>
      <c r="R29" s="207" t="s">
        <v>334</v>
      </c>
      <c r="S29" s="214">
        <f t="shared" ref="S29:U32" si="3">M29/100</f>
        <v>0</v>
      </c>
      <c r="T29" s="214">
        <f t="shared" si="3"/>
        <v>0</v>
      </c>
      <c r="U29" s="214">
        <f t="shared" si="3"/>
        <v>0</v>
      </c>
      <c r="V29" s="207" t="s">
        <v>187</v>
      </c>
      <c r="W29" s="210" t="str">
        <f t="shared" si="2"/>
        <v>МСМК</v>
      </c>
      <c r="X29" s="206" t="e">
        <f>VLOOKUP($Z29,УЧАСТНИКИ!$A$2:$L$655,9,FALSE)</f>
        <v>#N/A</v>
      </c>
      <c r="Y29" s="78" t="e">
        <f>VLOOKUP($Z29,УЧАСТНИКИ!$A$2:$L$655,10,FALSE)</f>
        <v>#N/A</v>
      </c>
      <c r="Z29" s="272"/>
      <c r="AA29" s="61"/>
      <c r="AC29" s="57"/>
      <c r="AD29" s="57"/>
      <c r="AE29" s="57"/>
      <c r="AF29" s="57"/>
    </row>
    <row r="30" spans="1:32" s="58" customFormat="1" ht="20.100000000000001" hidden="1" customHeight="1">
      <c r="A30" s="205"/>
      <c r="B30" s="205">
        <v>2</v>
      </c>
      <c r="C30" s="205"/>
      <c r="D30" s="78" t="e">
        <f>VLOOKUP($Z30,УЧАСТНИКИ!$A$2:$L$655,3,FALSE)</f>
        <v>#N/A</v>
      </c>
      <c r="E30" s="77" t="e">
        <f>VLOOKUP($Z30,УЧАСТНИКИ!$A$2:$L$655,4,FALSE)</f>
        <v>#N/A</v>
      </c>
      <c r="F30" s="77" t="e">
        <f>VLOOKUP($Z30,УЧАСТНИКИ!$A$2:$L$655,8,FALSE)</f>
        <v>#N/A</v>
      </c>
      <c r="G30" s="78" t="e">
        <f>VLOOKUP($Z30,УЧАСТНИКИ!$A$2:$L$655,5,FALSE)</f>
        <v>#N/A</v>
      </c>
      <c r="H30" s="206" t="e">
        <f>VLOOKUP($Z30,УЧАСТНИКИ!$A$2:$L$655,7,FALSE)</f>
        <v>#N/A</v>
      </c>
      <c r="I30" s="206" t="e">
        <f>VLOOKUP($Z30,УЧАСТНИКИ!$A$2:$L$655,11,FALSE)</f>
        <v>#N/A</v>
      </c>
      <c r="J30" s="229"/>
      <c r="K30" s="229"/>
      <c r="L30" s="229"/>
      <c r="M30" s="229"/>
      <c r="N30" s="229"/>
      <c r="O30" s="229"/>
      <c r="P30" s="214">
        <f t="shared" ref="P30:R32" si="4">J30/100</f>
        <v>0</v>
      </c>
      <c r="Q30" s="214">
        <f t="shared" si="4"/>
        <v>0</v>
      </c>
      <c r="R30" s="214">
        <f t="shared" si="4"/>
        <v>0</v>
      </c>
      <c r="S30" s="214">
        <f t="shared" si="3"/>
        <v>0</v>
      </c>
      <c r="T30" s="214">
        <f t="shared" si="3"/>
        <v>0</v>
      </c>
      <c r="U30" s="214">
        <f t="shared" si="3"/>
        <v>0</v>
      </c>
      <c r="V30" s="207" t="s">
        <v>290</v>
      </c>
      <c r="W30" s="210" t="str">
        <f t="shared" si="2"/>
        <v>МСМК</v>
      </c>
      <c r="X30" s="206" t="e">
        <f>VLOOKUP($Z30,УЧАСТНИКИ!$A$2:$L$655,9,FALSE)</f>
        <v>#N/A</v>
      </c>
      <c r="Y30" s="78" t="e">
        <f>VLOOKUP($Z30,УЧАСТНИКИ!$A$2:$L$655,10,FALSE)</f>
        <v>#N/A</v>
      </c>
      <c r="Z30" s="31"/>
      <c r="AA30" s="61" t="e">
        <f>#REF!</f>
        <v>#REF!</v>
      </c>
      <c r="AC30" s="57"/>
      <c r="AD30" s="57"/>
      <c r="AE30" s="57"/>
      <c r="AF30" s="57"/>
    </row>
    <row r="31" spans="1:32" s="58" customFormat="1" ht="26.25" hidden="1" customHeight="1">
      <c r="A31" s="205"/>
      <c r="B31" s="205">
        <v>2</v>
      </c>
      <c r="C31" s="205"/>
      <c r="D31" s="78" t="e">
        <f>VLOOKUP($Z31,УЧАСТНИКИ!$A$2:$L$655,3,FALSE)</f>
        <v>#N/A</v>
      </c>
      <c r="E31" s="77" t="e">
        <f>VLOOKUP($Z31,УЧАСТНИКИ!$A$2:$L$655,4,FALSE)</f>
        <v>#N/A</v>
      </c>
      <c r="F31" s="77" t="e">
        <f>VLOOKUP($Z31,УЧАСТНИКИ!$A$2:$L$655,8,FALSE)</f>
        <v>#N/A</v>
      </c>
      <c r="G31" s="78" t="e">
        <f>VLOOKUP($Z31,УЧАСТНИКИ!$A$2:$L$655,5,FALSE)</f>
        <v>#N/A</v>
      </c>
      <c r="H31" s="206" t="e">
        <f>VLOOKUP($Z31,УЧАСТНИКИ!$A$2:$L$655,7,FALSE)</f>
        <v>#N/A</v>
      </c>
      <c r="I31" s="206" t="e">
        <f>VLOOKUP($Z31,УЧАСТНИКИ!$A$2:$L$655,11,FALSE)</f>
        <v>#N/A</v>
      </c>
      <c r="J31" s="229"/>
      <c r="K31" s="229"/>
      <c r="L31" s="229"/>
      <c r="M31" s="229"/>
      <c r="N31" s="229"/>
      <c r="O31" s="229"/>
      <c r="P31" s="214">
        <f t="shared" si="4"/>
        <v>0</v>
      </c>
      <c r="Q31" s="214">
        <f t="shared" si="4"/>
        <v>0</v>
      </c>
      <c r="R31" s="214">
        <f t="shared" si="4"/>
        <v>0</v>
      </c>
      <c r="S31" s="214">
        <f t="shared" si="3"/>
        <v>0</v>
      </c>
      <c r="T31" s="214">
        <f t="shared" si="3"/>
        <v>0</v>
      </c>
      <c r="U31" s="214">
        <f t="shared" si="3"/>
        <v>0</v>
      </c>
      <c r="V31" s="207" t="s">
        <v>290</v>
      </c>
      <c r="W31" s="210" t="str">
        <f t="shared" si="2"/>
        <v>МСМК</v>
      </c>
      <c r="X31" s="206" t="e">
        <f>VLOOKUP($Z31,УЧАСТНИКИ!$A$2:$L$655,9,FALSE)</f>
        <v>#N/A</v>
      </c>
      <c r="Y31" s="78" t="e">
        <f>VLOOKUP($Z31,УЧАСТНИКИ!$A$2:$L$655,10,FALSE)</f>
        <v>#N/A</v>
      </c>
      <c r="Z31" s="316"/>
      <c r="AA31" s="61" t="e">
        <f>#REF!</f>
        <v>#REF!</v>
      </c>
      <c r="AC31" s="57"/>
      <c r="AD31" s="57"/>
      <c r="AE31" s="57"/>
      <c r="AF31" s="57"/>
    </row>
    <row r="32" spans="1:32" s="58" customFormat="1" ht="27" hidden="1" customHeight="1">
      <c r="A32" s="205"/>
      <c r="B32" s="205">
        <v>4</v>
      </c>
      <c r="C32" s="205"/>
      <c r="D32" s="78" t="e">
        <f>VLOOKUP($Z32,УЧАСТНИКИ!$A$2:$L$655,3,FALSE)</f>
        <v>#N/A</v>
      </c>
      <c r="E32" s="77" t="e">
        <f>VLOOKUP($Z32,УЧАСТНИКИ!$A$2:$L$655,4,FALSE)</f>
        <v>#N/A</v>
      </c>
      <c r="F32" s="77" t="e">
        <f>VLOOKUP($Z32,УЧАСТНИКИ!$A$2:$L$655,8,FALSE)</f>
        <v>#N/A</v>
      </c>
      <c r="G32" s="78" t="e">
        <f>VLOOKUP($Z32,УЧАСТНИКИ!$A$2:$L$655,5,FALSE)</f>
        <v>#N/A</v>
      </c>
      <c r="H32" s="206" t="e">
        <f>VLOOKUP($Z32,УЧАСТНИКИ!$A$2:$L$655,7,FALSE)</f>
        <v>#N/A</v>
      </c>
      <c r="I32" s="206" t="e">
        <f>VLOOKUP($Z32,УЧАСТНИКИ!$A$2:$L$655,11,FALSE)</f>
        <v>#N/A</v>
      </c>
      <c r="J32" s="229"/>
      <c r="K32" s="229"/>
      <c r="L32" s="229"/>
      <c r="M32" s="229"/>
      <c r="N32" s="229"/>
      <c r="O32" s="229"/>
      <c r="P32" s="214">
        <f t="shared" si="4"/>
        <v>0</v>
      </c>
      <c r="Q32" s="214">
        <f t="shared" si="4"/>
        <v>0</v>
      </c>
      <c r="R32" s="214">
        <f t="shared" si="4"/>
        <v>0</v>
      </c>
      <c r="S32" s="214">
        <f t="shared" si="3"/>
        <v>0</v>
      </c>
      <c r="T32" s="214">
        <f t="shared" si="3"/>
        <v>0</v>
      </c>
      <c r="U32" s="214">
        <f t="shared" si="3"/>
        <v>0</v>
      </c>
      <c r="V32" s="207" t="s">
        <v>290</v>
      </c>
      <c r="W32" s="210" t="str">
        <f t="shared" si="2"/>
        <v>МСМК</v>
      </c>
      <c r="X32" s="206" t="e">
        <f>VLOOKUP($Z32,УЧАСТНИКИ!$A$2:$L$655,9,FALSE)</f>
        <v>#N/A</v>
      </c>
      <c r="Y32" s="78" t="e">
        <f>VLOOKUP($Z32,УЧАСТНИКИ!$A$2:$L$655,10,FALSE)</f>
        <v>#N/A</v>
      </c>
      <c r="Z32" s="254"/>
      <c r="AA32" s="61"/>
      <c r="AC32" s="57"/>
      <c r="AD32" s="57"/>
      <c r="AE32" s="57"/>
      <c r="AF32" s="57"/>
    </row>
    <row r="33" spans="1:36" s="58" customFormat="1" ht="23.1" customHeight="1">
      <c r="A33" s="205">
        <v>2</v>
      </c>
      <c r="B33" s="205"/>
      <c r="C33" s="205"/>
      <c r="D33" s="78" t="s">
        <v>1234</v>
      </c>
      <c r="E33" s="77" t="s">
        <v>1066</v>
      </c>
      <c r="F33" s="77" t="s">
        <v>48</v>
      </c>
      <c r="G33" s="78" t="s">
        <v>1074</v>
      </c>
      <c r="H33" s="206"/>
      <c r="I33" s="206" t="s">
        <v>342</v>
      </c>
      <c r="J33" s="229"/>
      <c r="K33" s="229"/>
      <c r="L33" s="229"/>
      <c r="M33" s="229"/>
      <c r="N33" s="229"/>
      <c r="O33" s="229"/>
      <c r="P33" s="445" t="s">
        <v>295</v>
      </c>
      <c r="Q33" s="445" t="s">
        <v>295</v>
      </c>
      <c r="R33" s="445" t="s">
        <v>295</v>
      </c>
      <c r="S33" s="445">
        <v>10.4</v>
      </c>
      <c r="T33" s="445" t="s">
        <v>295</v>
      </c>
      <c r="U33" s="445" t="s">
        <v>295</v>
      </c>
      <c r="V33" s="445">
        <v>10.4</v>
      </c>
      <c r="W33" s="446">
        <v>3</v>
      </c>
      <c r="X33" s="443"/>
      <c r="Y33" s="447" t="s">
        <v>1170</v>
      </c>
      <c r="AA33" s="61"/>
      <c r="AC33" s="57"/>
      <c r="AD33" s="57"/>
      <c r="AE33" s="57"/>
      <c r="AF33" s="57"/>
    </row>
    <row r="34" spans="1:36" ht="25.5">
      <c r="A34" s="461" t="s">
        <v>50</v>
      </c>
      <c r="D34" s="23" t="s">
        <v>1250</v>
      </c>
      <c r="E34" s="77" t="s">
        <v>1069</v>
      </c>
      <c r="G34" s="23" t="s">
        <v>1065</v>
      </c>
      <c r="H34" s="56"/>
      <c r="I34" s="206" t="s">
        <v>404</v>
      </c>
      <c r="P34" s="445" t="s">
        <v>295</v>
      </c>
      <c r="Q34" s="207">
        <v>10.18</v>
      </c>
      <c r="R34" s="445" t="s">
        <v>295</v>
      </c>
      <c r="S34" s="445" t="s">
        <v>295</v>
      </c>
      <c r="T34" s="207">
        <v>9.8000000000000007</v>
      </c>
      <c r="U34" s="445" t="s">
        <v>295</v>
      </c>
      <c r="V34" s="207">
        <v>10.18</v>
      </c>
      <c r="W34" s="60">
        <v>3</v>
      </c>
      <c r="Y34" s="78" t="s">
        <v>1100</v>
      </c>
      <c r="Z34" s="58"/>
      <c r="AA34" s="77"/>
      <c r="AB34" s="78"/>
      <c r="AC34" s="76"/>
      <c r="AD34" s="76"/>
      <c r="AE34" s="76"/>
      <c r="AF34" s="76"/>
      <c r="AG34" s="70"/>
      <c r="AH34" s="79"/>
      <c r="AI34" s="70"/>
      <c r="AJ34" s="70"/>
    </row>
    <row r="35" spans="1:36" ht="25.5">
      <c r="A35" s="461" t="s">
        <v>51</v>
      </c>
      <c r="D35" s="23" t="s">
        <v>1251</v>
      </c>
      <c r="E35" s="77" t="s">
        <v>1072</v>
      </c>
      <c r="F35" s="42" t="s">
        <v>1254</v>
      </c>
      <c r="G35" s="23" t="s">
        <v>1065</v>
      </c>
      <c r="I35" s="206" t="s">
        <v>404</v>
      </c>
      <c r="P35" s="207">
        <v>10.050000000000001</v>
      </c>
      <c r="Q35" s="445" t="s">
        <v>295</v>
      </c>
      <c r="R35" s="445" t="s">
        <v>295</v>
      </c>
      <c r="S35" s="445" t="s">
        <v>295</v>
      </c>
      <c r="T35" s="445" t="s">
        <v>295</v>
      </c>
      <c r="U35" s="207">
        <v>10</v>
      </c>
      <c r="V35" s="207">
        <v>10.050000000000001</v>
      </c>
      <c r="W35" s="60">
        <v>3</v>
      </c>
      <c r="Y35" s="78" t="s">
        <v>1100</v>
      </c>
      <c r="AA35" s="70"/>
      <c r="AB35" s="70"/>
      <c r="AC35" s="76"/>
      <c r="AD35" s="76"/>
      <c r="AE35" s="76"/>
      <c r="AF35" s="76"/>
      <c r="AG35" s="70"/>
      <c r="AH35" s="70"/>
      <c r="AI35" s="70"/>
      <c r="AJ35" s="70"/>
    </row>
    <row r="36" spans="1:36" ht="25.5">
      <c r="A36" s="461" t="s">
        <v>52</v>
      </c>
      <c r="B36" s="459"/>
      <c r="C36" s="459"/>
      <c r="D36" s="23" t="s">
        <v>1252</v>
      </c>
      <c r="E36" s="460" t="s">
        <v>1072</v>
      </c>
      <c r="F36" s="462" t="s">
        <v>1253</v>
      </c>
      <c r="G36" s="23" t="s">
        <v>1065</v>
      </c>
      <c r="I36" s="206" t="s">
        <v>404</v>
      </c>
      <c r="P36" s="207">
        <v>10</v>
      </c>
      <c r="Q36" s="445" t="s">
        <v>295</v>
      </c>
      <c r="R36" s="445" t="s">
        <v>295</v>
      </c>
      <c r="S36" s="445" t="s">
        <v>295</v>
      </c>
      <c r="T36" s="445" t="s">
        <v>295</v>
      </c>
      <c r="U36" s="207">
        <v>10</v>
      </c>
      <c r="V36" s="207">
        <v>10</v>
      </c>
      <c r="W36" s="60">
        <v>3</v>
      </c>
      <c r="Y36" s="78" t="s">
        <v>1100</v>
      </c>
      <c r="AA36" s="70"/>
      <c r="AB36" s="70"/>
      <c r="AC36" s="76"/>
      <c r="AD36" s="76"/>
      <c r="AE36" s="76"/>
      <c r="AF36" s="76"/>
      <c r="AG36" s="70"/>
      <c r="AH36" s="70"/>
      <c r="AI36" s="70"/>
      <c r="AJ36" s="70"/>
    </row>
    <row r="37" spans="1:36">
      <c r="A37" s="459"/>
      <c r="B37" s="459"/>
      <c r="C37" s="459"/>
      <c r="E37" s="460"/>
      <c r="F37" s="460"/>
      <c r="AA37" s="70"/>
      <c r="AB37" s="70"/>
      <c r="AC37" s="76"/>
      <c r="AD37" s="76"/>
      <c r="AE37" s="76"/>
      <c r="AF37" s="76"/>
      <c r="AG37" s="70"/>
      <c r="AH37" s="70"/>
      <c r="AI37" s="70"/>
      <c r="AJ37" s="70"/>
    </row>
    <row r="38" spans="1:36">
      <c r="A38" s="459"/>
      <c r="B38" s="459"/>
      <c r="C38" s="459"/>
      <c r="E38" s="460"/>
      <c r="F38" s="460"/>
      <c r="AA38" s="70"/>
      <c r="AB38" s="70"/>
      <c r="AC38" s="76"/>
      <c r="AD38" s="76"/>
      <c r="AE38" s="76"/>
      <c r="AF38" s="76"/>
      <c r="AG38" s="70"/>
      <c r="AH38" s="70"/>
      <c r="AI38" s="70"/>
      <c r="AJ38" s="70"/>
    </row>
    <row r="39" spans="1:36">
      <c r="A39" s="459"/>
      <c r="B39" s="459"/>
      <c r="C39" s="459"/>
      <c r="E39" s="460"/>
      <c r="F39" s="460"/>
      <c r="AA39" s="70"/>
      <c r="AB39" s="70"/>
      <c r="AC39" s="76"/>
      <c r="AD39" s="76"/>
      <c r="AE39" s="76"/>
      <c r="AF39" s="76"/>
      <c r="AG39" s="70"/>
      <c r="AH39" s="70"/>
      <c r="AI39" s="70"/>
      <c r="AJ39" s="70"/>
    </row>
    <row r="40" spans="1:36">
      <c r="A40" s="459"/>
      <c r="B40" s="459"/>
      <c r="C40" s="459"/>
      <c r="E40" s="460"/>
      <c r="F40" s="460"/>
      <c r="AA40" s="70"/>
      <c r="AB40" s="70"/>
      <c r="AC40" s="76"/>
      <c r="AD40" s="76"/>
      <c r="AE40" s="76"/>
      <c r="AF40" s="76"/>
      <c r="AG40" s="70"/>
      <c r="AH40" s="70"/>
      <c r="AI40" s="70"/>
      <c r="AJ40" s="70"/>
    </row>
    <row r="41" spans="1:36">
      <c r="A41" s="459"/>
      <c r="B41" s="459"/>
      <c r="C41" s="459"/>
      <c r="E41" s="460"/>
      <c r="F41" s="460"/>
      <c r="AA41" s="70"/>
      <c r="AB41" s="70"/>
      <c r="AC41" s="76"/>
      <c r="AD41" s="76"/>
      <c r="AE41" s="76"/>
      <c r="AF41" s="76"/>
      <c r="AG41" s="70"/>
      <c r="AH41" s="70"/>
      <c r="AI41" s="70"/>
      <c r="AJ41" s="70"/>
    </row>
    <row r="42" spans="1:36">
      <c r="AA42" s="70"/>
      <c r="AB42" s="70"/>
      <c r="AC42" s="76"/>
      <c r="AD42" s="76"/>
      <c r="AE42" s="76"/>
      <c r="AF42" s="76"/>
      <c r="AG42" s="70"/>
      <c r="AH42" s="70"/>
      <c r="AI42" s="70"/>
      <c r="AJ42" s="70"/>
    </row>
    <row r="43" spans="1:36" ht="18.75" customHeight="1">
      <c r="D43" s="540" t="s">
        <v>188</v>
      </c>
      <c r="E43" s="540"/>
      <c r="F43" s="540"/>
      <c r="G43" s="528" t="s">
        <v>1015</v>
      </c>
      <c r="H43" s="528"/>
      <c r="I43" s="528"/>
      <c r="J43" s="528"/>
      <c r="K43" s="528"/>
      <c r="L43" s="528"/>
      <c r="M43" s="528"/>
      <c r="N43" s="528"/>
      <c r="O43" s="528"/>
      <c r="P43" s="528"/>
      <c r="Q43" s="528"/>
      <c r="R43" s="528"/>
      <c r="S43" s="528"/>
      <c r="T43" s="528"/>
      <c r="U43" s="528"/>
      <c r="V43" s="528"/>
      <c r="W43" s="528"/>
      <c r="AA43" s="70"/>
      <c r="AB43" s="70"/>
      <c r="AC43" s="76"/>
      <c r="AD43" s="76"/>
      <c r="AE43" s="76"/>
      <c r="AF43" s="70"/>
      <c r="AG43" s="70"/>
      <c r="AH43" s="70"/>
      <c r="AI43" s="70"/>
    </row>
    <row r="44" spans="1:36" ht="12.75" customHeight="1">
      <c r="D44" s="398"/>
      <c r="E44" s="398"/>
      <c r="F44" s="398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03"/>
      <c r="S44" s="203"/>
      <c r="AA44" s="70"/>
      <c r="AB44" s="70"/>
      <c r="AC44" s="76"/>
      <c r="AD44" s="76"/>
      <c r="AE44" s="76"/>
      <c r="AF44" s="70"/>
      <c r="AG44" s="70"/>
      <c r="AH44" s="70"/>
      <c r="AI44" s="70"/>
    </row>
    <row r="45" spans="1:36" ht="12.75" customHeight="1">
      <c r="D45" s="398"/>
      <c r="E45" s="398"/>
      <c r="F45" s="398"/>
      <c r="G45" s="203"/>
      <c r="H45" s="203"/>
      <c r="I45" s="203"/>
      <c r="AA45" s="70"/>
      <c r="AB45" s="70"/>
      <c r="AC45" s="76"/>
      <c r="AD45" s="76"/>
      <c r="AE45" s="76"/>
      <c r="AF45" s="70"/>
      <c r="AG45" s="70"/>
      <c r="AH45" s="70"/>
      <c r="AI45" s="70"/>
    </row>
    <row r="46" spans="1:36" ht="12.75" customHeight="1">
      <c r="D46" s="540" t="s">
        <v>189</v>
      </c>
      <c r="E46" s="540"/>
      <c r="F46" s="540"/>
      <c r="G46" s="528" t="s">
        <v>1249</v>
      </c>
      <c r="H46" s="528"/>
      <c r="I46" s="528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8"/>
      <c r="U46" s="528"/>
      <c r="V46" s="528"/>
      <c r="W46" s="528"/>
      <c r="X46" s="203"/>
      <c r="Y46" s="203"/>
      <c r="AA46" s="70"/>
      <c r="AB46" s="70"/>
      <c r="AC46" s="76"/>
      <c r="AD46" s="76"/>
      <c r="AE46" s="76"/>
      <c r="AF46" s="70"/>
      <c r="AG46" s="70"/>
      <c r="AH46" s="70"/>
      <c r="AI46" s="70"/>
    </row>
    <row r="47" spans="1:36">
      <c r="D47" s="524"/>
      <c r="E47" s="524"/>
      <c r="G47" s="524"/>
      <c r="H47" s="524"/>
      <c r="I47" s="524"/>
      <c r="J47" s="524"/>
      <c r="K47" s="524"/>
      <c r="L47" s="524"/>
      <c r="M47" s="524"/>
      <c r="N47" s="524"/>
      <c r="O47" s="524"/>
      <c r="P47" s="524"/>
      <c r="Q47" s="524"/>
      <c r="R47" s="524"/>
      <c r="S47" s="524"/>
      <c r="AA47" s="70"/>
      <c r="AB47" s="70"/>
      <c r="AC47" s="76"/>
      <c r="AD47" s="76"/>
      <c r="AE47" s="76"/>
      <c r="AF47" s="76"/>
      <c r="AG47" s="70"/>
      <c r="AH47" s="70"/>
      <c r="AI47" s="70"/>
      <c r="AJ47" s="70"/>
    </row>
    <row r="48" spans="1:36">
      <c r="AA48" s="70"/>
      <c r="AB48" s="70"/>
      <c r="AC48" s="76"/>
      <c r="AD48" s="76"/>
      <c r="AE48" s="76"/>
      <c r="AF48" s="76"/>
      <c r="AG48" s="70"/>
      <c r="AH48" s="70"/>
      <c r="AI48" s="70"/>
      <c r="AJ48" s="70"/>
    </row>
    <row r="49" spans="27:36">
      <c r="AA49" s="70"/>
      <c r="AB49" s="70"/>
      <c r="AC49" s="76"/>
      <c r="AD49" s="76"/>
      <c r="AE49" s="76"/>
      <c r="AF49" s="76"/>
      <c r="AG49" s="70"/>
      <c r="AH49" s="70"/>
      <c r="AI49" s="70"/>
      <c r="AJ49" s="70"/>
    </row>
    <row r="50" spans="27:36">
      <c r="AA50" s="70"/>
      <c r="AB50" s="70"/>
      <c r="AC50" s="76"/>
      <c r="AD50" s="76"/>
      <c r="AE50" s="76"/>
      <c r="AF50" s="76"/>
      <c r="AG50" s="70"/>
      <c r="AH50" s="70"/>
      <c r="AI50" s="70"/>
      <c r="AJ50" s="70"/>
    </row>
    <row r="51" spans="27:36">
      <c r="AA51" s="70"/>
      <c r="AB51" s="70"/>
      <c r="AC51" s="76"/>
      <c r="AD51" s="76"/>
      <c r="AE51" s="76"/>
      <c r="AF51" s="76"/>
      <c r="AG51" s="70"/>
      <c r="AH51" s="70"/>
      <c r="AI51" s="70"/>
      <c r="AJ51" s="70"/>
    </row>
    <row r="52" spans="27:36" ht="12.75" customHeight="1">
      <c r="AA52" s="70"/>
      <c r="AB52" s="70"/>
      <c r="AC52" s="76"/>
      <c r="AD52" s="76"/>
      <c r="AE52" s="76"/>
      <c r="AF52" s="76"/>
      <c r="AG52" s="70"/>
      <c r="AH52" s="70"/>
      <c r="AI52" s="70"/>
      <c r="AJ52" s="70"/>
    </row>
    <row r="53" spans="27:36" ht="12.75" customHeight="1">
      <c r="AA53" s="70"/>
      <c r="AB53" s="70"/>
      <c r="AC53" s="76"/>
      <c r="AD53" s="76"/>
      <c r="AE53" s="76"/>
      <c r="AF53" s="76"/>
      <c r="AG53" s="70"/>
      <c r="AH53" s="70"/>
      <c r="AI53" s="70"/>
      <c r="AJ53" s="70"/>
    </row>
    <row r="54" spans="27:36" ht="12.75" customHeight="1">
      <c r="AA54" s="70"/>
      <c r="AB54" s="70"/>
      <c r="AC54" s="76"/>
      <c r="AD54" s="76"/>
      <c r="AE54" s="76"/>
      <c r="AF54" s="76"/>
      <c r="AG54" s="70"/>
      <c r="AH54" s="70"/>
      <c r="AI54" s="70"/>
      <c r="AJ54" s="70"/>
    </row>
    <row r="55" spans="27:36" ht="12.75" customHeight="1">
      <c r="AA55" s="70"/>
      <c r="AB55" s="70"/>
      <c r="AC55" s="76"/>
      <c r="AD55" s="76"/>
      <c r="AE55" s="76"/>
      <c r="AF55" s="76"/>
      <c r="AG55" s="70"/>
      <c r="AH55" s="70"/>
      <c r="AI55" s="70"/>
      <c r="AJ55" s="70"/>
    </row>
  </sheetData>
  <mergeCells count="30">
    <mergeCell ref="A6:Y6"/>
    <mergeCell ref="A1:Y1"/>
    <mergeCell ref="A2:Y2"/>
    <mergeCell ref="A3:Y3"/>
    <mergeCell ref="A4:Y4"/>
    <mergeCell ref="A5:Y5"/>
    <mergeCell ref="A10:A11"/>
    <mergeCell ref="B10:C10"/>
    <mergeCell ref="D10:D11"/>
    <mergeCell ref="E10:E11"/>
    <mergeCell ref="F10:F11"/>
    <mergeCell ref="A7:D7"/>
    <mergeCell ref="H7:P7"/>
    <mergeCell ref="A8:D8"/>
    <mergeCell ref="H9:I9"/>
    <mergeCell ref="T9:V9"/>
    <mergeCell ref="D47:E47"/>
    <mergeCell ref="G47:S47"/>
    <mergeCell ref="X10:X11"/>
    <mergeCell ref="Y10:Y11"/>
    <mergeCell ref="D43:F43"/>
    <mergeCell ref="G43:W43"/>
    <mergeCell ref="D46:F46"/>
    <mergeCell ref="G46:W46"/>
    <mergeCell ref="G10:G11"/>
    <mergeCell ref="H10:H11"/>
    <mergeCell ref="I10:I11"/>
    <mergeCell ref="P10:U10"/>
    <mergeCell ref="V10:V11"/>
    <mergeCell ref="W10:W11"/>
  </mergeCells>
  <printOptions horizontalCentered="1"/>
  <pageMargins left="0" right="0" top="0" bottom="0" header="0.51181102362204722" footer="0.51181102362204722"/>
  <pageSetup paperSize="9" scale="70" fitToHeight="0" orientation="portrait" horizontalDpi="300" verticalDpi="30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J56"/>
  <sheetViews>
    <sheetView zoomScaleNormal="100" zoomScaleSheetLayoutView="82" workbookViewId="0">
      <selection activeCell="G47" sqref="G47:W47"/>
    </sheetView>
  </sheetViews>
  <sheetFormatPr defaultColWidth="9.140625" defaultRowHeight="12.75" outlineLevelCol="1"/>
  <cols>
    <col min="1" max="1" width="6.7109375" style="39" customWidth="1"/>
    <col min="2" max="2" width="5.28515625" style="39" hidden="1" customWidth="1"/>
    <col min="3" max="3" width="5.5703125" style="39" hidden="1" customWidth="1"/>
    <col min="4" max="4" width="21.7109375" style="23" customWidth="1"/>
    <col min="5" max="5" width="10.5703125" style="42" customWidth="1"/>
    <col min="6" max="6" width="5.42578125" style="42" customWidth="1"/>
    <col min="7" max="7" width="16.42578125" style="23" customWidth="1"/>
    <col min="8" max="8" width="6.7109375" style="23" hidden="1" customWidth="1"/>
    <col min="9" max="9" width="11.85546875" style="23" customWidth="1"/>
    <col min="10" max="15" width="8.42578125" style="23" hidden="1" customWidth="1" outlineLevel="1"/>
    <col min="16" max="16" width="5.5703125" style="23" customWidth="1" collapsed="1"/>
    <col min="17" max="17" width="5.7109375" style="23" customWidth="1"/>
    <col min="18" max="18" width="5" style="23" customWidth="1"/>
    <col min="19" max="19" width="5.42578125" style="23" customWidth="1"/>
    <col min="20" max="20" width="5.140625" style="23" customWidth="1"/>
    <col min="21" max="21" width="5.42578125" style="23" customWidth="1"/>
    <col min="22" max="22" width="7.140625" style="23" customWidth="1"/>
    <col min="23" max="23" width="5.7109375" style="23" customWidth="1"/>
    <col min="24" max="24" width="6.42578125" style="23" hidden="1" customWidth="1"/>
    <col min="25" max="25" width="28.28515625" style="23" customWidth="1"/>
    <col min="26" max="26" width="8" style="23" hidden="1" customWidth="1" outlineLevel="1"/>
    <col min="27" max="27" width="6.85546875" style="23" hidden="1" customWidth="1" outlineLevel="1"/>
    <col min="28" max="28" width="5.28515625" style="23" hidden="1" customWidth="1" outlineLevel="1"/>
    <col min="29" max="32" width="5.28515625" style="42" hidden="1" customWidth="1" outlineLevel="1"/>
    <col min="33" max="35" width="5.28515625" style="23" hidden="1" customWidth="1" outlineLevel="1"/>
    <col min="36" max="36" width="9.140625" style="23" collapsed="1"/>
    <col min="37" max="16384" width="9.140625" style="23"/>
  </cols>
  <sheetData>
    <row r="1" spans="1:3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AC1" s="23"/>
      <c r="AD1" s="23"/>
      <c r="AE1" s="23"/>
      <c r="AF1" s="23"/>
    </row>
    <row r="2" spans="1:35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AC2" s="23"/>
      <c r="AD2" s="23"/>
      <c r="AE2" s="23"/>
      <c r="AF2" s="23"/>
    </row>
    <row r="3" spans="1:3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AC3" s="23"/>
      <c r="AD3" s="23"/>
      <c r="AE3" s="23"/>
      <c r="AF3" s="23"/>
    </row>
    <row r="4" spans="1:3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AC4" s="23"/>
      <c r="AD4" s="23"/>
      <c r="AE4" s="23"/>
      <c r="AF4" s="23"/>
    </row>
    <row r="5" spans="1:35" ht="26.2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AC5" s="23"/>
      <c r="AD5" s="23"/>
      <c r="AE5" s="23"/>
      <c r="AF5" s="23"/>
    </row>
    <row r="6" spans="1:3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</row>
    <row r="7" spans="1:35" ht="12.75" customHeight="1">
      <c r="A7" s="488" t="s">
        <v>86</v>
      </c>
      <c r="B7" s="488"/>
      <c r="C7" s="488"/>
      <c r="D7" s="488"/>
      <c r="F7" s="41"/>
      <c r="G7" s="3"/>
      <c r="H7" s="542"/>
      <c r="I7" s="542"/>
      <c r="J7" s="542"/>
      <c r="K7" s="542"/>
      <c r="L7" s="542"/>
      <c r="M7" s="542"/>
      <c r="N7" s="542"/>
      <c r="O7" s="542"/>
      <c r="P7" s="542"/>
      <c r="Q7" s="39"/>
      <c r="R7" s="39"/>
      <c r="S7" s="39"/>
      <c r="T7" s="39"/>
      <c r="U7" s="39"/>
      <c r="V7" s="42"/>
      <c r="W7" s="42"/>
      <c r="Z7" s="23" t="s">
        <v>64</v>
      </c>
    </row>
    <row r="8" spans="1:35" ht="24.6" customHeight="1">
      <c r="A8" s="488" t="s">
        <v>1122</v>
      </c>
      <c r="B8" s="488"/>
      <c r="C8" s="488"/>
      <c r="D8" s="488"/>
      <c r="F8" s="41"/>
      <c r="G8" s="3"/>
      <c r="Y8" s="169" t="str">
        <f>d_6</f>
        <v>t° +20 вл. 58%</v>
      </c>
    </row>
    <row r="9" spans="1:35" ht="30.6" customHeight="1">
      <c r="A9" s="7" t="str">
        <f>d_4</f>
        <v>ЖЕНЩИНЫ</v>
      </c>
      <c r="B9" s="7"/>
      <c r="C9" s="7"/>
      <c r="F9" s="41"/>
      <c r="G9" s="3"/>
      <c r="H9" s="491"/>
      <c r="I9" s="491"/>
      <c r="J9" s="131"/>
      <c r="K9" s="131"/>
      <c r="L9" s="131"/>
      <c r="M9" s="131"/>
      <c r="N9" s="131"/>
      <c r="O9" s="131"/>
      <c r="P9" s="236" t="s">
        <v>107</v>
      </c>
      <c r="Q9" s="236"/>
      <c r="R9" s="236"/>
      <c r="S9" s="236"/>
      <c r="T9" s="490"/>
      <c r="U9" s="490"/>
      <c r="V9" s="490"/>
      <c r="W9" s="250" t="str">
        <f>'ДЛ-НА'!P12</f>
        <v>12:30</v>
      </c>
      <c r="Y9" s="123" t="s">
        <v>1118</v>
      </c>
    </row>
    <row r="10" spans="1:35" ht="13.5" thickBot="1">
      <c r="A10" s="543" t="s">
        <v>190</v>
      </c>
      <c r="B10" s="515" t="s">
        <v>135</v>
      </c>
      <c r="C10" s="515"/>
      <c r="D10" s="523" t="s">
        <v>68</v>
      </c>
      <c r="E10" s="523" t="s">
        <v>22</v>
      </c>
      <c r="F10" s="538" t="s">
        <v>30</v>
      </c>
      <c r="G10" s="523" t="s">
        <v>110</v>
      </c>
      <c r="H10" s="517" t="s">
        <v>112</v>
      </c>
      <c r="I10" s="515" t="s">
        <v>119</v>
      </c>
      <c r="J10" s="235"/>
      <c r="K10" s="235"/>
      <c r="L10" s="235"/>
      <c r="M10" s="235"/>
      <c r="N10" s="235"/>
      <c r="O10" s="235"/>
      <c r="P10" s="539" t="s">
        <v>31</v>
      </c>
      <c r="Q10" s="539"/>
      <c r="R10" s="539"/>
      <c r="S10" s="539"/>
      <c r="T10" s="539"/>
      <c r="U10" s="539"/>
      <c r="V10" s="541" t="s">
        <v>32</v>
      </c>
      <c r="W10" s="538" t="s">
        <v>33</v>
      </c>
      <c r="X10" s="538" t="s">
        <v>18</v>
      </c>
      <c r="Y10" s="539" t="s">
        <v>19</v>
      </c>
      <c r="AA10" s="118" t="s">
        <v>125</v>
      </c>
      <c r="AB10" s="118" t="s">
        <v>126</v>
      </c>
      <c r="AC10" s="118" t="s">
        <v>127</v>
      </c>
      <c r="AD10" s="118">
        <v>1</v>
      </c>
      <c r="AE10" s="118">
        <v>2</v>
      </c>
      <c r="AF10" s="118" t="s">
        <v>50</v>
      </c>
      <c r="AG10" s="118" t="s">
        <v>128</v>
      </c>
      <c r="AH10" s="118" t="s">
        <v>129</v>
      </c>
      <c r="AI10" s="118" t="s">
        <v>130</v>
      </c>
    </row>
    <row r="11" spans="1:35" ht="28.5" customHeight="1" thickBot="1">
      <c r="A11" s="543"/>
      <c r="B11" s="237" t="s">
        <v>136</v>
      </c>
      <c r="C11" s="237" t="s">
        <v>137</v>
      </c>
      <c r="D11" s="523"/>
      <c r="E11" s="523"/>
      <c r="F11" s="523"/>
      <c r="G11" s="523"/>
      <c r="H11" s="517"/>
      <c r="I11" s="515"/>
      <c r="J11" s="235">
        <v>1</v>
      </c>
      <c r="K11" s="235">
        <v>2</v>
      </c>
      <c r="L11" s="235">
        <v>3</v>
      </c>
      <c r="M11" s="235">
        <v>4</v>
      </c>
      <c r="N11" s="235">
        <v>5</v>
      </c>
      <c r="O11" s="235">
        <v>6</v>
      </c>
      <c r="P11" s="238">
        <v>1</v>
      </c>
      <c r="Q11" s="238">
        <v>2</v>
      </c>
      <c r="R11" s="238">
        <v>3</v>
      </c>
      <c r="S11" s="239">
        <v>4</v>
      </c>
      <c r="T11" s="239">
        <v>5</v>
      </c>
      <c r="U11" s="239">
        <v>6</v>
      </c>
      <c r="V11" s="541"/>
      <c r="W11" s="538"/>
      <c r="X11" s="538"/>
      <c r="Y11" s="539"/>
      <c r="AA11" s="148">
        <v>6.53</v>
      </c>
      <c r="AB11" s="148">
        <v>6.2</v>
      </c>
      <c r="AC11" s="149">
        <v>5.8</v>
      </c>
      <c r="AD11" s="149">
        <v>5.4</v>
      </c>
      <c r="AE11" s="149">
        <v>4.9000000000000004</v>
      </c>
      <c r="AF11" s="149">
        <v>4.4000000000000004</v>
      </c>
      <c r="AG11" s="149">
        <v>4</v>
      </c>
      <c r="AH11" s="149">
        <v>3.6</v>
      </c>
      <c r="AI11" s="150">
        <v>3.15</v>
      </c>
    </row>
    <row r="12" spans="1:35" s="58" customFormat="1" ht="20.100000000000001" customHeight="1">
      <c r="A12" s="205">
        <v>1</v>
      </c>
      <c r="B12" s="205">
        <v>2</v>
      </c>
      <c r="C12" s="205"/>
      <c r="D12" s="78" t="s">
        <v>1096</v>
      </c>
      <c r="E12" s="77" t="s">
        <v>1085</v>
      </c>
      <c r="F12" s="77" t="s">
        <v>48</v>
      </c>
      <c r="G12" s="78" t="s">
        <v>914</v>
      </c>
      <c r="H12" s="206">
        <f>VLOOKUP($Z12,УЧАСТНИКИ!$A$2:$L$655,7,FALSE)</f>
        <v>0</v>
      </c>
      <c r="I12" s="206" t="s">
        <v>342</v>
      </c>
      <c r="J12" s="229"/>
      <c r="K12" s="229">
        <v>477</v>
      </c>
      <c r="L12" s="229"/>
      <c r="M12" s="229">
        <v>491</v>
      </c>
      <c r="N12" s="229"/>
      <c r="O12" s="229"/>
      <c r="P12" s="207">
        <v>5.36</v>
      </c>
      <c r="Q12" s="207">
        <v>5.28</v>
      </c>
      <c r="R12" s="207" t="s">
        <v>295</v>
      </c>
      <c r="S12" s="207">
        <v>5.01</v>
      </c>
      <c r="T12" s="207" t="s">
        <v>295</v>
      </c>
      <c r="U12" s="207">
        <v>5.28</v>
      </c>
      <c r="V12" s="208">
        <f t="shared" ref="V12:V33" si="0">MAX(P12,Q12,R12,S12,T12,U12)</f>
        <v>5.36</v>
      </c>
      <c r="W12" s="60">
        <v>2</v>
      </c>
      <c r="X12" s="206">
        <f>VLOOKUP($Z12,УЧАСТНИКИ!$A$2:$L$655,9,FALSE)</f>
        <v>0</v>
      </c>
      <c r="Y12" s="78" t="s">
        <v>1099</v>
      </c>
      <c r="Z12" s="17" t="s">
        <v>493</v>
      </c>
      <c r="AA12" s="61" t="e">
        <f>#REF!</f>
        <v>#REF!</v>
      </c>
      <c r="AC12" s="57"/>
      <c r="AD12" s="57"/>
      <c r="AE12" s="57"/>
      <c r="AF12" s="57"/>
    </row>
    <row r="13" spans="1:35" s="58" customFormat="1" ht="27" customHeight="1">
      <c r="A13" s="205">
        <v>2</v>
      </c>
      <c r="B13" s="205">
        <v>2</v>
      </c>
      <c r="C13" s="205"/>
      <c r="D13" s="78" t="s">
        <v>1235</v>
      </c>
      <c r="E13" s="77" t="s">
        <v>1069</v>
      </c>
      <c r="F13" s="77" t="s">
        <v>49</v>
      </c>
      <c r="G13" s="78" t="s">
        <v>1068</v>
      </c>
      <c r="H13" s="206">
        <f>VLOOKUP($Z13,УЧАСТНИКИ!$A$2:$L$655,7,FALSE)</f>
        <v>0</v>
      </c>
      <c r="I13" s="206" t="s">
        <v>342</v>
      </c>
      <c r="J13" s="229"/>
      <c r="K13" s="229">
        <v>477</v>
      </c>
      <c r="L13" s="229"/>
      <c r="M13" s="229">
        <v>491</v>
      </c>
      <c r="N13" s="229"/>
      <c r="O13" s="229"/>
      <c r="P13" s="207">
        <v>4.87</v>
      </c>
      <c r="Q13" s="207">
        <v>5.0999999999999996</v>
      </c>
      <c r="R13" s="207">
        <v>5.23</v>
      </c>
      <c r="S13" s="207">
        <v>4.8499999999999996</v>
      </c>
      <c r="T13" s="207">
        <v>5.19</v>
      </c>
      <c r="U13" s="207">
        <v>5.1100000000000003</v>
      </c>
      <c r="V13" s="208">
        <f t="shared" si="0"/>
        <v>5.23</v>
      </c>
      <c r="W13" s="60">
        <v>2</v>
      </c>
      <c r="X13" s="206">
        <f>VLOOKUP($Z13,УЧАСТНИКИ!$A$2:$L$655,9,FALSE)</f>
        <v>0</v>
      </c>
      <c r="Y13" s="78" t="s">
        <v>1106</v>
      </c>
      <c r="Z13" s="272" t="s">
        <v>1024</v>
      </c>
      <c r="AA13" s="61" t="e">
        <f>#REF!</f>
        <v>#REF!</v>
      </c>
      <c r="AC13" s="57"/>
      <c r="AD13" s="57"/>
      <c r="AE13" s="57"/>
      <c r="AF13" s="57"/>
    </row>
    <row r="14" spans="1:35" s="58" customFormat="1" ht="24.75" customHeight="1">
      <c r="A14" s="205">
        <v>3</v>
      </c>
      <c r="B14" s="205">
        <v>4</v>
      </c>
      <c r="C14" s="205"/>
      <c r="D14" s="78" t="s">
        <v>1236</v>
      </c>
      <c r="E14" s="77" t="s">
        <v>1067</v>
      </c>
      <c r="F14" s="77" t="s">
        <v>49</v>
      </c>
      <c r="G14" s="78" t="s">
        <v>1065</v>
      </c>
      <c r="H14" s="206">
        <f>VLOOKUP($Z14,УЧАСТНИКИ!$A$2:$L$655,7,FALSE)</f>
        <v>0</v>
      </c>
      <c r="I14" s="206" t="s">
        <v>404</v>
      </c>
      <c r="J14" s="229"/>
      <c r="K14" s="229">
        <v>479</v>
      </c>
      <c r="L14" s="229"/>
      <c r="M14" s="229"/>
      <c r="N14" s="229"/>
      <c r="O14" s="229"/>
      <c r="P14" s="207" t="s">
        <v>295</v>
      </c>
      <c r="Q14" s="207">
        <v>4.7300000000000004</v>
      </c>
      <c r="R14" s="207">
        <v>4.66</v>
      </c>
      <c r="S14" s="207">
        <v>4.8499999999999996</v>
      </c>
      <c r="T14" s="207">
        <v>4.66</v>
      </c>
      <c r="U14" s="207">
        <v>4.82</v>
      </c>
      <c r="V14" s="208">
        <f t="shared" si="0"/>
        <v>4.8499999999999996</v>
      </c>
      <c r="W14" s="60">
        <v>3</v>
      </c>
      <c r="X14" s="206">
        <f>VLOOKUP($Z14,УЧАСТНИКИ!$A$2:$L$655,9,FALSE)</f>
        <v>0</v>
      </c>
      <c r="Y14" s="78" t="s">
        <v>354</v>
      </c>
      <c r="Z14" s="254" t="s">
        <v>168</v>
      </c>
      <c r="AA14" s="61"/>
      <c r="AC14" s="57"/>
      <c r="AD14" s="57"/>
      <c r="AE14" s="57"/>
      <c r="AF14" s="57"/>
    </row>
    <row r="15" spans="1:35" s="58" customFormat="1" ht="24" customHeight="1">
      <c r="A15" s="205">
        <v>4</v>
      </c>
      <c r="B15" s="205">
        <v>2</v>
      </c>
      <c r="C15" s="205"/>
      <c r="D15" s="78" t="s">
        <v>1097</v>
      </c>
      <c r="E15" s="77" t="s">
        <v>1069</v>
      </c>
      <c r="F15" s="77" t="s">
        <v>370</v>
      </c>
      <c r="G15" s="78" t="s">
        <v>1071</v>
      </c>
      <c r="H15" s="206">
        <f>VLOOKUP($Z15,УЧАСТНИКИ!$A$2:$L$655,7,FALSE)</f>
        <v>0</v>
      </c>
      <c r="I15" s="443" t="s">
        <v>342</v>
      </c>
      <c r="J15" s="229"/>
      <c r="K15" s="229"/>
      <c r="L15" s="229">
        <v>434</v>
      </c>
      <c r="M15" s="229">
        <v>434</v>
      </c>
      <c r="N15" s="229">
        <v>445</v>
      </c>
      <c r="O15" s="229"/>
      <c r="P15" s="207">
        <v>3.9</v>
      </c>
      <c r="Q15" s="207">
        <v>3.76</v>
      </c>
      <c r="R15" s="207" t="s">
        <v>295</v>
      </c>
      <c r="S15" s="207">
        <v>4.84</v>
      </c>
      <c r="T15" s="207" t="s">
        <v>295</v>
      </c>
      <c r="U15" s="207">
        <v>3.73</v>
      </c>
      <c r="V15" s="208">
        <f t="shared" si="0"/>
        <v>4.84</v>
      </c>
      <c r="W15" s="60">
        <v>3</v>
      </c>
      <c r="X15" s="206">
        <f>VLOOKUP($Z15,УЧАСТНИКИ!$A$2:$L$655,9,FALSE)</f>
        <v>0</v>
      </c>
      <c r="Y15" s="78" t="s">
        <v>1098</v>
      </c>
      <c r="Z15" s="254" t="s">
        <v>447</v>
      </c>
      <c r="AA15" s="61" t="e">
        <f>#REF!</f>
        <v>#REF!</v>
      </c>
      <c r="AC15" s="57"/>
      <c r="AD15" s="57"/>
      <c r="AE15" s="57"/>
      <c r="AF15" s="57"/>
    </row>
    <row r="16" spans="1:35" s="58" customFormat="1" ht="24" customHeight="1">
      <c r="A16" s="205">
        <v>5</v>
      </c>
      <c r="B16" s="205"/>
      <c r="C16" s="205"/>
      <c r="D16" s="78" t="s">
        <v>494</v>
      </c>
      <c r="E16" s="77" t="s">
        <v>1067</v>
      </c>
      <c r="F16" s="77" t="s">
        <v>49</v>
      </c>
      <c r="G16" s="78" t="s">
        <v>1065</v>
      </c>
      <c r="H16" s="206"/>
      <c r="I16" s="206" t="s">
        <v>404</v>
      </c>
      <c r="J16" s="229"/>
      <c r="K16" s="229"/>
      <c r="L16" s="229"/>
      <c r="M16" s="229"/>
      <c r="N16" s="229"/>
      <c r="O16" s="229"/>
      <c r="P16" s="207" t="s">
        <v>295</v>
      </c>
      <c r="Q16" s="207">
        <v>3.23</v>
      </c>
      <c r="R16" s="207">
        <v>4.78</v>
      </c>
      <c r="S16" s="207" t="s">
        <v>295</v>
      </c>
      <c r="T16" s="207">
        <v>4.72</v>
      </c>
      <c r="U16" s="207" t="s">
        <v>295</v>
      </c>
      <c r="V16" s="208">
        <v>4.78</v>
      </c>
      <c r="W16" s="60">
        <v>3</v>
      </c>
      <c r="X16" s="206"/>
      <c r="Y16" s="78" t="s">
        <v>354</v>
      </c>
      <c r="Z16" s="254"/>
      <c r="AA16" s="61"/>
      <c r="AC16" s="57"/>
      <c r="AD16" s="57"/>
      <c r="AE16" s="57"/>
      <c r="AF16" s="57"/>
    </row>
    <row r="17" spans="1:32" s="58" customFormat="1" ht="24.75" customHeight="1">
      <c r="A17" s="205">
        <v>6</v>
      </c>
      <c r="B17" s="205">
        <v>2</v>
      </c>
      <c r="C17" s="205"/>
      <c r="D17" s="78" t="s">
        <v>916</v>
      </c>
      <c r="E17" s="77" t="s">
        <v>1064</v>
      </c>
      <c r="F17" s="77" t="s">
        <v>50</v>
      </c>
      <c r="G17" s="78" t="s">
        <v>1065</v>
      </c>
      <c r="H17" s="206">
        <f>VLOOKUP($Z17,УЧАСТНИКИ!$A$2:$L$655,7,FALSE)</f>
        <v>0</v>
      </c>
      <c r="I17" s="206" t="str">
        <f>VLOOKUP($Z17,УЧАСТНИКИ!$A$2:$L$655,11,FALSE)</f>
        <v>МО</v>
      </c>
      <c r="J17" s="229">
        <v>464</v>
      </c>
      <c r="K17" s="229"/>
      <c r="L17" s="229">
        <v>466</v>
      </c>
      <c r="M17" s="229">
        <v>457</v>
      </c>
      <c r="N17" s="229">
        <v>462</v>
      </c>
      <c r="O17" s="229"/>
      <c r="P17" s="207">
        <v>3.17</v>
      </c>
      <c r="Q17" s="207">
        <v>4.3600000000000003</v>
      </c>
      <c r="R17" s="207">
        <v>4.21</v>
      </c>
      <c r="S17" s="207">
        <v>4.2300000000000004</v>
      </c>
      <c r="T17" s="207">
        <v>4.16</v>
      </c>
      <c r="U17" s="207">
        <v>4.47</v>
      </c>
      <c r="V17" s="208">
        <f t="shared" si="0"/>
        <v>4.47</v>
      </c>
      <c r="W17" s="60">
        <v>3</v>
      </c>
      <c r="X17" s="206">
        <f>VLOOKUP($Z17,УЧАСТНИКИ!$A$2:$L$655,9,FALSE)</f>
        <v>0</v>
      </c>
      <c r="Y17" s="78" t="str">
        <f>VLOOKUP($Z17,УЧАСТНИКИ!$A$2:$L$655,10,FALSE)</f>
        <v>КОВАЛЕНКО А.В.</v>
      </c>
      <c r="Z17" s="254" t="s">
        <v>48</v>
      </c>
      <c r="AA17" s="61" t="e">
        <f>#REF!</f>
        <v>#REF!</v>
      </c>
      <c r="AC17" s="57"/>
      <c r="AD17" s="57"/>
      <c r="AE17" s="57"/>
      <c r="AF17" s="57"/>
    </row>
    <row r="18" spans="1:32" s="58" customFormat="1" ht="24" customHeight="1">
      <c r="A18" s="205">
        <v>7</v>
      </c>
      <c r="B18" s="205">
        <v>2</v>
      </c>
      <c r="C18" s="205"/>
      <c r="D18" s="78" t="s">
        <v>935</v>
      </c>
      <c r="E18" s="77" t="s">
        <v>1073</v>
      </c>
      <c r="F18" s="77" t="s">
        <v>370</v>
      </c>
      <c r="G18" s="78" t="s">
        <v>1065</v>
      </c>
      <c r="H18" s="206">
        <f>VLOOKUP($Z18,УЧАСТНИКИ!$A$2:$L$655,7,FALSE)</f>
        <v>0</v>
      </c>
      <c r="I18" s="443" t="s">
        <v>404</v>
      </c>
      <c r="J18" s="229"/>
      <c r="K18" s="229"/>
      <c r="L18" s="229">
        <v>434</v>
      </c>
      <c r="M18" s="229">
        <v>434</v>
      </c>
      <c r="N18" s="229">
        <v>445</v>
      </c>
      <c r="O18" s="229"/>
      <c r="P18" s="207">
        <v>4.03</v>
      </c>
      <c r="Q18" s="207">
        <v>4.21</v>
      </c>
      <c r="R18" s="207">
        <v>4.2300000000000004</v>
      </c>
      <c r="S18" s="207">
        <v>4.08</v>
      </c>
      <c r="T18" s="207">
        <v>4.2300000000000004</v>
      </c>
      <c r="U18" s="207">
        <v>4.16</v>
      </c>
      <c r="V18" s="208">
        <f t="shared" si="0"/>
        <v>4.2300000000000004</v>
      </c>
      <c r="W18" s="60" t="s">
        <v>370</v>
      </c>
      <c r="X18" s="206">
        <f>VLOOKUP($Z18,УЧАСТНИКИ!$A$2:$L$655,9,FALSE)</f>
        <v>0</v>
      </c>
      <c r="Y18" s="78" t="s">
        <v>354</v>
      </c>
      <c r="Z18" s="254" t="s">
        <v>875</v>
      </c>
      <c r="AA18" s="61" t="e">
        <f>#REF!</f>
        <v>#REF!</v>
      </c>
      <c r="AC18" s="57"/>
      <c r="AD18" s="57"/>
      <c r="AE18" s="57"/>
      <c r="AF18" s="57"/>
    </row>
    <row r="19" spans="1:32" s="58" customFormat="1" ht="23.25" customHeight="1">
      <c r="A19" s="205">
        <v>8</v>
      </c>
      <c r="B19" s="205">
        <v>4</v>
      </c>
      <c r="C19" s="205"/>
      <c r="D19" s="78" t="s">
        <v>1133</v>
      </c>
      <c r="E19" s="77" t="s">
        <v>1075</v>
      </c>
      <c r="F19" s="77" t="s">
        <v>50</v>
      </c>
      <c r="G19" s="78" t="s">
        <v>1065</v>
      </c>
      <c r="H19" s="206">
        <f>VLOOKUP($Z19,УЧАСТНИКИ!$A$2:$L$655,7,FALSE)</f>
        <v>0</v>
      </c>
      <c r="I19" s="206" t="s">
        <v>404</v>
      </c>
      <c r="J19" s="229">
        <v>425</v>
      </c>
      <c r="K19" s="229">
        <v>433</v>
      </c>
      <c r="L19" s="229">
        <v>441</v>
      </c>
      <c r="M19" s="229">
        <v>430</v>
      </c>
      <c r="N19" s="229">
        <v>433</v>
      </c>
      <c r="O19" s="229">
        <v>435</v>
      </c>
      <c r="P19" s="207" t="s">
        <v>295</v>
      </c>
      <c r="Q19" s="207" t="s">
        <v>295</v>
      </c>
      <c r="R19" s="207">
        <v>4</v>
      </c>
      <c r="S19" s="207" t="s">
        <v>295</v>
      </c>
      <c r="T19" s="207" t="s">
        <v>295</v>
      </c>
      <c r="U19" s="207" t="s">
        <v>295</v>
      </c>
      <c r="V19" s="208">
        <f t="shared" si="0"/>
        <v>4</v>
      </c>
      <c r="W19" s="60" t="s">
        <v>370</v>
      </c>
      <c r="X19" s="206">
        <f>VLOOKUP($Z19,УЧАСТНИКИ!$A$2:$L$655,9,FALSE)</f>
        <v>0</v>
      </c>
      <c r="Y19" s="78" t="s">
        <v>354</v>
      </c>
      <c r="Z19" s="254" t="s">
        <v>990</v>
      </c>
      <c r="AA19" s="61"/>
      <c r="AC19" s="57"/>
      <c r="AD19" s="57"/>
      <c r="AE19" s="57"/>
      <c r="AF19" s="57"/>
    </row>
    <row r="20" spans="1:32" s="58" customFormat="1" ht="26.25" hidden="1" customHeight="1">
      <c r="A20" s="205">
        <v>11</v>
      </c>
      <c r="B20" s="205">
        <v>2</v>
      </c>
      <c r="C20" s="205"/>
      <c r="D20" s="78" t="e">
        <f>VLOOKUP($Z20,УЧАСТНИКИ!$A$2:$L$655,3,FALSE)</f>
        <v>#N/A</v>
      </c>
      <c r="E20" s="77" t="e">
        <f>VLOOKUP($Z20,УЧАСТНИКИ!$A$2:$L$655,4,FALSE)</f>
        <v>#N/A</v>
      </c>
      <c r="F20" s="77" t="e">
        <f>VLOOKUP($Z20,УЧАСТНИКИ!$A$2:$L$655,8,FALSE)</f>
        <v>#N/A</v>
      </c>
      <c r="G20" s="78" t="e">
        <f>VLOOKUP($Z20,УЧАСТНИКИ!$A$2:$L$655,5,FALSE)</f>
        <v>#N/A</v>
      </c>
      <c r="H20" s="206" t="e">
        <f>VLOOKUP($Z20,УЧАСТНИКИ!$A$2:$L$655,7,FALSE)</f>
        <v>#N/A</v>
      </c>
      <c r="I20" s="206" t="e">
        <f>VLOOKUP($Z20,УЧАСТНИКИ!$A$2:$L$655,11,FALSE)</f>
        <v>#N/A</v>
      </c>
      <c r="J20" s="229"/>
      <c r="K20" s="229"/>
      <c r="L20" s="229"/>
      <c r="M20" s="229"/>
      <c r="N20" s="229"/>
      <c r="O20" s="229"/>
      <c r="P20" s="207">
        <f t="shared" ref="P20:U35" si="1">J20/100</f>
        <v>0</v>
      </c>
      <c r="Q20" s="207">
        <f t="shared" si="1"/>
        <v>0</v>
      </c>
      <c r="R20" s="207">
        <f t="shared" si="1"/>
        <v>0</v>
      </c>
      <c r="S20" s="214">
        <f t="shared" si="1"/>
        <v>0</v>
      </c>
      <c r="T20" s="214">
        <f t="shared" si="1"/>
        <v>0</v>
      </c>
      <c r="U20" s="214">
        <f t="shared" si="1"/>
        <v>0</v>
      </c>
      <c r="V20" s="208">
        <f t="shared" si="0"/>
        <v>0</v>
      </c>
      <c r="W20" s="60" t="str">
        <f t="shared" ref="W20:W39" si="2">IF(V20&gt;=$AA$11,"МСМК",IF(V20&gt;=$AB$11,"МС",IF(V20&gt;=$AC$11,"КМС",IF(V20&gt;=$AD$11,"1",IF(V20&gt;=$AE$11,"2",IF(V20&gt;=$AF$11,"3",IF(V20&gt;=$AG$11,"1юн",IF(V20&gt;=$AH$11,"2юн",IF(V20&gt;=$AI$11,"3юн",IF(V20&lt;$AI$11,"б/р"))))))))))</f>
        <v>б/р</v>
      </c>
      <c r="X20" s="206" t="e">
        <f>VLOOKUP($Z20,УЧАСТНИКИ!$A$2:$L$655,9,FALSE)</f>
        <v>#N/A</v>
      </c>
      <c r="Y20" s="78" t="e">
        <f>VLOOKUP($Z20,УЧАСТНИКИ!$A$2:$L$655,10,FALSE)</f>
        <v>#N/A</v>
      </c>
      <c r="AA20" s="61" t="e">
        <f>#REF!</f>
        <v>#REF!</v>
      </c>
      <c r="AC20" s="57"/>
      <c r="AD20" s="57"/>
      <c r="AE20" s="57"/>
      <c r="AF20" s="57"/>
    </row>
    <row r="21" spans="1:32" s="58" customFormat="1" ht="27" hidden="1" customHeight="1">
      <c r="A21" s="205">
        <v>12</v>
      </c>
      <c r="B21" s="205">
        <v>2</v>
      </c>
      <c r="C21" s="205"/>
      <c r="D21" s="78" t="e">
        <f>VLOOKUP($Z21,УЧАСТНИКИ!$A$2:$L$655,3,FALSE)</f>
        <v>#N/A</v>
      </c>
      <c r="E21" s="77" t="e">
        <f>VLOOKUP($Z21,УЧАСТНИКИ!$A$2:$L$655,4,FALSE)</f>
        <v>#N/A</v>
      </c>
      <c r="F21" s="77" t="e">
        <f>VLOOKUP($Z21,УЧАСТНИКИ!$A$2:$L$655,8,FALSE)</f>
        <v>#N/A</v>
      </c>
      <c r="G21" s="78" t="e">
        <f>VLOOKUP($Z21,УЧАСТНИКИ!$A$2:$L$655,5,FALSE)</f>
        <v>#N/A</v>
      </c>
      <c r="H21" s="206" t="e">
        <f>VLOOKUP($Z21,УЧАСТНИКИ!$A$2:$L$655,7,FALSE)</f>
        <v>#N/A</v>
      </c>
      <c r="I21" s="206" t="e">
        <f>VLOOKUP($Z21,УЧАСТНИКИ!$A$2:$L$655,11,FALSE)</f>
        <v>#N/A</v>
      </c>
      <c r="J21" s="229"/>
      <c r="K21" s="229"/>
      <c r="L21" s="229"/>
      <c r="M21" s="229"/>
      <c r="N21" s="229"/>
      <c r="O21" s="229"/>
      <c r="P21" s="207">
        <f t="shared" si="1"/>
        <v>0</v>
      </c>
      <c r="Q21" s="207">
        <f t="shared" si="1"/>
        <v>0</v>
      </c>
      <c r="R21" s="207">
        <f t="shared" si="1"/>
        <v>0</v>
      </c>
      <c r="S21" s="214">
        <f t="shared" si="1"/>
        <v>0</v>
      </c>
      <c r="T21" s="214">
        <f t="shared" si="1"/>
        <v>0</v>
      </c>
      <c r="U21" s="214">
        <f t="shared" si="1"/>
        <v>0</v>
      </c>
      <c r="V21" s="208">
        <f t="shared" si="0"/>
        <v>0</v>
      </c>
      <c r="W21" s="60" t="str">
        <f t="shared" si="2"/>
        <v>б/р</v>
      </c>
      <c r="X21" s="206" t="e">
        <f>VLOOKUP($Z21,УЧАСТНИКИ!$A$2:$L$655,9,FALSE)</f>
        <v>#N/A</v>
      </c>
      <c r="Y21" s="78" t="e">
        <f>VLOOKUP($Z21,УЧАСТНИКИ!$A$2:$L$655,10,FALSE)</f>
        <v>#N/A</v>
      </c>
      <c r="Z21" s="254"/>
      <c r="AA21" s="61" t="e">
        <f>#REF!</f>
        <v>#REF!</v>
      </c>
      <c r="AC21" s="57"/>
      <c r="AD21" s="57"/>
      <c r="AE21" s="57"/>
      <c r="AF21" s="57"/>
    </row>
    <row r="22" spans="1:32" s="58" customFormat="1" ht="12.75" hidden="1" customHeight="1">
      <c r="A22" s="205">
        <v>13</v>
      </c>
      <c r="B22" s="205">
        <v>5</v>
      </c>
      <c r="C22" s="205"/>
      <c r="D22" s="78" t="e">
        <f>VLOOKUP($Z22,УЧАСТНИКИ!$A$2:$L$655,3,FALSE)</f>
        <v>#N/A</v>
      </c>
      <c r="E22" s="77" t="e">
        <f>VLOOKUP($Z22,УЧАСТНИКИ!$A$2:$L$655,4,FALSE)</f>
        <v>#N/A</v>
      </c>
      <c r="F22" s="77" t="e">
        <f>VLOOKUP($Z22,УЧАСТНИКИ!$A$2:$L$655,8,FALSE)</f>
        <v>#N/A</v>
      </c>
      <c r="G22" s="78" t="e">
        <f>VLOOKUP($Z22,УЧАСТНИКИ!$A$2:$L$655,5,FALSE)</f>
        <v>#N/A</v>
      </c>
      <c r="H22" s="206" t="e">
        <f>VLOOKUP($Z22,УЧАСТНИКИ!$A$2:$L$655,7,FALSE)</f>
        <v>#N/A</v>
      </c>
      <c r="I22" s="206" t="e">
        <f>VLOOKUP($Z22,УЧАСТНИКИ!$A$2:$L$655,11,FALSE)</f>
        <v>#N/A</v>
      </c>
      <c r="J22" s="229"/>
      <c r="K22" s="229"/>
      <c r="L22" s="229"/>
      <c r="M22" s="229"/>
      <c r="N22" s="229"/>
      <c r="O22" s="229"/>
      <c r="P22" s="207">
        <f t="shared" si="1"/>
        <v>0</v>
      </c>
      <c r="Q22" s="207">
        <f t="shared" si="1"/>
        <v>0</v>
      </c>
      <c r="R22" s="207">
        <f t="shared" si="1"/>
        <v>0</v>
      </c>
      <c r="S22" s="214">
        <f t="shared" si="1"/>
        <v>0</v>
      </c>
      <c r="T22" s="214">
        <f t="shared" si="1"/>
        <v>0</v>
      </c>
      <c r="U22" s="214">
        <f t="shared" si="1"/>
        <v>0</v>
      </c>
      <c r="V22" s="208">
        <f t="shared" si="0"/>
        <v>0</v>
      </c>
      <c r="W22" s="60" t="str">
        <f t="shared" si="2"/>
        <v>б/р</v>
      </c>
      <c r="X22" s="206" t="e">
        <f>VLOOKUP($Z22,УЧАСТНИКИ!$A$2:$L$655,9,FALSE)</f>
        <v>#N/A</v>
      </c>
      <c r="Y22" s="78" t="e">
        <f>VLOOKUP($Z22,УЧАСТНИКИ!$A$2:$L$655,10,FALSE)</f>
        <v>#N/A</v>
      </c>
      <c r="AA22" s="61"/>
      <c r="AC22" s="57"/>
      <c r="AD22" s="57"/>
      <c r="AE22" s="57"/>
      <c r="AF22" s="57"/>
    </row>
    <row r="23" spans="1:32" s="58" customFormat="1" ht="12.75" hidden="1" customHeight="1">
      <c r="A23" s="205">
        <v>14</v>
      </c>
      <c r="B23" s="205">
        <v>6</v>
      </c>
      <c r="C23" s="205"/>
      <c r="D23" s="78" t="e">
        <f>VLOOKUP($Z23,УЧАСТНИКИ!$A$2:$L$655,3,FALSE)</f>
        <v>#N/A</v>
      </c>
      <c r="E23" s="77" t="e">
        <f>VLOOKUP($Z23,УЧАСТНИКИ!$A$2:$L$655,4,FALSE)</f>
        <v>#N/A</v>
      </c>
      <c r="F23" s="77" t="e">
        <f>VLOOKUP($Z23,УЧАСТНИКИ!$A$2:$L$655,8,FALSE)</f>
        <v>#N/A</v>
      </c>
      <c r="G23" s="78" t="e">
        <f>VLOOKUP($Z23,УЧАСТНИКИ!$A$2:$L$655,5,FALSE)</f>
        <v>#N/A</v>
      </c>
      <c r="H23" s="206" t="e">
        <f>VLOOKUP($Z23,УЧАСТНИКИ!$A$2:$L$655,7,FALSE)</f>
        <v>#N/A</v>
      </c>
      <c r="I23" s="206" t="e">
        <f>VLOOKUP($Z23,УЧАСТНИКИ!$A$2:$L$655,11,FALSE)</f>
        <v>#N/A</v>
      </c>
      <c r="J23" s="229"/>
      <c r="K23" s="229"/>
      <c r="L23" s="229"/>
      <c r="M23" s="229"/>
      <c r="N23" s="229"/>
      <c r="O23" s="229"/>
      <c r="P23" s="207">
        <f t="shared" si="1"/>
        <v>0</v>
      </c>
      <c r="Q23" s="207">
        <f t="shared" si="1"/>
        <v>0</v>
      </c>
      <c r="R23" s="207">
        <f t="shared" si="1"/>
        <v>0</v>
      </c>
      <c r="S23" s="214">
        <f t="shared" si="1"/>
        <v>0</v>
      </c>
      <c r="T23" s="214">
        <f t="shared" si="1"/>
        <v>0</v>
      </c>
      <c r="U23" s="214">
        <f t="shared" si="1"/>
        <v>0</v>
      </c>
      <c r="V23" s="208">
        <f t="shared" si="0"/>
        <v>0</v>
      </c>
      <c r="W23" s="60" t="str">
        <f t="shared" si="2"/>
        <v>б/р</v>
      </c>
      <c r="X23" s="206" t="e">
        <f>VLOOKUP($Z23,УЧАСТНИКИ!$A$2:$L$655,9,FALSE)</f>
        <v>#N/A</v>
      </c>
      <c r="Y23" s="78" t="e">
        <f>VLOOKUP($Z23,УЧАСТНИКИ!$A$2:$L$655,10,FALSE)</f>
        <v>#N/A</v>
      </c>
      <c r="AA23" s="61"/>
      <c r="AC23" s="57"/>
      <c r="AD23" s="57"/>
      <c r="AE23" s="57"/>
      <c r="AF23" s="57"/>
    </row>
    <row r="24" spans="1:32" s="58" customFormat="1" ht="20.100000000000001" hidden="1" customHeight="1">
      <c r="A24" s="205">
        <v>15</v>
      </c>
      <c r="B24" s="205">
        <v>2</v>
      </c>
      <c r="C24" s="205"/>
      <c r="D24" s="78" t="e">
        <f>VLOOKUP($Z24,УЧАСТНИКИ!$A$2:$L$655,3,FALSE)</f>
        <v>#N/A</v>
      </c>
      <c r="E24" s="77" t="e">
        <f>VLOOKUP($Z24,УЧАСТНИКИ!$A$2:$L$655,4,FALSE)</f>
        <v>#N/A</v>
      </c>
      <c r="F24" s="77" t="e">
        <f>VLOOKUP($Z24,УЧАСТНИКИ!$A$2:$L$655,8,FALSE)</f>
        <v>#N/A</v>
      </c>
      <c r="G24" s="78" t="e">
        <f>VLOOKUP($Z24,УЧАСТНИКИ!$A$2:$L$655,5,FALSE)</f>
        <v>#N/A</v>
      </c>
      <c r="H24" s="206" t="e">
        <f>VLOOKUP($Z24,УЧАСТНИКИ!$A$2:$L$655,7,FALSE)</f>
        <v>#N/A</v>
      </c>
      <c r="I24" s="206" t="e">
        <f>VLOOKUP($Z24,УЧАСТНИКИ!$A$2:$L$655,11,FALSE)</f>
        <v>#N/A</v>
      </c>
      <c r="J24" s="229"/>
      <c r="K24" s="229"/>
      <c r="L24" s="229"/>
      <c r="M24" s="229"/>
      <c r="N24" s="229"/>
      <c r="O24" s="229"/>
      <c r="P24" s="207">
        <f t="shared" si="1"/>
        <v>0</v>
      </c>
      <c r="Q24" s="207">
        <f t="shared" si="1"/>
        <v>0</v>
      </c>
      <c r="R24" s="207">
        <f t="shared" si="1"/>
        <v>0</v>
      </c>
      <c r="S24" s="214">
        <f t="shared" si="1"/>
        <v>0</v>
      </c>
      <c r="T24" s="214">
        <f t="shared" si="1"/>
        <v>0</v>
      </c>
      <c r="U24" s="214">
        <f t="shared" si="1"/>
        <v>0</v>
      </c>
      <c r="V24" s="208">
        <f t="shared" si="0"/>
        <v>0</v>
      </c>
      <c r="W24" s="60" t="str">
        <f t="shared" si="2"/>
        <v>б/р</v>
      </c>
      <c r="X24" s="206" t="e">
        <f>VLOOKUP($Z24,УЧАСТНИКИ!$A$2:$L$655,9,FALSE)</f>
        <v>#N/A</v>
      </c>
      <c r="Y24" s="78" t="e">
        <f>VLOOKUP($Z24,УЧАСТНИКИ!$A$2:$L$655,10,FALSE)</f>
        <v>#N/A</v>
      </c>
      <c r="Z24" s="272"/>
      <c r="AA24" s="61" t="e">
        <f>#REF!</f>
        <v>#REF!</v>
      </c>
      <c r="AC24" s="57"/>
      <c r="AD24" s="57"/>
      <c r="AE24" s="57"/>
      <c r="AF24" s="57"/>
    </row>
    <row r="25" spans="1:32" s="58" customFormat="1" ht="27" hidden="1" customHeight="1">
      <c r="A25" s="205">
        <v>16</v>
      </c>
      <c r="B25" s="205">
        <v>2</v>
      </c>
      <c r="C25" s="205"/>
      <c r="D25" s="78" t="e">
        <f>VLOOKUP($Z25,УЧАСТНИКИ!$A$2:$L$655,3,FALSE)</f>
        <v>#N/A</v>
      </c>
      <c r="E25" s="77" t="e">
        <f>VLOOKUP($Z25,УЧАСТНИКИ!$A$2:$L$655,4,FALSE)</f>
        <v>#N/A</v>
      </c>
      <c r="F25" s="77" t="e">
        <f>VLOOKUP($Z25,УЧАСТНИКИ!$A$2:$L$655,8,FALSE)</f>
        <v>#N/A</v>
      </c>
      <c r="G25" s="78" t="e">
        <f>VLOOKUP($Z25,УЧАСТНИКИ!$A$2:$L$655,5,FALSE)</f>
        <v>#N/A</v>
      </c>
      <c r="H25" s="206" t="e">
        <f>VLOOKUP($Z25,УЧАСТНИКИ!$A$2:$L$655,7,FALSE)</f>
        <v>#N/A</v>
      </c>
      <c r="I25" s="206" t="e">
        <f>VLOOKUP($Z25,УЧАСТНИКИ!$A$2:$L$655,11,FALSE)</f>
        <v>#N/A</v>
      </c>
      <c r="J25" s="229"/>
      <c r="K25" s="229"/>
      <c r="L25" s="229"/>
      <c r="M25" s="229"/>
      <c r="N25" s="229"/>
      <c r="O25" s="229"/>
      <c r="P25" s="207">
        <f t="shared" si="1"/>
        <v>0</v>
      </c>
      <c r="Q25" s="207">
        <f t="shared" si="1"/>
        <v>0</v>
      </c>
      <c r="R25" s="207">
        <f t="shared" si="1"/>
        <v>0</v>
      </c>
      <c r="S25" s="214">
        <f t="shared" si="1"/>
        <v>0</v>
      </c>
      <c r="T25" s="214">
        <f t="shared" si="1"/>
        <v>0</v>
      </c>
      <c r="U25" s="214">
        <f t="shared" si="1"/>
        <v>0</v>
      </c>
      <c r="V25" s="208">
        <f t="shared" si="0"/>
        <v>0</v>
      </c>
      <c r="W25" s="60" t="str">
        <f t="shared" si="2"/>
        <v>б/р</v>
      </c>
      <c r="X25" s="206" t="e">
        <f>VLOOKUP($Z25,УЧАСТНИКИ!$A$2:$L$655,9,FALSE)</f>
        <v>#N/A</v>
      </c>
      <c r="Y25" s="78" t="e">
        <f>VLOOKUP($Z25,УЧАСТНИКИ!$A$2:$L$655,10,FALSE)</f>
        <v>#N/A</v>
      </c>
      <c r="Z25" s="272"/>
      <c r="AA25" s="61" t="e">
        <f>#REF!</f>
        <v>#REF!</v>
      </c>
      <c r="AC25" s="57"/>
      <c r="AD25" s="57"/>
      <c r="AE25" s="57"/>
      <c r="AF25" s="57"/>
    </row>
    <row r="26" spans="1:32" s="58" customFormat="1" ht="24.75" hidden="1" customHeight="1">
      <c r="A26" s="205">
        <v>17</v>
      </c>
      <c r="B26" s="205">
        <v>1</v>
      </c>
      <c r="C26" s="205"/>
      <c r="D26" s="78" t="e">
        <f>VLOOKUP($Z26,УЧАСТНИКИ!$A$2:$L$655,3,FALSE)</f>
        <v>#N/A</v>
      </c>
      <c r="E26" s="77" t="e">
        <f>VLOOKUP($Z26,УЧАСТНИКИ!$A$2:$L$655,4,FALSE)</f>
        <v>#N/A</v>
      </c>
      <c r="F26" s="77" t="e">
        <f>VLOOKUP($Z26,УЧАСТНИКИ!$A$2:$L$655,8,FALSE)</f>
        <v>#N/A</v>
      </c>
      <c r="G26" s="78" t="e">
        <f>VLOOKUP($Z26,УЧАСТНИКИ!$A$2:$L$655,5,FALSE)</f>
        <v>#N/A</v>
      </c>
      <c r="H26" s="206" t="e">
        <f>VLOOKUP($Z26,УЧАСТНИКИ!$A$2:$L$655,7,FALSE)</f>
        <v>#N/A</v>
      </c>
      <c r="I26" s="206" t="e">
        <f>VLOOKUP($Z26,УЧАСТНИКИ!$A$2:$L$655,11,FALSE)</f>
        <v>#N/A</v>
      </c>
      <c r="J26" s="229"/>
      <c r="K26" s="229"/>
      <c r="L26" s="229"/>
      <c r="M26" s="229"/>
      <c r="N26" s="229"/>
      <c r="O26" s="229"/>
      <c r="P26" s="207">
        <f t="shared" si="1"/>
        <v>0</v>
      </c>
      <c r="Q26" s="207">
        <f t="shared" si="1"/>
        <v>0</v>
      </c>
      <c r="R26" s="207">
        <f t="shared" si="1"/>
        <v>0</v>
      </c>
      <c r="S26" s="214">
        <f t="shared" si="1"/>
        <v>0</v>
      </c>
      <c r="T26" s="214">
        <f t="shared" si="1"/>
        <v>0</v>
      </c>
      <c r="U26" s="214">
        <f t="shared" si="1"/>
        <v>0</v>
      </c>
      <c r="V26" s="208">
        <f t="shared" si="0"/>
        <v>0</v>
      </c>
      <c r="W26" s="60" t="str">
        <f t="shared" si="2"/>
        <v>б/р</v>
      </c>
      <c r="X26" s="206" t="e">
        <f>VLOOKUP($Z26,УЧАСТНИКИ!$A$2:$L$655,9,FALSE)</f>
        <v>#N/A</v>
      </c>
      <c r="Y26" s="78" t="e">
        <f>VLOOKUP($Z26,УЧАСТНИКИ!$A$2:$L$655,10,FALSE)</f>
        <v>#N/A</v>
      </c>
      <c r="Z26" s="254"/>
      <c r="AA26" s="61" t="e">
        <f>#REF!</f>
        <v>#REF!</v>
      </c>
      <c r="AC26" s="57"/>
      <c r="AD26" s="57"/>
      <c r="AE26" s="57"/>
      <c r="AF26" s="57"/>
    </row>
    <row r="27" spans="1:32" s="58" customFormat="1" ht="24" hidden="1" customHeight="1">
      <c r="A27" s="205">
        <v>18</v>
      </c>
      <c r="B27" s="205">
        <v>2</v>
      </c>
      <c r="C27" s="205"/>
      <c r="D27" s="78" t="e">
        <f>VLOOKUP($Z27,УЧАСТНИКИ!$A$2:$L$655,3,FALSE)</f>
        <v>#N/A</v>
      </c>
      <c r="E27" s="77" t="e">
        <f>VLOOKUP($Z27,УЧАСТНИКИ!$A$2:$L$655,4,FALSE)</f>
        <v>#N/A</v>
      </c>
      <c r="F27" s="77" t="e">
        <f>VLOOKUP($Z27,УЧАСТНИКИ!$A$2:$L$655,8,FALSE)</f>
        <v>#N/A</v>
      </c>
      <c r="G27" s="78" t="e">
        <f>VLOOKUP($Z27,УЧАСТНИКИ!$A$2:$L$655,5,FALSE)</f>
        <v>#N/A</v>
      </c>
      <c r="H27" s="206" t="e">
        <f>VLOOKUP($Z27,УЧАСТНИКИ!$A$2:$L$655,7,FALSE)</f>
        <v>#N/A</v>
      </c>
      <c r="I27" s="206" t="e">
        <f>VLOOKUP($Z27,УЧАСТНИКИ!$A$2:$L$655,11,FALSE)</f>
        <v>#N/A</v>
      </c>
      <c r="J27" s="229"/>
      <c r="K27" s="229"/>
      <c r="L27" s="229"/>
      <c r="M27" s="229"/>
      <c r="N27" s="229"/>
      <c r="O27" s="229"/>
      <c r="P27" s="207">
        <f t="shared" si="1"/>
        <v>0</v>
      </c>
      <c r="Q27" s="207">
        <f t="shared" si="1"/>
        <v>0</v>
      </c>
      <c r="R27" s="207" t="s">
        <v>295</v>
      </c>
      <c r="S27" s="214">
        <f t="shared" si="1"/>
        <v>0</v>
      </c>
      <c r="T27" s="214">
        <f t="shared" si="1"/>
        <v>0</v>
      </c>
      <c r="U27" s="214">
        <f t="shared" si="1"/>
        <v>0</v>
      </c>
      <c r="V27" s="208">
        <f t="shared" si="0"/>
        <v>0</v>
      </c>
      <c r="W27" s="60" t="str">
        <f t="shared" si="2"/>
        <v>б/р</v>
      </c>
      <c r="X27" s="206" t="e">
        <f>VLOOKUP($Z27,УЧАСТНИКИ!$A$2:$L$655,9,FALSE)</f>
        <v>#N/A</v>
      </c>
      <c r="Y27" s="78" t="e">
        <f>VLOOKUP($Z27,УЧАСТНИКИ!$A$2:$L$655,10,FALSE)</f>
        <v>#N/A</v>
      </c>
      <c r="Z27" s="254"/>
      <c r="AA27" s="61" t="e">
        <f>#REF!</f>
        <v>#REF!</v>
      </c>
      <c r="AC27" s="57"/>
      <c r="AD27" s="57"/>
      <c r="AE27" s="57"/>
      <c r="AF27" s="57"/>
    </row>
    <row r="28" spans="1:32" s="58" customFormat="1" ht="24.75" hidden="1" customHeight="1">
      <c r="A28" s="205">
        <v>19</v>
      </c>
      <c r="B28" s="205">
        <v>3</v>
      </c>
      <c r="C28" s="205"/>
      <c r="D28" s="78" t="e">
        <f>VLOOKUP($Z28,УЧАСТНИКИ!$A$2:$L$655,3,FALSE)</f>
        <v>#N/A</v>
      </c>
      <c r="E28" s="77" t="e">
        <f>VLOOKUP($Z28,УЧАСТНИКИ!$A$2:$L$655,4,FALSE)</f>
        <v>#N/A</v>
      </c>
      <c r="F28" s="77" t="e">
        <f>VLOOKUP($Z28,УЧАСТНИКИ!$A$2:$L$655,8,FALSE)</f>
        <v>#N/A</v>
      </c>
      <c r="G28" s="78" t="e">
        <f>VLOOKUP($Z28,УЧАСТНИКИ!$A$2:$L$655,5,FALSE)</f>
        <v>#N/A</v>
      </c>
      <c r="H28" s="206" t="e">
        <f>VLOOKUP($Z28,УЧАСТНИКИ!$A$2:$L$655,7,FALSE)</f>
        <v>#N/A</v>
      </c>
      <c r="I28" s="206" t="e">
        <f>VLOOKUP($Z28,УЧАСТНИКИ!$A$2:$L$655,11,FALSE)</f>
        <v>#N/A</v>
      </c>
      <c r="J28" s="229"/>
      <c r="K28" s="229"/>
      <c r="L28" s="229"/>
      <c r="M28" s="229"/>
      <c r="N28" s="229"/>
      <c r="O28" s="229"/>
      <c r="P28" s="207" t="s">
        <v>295</v>
      </c>
      <c r="Q28" s="207">
        <f>K28/100</f>
        <v>0</v>
      </c>
      <c r="R28" s="207">
        <f>L28/100</f>
        <v>0</v>
      </c>
      <c r="S28" s="214">
        <f t="shared" si="1"/>
        <v>0</v>
      </c>
      <c r="T28" s="214">
        <f t="shared" si="1"/>
        <v>0</v>
      </c>
      <c r="U28" s="214">
        <f t="shared" si="1"/>
        <v>0</v>
      </c>
      <c r="V28" s="208">
        <f t="shared" si="0"/>
        <v>0</v>
      </c>
      <c r="W28" s="60" t="str">
        <f t="shared" si="2"/>
        <v>б/р</v>
      </c>
      <c r="X28" s="206" t="e">
        <f>VLOOKUP($Z28,УЧАСТНИКИ!$A$2:$L$655,9,FALSE)</f>
        <v>#N/A</v>
      </c>
      <c r="Y28" s="78" t="e">
        <f>VLOOKUP($Z28,УЧАСТНИКИ!$A$2:$L$655,10,FALSE)</f>
        <v>#N/A</v>
      </c>
      <c r="Z28" s="272"/>
      <c r="AA28" s="61"/>
      <c r="AC28" s="57"/>
      <c r="AD28" s="57"/>
      <c r="AE28" s="57"/>
      <c r="AF28" s="57"/>
    </row>
    <row r="29" spans="1:32" s="58" customFormat="1" ht="24" hidden="1" customHeight="1">
      <c r="A29" s="205">
        <v>20</v>
      </c>
      <c r="B29" s="205">
        <v>2</v>
      </c>
      <c r="C29" s="205"/>
      <c r="D29" s="78" t="e">
        <f>VLOOKUP($Z29,УЧАСТНИКИ!$A$2:$L$655,3,FALSE)</f>
        <v>#N/A</v>
      </c>
      <c r="E29" s="77" t="e">
        <f>VLOOKUP($Z29,УЧАСТНИКИ!$A$2:$L$655,4,FALSE)</f>
        <v>#N/A</v>
      </c>
      <c r="F29" s="77" t="e">
        <f>VLOOKUP($Z29,УЧАСТНИКИ!$A$2:$L$655,8,FALSE)</f>
        <v>#N/A</v>
      </c>
      <c r="G29" s="78" t="e">
        <f>VLOOKUP($Z29,УЧАСТНИКИ!$A$2:$L$655,5,FALSE)</f>
        <v>#N/A</v>
      </c>
      <c r="H29" s="206" t="e">
        <f>VLOOKUP($Z29,УЧАСТНИКИ!$A$2:$L$655,7,FALSE)</f>
        <v>#N/A</v>
      </c>
      <c r="I29" s="206" t="e">
        <f>VLOOKUP($Z29,УЧАСТНИКИ!$A$2:$L$655,11,FALSE)</f>
        <v>#N/A</v>
      </c>
      <c r="J29" s="229"/>
      <c r="K29" s="229"/>
      <c r="L29" s="229"/>
      <c r="M29" s="229"/>
      <c r="N29" s="229"/>
      <c r="O29" s="229"/>
      <c r="P29" s="207">
        <f>J29/100</f>
        <v>0</v>
      </c>
      <c r="Q29" s="207">
        <f>K29/100</f>
        <v>0</v>
      </c>
      <c r="R29" s="207">
        <f>L29/100</f>
        <v>0</v>
      </c>
      <c r="S29" s="214">
        <f t="shared" si="1"/>
        <v>0</v>
      </c>
      <c r="T29" s="214">
        <f t="shared" si="1"/>
        <v>0</v>
      </c>
      <c r="U29" s="214">
        <f t="shared" si="1"/>
        <v>0</v>
      </c>
      <c r="V29" s="208">
        <f t="shared" si="0"/>
        <v>0</v>
      </c>
      <c r="W29" s="60" t="str">
        <f t="shared" si="2"/>
        <v>б/р</v>
      </c>
      <c r="X29" s="206" t="e">
        <f>VLOOKUP($Z29,УЧАСТНИКИ!$A$2:$L$655,9,FALSE)</f>
        <v>#N/A</v>
      </c>
      <c r="Y29" s="78" t="e">
        <f>VLOOKUP($Z29,УЧАСТНИКИ!$A$2:$L$655,10,FALSE)</f>
        <v>#N/A</v>
      </c>
      <c r="Z29" s="254"/>
      <c r="AA29" s="61" t="e">
        <f>#REF!</f>
        <v>#REF!</v>
      </c>
      <c r="AC29" s="57"/>
      <c r="AD29" s="57"/>
      <c r="AE29" s="57"/>
      <c r="AF29" s="57"/>
    </row>
    <row r="30" spans="1:32" s="58" customFormat="1" ht="23.25" hidden="1" customHeight="1">
      <c r="A30" s="205">
        <v>21</v>
      </c>
      <c r="B30" s="205">
        <v>2</v>
      </c>
      <c r="C30" s="205"/>
      <c r="D30" s="78" t="e">
        <f>VLOOKUP($Z30,УЧАСТНИКИ!$A$2:$L$655,3,FALSE)</f>
        <v>#N/A</v>
      </c>
      <c r="E30" s="77" t="e">
        <f>VLOOKUP($Z30,УЧАСТНИКИ!$A$2:$L$655,4,FALSE)</f>
        <v>#N/A</v>
      </c>
      <c r="F30" s="77" t="e">
        <f>VLOOKUP($Z30,УЧАСТНИКИ!$A$2:$L$655,8,FALSE)</f>
        <v>#N/A</v>
      </c>
      <c r="G30" s="78" t="e">
        <f>VLOOKUP($Z30,УЧАСТНИКИ!$A$2:$L$655,5,FALSE)</f>
        <v>#N/A</v>
      </c>
      <c r="H30" s="206" t="e">
        <f>VLOOKUP($Z30,УЧАСТНИКИ!$A$2:$L$655,7,FALSE)</f>
        <v>#N/A</v>
      </c>
      <c r="I30" s="206" t="e">
        <f>VLOOKUP($Z30,УЧАСТНИКИ!$A$2:$L$655,11,FALSE)</f>
        <v>#N/A</v>
      </c>
      <c r="J30" s="229"/>
      <c r="K30" s="229"/>
      <c r="L30" s="229"/>
      <c r="M30" s="229"/>
      <c r="N30" s="229"/>
      <c r="O30" s="229"/>
      <c r="P30" s="207">
        <f>J30/100</f>
        <v>0</v>
      </c>
      <c r="Q30" s="207" t="s">
        <v>295</v>
      </c>
      <c r="R30" s="207">
        <f>L30/100</f>
        <v>0</v>
      </c>
      <c r="S30" s="214">
        <f t="shared" si="1"/>
        <v>0</v>
      </c>
      <c r="T30" s="214">
        <f t="shared" si="1"/>
        <v>0</v>
      </c>
      <c r="U30" s="214">
        <f t="shared" si="1"/>
        <v>0</v>
      </c>
      <c r="V30" s="208">
        <f t="shared" si="0"/>
        <v>0</v>
      </c>
      <c r="W30" s="60" t="str">
        <f t="shared" si="2"/>
        <v>б/р</v>
      </c>
      <c r="X30" s="206" t="e">
        <f>VLOOKUP($Z30,УЧАСТНИКИ!$A$2:$L$655,9,FALSE)</f>
        <v>#N/A</v>
      </c>
      <c r="Y30" s="78" t="e">
        <f>VLOOKUP($Z30,УЧАСТНИКИ!$A$2:$L$655,10,FALSE)</f>
        <v>#N/A</v>
      </c>
      <c r="Z30" s="254"/>
      <c r="AA30" s="61" t="e">
        <f>#REF!</f>
        <v>#REF!</v>
      </c>
      <c r="AC30" s="57"/>
      <c r="AD30" s="57"/>
      <c r="AE30" s="57"/>
      <c r="AF30" s="57"/>
    </row>
    <row r="31" spans="1:32" s="58" customFormat="1" ht="24.75" hidden="1" customHeight="1">
      <c r="A31" s="205">
        <v>22</v>
      </c>
      <c r="B31" s="205">
        <v>2</v>
      </c>
      <c r="C31" s="205"/>
      <c r="D31" s="78" t="e">
        <f>VLOOKUP($Z31,УЧАСТНИКИ!$A$2:$L$655,3,FALSE)</f>
        <v>#N/A</v>
      </c>
      <c r="E31" s="77" t="e">
        <f>VLOOKUP($Z31,УЧАСТНИКИ!$A$2:$L$655,4,FALSE)</f>
        <v>#N/A</v>
      </c>
      <c r="F31" s="77" t="e">
        <f>VLOOKUP($Z31,УЧАСТНИКИ!$A$2:$L$655,8,FALSE)</f>
        <v>#N/A</v>
      </c>
      <c r="G31" s="78" t="e">
        <f>VLOOKUP($Z31,УЧАСТНИКИ!$A$2:$L$655,5,FALSE)</f>
        <v>#N/A</v>
      </c>
      <c r="H31" s="206" t="e">
        <f>VLOOKUP($Z31,УЧАСТНИКИ!$A$2:$L$655,7,FALSE)</f>
        <v>#N/A</v>
      </c>
      <c r="I31" s="206" t="e">
        <f>VLOOKUP($Z31,УЧАСТНИКИ!$A$2:$L$655,11,FALSE)</f>
        <v>#N/A</v>
      </c>
      <c r="J31" s="229"/>
      <c r="K31" s="229"/>
      <c r="L31" s="229"/>
      <c r="M31" s="229"/>
      <c r="N31" s="229"/>
      <c r="O31" s="229"/>
      <c r="P31" s="207" t="s">
        <v>295</v>
      </c>
      <c r="Q31" s="207">
        <f>K31/100</f>
        <v>0</v>
      </c>
      <c r="R31" s="207" t="s">
        <v>295</v>
      </c>
      <c r="S31" s="214">
        <f t="shared" si="1"/>
        <v>0</v>
      </c>
      <c r="T31" s="214">
        <f t="shared" si="1"/>
        <v>0</v>
      </c>
      <c r="U31" s="214">
        <f t="shared" si="1"/>
        <v>0</v>
      </c>
      <c r="V31" s="208">
        <f t="shared" si="0"/>
        <v>0</v>
      </c>
      <c r="W31" s="60" t="str">
        <f t="shared" si="2"/>
        <v>б/р</v>
      </c>
      <c r="X31" s="206" t="e">
        <f>VLOOKUP($Z31,УЧАСТНИКИ!$A$2:$L$655,9,FALSE)</f>
        <v>#N/A</v>
      </c>
      <c r="Y31" s="78" t="e">
        <f>VLOOKUP($Z31,УЧАСТНИКИ!$A$2:$L$655,10,FALSE)</f>
        <v>#N/A</v>
      </c>
      <c r="Z31" s="254"/>
      <c r="AA31" s="61" t="e">
        <f>#REF!</f>
        <v>#REF!</v>
      </c>
      <c r="AC31" s="57"/>
      <c r="AD31" s="57"/>
      <c r="AE31" s="57"/>
      <c r="AF31" s="57"/>
    </row>
    <row r="32" spans="1:32" s="58" customFormat="1" ht="24.75" hidden="1" customHeight="1">
      <c r="A32" s="205">
        <v>23</v>
      </c>
      <c r="B32" s="205">
        <v>2</v>
      </c>
      <c r="C32" s="205"/>
      <c r="D32" s="78" t="e">
        <f>VLOOKUP($Z32,УЧАСТНИКИ!$A$2:$L$655,3,FALSE)</f>
        <v>#N/A</v>
      </c>
      <c r="E32" s="77" t="e">
        <f>VLOOKUP($Z32,УЧАСТНИКИ!$A$2:$L$655,4,FALSE)</f>
        <v>#N/A</v>
      </c>
      <c r="F32" s="77" t="e">
        <f>VLOOKUP($Z32,УЧАСТНИКИ!$A$2:$L$655,8,FALSE)</f>
        <v>#N/A</v>
      </c>
      <c r="G32" s="78" t="e">
        <f>VLOOKUP($Z32,УЧАСТНИКИ!$A$2:$L$655,5,FALSE)</f>
        <v>#N/A</v>
      </c>
      <c r="H32" s="206" t="e">
        <f>VLOOKUP($Z32,УЧАСТНИКИ!$A$2:$L$655,7,FALSE)</f>
        <v>#N/A</v>
      </c>
      <c r="I32" s="215" t="e">
        <f>VLOOKUP($Z32,УЧАСТНИКИ!$A$2:$L$655,11,FALSE)</f>
        <v>#N/A</v>
      </c>
      <c r="J32" s="229"/>
      <c r="K32" s="229"/>
      <c r="L32" s="229"/>
      <c r="M32" s="229"/>
      <c r="N32" s="229"/>
      <c r="O32" s="229"/>
      <c r="P32" s="207" t="s">
        <v>295</v>
      </c>
      <c r="Q32" s="207">
        <f>K32/100</f>
        <v>0</v>
      </c>
      <c r="R32" s="207">
        <f>L32/100</f>
        <v>0</v>
      </c>
      <c r="S32" s="214">
        <f t="shared" si="1"/>
        <v>0</v>
      </c>
      <c r="T32" s="214">
        <f t="shared" si="1"/>
        <v>0</v>
      </c>
      <c r="U32" s="214">
        <f t="shared" si="1"/>
        <v>0</v>
      </c>
      <c r="V32" s="208">
        <f t="shared" si="0"/>
        <v>0</v>
      </c>
      <c r="W32" s="60" t="str">
        <f t="shared" si="2"/>
        <v>б/р</v>
      </c>
      <c r="X32" s="206" t="e">
        <f>VLOOKUP($Z32,УЧАСТНИКИ!$A$2:$L$655,9,FALSE)</f>
        <v>#N/A</v>
      </c>
      <c r="Y32" s="78" t="e">
        <f>VLOOKUP($Z32,УЧАСТНИКИ!$A$2:$L$655,10,FALSE)</f>
        <v>#N/A</v>
      </c>
      <c r="Z32" s="316"/>
      <c r="AA32" s="61" t="e">
        <f>#REF!</f>
        <v>#REF!</v>
      </c>
      <c r="AC32" s="57"/>
      <c r="AD32" s="57"/>
      <c r="AE32" s="57"/>
      <c r="AF32" s="57"/>
    </row>
    <row r="33" spans="1:36" s="58" customFormat="1" ht="20.100000000000001" hidden="1" customHeight="1">
      <c r="A33" s="205">
        <v>24</v>
      </c>
      <c r="B33" s="205">
        <v>2</v>
      </c>
      <c r="C33" s="205"/>
      <c r="D33" s="78" t="e">
        <f>VLOOKUP($Z33,УЧАСТНИКИ!$A$2:$L$655,3,FALSE)</f>
        <v>#N/A</v>
      </c>
      <c r="E33" s="77" t="e">
        <f>VLOOKUP($Z33,УЧАСТНИКИ!$A$2:$L$655,4,FALSE)</f>
        <v>#N/A</v>
      </c>
      <c r="F33" s="77" t="e">
        <f>VLOOKUP($Z33,УЧАСТНИКИ!$A$2:$L$655,8,FALSE)</f>
        <v>#N/A</v>
      </c>
      <c r="G33" s="78" t="e">
        <f>VLOOKUP($Z33,УЧАСТНИКИ!$A$2:$L$655,5,FALSE)</f>
        <v>#N/A</v>
      </c>
      <c r="H33" s="206" t="e">
        <f>VLOOKUP($Z33,УЧАСТНИКИ!$A$2:$L$655,7,FALSE)</f>
        <v>#N/A</v>
      </c>
      <c r="I33" s="206" t="e">
        <f>VLOOKUP($Z33,УЧАСТНИКИ!$A$2:$L$655,11,FALSE)</f>
        <v>#N/A</v>
      </c>
      <c r="J33" s="229"/>
      <c r="K33" s="229"/>
      <c r="L33" s="229"/>
      <c r="M33" s="229"/>
      <c r="N33" s="229"/>
      <c r="O33" s="229"/>
      <c r="P33" s="207">
        <f>J33/100</f>
        <v>0</v>
      </c>
      <c r="Q33" s="207">
        <f>K33/100</f>
        <v>0</v>
      </c>
      <c r="R33" s="207">
        <f>L33/100</f>
        <v>0</v>
      </c>
      <c r="S33" s="214">
        <f t="shared" si="1"/>
        <v>0</v>
      </c>
      <c r="T33" s="214">
        <f t="shared" si="1"/>
        <v>0</v>
      </c>
      <c r="U33" s="214">
        <f t="shared" si="1"/>
        <v>0</v>
      </c>
      <c r="V33" s="208">
        <f t="shared" si="0"/>
        <v>0</v>
      </c>
      <c r="W33" s="60" t="str">
        <f t="shared" si="2"/>
        <v>б/р</v>
      </c>
      <c r="X33" s="206" t="e">
        <f>VLOOKUP($Z33,УЧАСТНИКИ!$A$2:$L$655,9,FALSE)</f>
        <v>#N/A</v>
      </c>
      <c r="Y33" s="78" t="e">
        <f>VLOOKUP($Z33,УЧАСТНИКИ!$A$2:$L$655,10,FALSE)</f>
        <v>#N/A</v>
      </c>
      <c r="AA33" s="61" t="e">
        <f>#REF!</f>
        <v>#REF!</v>
      </c>
      <c r="AC33" s="57"/>
      <c r="AD33" s="57"/>
      <c r="AE33" s="57"/>
      <c r="AF33" s="57"/>
    </row>
    <row r="34" spans="1:36" s="58" customFormat="1" ht="27" hidden="1" customHeight="1">
      <c r="A34" s="205"/>
      <c r="B34" s="205">
        <v>1</v>
      </c>
      <c r="C34" s="205"/>
      <c r="D34" s="78" t="e">
        <f>VLOOKUP($Z34,УЧАСТНИКИ!$A$2:$L$655,3,FALSE)</f>
        <v>#N/A</v>
      </c>
      <c r="E34" s="77" t="e">
        <f>VLOOKUP($Z34,УЧАСТНИКИ!$A$2:$L$655,4,FALSE)</f>
        <v>#N/A</v>
      </c>
      <c r="F34" s="77" t="e">
        <f>VLOOKUP($Z34,УЧАСТНИКИ!$A$2:$L$655,8,FALSE)</f>
        <v>#N/A</v>
      </c>
      <c r="G34" s="78" t="e">
        <f>VLOOKUP($Z34,УЧАСТНИКИ!$A$2:$L$655,5,FALSE)</f>
        <v>#N/A</v>
      </c>
      <c r="H34" s="206" t="e">
        <f>VLOOKUP($Z34,УЧАСТНИКИ!$A$2:$L$655,7,FALSE)</f>
        <v>#N/A</v>
      </c>
      <c r="I34" s="206" t="e">
        <f>VLOOKUP($Z34,УЧАСТНИКИ!$A$2:$L$655,11,FALSE)</f>
        <v>#N/A</v>
      </c>
      <c r="J34" s="229"/>
      <c r="K34" s="229"/>
      <c r="L34" s="229"/>
      <c r="M34" s="229"/>
      <c r="N34" s="229"/>
      <c r="O34" s="229"/>
      <c r="P34" s="207" t="s">
        <v>295</v>
      </c>
      <c r="Q34" s="207" t="s">
        <v>295</v>
      </c>
      <c r="R34" s="207" t="s">
        <v>295</v>
      </c>
      <c r="S34" s="214">
        <f t="shared" si="1"/>
        <v>0</v>
      </c>
      <c r="T34" s="214">
        <f t="shared" si="1"/>
        <v>0</v>
      </c>
      <c r="U34" s="214">
        <f t="shared" si="1"/>
        <v>0</v>
      </c>
      <c r="V34" s="208" t="s">
        <v>187</v>
      </c>
      <c r="W34" s="210" t="str">
        <f t="shared" si="2"/>
        <v>МСМК</v>
      </c>
      <c r="X34" s="206" t="e">
        <f>VLOOKUP($Z34,УЧАСТНИКИ!$A$2:$L$655,9,FALSE)</f>
        <v>#N/A</v>
      </c>
      <c r="Y34" s="78" t="e">
        <f>VLOOKUP($Z34,УЧАСТНИКИ!$A$2:$L$655,10,FALSE)</f>
        <v>#N/A</v>
      </c>
      <c r="Z34" s="254"/>
      <c r="AA34" s="61" t="e">
        <f>#REF!</f>
        <v>#REF!</v>
      </c>
      <c r="AC34" s="57"/>
      <c r="AD34" s="57"/>
      <c r="AE34" s="57"/>
      <c r="AF34" s="57"/>
    </row>
    <row r="35" spans="1:36" s="58" customFormat="1" ht="26.25" hidden="1" customHeight="1">
      <c r="A35" s="205"/>
      <c r="B35" s="205">
        <v>2</v>
      </c>
      <c r="C35" s="205"/>
      <c r="D35" s="78" t="e">
        <f>VLOOKUP($Z35,УЧАСТНИКИ!$A$2:$L$655,3,FALSE)</f>
        <v>#N/A</v>
      </c>
      <c r="E35" s="77" t="e">
        <f>VLOOKUP($Z35,УЧАСТНИКИ!$A$2:$L$655,4,FALSE)</f>
        <v>#N/A</v>
      </c>
      <c r="F35" s="77" t="e">
        <f>VLOOKUP($Z35,УЧАСТНИКИ!$A$2:$L$655,8,FALSE)</f>
        <v>#N/A</v>
      </c>
      <c r="G35" s="78" t="e">
        <f>VLOOKUP($Z35,УЧАСТНИКИ!$A$2:$L$655,5,FALSE)</f>
        <v>#N/A</v>
      </c>
      <c r="H35" s="206" t="e">
        <f>VLOOKUP($Z35,УЧАСТНИКИ!$A$2:$L$655,7,FALSE)</f>
        <v>#N/A</v>
      </c>
      <c r="I35" s="206" t="e">
        <f>VLOOKUP($Z35,УЧАСТНИКИ!$A$2:$L$655,11,FALSE)</f>
        <v>#N/A</v>
      </c>
      <c r="J35" s="229"/>
      <c r="K35" s="229"/>
      <c r="L35" s="229"/>
      <c r="M35" s="229"/>
      <c r="N35" s="229"/>
      <c r="O35" s="229"/>
      <c r="P35" s="207" t="s">
        <v>295</v>
      </c>
      <c r="Q35" s="207" t="s">
        <v>295</v>
      </c>
      <c r="R35" s="207" t="s">
        <v>295</v>
      </c>
      <c r="S35" s="214">
        <f t="shared" si="1"/>
        <v>0</v>
      </c>
      <c r="T35" s="214">
        <f t="shared" si="1"/>
        <v>0</v>
      </c>
      <c r="U35" s="214">
        <f t="shared" si="1"/>
        <v>0</v>
      </c>
      <c r="V35" s="208" t="s">
        <v>187</v>
      </c>
      <c r="W35" s="210" t="str">
        <f t="shared" si="2"/>
        <v>МСМК</v>
      </c>
      <c r="X35" s="206" t="e">
        <f>VLOOKUP($Z35,УЧАСТНИКИ!$A$2:$L$655,9,FALSE)</f>
        <v>#N/A</v>
      </c>
      <c r="Y35" s="78" t="e">
        <f>VLOOKUP($Z35,УЧАСТНИКИ!$A$2:$L$655,10,FALSE)</f>
        <v>#N/A</v>
      </c>
      <c r="Z35" s="316"/>
      <c r="AA35" s="61" t="e">
        <f>#REF!</f>
        <v>#REF!</v>
      </c>
      <c r="AC35" s="57"/>
      <c r="AD35" s="57"/>
      <c r="AE35" s="57"/>
      <c r="AF35" s="57"/>
    </row>
    <row r="36" spans="1:36" s="58" customFormat="1" ht="27" hidden="1" customHeight="1">
      <c r="A36" s="205"/>
      <c r="B36" s="205">
        <v>3</v>
      </c>
      <c r="C36" s="205"/>
      <c r="D36" s="78" t="e">
        <f>VLOOKUP($Z36,УЧАСТНИКИ!$A$2:$L$655,3,FALSE)</f>
        <v>#N/A</v>
      </c>
      <c r="E36" s="77" t="e">
        <f>VLOOKUP($Z36,УЧАСТНИКИ!$A$2:$L$655,4,FALSE)</f>
        <v>#N/A</v>
      </c>
      <c r="F36" s="77" t="e">
        <f>VLOOKUP($Z36,УЧАСТНИКИ!$A$2:$L$655,8,FALSE)</f>
        <v>#N/A</v>
      </c>
      <c r="G36" s="78" t="e">
        <f>VLOOKUP($Z36,УЧАСТНИКИ!$A$2:$L$655,5,FALSE)</f>
        <v>#N/A</v>
      </c>
      <c r="H36" s="206" t="e">
        <f>VLOOKUP($Z36,УЧАСТНИКИ!$A$2:$L$655,7,FALSE)</f>
        <v>#N/A</v>
      </c>
      <c r="I36" s="206" t="e">
        <f>VLOOKUP($Z36,УЧАСТНИКИ!$A$2:$L$655,11,FALSE)</f>
        <v>#N/A</v>
      </c>
      <c r="J36" s="229"/>
      <c r="K36" s="229"/>
      <c r="L36" s="229"/>
      <c r="M36" s="229"/>
      <c r="N36" s="229"/>
      <c r="O36" s="229"/>
      <c r="P36" s="207" t="s">
        <v>295</v>
      </c>
      <c r="Q36" s="207" t="s">
        <v>295</v>
      </c>
      <c r="R36" s="207" t="s">
        <v>334</v>
      </c>
      <c r="S36" s="214">
        <f t="shared" ref="S36:U40" si="3">M36/100</f>
        <v>0</v>
      </c>
      <c r="T36" s="214">
        <f t="shared" si="3"/>
        <v>0</v>
      </c>
      <c r="U36" s="214">
        <f t="shared" si="3"/>
        <v>0</v>
      </c>
      <c r="V36" s="208" t="s">
        <v>187</v>
      </c>
      <c r="W36" s="210" t="str">
        <f t="shared" si="2"/>
        <v>МСМК</v>
      </c>
      <c r="X36" s="206" t="e">
        <f>VLOOKUP($Z36,УЧАСТНИКИ!$A$2:$L$655,9,FALSE)</f>
        <v>#N/A</v>
      </c>
      <c r="Y36" s="78" t="e">
        <f>VLOOKUP($Z36,УЧАСТНИКИ!$A$2:$L$655,10,FALSE)</f>
        <v>#N/A</v>
      </c>
      <c r="Z36" s="272"/>
      <c r="AA36" s="61"/>
      <c r="AC36" s="57"/>
      <c r="AD36" s="57"/>
      <c r="AE36" s="57"/>
      <c r="AF36" s="57"/>
    </row>
    <row r="37" spans="1:36" s="58" customFormat="1" ht="20.100000000000001" hidden="1" customHeight="1">
      <c r="A37" s="205"/>
      <c r="B37" s="205">
        <v>2</v>
      </c>
      <c r="C37" s="205"/>
      <c r="D37" s="78" t="e">
        <f>VLOOKUP($Z37,УЧАСТНИКИ!$A$2:$L$655,3,FALSE)</f>
        <v>#N/A</v>
      </c>
      <c r="E37" s="77" t="e">
        <f>VLOOKUP($Z37,УЧАСТНИКИ!$A$2:$L$655,4,FALSE)</f>
        <v>#N/A</v>
      </c>
      <c r="F37" s="77" t="e">
        <f>VLOOKUP($Z37,УЧАСТНИКИ!$A$2:$L$655,8,FALSE)</f>
        <v>#N/A</v>
      </c>
      <c r="G37" s="78" t="e">
        <f>VLOOKUP($Z37,УЧАСТНИКИ!$A$2:$L$655,5,FALSE)</f>
        <v>#N/A</v>
      </c>
      <c r="H37" s="206" t="e">
        <f>VLOOKUP($Z37,УЧАСТНИКИ!$A$2:$L$655,7,FALSE)</f>
        <v>#N/A</v>
      </c>
      <c r="I37" s="206" t="e">
        <f>VLOOKUP($Z37,УЧАСТНИКИ!$A$2:$L$655,11,FALSE)</f>
        <v>#N/A</v>
      </c>
      <c r="J37" s="229"/>
      <c r="K37" s="229"/>
      <c r="L37" s="229"/>
      <c r="M37" s="229"/>
      <c r="N37" s="229"/>
      <c r="O37" s="229"/>
      <c r="P37" s="214">
        <f t="shared" ref="P37:R40" si="4">J37/100</f>
        <v>0</v>
      </c>
      <c r="Q37" s="214">
        <f t="shared" si="4"/>
        <v>0</v>
      </c>
      <c r="R37" s="214">
        <f t="shared" si="4"/>
        <v>0</v>
      </c>
      <c r="S37" s="214">
        <f t="shared" si="3"/>
        <v>0</v>
      </c>
      <c r="T37" s="214">
        <f t="shared" si="3"/>
        <v>0</v>
      </c>
      <c r="U37" s="214">
        <f t="shared" si="3"/>
        <v>0</v>
      </c>
      <c r="V37" s="208" t="s">
        <v>290</v>
      </c>
      <c r="W37" s="210" t="str">
        <f t="shared" si="2"/>
        <v>МСМК</v>
      </c>
      <c r="X37" s="206" t="e">
        <f>VLOOKUP($Z37,УЧАСТНИКИ!$A$2:$L$655,9,FALSE)</f>
        <v>#N/A</v>
      </c>
      <c r="Y37" s="78" t="e">
        <f>VLOOKUP($Z37,УЧАСТНИКИ!$A$2:$L$655,10,FALSE)</f>
        <v>#N/A</v>
      </c>
      <c r="Z37" s="31"/>
      <c r="AA37" s="61" t="e">
        <f>#REF!</f>
        <v>#REF!</v>
      </c>
      <c r="AC37" s="57"/>
      <c r="AD37" s="57"/>
      <c r="AE37" s="57"/>
      <c r="AF37" s="57"/>
    </row>
    <row r="38" spans="1:36" s="58" customFormat="1" ht="26.25" hidden="1" customHeight="1">
      <c r="A38" s="205"/>
      <c r="B38" s="205">
        <v>2</v>
      </c>
      <c r="C38" s="205"/>
      <c r="D38" s="78" t="e">
        <f>VLOOKUP($Z38,УЧАСТНИКИ!$A$2:$L$655,3,FALSE)</f>
        <v>#N/A</v>
      </c>
      <c r="E38" s="77" t="e">
        <f>VLOOKUP($Z38,УЧАСТНИКИ!$A$2:$L$655,4,FALSE)</f>
        <v>#N/A</v>
      </c>
      <c r="F38" s="77" t="e">
        <f>VLOOKUP($Z38,УЧАСТНИКИ!$A$2:$L$655,8,FALSE)</f>
        <v>#N/A</v>
      </c>
      <c r="G38" s="78" t="e">
        <f>VLOOKUP($Z38,УЧАСТНИКИ!$A$2:$L$655,5,FALSE)</f>
        <v>#N/A</v>
      </c>
      <c r="H38" s="206" t="e">
        <f>VLOOKUP($Z38,УЧАСТНИКИ!$A$2:$L$655,7,FALSE)</f>
        <v>#N/A</v>
      </c>
      <c r="I38" s="206" t="e">
        <f>VLOOKUP($Z38,УЧАСТНИКИ!$A$2:$L$655,11,FALSE)</f>
        <v>#N/A</v>
      </c>
      <c r="J38" s="229"/>
      <c r="K38" s="229"/>
      <c r="L38" s="229"/>
      <c r="M38" s="229"/>
      <c r="N38" s="229"/>
      <c r="O38" s="229"/>
      <c r="P38" s="214">
        <f t="shared" si="4"/>
        <v>0</v>
      </c>
      <c r="Q38" s="214">
        <f t="shared" si="4"/>
        <v>0</v>
      </c>
      <c r="R38" s="214">
        <f t="shared" si="4"/>
        <v>0</v>
      </c>
      <c r="S38" s="214">
        <f t="shared" si="3"/>
        <v>0</v>
      </c>
      <c r="T38" s="214">
        <f t="shared" si="3"/>
        <v>0</v>
      </c>
      <c r="U38" s="214">
        <f t="shared" si="3"/>
        <v>0</v>
      </c>
      <c r="V38" s="208" t="s">
        <v>290</v>
      </c>
      <c r="W38" s="210" t="str">
        <f t="shared" si="2"/>
        <v>МСМК</v>
      </c>
      <c r="X38" s="206" t="e">
        <f>VLOOKUP($Z38,УЧАСТНИКИ!$A$2:$L$655,9,FALSE)</f>
        <v>#N/A</v>
      </c>
      <c r="Y38" s="78" t="e">
        <f>VLOOKUP($Z38,УЧАСТНИКИ!$A$2:$L$655,10,FALSE)</f>
        <v>#N/A</v>
      </c>
      <c r="Z38" s="316"/>
      <c r="AA38" s="61" t="e">
        <f>#REF!</f>
        <v>#REF!</v>
      </c>
      <c r="AC38" s="57"/>
      <c r="AD38" s="57"/>
      <c r="AE38" s="57"/>
      <c r="AF38" s="57"/>
    </row>
    <row r="39" spans="1:36" s="58" customFormat="1" ht="27" hidden="1" customHeight="1">
      <c r="A39" s="205"/>
      <c r="B39" s="205">
        <v>4</v>
      </c>
      <c r="C39" s="205"/>
      <c r="D39" s="78" t="e">
        <f>VLOOKUP($Z39,УЧАСТНИКИ!$A$2:$L$655,3,FALSE)</f>
        <v>#N/A</v>
      </c>
      <c r="E39" s="77" t="e">
        <f>VLOOKUP($Z39,УЧАСТНИКИ!$A$2:$L$655,4,FALSE)</f>
        <v>#N/A</v>
      </c>
      <c r="F39" s="77" t="e">
        <f>VLOOKUP($Z39,УЧАСТНИКИ!$A$2:$L$655,8,FALSE)</f>
        <v>#N/A</v>
      </c>
      <c r="G39" s="78" t="e">
        <f>VLOOKUP($Z39,УЧАСТНИКИ!$A$2:$L$655,5,FALSE)</f>
        <v>#N/A</v>
      </c>
      <c r="H39" s="206" t="e">
        <f>VLOOKUP($Z39,УЧАСТНИКИ!$A$2:$L$655,7,FALSE)</f>
        <v>#N/A</v>
      </c>
      <c r="I39" s="206" t="e">
        <f>VLOOKUP($Z39,УЧАСТНИКИ!$A$2:$L$655,11,FALSE)</f>
        <v>#N/A</v>
      </c>
      <c r="J39" s="229"/>
      <c r="K39" s="229"/>
      <c r="L39" s="229"/>
      <c r="M39" s="229"/>
      <c r="N39" s="229"/>
      <c r="O39" s="229"/>
      <c r="P39" s="214">
        <f t="shared" si="4"/>
        <v>0</v>
      </c>
      <c r="Q39" s="214">
        <f t="shared" si="4"/>
        <v>0</v>
      </c>
      <c r="R39" s="214">
        <f t="shared" si="4"/>
        <v>0</v>
      </c>
      <c r="S39" s="214">
        <f t="shared" si="3"/>
        <v>0</v>
      </c>
      <c r="T39" s="214">
        <f t="shared" si="3"/>
        <v>0</v>
      </c>
      <c r="U39" s="214">
        <f t="shared" si="3"/>
        <v>0</v>
      </c>
      <c r="V39" s="208" t="s">
        <v>290</v>
      </c>
      <c r="W39" s="210" t="str">
        <f t="shared" si="2"/>
        <v>МСМК</v>
      </c>
      <c r="X39" s="206" t="e">
        <f>VLOOKUP($Z39,УЧАСТНИКИ!$A$2:$L$655,9,FALSE)</f>
        <v>#N/A</v>
      </c>
      <c r="Y39" s="78" t="e">
        <f>VLOOKUP($Z39,УЧАСТНИКИ!$A$2:$L$655,10,FALSE)</f>
        <v>#N/A</v>
      </c>
      <c r="Z39" s="254"/>
      <c r="AA39" s="61"/>
      <c r="AC39" s="57"/>
      <c r="AD39" s="57"/>
      <c r="AE39" s="57"/>
      <c r="AF39" s="57"/>
    </row>
    <row r="40" spans="1:36" s="58" customFormat="1" ht="23.1" customHeight="1">
      <c r="A40" s="205"/>
      <c r="B40" s="205"/>
      <c r="C40" s="205"/>
      <c r="D40" s="78"/>
      <c r="E40" s="77"/>
      <c r="F40" s="77"/>
      <c r="G40" s="78"/>
      <c r="H40" s="206"/>
      <c r="I40" s="206"/>
      <c r="J40" s="229"/>
      <c r="K40" s="229"/>
      <c r="L40" s="229"/>
      <c r="M40" s="229"/>
      <c r="N40" s="229"/>
      <c r="O40" s="229"/>
      <c r="P40" s="214">
        <f t="shared" si="4"/>
        <v>0</v>
      </c>
      <c r="Q40" s="214">
        <f t="shared" si="4"/>
        <v>0</v>
      </c>
      <c r="R40" s="214">
        <f t="shared" si="4"/>
        <v>0</v>
      </c>
      <c r="S40" s="214">
        <f t="shared" si="3"/>
        <v>0</v>
      </c>
      <c r="T40" s="214">
        <f t="shared" si="3"/>
        <v>0</v>
      </c>
      <c r="U40" s="214">
        <f t="shared" si="3"/>
        <v>0</v>
      </c>
      <c r="V40" s="208"/>
      <c r="W40" s="210"/>
      <c r="X40" s="206"/>
      <c r="Y40" s="78"/>
      <c r="AA40" s="61"/>
      <c r="AC40" s="57"/>
      <c r="AD40" s="57"/>
      <c r="AE40" s="57"/>
      <c r="AF40" s="57"/>
    </row>
    <row r="41" spans="1:36">
      <c r="H41" s="56"/>
      <c r="Z41" s="58"/>
      <c r="AA41" s="77"/>
      <c r="AB41" s="78"/>
      <c r="AC41" s="76"/>
      <c r="AD41" s="76"/>
      <c r="AE41" s="76"/>
      <c r="AF41" s="76"/>
      <c r="AG41" s="70"/>
      <c r="AH41" s="79"/>
      <c r="AI41" s="70"/>
      <c r="AJ41" s="70"/>
    </row>
    <row r="42" spans="1:36">
      <c r="AA42" s="70"/>
      <c r="AB42" s="70"/>
      <c r="AC42" s="76"/>
      <c r="AD42" s="76"/>
      <c r="AE42" s="76"/>
      <c r="AF42" s="76"/>
      <c r="AG42" s="70"/>
      <c r="AH42" s="70"/>
      <c r="AI42" s="70"/>
      <c r="AJ42" s="70"/>
    </row>
    <row r="43" spans="1:36">
      <c r="AA43" s="70"/>
      <c r="AB43" s="70"/>
      <c r="AC43" s="76"/>
      <c r="AD43" s="76"/>
      <c r="AE43" s="76"/>
      <c r="AF43" s="76"/>
      <c r="AG43" s="70"/>
      <c r="AH43" s="70"/>
      <c r="AI43" s="70"/>
      <c r="AJ43" s="70"/>
    </row>
    <row r="44" spans="1:36" ht="18.75" customHeight="1">
      <c r="D44" s="540" t="s">
        <v>188</v>
      </c>
      <c r="E44" s="540"/>
      <c r="F44" s="540"/>
      <c r="G44" s="528" t="s">
        <v>1015</v>
      </c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528"/>
      <c r="W44" s="528"/>
      <c r="AA44" s="70"/>
      <c r="AB44" s="70"/>
      <c r="AC44" s="76"/>
      <c r="AD44" s="76"/>
      <c r="AE44" s="76"/>
      <c r="AF44" s="70"/>
      <c r="AG44" s="70"/>
      <c r="AH44" s="70"/>
      <c r="AI44" s="70"/>
    </row>
    <row r="45" spans="1:36" ht="12.75" customHeight="1">
      <c r="D45" s="398"/>
      <c r="E45" s="398"/>
      <c r="F45" s="398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03"/>
      <c r="S45" s="203"/>
      <c r="AA45" s="70"/>
      <c r="AB45" s="70"/>
      <c r="AC45" s="76"/>
      <c r="AD45" s="76"/>
      <c r="AE45" s="76"/>
      <c r="AF45" s="70"/>
      <c r="AG45" s="70"/>
      <c r="AH45" s="70"/>
      <c r="AI45" s="70"/>
    </row>
    <row r="46" spans="1:36" ht="12.75" customHeight="1">
      <c r="D46" s="398"/>
      <c r="E46" s="398"/>
      <c r="F46" s="398"/>
      <c r="G46" s="203"/>
      <c r="H46" s="203"/>
      <c r="I46" s="203"/>
      <c r="AA46" s="70"/>
      <c r="AB46" s="70"/>
      <c r="AC46" s="76"/>
      <c r="AD46" s="76"/>
      <c r="AE46" s="76"/>
      <c r="AF46" s="70"/>
      <c r="AG46" s="70"/>
      <c r="AH46" s="70"/>
      <c r="AI46" s="70"/>
    </row>
    <row r="47" spans="1:36" ht="12.75" customHeight="1">
      <c r="D47" s="540" t="s">
        <v>189</v>
      </c>
      <c r="E47" s="540"/>
      <c r="F47" s="540"/>
      <c r="G47" s="528" t="s">
        <v>1249</v>
      </c>
      <c r="H47" s="528"/>
      <c r="I47" s="528"/>
      <c r="J47" s="528"/>
      <c r="K47" s="528"/>
      <c r="L47" s="528"/>
      <c r="M47" s="528"/>
      <c r="N47" s="528"/>
      <c r="O47" s="528"/>
      <c r="P47" s="528"/>
      <c r="Q47" s="528"/>
      <c r="R47" s="528"/>
      <c r="S47" s="528"/>
      <c r="T47" s="528"/>
      <c r="U47" s="528"/>
      <c r="V47" s="528"/>
      <c r="W47" s="528"/>
      <c r="X47" s="203"/>
      <c r="Y47" s="203"/>
      <c r="AA47" s="70"/>
      <c r="AB47" s="70"/>
      <c r="AC47" s="76"/>
      <c r="AD47" s="76"/>
      <c r="AE47" s="76"/>
      <c r="AF47" s="70"/>
      <c r="AG47" s="70"/>
      <c r="AH47" s="70"/>
      <c r="AI47" s="70"/>
    </row>
    <row r="48" spans="1:36">
      <c r="D48" s="524"/>
      <c r="E48" s="524"/>
      <c r="G48" s="524"/>
      <c r="H48" s="524"/>
      <c r="I48" s="524"/>
      <c r="J48" s="524"/>
      <c r="K48" s="524"/>
      <c r="L48" s="524"/>
      <c r="M48" s="524"/>
      <c r="N48" s="524"/>
      <c r="O48" s="524"/>
      <c r="P48" s="524"/>
      <c r="Q48" s="524"/>
      <c r="R48" s="524"/>
      <c r="S48" s="524"/>
      <c r="AA48" s="70"/>
      <c r="AB48" s="70"/>
      <c r="AC48" s="76"/>
      <c r="AD48" s="76"/>
      <c r="AE48" s="76"/>
      <c r="AF48" s="76"/>
      <c r="AG48" s="70"/>
      <c r="AH48" s="70"/>
      <c r="AI48" s="70"/>
      <c r="AJ48" s="70"/>
    </row>
    <row r="49" spans="27:36">
      <c r="AA49" s="70"/>
      <c r="AB49" s="70"/>
      <c r="AC49" s="76"/>
      <c r="AD49" s="76"/>
      <c r="AE49" s="76"/>
      <c r="AF49" s="76"/>
      <c r="AG49" s="70"/>
      <c r="AH49" s="70"/>
      <c r="AI49" s="70"/>
      <c r="AJ49" s="70"/>
    </row>
    <row r="50" spans="27:36">
      <c r="AA50" s="70"/>
      <c r="AB50" s="70"/>
      <c r="AC50" s="76"/>
      <c r="AD50" s="76"/>
      <c r="AE50" s="76"/>
      <c r="AF50" s="76"/>
      <c r="AG50" s="70"/>
      <c r="AH50" s="70"/>
      <c r="AI50" s="70"/>
      <c r="AJ50" s="70"/>
    </row>
    <row r="51" spans="27:36">
      <c r="AA51" s="70"/>
      <c r="AB51" s="70"/>
      <c r="AC51" s="76"/>
      <c r="AD51" s="76"/>
      <c r="AE51" s="76"/>
      <c r="AF51" s="76"/>
      <c r="AG51" s="70"/>
      <c r="AH51" s="70"/>
      <c r="AI51" s="70"/>
      <c r="AJ51" s="70"/>
    </row>
    <row r="52" spans="27:36">
      <c r="AA52" s="70"/>
      <c r="AB52" s="70"/>
      <c r="AC52" s="76"/>
      <c r="AD52" s="76"/>
      <c r="AE52" s="76"/>
      <c r="AF52" s="76"/>
      <c r="AG52" s="70"/>
      <c r="AH52" s="70"/>
      <c r="AI52" s="70"/>
      <c r="AJ52" s="70"/>
    </row>
    <row r="53" spans="27:36" ht="12.75" customHeight="1">
      <c r="AA53" s="70"/>
      <c r="AB53" s="70"/>
      <c r="AC53" s="76"/>
      <c r="AD53" s="76"/>
      <c r="AE53" s="76"/>
      <c r="AF53" s="76"/>
      <c r="AG53" s="70"/>
      <c r="AH53" s="70"/>
      <c r="AI53" s="70"/>
      <c r="AJ53" s="70"/>
    </row>
    <row r="54" spans="27:36" ht="12.75" customHeight="1">
      <c r="AA54" s="70"/>
      <c r="AB54" s="70"/>
      <c r="AC54" s="76"/>
      <c r="AD54" s="76"/>
      <c r="AE54" s="76"/>
      <c r="AF54" s="76"/>
      <c r="AG54" s="70"/>
      <c r="AH54" s="70"/>
      <c r="AI54" s="70"/>
      <c r="AJ54" s="70"/>
    </row>
    <row r="55" spans="27:36" ht="12.75" customHeight="1">
      <c r="AA55" s="70"/>
      <c r="AB55" s="70"/>
      <c r="AC55" s="76"/>
      <c r="AD55" s="76"/>
      <c r="AE55" s="76"/>
      <c r="AF55" s="76"/>
      <c r="AG55" s="70"/>
      <c r="AH55" s="70"/>
      <c r="AI55" s="70"/>
      <c r="AJ55" s="70"/>
    </row>
    <row r="56" spans="27:36" ht="12.75" customHeight="1">
      <c r="AA56" s="70"/>
      <c r="AB56" s="70"/>
      <c r="AC56" s="76"/>
      <c r="AD56" s="76"/>
      <c r="AE56" s="76"/>
      <c r="AF56" s="76"/>
      <c r="AG56" s="70"/>
      <c r="AH56" s="70"/>
      <c r="AI56" s="70"/>
      <c r="AJ56" s="70"/>
    </row>
  </sheetData>
  <mergeCells count="30">
    <mergeCell ref="A6:Y6"/>
    <mergeCell ref="A1:Y1"/>
    <mergeCell ref="A2:Y2"/>
    <mergeCell ref="A3:Y3"/>
    <mergeCell ref="A4:Y4"/>
    <mergeCell ref="A5:Y5"/>
    <mergeCell ref="A10:A11"/>
    <mergeCell ref="B10:C10"/>
    <mergeCell ref="D10:D11"/>
    <mergeCell ref="E10:E11"/>
    <mergeCell ref="F10:F11"/>
    <mergeCell ref="A7:D7"/>
    <mergeCell ref="H7:P7"/>
    <mergeCell ref="A8:D8"/>
    <mergeCell ref="H9:I9"/>
    <mergeCell ref="T9:V9"/>
    <mergeCell ref="D48:E48"/>
    <mergeCell ref="G48:S48"/>
    <mergeCell ref="X10:X11"/>
    <mergeCell ref="Y10:Y11"/>
    <mergeCell ref="D44:F44"/>
    <mergeCell ref="G44:W44"/>
    <mergeCell ref="D47:F47"/>
    <mergeCell ref="G47:W47"/>
    <mergeCell ref="G10:G11"/>
    <mergeCell ref="H10:H11"/>
    <mergeCell ref="I10:I11"/>
    <mergeCell ref="P10:U10"/>
    <mergeCell ref="V10:V11"/>
    <mergeCell ref="W10:W11"/>
  </mergeCells>
  <printOptions horizontalCentered="1"/>
  <pageMargins left="0" right="0" top="0" bottom="0" header="0.51181102362204722" footer="0.51181102362204722"/>
  <pageSetup paperSize="9" scale="70" fitToHeight="0" orientation="portrait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tabColor indexed="40"/>
  </sheetPr>
  <dimension ref="A1:AJ54"/>
  <sheetViews>
    <sheetView tabSelected="1" topLeftCell="A6" zoomScaleNormal="100" zoomScaleSheetLayoutView="82" workbookViewId="0">
      <selection activeCell="Y38" sqref="Y38"/>
    </sheetView>
  </sheetViews>
  <sheetFormatPr defaultColWidth="9.140625" defaultRowHeight="12.75" outlineLevelCol="1"/>
  <cols>
    <col min="1" max="1" width="6.7109375" style="39" customWidth="1"/>
    <col min="2" max="2" width="5.28515625" style="39" hidden="1" customWidth="1"/>
    <col min="3" max="3" width="5.5703125" style="39" hidden="1" customWidth="1"/>
    <col min="4" max="4" width="21.7109375" style="23" customWidth="1"/>
    <col min="5" max="5" width="10.5703125" style="42" customWidth="1"/>
    <col min="6" max="6" width="5.42578125" style="42" customWidth="1"/>
    <col min="7" max="7" width="16.42578125" style="23" customWidth="1"/>
    <col min="8" max="8" width="6.7109375" style="23" hidden="1" customWidth="1"/>
    <col min="9" max="9" width="11.85546875" style="23" customWidth="1"/>
    <col min="10" max="15" width="8.42578125" style="23" hidden="1" customWidth="1" outlineLevel="1"/>
    <col min="16" max="16" width="5.5703125" style="23" customWidth="1" collapsed="1"/>
    <col min="17" max="18" width="5.7109375" style="23" customWidth="1"/>
    <col min="19" max="19" width="5.42578125" style="23" customWidth="1"/>
    <col min="20" max="20" width="6.85546875" style="23" customWidth="1"/>
    <col min="21" max="21" width="5.42578125" style="23" customWidth="1"/>
    <col min="22" max="22" width="7.140625" style="23" customWidth="1"/>
    <col min="23" max="23" width="5.7109375" style="23" customWidth="1"/>
    <col min="24" max="24" width="6.42578125" style="23" hidden="1" customWidth="1"/>
    <col min="25" max="25" width="28.28515625" style="23" customWidth="1"/>
    <col min="26" max="26" width="8" style="23" hidden="1" customWidth="1" outlineLevel="1"/>
    <col min="27" max="27" width="6.85546875" style="23" hidden="1" customWidth="1" outlineLevel="1"/>
    <col min="28" max="28" width="5.28515625" style="23" hidden="1" customWidth="1" outlineLevel="1"/>
    <col min="29" max="32" width="5.28515625" style="42" hidden="1" customWidth="1" outlineLevel="1"/>
    <col min="33" max="35" width="5.28515625" style="23" hidden="1" customWidth="1" outlineLevel="1"/>
    <col min="36" max="36" width="9.140625" style="23" collapsed="1"/>
    <col min="37" max="16384" width="9.140625" style="23"/>
  </cols>
  <sheetData>
    <row r="1" spans="1:35">
      <c r="A1" s="464" t="s">
        <v>1094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AC1" s="23"/>
      <c r="AD1" s="23"/>
      <c r="AE1" s="23"/>
      <c r="AF1" s="23"/>
    </row>
    <row r="2" spans="1:35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AC2" s="23"/>
      <c r="AD2" s="23"/>
      <c r="AE2" s="23"/>
      <c r="AF2" s="23"/>
    </row>
    <row r="3" spans="1:3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AC3" s="23"/>
      <c r="AD3" s="23"/>
      <c r="AE3" s="23"/>
      <c r="AF3" s="23"/>
    </row>
    <row r="4" spans="1:3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AC4" s="23"/>
      <c r="AD4" s="23"/>
      <c r="AE4" s="23"/>
      <c r="AF4" s="23"/>
    </row>
    <row r="5" spans="1:35" ht="26.25" customHeight="1">
      <c r="A5" s="469" t="s">
        <v>1114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AC5" s="23"/>
      <c r="AD5" s="23"/>
      <c r="AE5" s="23"/>
      <c r="AF5" s="23"/>
    </row>
    <row r="6" spans="1:3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</row>
    <row r="7" spans="1:35" ht="12.75" customHeight="1">
      <c r="A7" s="488" t="s">
        <v>1237</v>
      </c>
      <c r="B7" s="488"/>
      <c r="C7" s="488"/>
      <c r="D7" s="488"/>
      <c r="F7" s="41"/>
      <c r="G7" s="3"/>
      <c r="H7" s="542"/>
      <c r="I7" s="542"/>
      <c r="J7" s="542"/>
      <c r="K7" s="542"/>
      <c r="L7" s="542"/>
      <c r="M7" s="542"/>
      <c r="N7" s="542"/>
      <c r="O7" s="542"/>
      <c r="P7" s="542"/>
      <c r="Q7" s="39"/>
      <c r="R7" s="39"/>
      <c r="S7" s="39"/>
      <c r="T7" s="39"/>
      <c r="U7" s="39"/>
      <c r="V7" s="42"/>
      <c r="W7" s="42"/>
      <c r="Z7" s="23" t="s">
        <v>64</v>
      </c>
    </row>
    <row r="8" spans="1:35" ht="24.6" customHeight="1">
      <c r="A8" s="488" t="s">
        <v>1239</v>
      </c>
      <c r="B8" s="488"/>
      <c r="C8" s="488"/>
      <c r="D8" s="488"/>
      <c r="F8" s="41"/>
      <c r="G8" s="3"/>
      <c r="Y8" s="169" t="str">
        <f>d_6</f>
        <v>t° +20 вл. 58%</v>
      </c>
    </row>
    <row r="9" spans="1:35" ht="30.6" customHeight="1">
      <c r="A9" s="7" t="str">
        <f>d_4</f>
        <v>ЖЕНЩИНЫ</v>
      </c>
      <c r="B9" s="7"/>
      <c r="C9" s="7"/>
      <c r="F9" s="41"/>
      <c r="G9" s="3"/>
      <c r="H9" s="491"/>
      <c r="I9" s="491"/>
      <c r="J9" s="131"/>
      <c r="K9" s="131"/>
      <c r="L9" s="131"/>
      <c r="M9" s="131"/>
      <c r="N9" s="131"/>
      <c r="O9" s="131"/>
      <c r="P9" s="236" t="s">
        <v>107</v>
      </c>
      <c r="Q9" s="236"/>
      <c r="R9" s="236"/>
      <c r="S9" s="236"/>
      <c r="T9" s="490"/>
      <c r="U9" s="490"/>
      <c r="V9" s="490"/>
      <c r="W9" s="250" t="str">
        <f>'ДЛ-НА'!P12</f>
        <v>12:30</v>
      </c>
      <c r="Y9" s="123" t="s">
        <v>1118</v>
      </c>
    </row>
    <row r="10" spans="1:35" ht="13.5" thickBot="1">
      <c r="A10" s="543" t="s">
        <v>1238</v>
      </c>
      <c r="B10" s="515" t="s">
        <v>135</v>
      </c>
      <c r="C10" s="515"/>
      <c r="D10" s="523" t="s">
        <v>68</v>
      </c>
      <c r="E10" s="523" t="s">
        <v>22</v>
      </c>
      <c r="F10" s="538" t="s">
        <v>30</v>
      </c>
      <c r="G10" s="523" t="s">
        <v>110</v>
      </c>
      <c r="H10" s="517" t="s">
        <v>112</v>
      </c>
      <c r="I10" s="515" t="s">
        <v>119</v>
      </c>
      <c r="J10" s="235"/>
      <c r="K10" s="235"/>
      <c r="L10" s="235"/>
      <c r="M10" s="235"/>
      <c r="N10" s="235"/>
      <c r="O10" s="235"/>
      <c r="P10" s="539" t="s">
        <v>31</v>
      </c>
      <c r="Q10" s="539"/>
      <c r="R10" s="539"/>
      <c r="S10" s="539"/>
      <c r="T10" s="539"/>
      <c r="U10" s="539"/>
      <c r="V10" s="541" t="s">
        <v>32</v>
      </c>
      <c r="W10" s="538" t="s">
        <v>33</v>
      </c>
      <c r="X10" s="538" t="s">
        <v>18</v>
      </c>
      <c r="Y10" s="539" t="s">
        <v>19</v>
      </c>
      <c r="AA10" s="118" t="s">
        <v>125</v>
      </c>
      <c r="AB10" s="118" t="s">
        <v>126</v>
      </c>
      <c r="AC10" s="118" t="s">
        <v>127</v>
      </c>
      <c r="AD10" s="118">
        <v>1</v>
      </c>
      <c r="AE10" s="118">
        <v>2</v>
      </c>
      <c r="AF10" s="118" t="s">
        <v>50</v>
      </c>
      <c r="AG10" s="118" t="s">
        <v>128</v>
      </c>
      <c r="AH10" s="118" t="s">
        <v>129</v>
      </c>
      <c r="AI10" s="118" t="s">
        <v>130</v>
      </c>
    </row>
    <row r="11" spans="1:35" ht="28.5" customHeight="1" thickBot="1">
      <c r="A11" s="543"/>
      <c r="B11" s="237" t="s">
        <v>136</v>
      </c>
      <c r="C11" s="237" t="s">
        <v>137</v>
      </c>
      <c r="D11" s="523"/>
      <c r="E11" s="523"/>
      <c r="F11" s="523"/>
      <c r="G11" s="523"/>
      <c r="H11" s="517"/>
      <c r="I11" s="515"/>
      <c r="J11" s="235">
        <v>1</v>
      </c>
      <c r="K11" s="235">
        <v>2</v>
      </c>
      <c r="L11" s="235">
        <v>3</v>
      </c>
      <c r="M11" s="235">
        <v>4</v>
      </c>
      <c r="N11" s="235">
        <v>5</v>
      </c>
      <c r="O11" s="235">
        <v>6</v>
      </c>
      <c r="P11" s="238">
        <v>1</v>
      </c>
      <c r="Q11" s="238">
        <v>2</v>
      </c>
      <c r="R11" s="238">
        <v>3</v>
      </c>
      <c r="S11" s="239">
        <v>4</v>
      </c>
      <c r="T11" s="239">
        <v>5</v>
      </c>
      <c r="U11" s="239">
        <v>6</v>
      </c>
      <c r="V11" s="541"/>
      <c r="W11" s="538"/>
      <c r="X11" s="538"/>
      <c r="Y11" s="539"/>
      <c r="AA11" s="148">
        <v>6.53</v>
      </c>
      <c r="AB11" s="148">
        <v>6.2</v>
      </c>
      <c r="AC11" s="149">
        <v>5.8</v>
      </c>
      <c r="AD11" s="149">
        <v>5.4</v>
      </c>
      <c r="AE11" s="149">
        <v>4.9000000000000004</v>
      </c>
      <c r="AF11" s="149">
        <v>4.4000000000000004</v>
      </c>
      <c r="AG11" s="149">
        <v>4</v>
      </c>
      <c r="AH11" s="149">
        <v>3.6</v>
      </c>
      <c r="AI11" s="150">
        <v>3.15</v>
      </c>
    </row>
    <row r="12" spans="1:35" s="58" customFormat="1" ht="20.100000000000001" customHeight="1">
      <c r="A12" s="205">
        <v>1</v>
      </c>
      <c r="B12" s="205">
        <v>2</v>
      </c>
      <c r="C12" s="205"/>
      <c r="D12" s="78" t="s">
        <v>1056</v>
      </c>
      <c r="E12" s="77" t="s">
        <v>1085</v>
      </c>
      <c r="F12" s="77" t="s">
        <v>318</v>
      </c>
      <c r="G12" s="78" t="s">
        <v>1124</v>
      </c>
      <c r="H12" s="206">
        <f>VLOOKUP($Z12,УЧАСТНИКИ!$A$2:$L$655,7,FALSE)</f>
        <v>0</v>
      </c>
      <c r="I12" s="206" t="s">
        <v>342</v>
      </c>
      <c r="J12" s="229"/>
      <c r="K12" s="229">
        <v>477</v>
      </c>
      <c r="L12" s="229"/>
      <c r="M12" s="229">
        <v>491</v>
      </c>
      <c r="N12" s="229"/>
      <c r="O12" s="229"/>
      <c r="P12" s="207">
        <v>12.16</v>
      </c>
      <c r="Q12" s="207">
        <v>12.2</v>
      </c>
      <c r="R12" s="207">
        <v>12.01</v>
      </c>
      <c r="S12" s="207">
        <v>13.2</v>
      </c>
      <c r="T12" s="207">
        <v>12.74</v>
      </c>
      <c r="U12" s="207">
        <v>11.63</v>
      </c>
      <c r="V12" s="208">
        <f t="shared" ref="V12" si="0">MAX(P12,Q12,R12,S12,T12,U12)</f>
        <v>13.2</v>
      </c>
      <c r="W12" s="60">
        <v>1</v>
      </c>
      <c r="X12" s="206">
        <f>VLOOKUP($Z12,УЧАСТНИКИ!$A$2:$L$655,9,FALSE)</f>
        <v>0</v>
      </c>
      <c r="Y12" s="78" t="s">
        <v>1240</v>
      </c>
      <c r="Z12" s="17" t="s">
        <v>493</v>
      </c>
      <c r="AA12" s="61" t="e">
        <f>#REF!</f>
        <v>#REF!</v>
      </c>
      <c r="AC12" s="57"/>
      <c r="AD12" s="57"/>
      <c r="AE12" s="57"/>
      <c r="AF12" s="57"/>
    </row>
    <row r="13" spans="1:35" s="58" customFormat="1" ht="27" customHeight="1">
      <c r="A13" s="205">
        <v>2</v>
      </c>
      <c r="B13" s="205">
        <v>2</v>
      </c>
      <c r="C13" s="205"/>
      <c r="D13" s="78" t="s">
        <v>1001</v>
      </c>
      <c r="E13" s="77" t="s">
        <v>1171</v>
      </c>
      <c r="F13" s="77" t="s">
        <v>48</v>
      </c>
      <c r="G13" s="78" t="s">
        <v>1071</v>
      </c>
      <c r="H13" s="206">
        <f>VLOOKUP($Z13,УЧАСТНИКИ!$A$2:$L$655,7,FALSE)</f>
        <v>0</v>
      </c>
      <c r="I13" s="206" t="s">
        <v>404</v>
      </c>
      <c r="J13" s="229"/>
      <c r="K13" s="229">
        <v>477</v>
      </c>
      <c r="L13" s="229"/>
      <c r="M13" s="229">
        <v>491</v>
      </c>
      <c r="N13" s="229"/>
      <c r="O13" s="229"/>
      <c r="P13" s="207">
        <v>9.18</v>
      </c>
      <c r="Q13" s="207">
        <v>9.9499999999999993</v>
      </c>
      <c r="R13" s="207">
        <v>10.54</v>
      </c>
      <c r="S13" s="207">
        <v>10.84</v>
      </c>
      <c r="T13" s="207">
        <v>10.93</v>
      </c>
      <c r="U13" s="207" t="s">
        <v>295</v>
      </c>
      <c r="V13" s="208">
        <f t="shared" ref="V13:V31" si="1">MAX(P13,Q13,R13,S13,T13,U13)</f>
        <v>10.93</v>
      </c>
      <c r="W13" s="60">
        <v>2</v>
      </c>
      <c r="X13" s="206">
        <f>VLOOKUP($Z13,УЧАСТНИКИ!$A$2:$L$655,9,FALSE)</f>
        <v>0</v>
      </c>
      <c r="Y13" s="78" t="s">
        <v>356</v>
      </c>
      <c r="Z13" s="272" t="s">
        <v>1024</v>
      </c>
      <c r="AA13" s="61" t="e">
        <f>#REF!</f>
        <v>#REF!</v>
      </c>
      <c r="AC13" s="57"/>
      <c r="AD13" s="57"/>
      <c r="AE13" s="57"/>
      <c r="AF13" s="57"/>
    </row>
    <row r="14" spans="1:35" s="58" customFormat="1" ht="24.75" customHeight="1">
      <c r="A14" s="205">
        <v>3</v>
      </c>
      <c r="B14" s="205">
        <v>4</v>
      </c>
      <c r="C14" s="205"/>
      <c r="D14" s="78" t="s">
        <v>946</v>
      </c>
      <c r="E14" s="77" t="s">
        <v>1085</v>
      </c>
      <c r="F14" s="77" t="s">
        <v>318</v>
      </c>
      <c r="G14" s="78" t="s">
        <v>1071</v>
      </c>
      <c r="H14" s="206">
        <f>VLOOKUP($Z14,УЧАСТНИКИ!$A$2:$L$655,7,FALSE)</f>
        <v>0</v>
      </c>
      <c r="I14" s="206" t="s">
        <v>404</v>
      </c>
      <c r="J14" s="229"/>
      <c r="K14" s="229">
        <v>479</v>
      </c>
      <c r="L14" s="229"/>
      <c r="M14" s="229"/>
      <c r="N14" s="229"/>
      <c r="O14" s="229"/>
      <c r="P14" s="207">
        <v>8.92</v>
      </c>
      <c r="Q14" s="207">
        <v>8.98</v>
      </c>
      <c r="R14" s="207">
        <v>9.36</v>
      </c>
      <c r="S14" s="207">
        <v>8.99</v>
      </c>
      <c r="T14" s="207">
        <v>9.44</v>
      </c>
      <c r="U14" s="207">
        <v>9.84</v>
      </c>
      <c r="V14" s="208">
        <f t="shared" si="1"/>
        <v>9.84</v>
      </c>
      <c r="W14" s="60">
        <v>2</v>
      </c>
      <c r="X14" s="206">
        <f>VLOOKUP($Z14,УЧАСТНИКИ!$A$2:$L$655,9,FALSE)</f>
        <v>0</v>
      </c>
      <c r="Y14" s="78" t="s">
        <v>356</v>
      </c>
      <c r="Z14" s="254" t="s">
        <v>168</v>
      </c>
      <c r="AA14" s="61"/>
      <c r="AC14" s="57"/>
      <c r="AD14" s="57"/>
      <c r="AE14" s="57"/>
      <c r="AF14" s="57"/>
    </row>
    <row r="15" spans="1:35" s="58" customFormat="1" ht="24" customHeight="1">
      <c r="A15" s="205">
        <v>4</v>
      </c>
      <c r="B15" s="205">
        <v>2</v>
      </c>
      <c r="C15" s="205"/>
      <c r="D15" s="78" t="s">
        <v>1012</v>
      </c>
      <c r="E15" s="77" t="s">
        <v>1085</v>
      </c>
      <c r="F15" s="77" t="s">
        <v>50</v>
      </c>
      <c r="G15" s="78" t="s">
        <v>1077</v>
      </c>
      <c r="H15" s="206">
        <f>VLOOKUP($Z15,УЧАСТНИКИ!$A$2:$L$655,7,FALSE)</f>
        <v>0</v>
      </c>
      <c r="I15" s="443" t="s">
        <v>342</v>
      </c>
      <c r="J15" s="229"/>
      <c r="K15" s="229"/>
      <c r="L15" s="229">
        <v>434</v>
      </c>
      <c r="M15" s="229">
        <v>434</v>
      </c>
      <c r="N15" s="229">
        <v>445</v>
      </c>
      <c r="O15" s="229"/>
      <c r="P15" s="207">
        <v>7.26</v>
      </c>
      <c r="Q15" s="207" t="s">
        <v>295</v>
      </c>
      <c r="R15" s="207">
        <v>6.95</v>
      </c>
      <c r="S15" s="207" t="s">
        <v>295</v>
      </c>
      <c r="T15" s="207" t="s">
        <v>295</v>
      </c>
      <c r="U15" s="207" t="s">
        <v>295</v>
      </c>
      <c r="V15" s="208">
        <f t="shared" ref="V15" si="2">MAX(P15,Q15,R15,S15,T15,U15)</f>
        <v>7.26</v>
      </c>
      <c r="W15" s="60">
        <v>3</v>
      </c>
      <c r="X15" s="206">
        <f>VLOOKUP($Z15,УЧАСТНИКИ!$A$2:$L$655,9,FALSE)</f>
        <v>0</v>
      </c>
      <c r="Y15" s="78" t="s">
        <v>1014</v>
      </c>
      <c r="Z15" s="254" t="s">
        <v>447</v>
      </c>
      <c r="AA15" s="61" t="e">
        <f>#REF!</f>
        <v>#REF!</v>
      </c>
      <c r="AC15" s="57"/>
      <c r="AD15" s="57"/>
      <c r="AE15" s="57"/>
      <c r="AF15" s="57"/>
    </row>
    <row r="16" spans="1:35" s="58" customFormat="1" ht="24" customHeight="1">
      <c r="A16" s="205">
        <v>5</v>
      </c>
      <c r="B16" s="205"/>
      <c r="C16" s="205"/>
      <c r="D16" s="78" t="s">
        <v>1150</v>
      </c>
      <c r="E16" s="77" t="s">
        <v>1064</v>
      </c>
      <c r="F16" s="77"/>
      <c r="G16" s="78" t="s">
        <v>1068</v>
      </c>
      <c r="H16" s="206"/>
      <c r="I16" s="206" t="s">
        <v>342</v>
      </c>
      <c r="J16" s="229"/>
      <c r="K16" s="229"/>
      <c r="L16" s="229"/>
      <c r="M16" s="229"/>
      <c r="N16" s="229"/>
      <c r="O16" s="229"/>
      <c r="P16" s="207" t="s">
        <v>295</v>
      </c>
      <c r="Q16" s="207">
        <v>6.63</v>
      </c>
      <c r="R16" s="207">
        <v>7.26</v>
      </c>
      <c r="S16" s="207"/>
      <c r="T16" s="207"/>
      <c r="U16" s="207"/>
      <c r="V16" s="208">
        <v>7.26</v>
      </c>
      <c r="W16" s="60">
        <v>3</v>
      </c>
      <c r="X16" s="206"/>
      <c r="Y16" s="78" t="s">
        <v>847</v>
      </c>
      <c r="Z16" s="254"/>
      <c r="AA16" s="61"/>
      <c r="AC16" s="57"/>
      <c r="AD16" s="57"/>
      <c r="AE16" s="57"/>
      <c r="AF16" s="57"/>
    </row>
    <row r="17" spans="1:32" s="58" customFormat="1" ht="24.75" customHeight="1">
      <c r="A17" s="205">
        <v>6</v>
      </c>
      <c r="B17" s="205">
        <v>2</v>
      </c>
      <c r="C17" s="205"/>
      <c r="D17" s="78" t="s">
        <v>1241</v>
      </c>
      <c r="E17" s="77" t="s">
        <v>1072</v>
      </c>
      <c r="F17" s="77"/>
      <c r="G17" s="78" t="s">
        <v>1068</v>
      </c>
      <c r="H17" s="206">
        <f>VLOOKUP($Z17,УЧАСТНИКИ!$A$2:$L$655,7,FALSE)</f>
        <v>0</v>
      </c>
      <c r="I17" s="206" t="s">
        <v>342</v>
      </c>
      <c r="J17" s="229">
        <v>464</v>
      </c>
      <c r="K17" s="229"/>
      <c r="L17" s="229">
        <v>466</v>
      </c>
      <c r="M17" s="229">
        <v>457</v>
      </c>
      <c r="N17" s="229">
        <v>462</v>
      </c>
      <c r="O17" s="229"/>
      <c r="P17" s="207">
        <v>6.4</v>
      </c>
      <c r="Q17" s="207">
        <v>6.22</v>
      </c>
      <c r="R17" s="207">
        <v>6.05</v>
      </c>
      <c r="S17" s="207"/>
      <c r="T17" s="207"/>
      <c r="U17" s="207"/>
      <c r="V17" s="208">
        <f t="shared" si="1"/>
        <v>6.4</v>
      </c>
      <c r="W17" s="60">
        <v>3</v>
      </c>
      <c r="X17" s="206">
        <f>VLOOKUP($Z17,УЧАСТНИКИ!$A$2:$L$655,9,FALSE)</f>
        <v>0</v>
      </c>
      <c r="Y17" s="78" t="s">
        <v>847</v>
      </c>
      <c r="Z17" s="254" t="s">
        <v>48</v>
      </c>
      <c r="AA17" s="61" t="e">
        <f>#REF!</f>
        <v>#REF!</v>
      </c>
      <c r="AC17" s="57"/>
      <c r="AD17" s="57"/>
      <c r="AE17" s="57"/>
      <c r="AF17" s="57"/>
    </row>
    <row r="18" spans="1:32" s="58" customFormat="1" ht="26.25" hidden="1" customHeight="1">
      <c r="A18" s="205">
        <v>11</v>
      </c>
      <c r="B18" s="205">
        <v>2</v>
      </c>
      <c r="C18" s="205"/>
      <c r="D18" s="78" t="e">
        <f>VLOOKUP($Z18,УЧАСТНИКИ!$A$2:$L$655,3,FALSE)</f>
        <v>#N/A</v>
      </c>
      <c r="E18" s="77" t="e">
        <f>VLOOKUP($Z18,УЧАСТНИКИ!$A$2:$L$655,4,FALSE)</f>
        <v>#N/A</v>
      </c>
      <c r="F18" s="77" t="e">
        <f>VLOOKUP($Z18,УЧАСТНИКИ!$A$2:$L$655,8,FALSE)</f>
        <v>#N/A</v>
      </c>
      <c r="G18" s="78" t="e">
        <f>VLOOKUP($Z18,УЧАСТНИКИ!$A$2:$L$655,5,FALSE)</f>
        <v>#N/A</v>
      </c>
      <c r="H18" s="206" t="e">
        <f>VLOOKUP($Z18,УЧАСТНИКИ!$A$2:$L$655,7,FALSE)</f>
        <v>#N/A</v>
      </c>
      <c r="I18" s="206" t="e">
        <f>VLOOKUP($Z18,УЧАСТНИКИ!$A$2:$L$655,11,FALSE)</f>
        <v>#N/A</v>
      </c>
      <c r="J18" s="229"/>
      <c r="K18" s="229"/>
      <c r="L18" s="229"/>
      <c r="M18" s="229"/>
      <c r="N18" s="229"/>
      <c r="O18" s="229"/>
      <c r="P18" s="207">
        <f t="shared" ref="P18:Q25" si="3">J18/100</f>
        <v>0</v>
      </c>
      <c r="Q18" s="207">
        <f t="shared" si="3"/>
        <v>0</v>
      </c>
      <c r="R18" s="207">
        <f t="shared" ref="R18:R24" si="4">L18/100</f>
        <v>0</v>
      </c>
      <c r="S18" s="214">
        <f t="shared" ref="S18:S37" si="5">M18/100</f>
        <v>0</v>
      </c>
      <c r="T18" s="214">
        <f t="shared" ref="T18:T37" si="6">N18/100</f>
        <v>0</v>
      </c>
      <c r="U18" s="214">
        <f t="shared" ref="U18:U37" si="7">O18/100</f>
        <v>0</v>
      </c>
      <c r="V18" s="208">
        <f t="shared" si="1"/>
        <v>0</v>
      </c>
      <c r="W18" s="60" t="str">
        <f t="shared" ref="W18:W37" si="8">IF(V18&gt;=$AA$11,"МСМК",IF(V18&gt;=$AB$11,"МС",IF(V18&gt;=$AC$11,"КМС",IF(V18&gt;=$AD$11,"1",IF(V18&gt;=$AE$11,"2",IF(V18&gt;=$AF$11,"3",IF(V18&gt;=$AG$11,"1юн",IF(V18&gt;=$AH$11,"2юн",IF(V18&gt;=$AI$11,"3юн",IF(V18&lt;$AI$11,"б/р"))))))))))</f>
        <v>б/р</v>
      </c>
      <c r="X18" s="206" t="e">
        <f>VLOOKUP($Z18,УЧАСТНИКИ!$A$2:$L$655,9,FALSE)</f>
        <v>#N/A</v>
      </c>
      <c r="Y18" s="78" t="e">
        <f>VLOOKUP($Z18,УЧАСТНИКИ!$A$2:$L$655,10,FALSE)</f>
        <v>#N/A</v>
      </c>
      <c r="AA18" s="61" t="e">
        <f>#REF!</f>
        <v>#REF!</v>
      </c>
      <c r="AC18" s="57"/>
      <c r="AD18" s="57"/>
      <c r="AE18" s="57"/>
      <c r="AF18" s="57"/>
    </row>
    <row r="19" spans="1:32" s="58" customFormat="1" ht="27" hidden="1" customHeight="1">
      <c r="A19" s="205">
        <v>12</v>
      </c>
      <c r="B19" s="205">
        <v>2</v>
      </c>
      <c r="C19" s="205"/>
      <c r="D19" s="78" t="e">
        <f>VLOOKUP($Z19,УЧАСТНИКИ!$A$2:$L$655,3,FALSE)</f>
        <v>#N/A</v>
      </c>
      <c r="E19" s="77" t="e">
        <f>VLOOKUP($Z19,УЧАСТНИКИ!$A$2:$L$655,4,FALSE)</f>
        <v>#N/A</v>
      </c>
      <c r="F19" s="77" t="e">
        <f>VLOOKUP($Z19,УЧАСТНИКИ!$A$2:$L$655,8,FALSE)</f>
        <v>#N/A</v>
      </c>
      <c r="G19" s="78" t="e">
        <f>VLOOKUP($Z19,УЧАСТНИКИ!$A$2:$L$655,5,FALSE)</f>
        <v>#N/A</v>
      </c>
      <c r="H19" s="206" t="e">
        <f>VLOOKUP($Z19,УЧАСТНИКИ!$A$2:$L$655,7,FALSE)</f>
        <v>#N/A</v>
      </c>
      <c r="I19" s="206" t="e">
        <f>VLOOKUP($Z19,УЧАСТНИКИ!$A$2:$L$655,11,FALSE)</f>
        <v>#N/A</v>
      </c>
      <c r="J19" s="229"/>
      <c r="K19" s="229"/>
      <c r="L19" s="229"/>
      <c r="M19" s="229"/>
      <c r="N19" s="229"/>
      <c r="O19" s="229"/>
      <c r="P19" s="207">
        <f t="shared" si="3"/>
        <v>0</v>
      </c>
      <c r="Q19" s="207">
        <f t="shared" si="3"/>
        <v>0</v>
      </c>
      <c r="R19" s="207">
        <f t="shared" si="4"/>
        <v>0</v>
      </c>
      <c r="S19" s="214">
        <f t="shared" si="5"/>
        <v>0</v>
      </c>
      <c r="T19" s="214">
        <f t="shared" si="6"/>
        <v>0</v>
      </c>
      <c r="U19" s="214">
        <f t="shared" si="7"/>
        <v>0</v>
      </c>
      <c r="V19" s="208">
        <f t="shared" si="1"/>
        <v>0</v>
      </c>
      <c r="W19" s="60" t="str">
        <f t="shared" si="8"/>
        <v>б/р</v>
      </c>
      <c r="X19" s="206" t="e">
        <f>VLOOKUP($Z19,УЧАСТНИКИ!$A$2:$L$655,9,FALSE)</f>
        <v>#N/A</v>
      </c>
      <c r="Y19" s="78" t="e">
        <f>VLOOKUP($Z19,УЧАСТНИКИ!$A$2:$L$655,10,FALSE)</f>
        <v>#N/A</v>
      </c>
      <c r="Z19" s="254"/>
      <c r="AA19" s="61" t="e">
        <f>#REF!</f>
        <v>#REF!</v>
      </c>
      <c r="AC19" s="57"/>
      <c r="AD19" s="57"/>
      <c r="AE19" s="57"/>
      <c r="AF19" s="57"/>
    </row>
    <row r="20" spans="1:32" s="58" customFormat="1" ht="12.75" hidden="1" customHeight="1">
      <c r="A20" s="205">
        <v>13</v>
      </c>
      <c r="B20" s="205">
        <v>5</v>
      </c>
      <c r="C20" s="205"/>
      <c r="D20" s="78" t="e">
        <f>VLOOKUP($Z20,УЧАСТНИКИ!$A$2:$L$655,3,FALSE)</f>
        <v>#N/A</v>
      </c>
      <c r="E20" s="77" t="e">
        <f>VLOOKUP($Z20,УЧАСТНИКИ!$A$2:$L$655,4,FALSE)</f>
        <v>#N/A</v>
      </c>
      <c r="F20" s="77" t="e">
        <f>VLOOKUP($Z20,УЧАСТНИКИ!$A$2:$L$655,8,FALSE)</f>
        <v>#N/A</v>
      </c>
      <c r="G20" s="78" t="e">
        <f>VLOOKUP($Z20,УЧАСТНИКИ!$A$2:$L$655,5,FALSE)</f>
        <v>#N/A</v>
      </c>
      <c r="H20" s="206" t="e">
        <f>VLOOKUP($Z20,УЧАСТНИКИ!$A$2:$L$655,7,FALSE)</f>
        <v>#N/A</v>
      </c>
      <c r="I20" s="206" t="e">
        <f>VLOOKUP($Z20,УЧАСТНИКИ!$A$2:$L$655,11,FALSE)</f>
        <v>#N/A</v>
      </c>
      <c r="J20" s="229"/>
      <c r="K20" s="229"/>
      <c r="L20" s="229"/>
      <c r="M20" s="229"/>
      <c r="N20" s="229"/>
      <c r="O20" s="229"/>
      <c r="P20" s="207">
        <f t="shared" si="3"/>
        <v>0</v>
      </c>
      <c r="Q20" s="207">
        <f t="shared" si="3"/>
        <v>0</v>
      </c>
      <c r="R20" s="207">
        <f t="shared" si="4"/>
        <v>0</v>
      </c>
      <c r="S20" s="214">
        <f t="shared" si="5"/>
        <v>0</v>
      </c>
      <c r="T20" s="214">
        <f t="shared" si="6"/>
        <v>0</v>
      </c>
      <c r="U20" s="214">
        <f t="shared" si="7"/>
        <v>0</v>
      </c>
      <c r="V20" s="208">
        <f t="shared" si="1"/>
        <v>0</v>
      </c>
      <c r="W20" s="60" t="str">
        <f t="shared" si="8"/>
        <v>б/р</v>
      </c>
      <c r="X20" s="206" t="e">
        <f>VLOOKUP($Z20,УЧАСТНИКИ!$A$2:$L$655,9,FALSE)</f>
        <v>#N/A</v>
      </c>
      <c r="Y20" s="78" t="e">
        <f>VLOOKUP($Z20,УЧАСТНИКИ!$A$2:$L$655,10,FALSE)</f>
        <v>#N/A</v>
      </c>
      <c r="AA20" s="61"/>
      <c r="AC20" s="57"/>
      <c r="AD20" s="57"/>
      <c r="AE20" s="57"/>
      <c r="AF20" s="57"/>
    </row>
    <row r="21" spans="1:32" s="58" customFormat="1" ht="12.75" hidden="1" customHeight="1">
      <c r="A21" s="205">
        <v>14</v>
      </c>
      <c r="B21" s="205">
        <v>6</v>
      </c>
      <c r="C21" s="205"/>
      <c r="D21" s="78" t="e">
        <f>VLOOKUP($Z21,УЧАСТНИКИ!$A$2:$L$655,3,FALSE)</f>
        <v>#N/A</v>
      </c>
      <c r="E21" s="77" t="e">
        <f>VLOOKUP($Z21,УЧАСТНИКИ!$A$2:$L$655,4,FALSE)</f>
        <v>#N/A</v>
      </c>
      <c r="F21" s="77" t="e">
        <f>VLOOKUP($Z21,УЧАСТНИКИ!$A$2:$L$655,8,FALSE)</f>
        <v>#N/A</v>
      </c>
      <c r="G21" s="78" t="e">
        <f>VLOOKUP($Z21,УЧАСТНИКИ!$A$2:$L$655,5,FALSE)</f>
        <v>#N/A</v>
      </c>
      <c r="H21" s="206" t="e">
        <f>VLOOKUP($Z21,УЧАСТНИКИ!$A$2:$L$655,7,FALSE)</f>
        <v>#N/A</v>
      </c>
      <c r="I21" s="206" t="e">
        <f>VLOOKUP($Z21,УЧАСТНИКИ!$A$2:$L$655,11,FALSE)</f>
        <v>#N/A</v>
      </c>
      <c r="J21" s="229"/>
      <c r="K21" s="229"/>
      <c r="L21" s="229"/>
      <c r="M21" s="229"/>
      <c r="N21" s="229"/>
      <c r="O21" s="229"/>
      <c r="P21" s="207">
        <f t="shared" si="3"/>
        <v>0</v>
      </c>
      <c r="Q21" s="207">
        <f t="shared" si="3"/>
        <v>0</v>
      </c>
      <c r="R21" s="207">
        <f t="shared" si="4"/>
        <v>0</v>
      </c>
      <c r="S21" s="214">
        <f t="shared" si="5"/>
        <v>0</v>
      </c>
      <c r="T21" s="214">
        <f t="shared" si="6"/>
        <v>0</v>
      </c>
      <c r="U21" s="214">
        <f t="shared" si="7"/>
        <v>0</v>
      </c>
      <c r="V21" s="208">
        <f t="shared" si="1"/>
        <v>0</v>
      </c>
      <c r="W21" s="60" t="str">
        <f t="shared" si="8"/>
        <v>б/р</v>
      </c>
      <c r="X21" s="206" t="e">
        <f>VLOOKUP($Z21,УЧАСТНИКИ!$A$2:$L$655,9,FALSE)</f>
        <v>#N/A</v>
      </c>
      <c r="Y21" s="78" t="e">
        <f>VLOOKUP($Z21,УЧАСТНИКИ!$A$2:$L$655,10,FALSE)</f>
        <v>#N/A</v>
      </c>
      <c r="AA21" s="61"/>
      <c r="AC21" s="57"/>
      <c r="AD21" s="57"/>
      <c r="AE21" s="57"/>
      <c r="AF21" s="57"/>
    </row>
    <row r="22" spans="1:32" s="58" customFormat="1" ht="20.100000000000001" hidden="1" customHeight="1">
      <c r="A22" s="205">
        <v>15</v>
      </c>
      <c r="B22" s="205">
        <v>2</v>
      </c>
      <c r="C22" s="205"/>
      <c r="D22" s="78" t="e">
        <f>VLOOKUP($Z22,УЧАСТНИКИ!$A$2:$L$655,3,FALSE)</f>
        <v>#N/A</v>
      </c>
      <c r="E22" s="77" t="e">
        <f>VLOOKUP($Z22,УЧАСТНИКИ!$A$2:$L$655,4,FALSE)</f>
        <v>#N/A</v>
      </c>
      <c r="F22" s="77" t="e">
        <f>VLOOKUP($Z22,УЧАСТНИКИ!$A$2:$L$655,8,FALSE)</f>
        <v>#N/A</v>
      </c>
      <c r="G22" s="78" t="e">
        <f>VLOOKUP($Z22,УЧАСТНИКИ!$A$2:$L$655,5,FALSE)</f>
        <v>#N/A</v>
      </c>
      <c r="H22" s="206" t="e">
        <f>VLOOKUP($Z22,УЧАСТНИКИ!$A$2:$L$655,7,FALSE)</f>
        <v>#N/A</v>
      </c>
      <c r="I22" s="206" t="e">
        <f>VLOOKUP($Z22,УЧАСТНИКИ!$A$2:$L$655,11,FALSE)</f>
        <v>#N/A</v>
      </c>
      <c r="J22" s="229"/>
      <c r="K22" s="229"/>
      <c r="L22" s="229"/>
      <c r="M22" s="229"/>
      <c r="N22" s="229"/>
      <c r="O22" s="229"/>
      <c r="P22" s="207">
        <f t="shared" si="3"/>
        <v>0</v>
      </c>
      <c r="Q22" s="207">
        <f t="shared" si="3"/>
        <v>0</v>
      </c>
      <c r="R22" s="207">
        <f t="shared" si="4"/>
        <v>0</v>
      </c>
      <c r="S22" s="214">
        <f t="shared" si="5"/>
        <v>0</v>
      </c>
      <c r="T22" s="214">
        <f t="shared" si="6"/>
        <v>0</v>
      </c>
      <c r="U22" s="214">
        <f t="shared" si="7"/>
        <v>0</v>
      </c>
      <c r="V22" s="208">
        <f t="shared" si="1"/>
        <v>0</v>
      </c>
      <c r="W22" s="60" t="str">
        <f t="shared" si="8"/>
        <v>б/р</v>
      </c>
      <c r="X22" s="206" t="e">
        <f>VLOOKUP($Z22,УЧАСТНИКИ!$A$2:$L$655,9,FALSE)</f>
        <v>#N/A</v>
      </c>
      <c r="Y22" s="78" t="e">
        <f>VLOOKUP($Z22,УЧАСТНИКИ!$A$2:$L$655,10,FALSE)</f>
        <v>#N/A</v>
      </c>
      <c r="Z22" s="272"/>
      <c r="AA22" s="61" t="e">
        <f>#REF!</f>
        <v>#REF!</v>
      </c>
      <c r="AC22" s="57"/>
      <c r="AD22" s="57"/>
      <c r="AE22" s="57"/>
      <c r="AF22" s="57"/>
    </row>
    <row r="23" spans="1:32" s="58" customFormat="1" ht="27" hidden="1" customHeight="1">
      <c r="A23" s="205">
        <v>16</v>
      </c>
      <c r="B23" s="205">
        <v>2</v>
      </c>
      <c r="C23" s="205"/>
      <c r="D23" s="78" t="e">
        <f>VLOOKUP($Z23,УЧАСТНИКИ!$A$2:$L$655,3,FALSE)</f>
        <v>#N/A</v>
      </c>
      <c r="E23" s="77" t="e">
        <f>VLOOKUP($Z23,УЧАСТНИКИ!$A$2:$L$655,4,FALSE)</f>
        <v>#N/A</v>
      </c>
      <c r="F23" s="77" t="e">
        <f>VLOOKUP($Z23,УЧАСТНИКИ!$A$2:$L$655,8,FALSE)</f>
        <v>#N/A</v>
      </c>
      <c r="G23" s="78" t="e">
        <f>VLOOKUP($Z23,УЧАСТНИКИ!$A$2:$L$655,5,FALSE)</f>
        <v>#N/A</v>
      </c>
      <c r="H23" s="206" t="e">
        <f>VLOOKUP($Z23,УЧАСТНИКИ!$A$2:$L$655,7,FALSE)</f>
        <v>#N/A</v>
      </c>
      <c r="I23" s="206" t="e">
        <f>VLOOKUP($Z23,УЧАСТНИКИ!$A$2:$L$655,11,FALSE)</f>
        <v>#N/A</v>
      </c>
      <c r="J23" s="229"/>
      <c r="K23" s="229"/>
      <c r="L23" s="229"/>
      <c r="M23" s="229"/>
      <c r="N23" s="229"/>
      <c r="O23" s="229"/>
      <c r="P23" s="207">
        <f t="shared" si="3"/>
        <v>0</v>
      </c>
      <c r="Q23" s="207">
        <f t="shared" si="3"/>
        <v>0</v>
      </c>
      <c r="R23" s="207">
        <f t="shared" si="4"/>
        <v>0</v>
      </c>
      <c r="S23" s="214">
        <f t="shared" si="5"/>
        <v>0</v>
      </c>
      <c r="T23" s="214">
        <f t="shared" si="6"/>
        <v>0</v>
      </c>
      <c r="U23" s="214">
        <f t="shared" si="7"/>
        <v>0</v>
      </c>
      <c r="V23" s="208">
        <f t="shared" si="1"/>
        <v>0</v>
      </c>
      <c r="W23" s="60" t="str">
        <f t="shared" si="8"/>
        <v>б/р</v>
      </c>
      <c r="X23" s="206" t="e">
        <f>VLOOKUP($Z23,УЧАСТНИКИ!$A$2:$L$655,9,FALSE)</f>
        <v>#N/A</v>
      </c>
      <c r="Y23" s="78" t="e">
        <f>VLOOKUP($Z23,УЧАСТНИКИ!$A$2:$L$655,10,FALSE)</f>
        <v>#N/A</v>
      </c>
      <c r="Z23" s="272"/>
      <c r="AA23" s="61" t="e">
        <f>#REF!</f>
        <v>#REF!</v>
      </c>
      <c r="AC23" s="57"/>
      <c r="AD23" s="57"/>
      <c r="AE23" s="57"/>
      <c r="AF23" s="57"/>
    </row>
    <row r="24" spans="1:32" s="58" customFormat="1" ht="24.75" hidden="1" customHeight="1">
      <c r="A24" s="205">
        <v>17</v>
      </c>
      <c r="B24" s="205">
        <v>1</v>
      </c>
      <c r="C24" s="205"/>
      <c r="D24" s="78" t="e">
        <f>VLOOKUP($Z24,УЧАСТНИКИ!$A$2:$L$655,3,FALSE)</f>
        <v>#N/A</v>
      </c>
      <c r="E24" s="77" t="e">
        <f>VLOOKUP($Z24,УЧАСТНИКИ!$A$2:$L$655,4,FALSE)</f>
        <v>#N/A</v>
      </c>
      <c r="F24" s="77" t="e">
        <f>VLOOKUP($Z24,УЧАСТНИКИ!$A$2:$L$655,8,FALSE)</f>
        <v>#N/A</v>
      </c>
      <c r="G24" s="78" t="e">
        <f>VLOOKUP($Z24,УЧАСТНИКИ!$A$2:$L$655,5,FALSE)</f>
        <v>#N/A</v>
      </c>
      <c r="H24" s="206" t="e">
        <f>VLOOKUP($Z24,УЧАСТНИКИ!$A$2:$L$655,7,FALSE)</f>
        <v>#N/A</v>
      </c>
      <c r="I24" s="206" t="e">
        <f>VLOOKUP($Z24,УЧАСТНИКИ!$A$2:$L$655,11,FALSE)</f>
        <v>#N/A</v>
      </c>
      <c r="J24" s="229"/>
      <c r="K24" s="229"/>
      <c r="L24" s="229"/>
      <c r="M24" s="229"/>
      <c r="N24" s="229"/>
      <c r="O24" s="229"/>
      <c r="P24" s="207">
        <f t="shared" si="3"/>
        <v>0</v>
      </c>
      <c r="Q24" s="207">
        <f t="shared" si="3"/>
        <v>0</v>
      </c>
      <c r="R24" s="207">
        <f t="shared" si="4"/>
        <v>0</v>
      </c>
      <c r="S24" s="214">
        <f t="shared" si="5"/>
        <v>0</v>
      </c>
      <c r="T24" s="214">
        <f t="shared" si="6"/>
        <v>0</v>
      </c>
      <c r="U24" s="214">
        <f t="shared" si="7"/>
        <v>0</v>
      </c>
      <c r="V24" s="208">
        <f t="shared" si="1"/>
        <v>0</v>
      </c>
      <c r="W24" s="60" t="str">
        <f t="shared" si="8"/>
        <v>б/р</v>
      </c>
      <c r="X24" s="206" t="e">
        <f>VLOOKUP($Z24,УЧАСТНИКИ!$A$2:$L$655,9,FALSE)</f>
        <v>#N/A</v>
      </c>
      <c r="Y24" s="78" t="e">
        <f>VLOOKUP($Z24,УЧАСТНИКИ!$A$2:$L$655,10,FALSE)</f>
        <v>#N/A</v>
      </c>
      <c r="Z24" s="254"/>
      <c r="AA24" s="61" t="e">
        <f>#REF!</f>
        <v>#REF!</v>
      </c>
      <c r="AC24" s="57"/>
      <c r="AD24" s="57"/>
      <c r="AE24" s="57"/>
      <c r="AF24" s="57"/>
    </row>
    <row r="25" spans="1:32" s="58" customFormat="1" ht="24" hidden="1" customHeight="1">
      <c r="A25" s="205">
        <v>18</v>
      </c>
      <c r="B25" s="205">
        <v>2</v>
      </c>
      <c r="C25" s="205"/>
      <c r="D25" s="78" t="e">
        <f>VLOOKUP($Z25,УЧАСТНИКИ!$A$2:$L$655,3,FALSE)</f>
        <v>#N/A</v>
      </c>
      <c r="E25" s="77" t="e">
        <f>VLOOKUP($Z25,УЧАСТНИКИ!$A$2:$L$655,4,FALSE)</f>
        <v>#N/A</v>
      </c>
      <c r="F25" s="77" t="e">
        <f>VLOOKUP($Z25,УЧАСТНИКИ!$A$2:$L$655,8,FALSE)</f>
        <v>#N/A</v>
      </c>
      <c r="G25" s="78" t="e">
        <f>VLOOKUP($Z25,УЧАСТНИКИ!$A$2:$L$655,5,FALSE)</f>
        <v>#N/A</v>
      </c>
      <c r="H25" s="206" t="e">
        <f>VLOOKUP($Z25,УЧАСТНИКИ!$A$2:$L$655,7,FALSE)</f>
        <v>#N/A</v>
      </c>
      <c r="I25" s="206" t="e">
        <f>VLOOKUP($Z25,УЧАСТНИКИ!$A$2:$L$655,11,FALSE)</f>
        <v>#N/A</v>
      </c>
      <c r="J25" s="229"/>
      <c r="K25" s="229"/>
      <c r="L25" s="229"/>
      <c r="M25" s="229"/>
      <c r="N25" s="229"/>
      <c r="O25" s="229"/>
      <c r="P25" s="207">
        <f t="shared" si="3"/>
        <v>0</v>
      </c>
      <c r="Q25" s="207">
        <f t="shared" si="3"/>
        <v>0</v>
      </c>
      <c r="R25" s="207" t="s">
        <v>295</v>
      </c>
      <c r="S25" s="214">
        <f t="shared" si="5"/>
        <v>0</v>
      </c>
      <c r="T25" s="214">
        <f t="shared" si="6"/>
        <v>0</v>
      </c>
      <c r="U25" s="214">
        <f t="shared" si="7"/>
        <v>0</v>
      </c>
      <c r="V25" s="208">
        <f t="shared" si="1"/>
        <v>0</v>
      </c>
      <c r="W25" s="60" t="str">
        <f t="shared" si="8"/>
        <v>б/р</v>
      </c>
      <c r="X25" s="206" t="e">
        <f>VLOOKUP($Z25,УЧАСТНИКИ!$A$2:$L$655,9,FALSE)</f>
        <v>#N/A</v>
      </c>
      <c r="Y25" s="78" t="e">
        <f>VLOOKUP($Z25,УЧАСТНИКИ!$A$2:$L$655,10,FALSE)</f>
        <v>#N/A</v>
      </c>
      <c r="Z25" s="254"/>
      <c r="AA25" s="61" t="e">
        <f>#REF!</f>
        <v>#REF!</v>
      </c>
      <c r="AC25" s="57"/>
      <c r="AD25" s="57"/>
      <c r="AE25" s="57"/>
      <c r="AF25" s="57"/>
    </row>
    <row r="26" spans="1:32" s="58" customFormat="1" ht="24.75" hidden="1" customHeight="1">
      <c r="A26" s="205">
        <v>19</v>
      </c>
      <c r="B26" s="205">
        <v>3</v>
      </c>
      <c r="C26" s="205"/>
      <c r="D26" s="78" t="e">
        <f>VLOOKUP($Z26,УЧАСТНИКИ!$A$2:$L$655,3,FALSE)</f>
        <v>#N/A</v>
      </c>
      <c r="E26" s="77" t="e">
        <f>VLOOKUP($Z26,УЧАСТНИКИ!$A$2:$L$655,4,FALSE)</f>
        <v>#N/A</v>
      </c>
      <c r="F26" s="77" t="e">
        <f>VLOOKUP($Z26,УЧАСТНИКИ!$A$2:$L$655,8,FALSE)</f>
        <v>#N/A</v>
      </c>
      <c r="G26" s="78" t="e">
        <f>VLOOKUP($Z26,УЧАСТНИКИ!$A$2:$L$655,5,FALSE)</f>
        <v>#N/A</v>
      </c>
      <c r="H26" s="206" t="e">
        <f>VLOOKUP($Z26,УЧАСТНИКИ!$A$2:$L$655,7,FALSE)</f>
        <v>#N/A</v>
      </c>
      <c r="I26" s="206" t="e">
        <f>VLOOKUP($Z26,УЧАСТНИКИ!$A$2:$L$655,11,FALSE)</f>
        <v>#N/A</v>
      </c>
      <c r="J26" s="229"/>
      <c r="K26" s="229"/>
      <c r="L26" s="229"/>
      <c r="M26" s="229"/>
      <c r="N26" s="229"/>
      <c r="O26" s="229"/>
      <c r="P26" s="207" t="s">
        <v>295</v>
      </c>
      <c r="Q26" s="207">
        <f>K26/100</f>
        <v>0</v>
      </c>
      <c r="R26" s="207">
        <f>L26/100</f>
        <v>0</v>
      </c>
      <c r="S26" s="214">
        <f t="shared" si="5"/>
        <v>0</v>
      </c>
      <c r="T26" s="214">
        <f t="shared" si="6"/>
        <v>0</v>
      </c>
      <c r="U26" s="214">
        <f t="shared" si="7"/>
        <v>0</v>
      </c>
      <c r="V26" s="208">
        <f t="shared" si="1"/>
        <v>0</v>
      </c>
      <c r="W26" s="60" t="str">
        <f t="shared" si="8"/>
        <v>б/р</v>
      </c>
      <c r="X26" s="206" t="e">
        <f>VLOOKUP($Z26,УЧАСТНИКИ!$A$2:$L$655,9,FALSE)</f>
        <v>#N/A</v>
      </c>
      <c r="Y26" s="78" t="e">
        <f>VLOOKUP($Z26,УЧАСТНИКИ!$A$2:$L$655,10,FALSE)</f>
        <v>#N/A</v>
      </c>
      <c r="Z26" s="272"/>
      <c r="AA26" s="61"/>
      <c r="AC26" s="57"/>
      <c r="AD26" s="57"/>
      <c r="AE26" s="57"/>
      <c r="AF26" s="57"/>
    </row>
    <row r="27" spans="1:32" s="58" customFormat="1" ht="24" hidden="1" customHeight="1">
      <c r="A27" s="205">
        <v>20</v>
      </c>
      <c r="B27" s="205">
        <v>2</v>
      </c>
      <c r="C27" s="205"/>
      <c r="D27" s="78" t="e">
        <f>VLOOKUP($Z27,УЧАСТНИКИ!$A$2:$L$655,3,FALSE)</f>
        <v>#N/A</v>
      </c>
      <c r="E27" s="77" t="e">
        <f>VLOOKUP($Z27,УЧАСТНИКИ!$A$2:$L$655,4,FALSE)</f>
        <v>#N/A</v>
      </c>
      <c r="F27" s="77" t="e">
        <f>VLOOKUP($Z27,УЧАСТНИКИ!$A$2:$L$655,8,FALSE)</f>
        <v>#N/A</v>
      </c>
      <c r="G27" s="78" t="e">
        <f>VLOOKUP($Z27,УЧАСТНИКИ!$A$2:$L$655,5,FALSE)</f>
        <v>#N/A</v>
      </c>
      <c r="H27" s="206" t="e">
        <f>VLOOKUP($Z27,УЧАСТНИКИ!$A$2:$L$655,7,FALSE)</f>
        <v>#N/A</v>
      </c>
      <c r="I27" s="206" t="e">
        <f>VLOOKUP($Z27,УЧАСТНИКИ!$A$2:$L$655,11,FALSE)</f>
        <v>#N/A</v>
      </c>
      <c r="J27" s="229"/>
      <c r="K27" s="229"/>
      <c r="L27" s="229"/>
      <c r="M27" s="229"/>
      <c r="N27" s="229"/>
      <c r="O27" s="229"/>
      <c r="P27" s="207">
        <f>J27/100</f>
        <v>0</v>
      </c>
      <c r="Q27" s="207">
        <f>K27/100</f>
        <v>0</v>
      </c>
      <c r="R27" s="207">
        <f>L27/100</f>
        <v>0</v>
      </c>
      <c r="S27" s="214">
        <f t="shared" si="5"/>
        <v>0</v>
      </c>
      <c r="T27" s="214">
        <f t="shared" si="6"/>
        <v>0</v>
      </c>
      <c r="U27" s="214">
        <f t="shared" si="7"/>
        <v>0</v>
      </c>
      <c r="V27" s="208">
        <f t="shared" si="1"/>
        <v>0</v>
      </c>
      <c r="W27" s="60" t="str">
        <f t="shared" si="8"/>
        <v>б/р</v>
      </c>
      <c r="X27" s="206" t="e">
        <f>VLOOKUP($Z27,УЧАСТНИКИ!$A$2:$L$655,9,FALSE)</f>
        <v>#N/A</v>
      </c>
      <c r="Y27" s="78" t="e">
        <f>VLOOKUP($Z27,УЧАСТНИКИ!$A$2:$L$655,10,FALSE)</f>
        <v>#N/A</v>
      </c>
      <c r="Z27" s="254"/>
      <c r="AA27" s="61" t="e">
        <f>#REF!</f>
        <v>#REF!</v>
      </c>
      <c r="AC27" s="57"/>
      <c r="AD27" s="57"/>
      <c r="AE27" s="57"/>
      <c r="AF27" s="57"/>
    </row>
    <row r="28" spans="1:32" s="58" customFormat="1" ht="23.25" hidden="1" customHeight="1">
      <c r="A28" s="205">
        <v>21</v>
      </c>
      <c r="B28" s="205">
        <v>2</v>
      </c>
      <c r="C28" s="205"/>
      <c r="D28" s="78" t="e">
        <f>VLOOKUP($Z28,УЧАСТНИКИ!$A$2:$L$655,3,FALSE)</f>
        <v>#N/A</v>
      </c>
      <c r="E28" s="77" t="e">
        <f>VLOOKUP($Z28,УЧАСТНИКИ!$A$2:$L$655,4,FALSE)</f>
        <v>#N/A</v>
      </c>
      <c r="F28" s="77" t="e">
        <f>VLOOKUP($Z28,УЧАСТНИКИ!$A$2:$L$655,8,FALSE)</f>
        <v>#N/A</v>
      </c>
      <c r="G28" s="78" t="e">
        <f>VLOOKUP($Z28,УЧАСТНИКИ!$A$2:$L$655,5,FALSE)</f>
        <v>#N/A</v>
      </c>
      <c r="H28" s="206" t="e">
        <f>VLOOKUP($Z28,УЧАСТНИКИ!$A$2:$L$655,7,FALSE)</f>
        <v>#N/A</v>
      </c>
      <c r="I28" s="206" t="e">
        <f>VLOOKUP($Z28,УЧАСТНИКИ!$A$2:$L$655,11,FALSE)</f>
        <v>#N/A</v>
      </c>
      <c r="J28" s="229"/>
      <c r="K28" s="229"/>
      <c r="L28" s="229"/>
      <c r="M28" s="229"/>
      <c r="N28" s="229"/>
      <c r="O28" s="229"/>
      <c r="P28" s="207">
        <f>J28/100</f>
        <v>0</v>
      </c>
      <c r="Q28" s="207" t="s">
        <v>295</v>
      </c>
      <c r="R28" s="207">
        <f>L28/100</f>
        <v>0</v>
      </c>
      <c r="S28" s="214">
        <f t="shared" si="5"/>
        <v>0</v>
      </c>
      <c r="T28" s="214">
        <f t="shared" si="6"/>
        <v>0</v>
      </c>
      <c r="U28" s="214">
        <f t="shared" si="7"/>
        <v>0</v>
      </c>
      <c r="V28" s="208">
        <f t="shared" si="1"/>
        <v>0</v>
      </c>
      <c r="W28" s="60" t="str">
        <f t="shared" si="8"/>
        <v>б/р</v>
      </c>
      <c r="X28" s="206" t="e">
        <f>VLOOKUP($Z28,УЧАСТНИКИ!$A$2:$L$655,9,FALSE)</f>
        <v>#N/A</v>
      </c>
      <c r="Y28" s="78" t="e">
        <f>VLOOKUP($Z28,УЧАСТНИКИ!$A$2:$L$655,10,FALSE)</f>
        <v>#N/A</v>
      </c>
      <c r="Z28" s="254"/>
      <c r="AA28" s="61" t="e">
        <f>#REF!</f>
        <v>#REF!</v>
      </c>
      <c r="AC28" s="57"/>
      <c r="AD28" s="57"/>
      <c r="AE28" s="57"/>
      <c r="AF28" s="57"/>
    </row>
    <row r="29" spans="1:32" s="58" customFormat="1" ht="24.75" hidden="1" customHeight="1">
      <c r="A29" s="205">
        <v>22</v>
      </c>
      <c r="B29" s="205">
        <v>2</v>
      </c>
      <c r="C29" s="205"/>
      <c r="D29" s="78" t="e">
        <f>VLOOKUP($Z29,УЧАСТНИКИ!$A$2:$L$655,3,FALSE)</f>
        <v>#N/A</v>
      </c>
      <c r="E29" s="77" t="e">
        <f>VLOOKUP($Z29,УЧАСТНИКИ!$A$2:$L$655,4,FALSE)</f>
        <v>#N/A</v>
      </c>
      <c r="F29" s="77" t="e">
        <f>VLOOKUP($Z29,УЧАСТНИКИ!$A$2:$L$655,8,FALSE)</f>
        <v>#N/A</v>
      </c>
      <c r="G29" s="78" t="e">
        <f>VLOOKUP($Z29,УЧАСТНИКИ!$A$2:$L$655,5,FALSE)</f>
        <v>#N/A</v>
      </c>
      <c r="H29" s="206" t="e">
        <f>VLOOKUP($Z29,УЧАСТНИКИ!$A$2:$L$655,7,FALSE)</f>
        <v>#N/A</v>
      </c>
      <c r="I29" s="206" t="e">
        <f>VLOOKUP($Z29,УЧАСТНИКИ!$A$2:$L$655,11,FALSE)</f>
        <v>#N/A</v>
      </c>
      <c r="J29" s="229"/>
      <c r="K29" s="229"/>
      <c r="L29" s="229"/>
      <c r="M29" s="229"/>
      <c r="N29" s="229"/>
      <c r="O29" s="229"/>
      <c r="P29" s="207" t="s">
        <v>295</v>
      </c>
      <c r="Q29" s="207">
        <f>K29/100</f>
        <v>0</v>
      </c>
      <c r="R29" s="207" t="s">
        <v>295</v>
      </c>
      <c r="S29" s="214">
        <f t="shared" si="5"/>
        <v>0</v>
      </c>
      <c r="T29" s="214">
        <f t="shared" si="6"/>
        <v>0</v>
      </c>
      <c r="U29" s="214">
        <f t="shared" si="7"/>
        <v>0</v>
      </c>
      <c r="V29" s="208">
        <f t="shared" si="1"/>
        <v>0</v>
      </c>
      <c r="W29" s="60" t="str">
        <f t="shared" si="8"/>
        <v>б/р</v>
      </c>
      <c r="X29" s="206" t="e">
        <f>VLOOKUP($Z29,УЧАСТНИКИ!$A$2:$L$655,9,FALSE)</f>
        <v>#N/A</v>
      </c>
      <c r="Y29" s="78" t="e">
        <f>VLOOKUP($Z29,УЧАСТНИКИ!$A$2:$L$655,10,FALSE)</f>
        <v>#N/A</v>
      </c>
      <c r="Z29" s="254"/>
      <c r="AA29" s="61" t="e">
        <f>#REF!</f>
        <v>#REF!</v>
      </c>
      <c r="AC29" s="57"/>
      <c r="AD29" s="57"/>
      <c r="AE29" s="57"/>
      <c r="AF29" s="57"/>
    </row>
    <row r="30" spans="1:32" s="58" customFormat="1" ht="24.75" hidden="1" customHeight="1">
      <c r="A30" s="205">
        <v>23</v>
      </c>
      <c r="B30" s="205">
        <v>2</v>
      </c>
      <c r="C30" s="205"/>
      <c r="D30" s="78" t="e">
        <f>VLOOKUP($Z30,УЧАСТНИКИ!$A$2:$L$655,3,FALSE)</f>
        <v>#N/A</v>
      </c>
      <c r="E30" s="77" t="e">
        <f>VLOOKUP($Z30,УЧАСТНИКИ!$A$2:$L$655,4,FALSE)</f>
        <v>#N/A</v>
      </c>
      <c r="F30" s="77" t="e">
        <f>VLOOKUP($Z30,УЧАСТНИКИ!$A$2:$L$655,8,FALSE)</f>
        <v>#N/A</v>
      </c>
      <c r="G30" s="78" t="e">
        <f>VLOOKUP($Z30,УЧАСТНИКИ!$A$2:$L$655,5,FALSE)</f>
        <v>#N/A</v>
      </c>
      <c r="H30" s="206" t="e">
        <f>VLOOKUP($Z30,УЧАСТНИКИ!$A$2:$L$655,7,FALSE)</f>
        <v>#N/A</v>
      </c>
      <c r="I30" s="215" t="e">
        <f>VLOOKUP($Z30,УЧАСТНИКИ!$A$2:$L$655,11,FALSE)</f>
        <v>#N/A</v>
      </c>
      <c r="J30" s="229"/>
      <c r="K30" s="229"/>
      <c r="L30" s="229"/>
      <c r="M30" s="229"/>
      <c r="N30" s="229"/>
      <c r="O30" s="229"/>
      <c r="P30" s="207" t="s">
        <v>295</v>
      </c>
      <c r="Q30" s="207">
        <f>K30/100</f>
        <v>0</v>
      </c>
      <c r="R30" s="207">
        <f>L30/100</f>
        <v>0</v>
      </c>
      <c r="S30" s="214">
        <f t="shared" si="5"/>
        <v>0</v>
      </c>
      <c r="T30" s="214">
        <f t="shared" si="6"/>
        <v>0</v>
      </c>
      <c r="U30" s="214">
        <f t="shared" si="7"/>
        <v>0</v>
      </c>
      <c r="V30" s="208">
        <f t="shared" si="1"/>
        <v>0</v>
      </c>
      <c r="W30" s="60" t="str">
        <f t="shared" si="8"/>
        <v>б/р</v>
      </c>
      <c r="X30" s="206" t="e">
        <f>VLOOKUP($Z30,УЧАСТНИКИ!$A$2:$L$655,9,FALSE)</f>
        <v>#N/A</v>
      </c>
      <c r="Y30" s="78" t="e">
        <f>VLOOKUP($Z30,УЧАСТНИКИ!$A$2:$L$655,10,FALSE)</f>
        <v>#N/A</v>
      </c>
      <c r="Z30" s="316"/>
      <c r="AA30" s="61" t="e">
        <f>#REF!</f>
        <v>#REF!</v>
      </c>
      <c r="AC30" s="57"/>
      <c r="AD30" s="57"/>
      <c r="AE30" s="57"/>
      <c r="AF30" s="57"/>
    </row>
    <row r="31" spans="1:32" s="58" customFormat="1" ht="20.100000000000001" hidden="1" customHeight="1">
      <c r="A31" s="205">
        <v>24</v>
      </c>
      <c r="B31" s="205">
        <v>2</v>
      </c>
      <c r="C31" s="205"/>
      <c r="D31" s="78" t="e">
        <f>VLOOKUP($Z31,УЧАСТНИКИ!$A$2:$L$655,3,FALSE)</f>
        <v>#N/A</v>
      </c>
      <c r="E31" s="77" t="e">
        <f>VLOOKUP($Z31,УЧАСТНИКИ!$A$2:$L$655,4,FALSE)</f>
        <v>#N/A</v>
      </c>
      <c r="F31" s="77" t="e">
        <f>VLOOKUP($Z31,УЧАСТНИКИ!$A$2:$L$655,8,FALSE)</f>
        <v>#N/A</v>
      </c>
      <c r="G31" s="78" t="e">
        <f>VLOOKUP($Z31,УЧАСТНИКИ!$A$2:$L$655,5,FALSE)</f>
        <v>#N/A</v>
      </c>
      <c r="H31" s="206" t="e">
        <f>VLOOKUP($Z31,УЧАСТНИКИ!$A$2:$L$655,7,FALSE)</f>
        <v>#N/A</v>
      </c>
      <c r="I31" s="206" t="e">
        <f>VLOOKUP($Z31,УЧАСТНИКИ!$A$2:$L$655,11,FALSE)</f>
        <v>#N/A</v>
      </c>
      <c r="J31" s="229"/>
      <c r="K31" s="229"/>
      <c r="L31" s="229"/>
      <c r="M31" s="229"/>
      <c r="N31" s="229"/>
      <c r="O31" s="229"/>
      <c r="P31" s="207">
        <f>J31/100</f>
        <v>0</v>
      </c>
      <c r="Q31" s="207">
        <f>K31/100</f>
        <v>0</v>
      </c>
      <c r="R31" s="207">
        <f>L31/100</f>
        <v>0</v>
      </c>
      <c r="S31" s="214">
        <f t="shared" si="5"/>
        <v>0</v>
      </c>
      <c r="T31" s="214">
        <f t="shared" si="6"/>
        <v>0</v>
      </c>
      <c r="U31" s="214">
        <f t="shared" si="7"/>
        <v>0</v>
      </c>
      <c r="V31" s="208">
        <f t="shared" si="1"/>
        <v>0</v>
      </c>
      <c r="W31" s="60" t="str">
        <f t="shared" si="8"/>
        <v>б/р</v>
      </c>
      <c r="X31" s="206" t="e">
        <f>VLOOKUP($Z31,УЧАСТНИКИ!$A$2:$L$655,9,FALSE)</f>
        <v>#N/A</v>
      </c>
      <c r="Y31" s="78" t="e">
        <f>VLOOKUP($Z31,УЧАСТНИКИ!$A$2:$L$655,10,FALSE)</f>
        <v>#N/A</v>
      </c>
      <c r="AA31" s="61" t="e">
        <f>#REF!</f>
        <v>#REF!</v>
      </c>
      <c r="AC31" s="57"/>
      <c r="AD31" s="57"/>
      <c r="AE31" s="57"/>
      <c r="AF31" s="57"/>
    </row>
    <row r="32" spans="1:32" s="58" customFormat="1" ht="27" hidden="1" customHeight="1">
      <c r="A32" s="205"/>
      <c r="B32" s="205">
        <v>1</v>
      </c>
      <c r="C32" s="205"/>
      <c r="D32" s="78" t="e">
        <f>VLOOKUP($Z32,УЧАСТНИКИ!$A$2:$L$655,3,FALSE)</f>
        <v>#N/A</v>
      </c>
      <c r="E32" s="77" t="e">
        <f>VLOOKUP($Z32,УЧАСТНИКИ!$A$2:$L$655,4,FALSE)</f>
        <v>#N/A</v>
      </c>
      <c r="F32" s="77" t="e">
        <f>VLOOKUP($Z32,УЧАСТНИКИ!$A$2:$L$655,8,FALSE)</f>
        <v>#N/A</v>
      </c>
      <c r="G32" s="78" t="e">
        <f>VLOOKUP($Z32,УЧАСТНИКИ!$A$2:$L$655,5,FALSE)</f>
        <v>#N/A</v>
      </c>
      <c r="H32" s="206" t="e">
        <f>VLOOKUP($Z32,УЧАСТНИКИ!$A$2:$L$655,7,FALSE)</f>
        <v>#N/A</v>
      </c>
      <c r="I32" s="206" t="e">
        <f>VLOOKUP($Z32,УЧАСТНИКИ!$A$2:$L$655,11,FALSE)</f>
        <v>#N/A</v>
      </c>
      <c r="J32" s="229"/>
      <c r="K32" s="229"/>
      <c r="L32" s="229"/>
      <c r="M32" s="229"/>
      <c r="N32" s="229"/>
      <c r="O32" s="229"/>
      <c r="P32" s="207" t="s">
        <v>295</v>
      </c>
      <c r="Q32" s="207" t="s">
        <v>295</v>
      </c>
      <c r="R32" s="207" t="s">
        <v>295</v>
      </c>
      <c r="S32" s="214">
        <f t="shared" si="5"/>
        <v>0</v>
      </c>
      <c r="T32" s="214">
        <f t="shared" si="6"/>
        <v>0</v>
      </c>
      <c r="U32" s="214">
        <f t="shared" si="7"/>
        <v>0</v>
      </c>
      <c r="V32" s="208" t="s">
        <v>187</v>
      </c>
      <c r="W32" s="210" t="str">
        <f t="shared" si="8"/>
        <v>МСМК</v>
      </c>
      <c r="X32" s="206" t="e">
        <f>VLOOKUP($Z32,УЧАСТНИКИ!$A$2:$L$655,9,FALSE)</f>
        <v>#N/A</v>
      </c>
      <c r="Y32" s="78" t="e">
        <f>VLOOKUP($Z32,УЧАСТНИКИ!$A$2:$L$655,10,FALSE)</f>
        <v>#N/A</v>
      </c>
      <c r="Z32" s="254"/>
      <c r="AA32" s="61" t="e">
        <f>#REF!</f>
        <v>#REF!</v>
      </c>
      <c r="AC32" s="57"/>
      <c r="AD32" s="57"/>
      <c r="AE32" s="57"/>
      <c r="AF32" s="57"/>
    </row>
    <row r="33" spans="1:36" s="58" customFormat="1" ht="26.25" hidden="1" customHeight="1">
      <c r="A33" s="205"/>
      <c r="B33" s="205">
        <v>2</v>
      </c>
      <c r="C33" s="205"/>
      <c r="D33" s="78" t="e">
        <f>VLOOKUP($Z33,УЧАСТНИКИ!$A$2:$L$655,3,FALSE)</f>
        <v>#N/A</v>
      </c>
      <c r="E33" s="77" t="e">
        <f>VLOOKUP($Z33,УЧАСТНИКИ!$A$2:$L$655,4,FALSE)</f>
        <v>#N/A</v>
      </c>
      <c r="F33" s="77" t="e">
        <f>VLOOKUP($Z33,УЧАСТНИКИ!$A$2:$L$655,8,FALSE)</f>
        <v>#N/A</v>
      </c>
      <c r="G33" s="78" t="e">
        <f>VLOOKUP($Z33,УЧАСТНИКИ!$A$2:$L$655,5,FALSE)</f>
        <v>#N/A</v>
      </c>
      <c r="H33" s="206" t="e">
        <f>VLOOKUP($Z33,УЧАСТНИКИ!$A$2:$L$655,7,FALSE)</f>
        <v>#N/A</v>
      </c>
      <c r="I33" s="206" t="e">
        <f>VLOOKUP($Z33,УЧАСТНИКИ!$A$2:$L$655,11,FALSE)</f>
        <v>#N/A</v>
      </c>
      <c r="J33" s="229"/>
      <c r="K33" s="229"/>
      <c r="L33" s="229"/>
      <c r="M33" s="229"/>
      <c r="N33" s="229"/>
      <c r="O33" s="229"/>
      <c r="P33" s="207" t="s">
        <v>295</v>
      </c>
      <c r="Q33" s="207" t="s">
        <v>295</v>
      </c>
      <c r="R33" s="207" t="s">
        <v>295</v>
      </c>
      <c r="S33" s="214">
        <f t="shared" si="5"/>
        <v>0</v>
      </c>
      <c r="T33" s="214">
        <f t="shared" si="6"/>
        <v>0</v>
      </c>
      <c r="U33" s="214">
        <f t="shared" si="7"/>
        <v>0</v>
      </c>
      <c r="V33" s="208" t="s">
        <v>187</v>
      </c>
      <c r="W33" s="210" t="str">
        <f t="shared" si="8"/>
        <v>МСМК</v>
      </c>
      <c r="X33" s="206" t="e">
        <f>VLOOKUP($Z33,УЧАСТНИКИ!$A$2:$L$655,9,FALSE)</f>
        <v>#N/A</v>
      </c>
      <c r="Y33" s="78" t="e">
        <f>VLOOKUP($Z33,УЧАСТНИКИ!$A$2:$L$655,10,FALSE)</f>
        <v>#N/A</v>
      </c>
      <c r="Z33" s="316"/>
      <c r="AA33" s="61" t="e">
        <f>#REF!</f>
        <v>#REF!</v>
      </c>
      <c r="AC33" s="57"/>
      <c r="AD33" s="57"/>
      <c r="AE33" s="57"/>
      <c r="AF33" s="57"/>
    </row>
    <row r="34" spans="1:36" s="58" customFormat="1" ht="27" hidden="1" customHeight="1">
      <c r="A34" s="205"/>
      <c r="B34" s="205">
        <v>3</v>
      </c>
      <c r="C34" s="205"/>
      <c r="D34" s="78" t="e">
        <f>VLOOKUP($Z34,УЧАСТНИКИ!$A$2:$L$655,3,FALSE)</f>
        <v>#N/A</v>
      </c>
      <c r="E34" s="77" t="e">
        <f>VLOOKUP($Z34,УЧАСТНИКИ!$A$2:$L$655,4,FALSE)</f>
        <v>#N/A</v>
      </c>
      <c r="F34" s="77" t="e">
        <f>VLOOKUP($Z34,УЧАСТНИКИ!$A$2:$L$655,8,FALSE)</f>
        <v>#N/A</v>
      </c>
      <c r="G34" s="78" t="e">
        <f>VLOOKUP($Z34,УЧАСТНИКИ!$A$2:$L$655,5,FALSE)</f>
        <v>#N/A</v>
      </c>
      <c r="H34" s="206" t="e">
        <f>VLOOKUP($Z34,УЧАСТНИКИ!$A$2:$L$655,7,FALSE)</f>
        <v>#N/A</v>
      </c>
      <c r="I34" s="206" t="e">
        <f>VLOOKUP($Z34,УЧАСТНИКИ!$A$2:$L$655,11,FALSE)</f>
        <v>#N/A</v>
      </c>
      <c r="J34" s="229"/>
      <c r="K34" s="229"/>
      <c r="L34" s="229"/>
      <c r="M34" s="229"/>
      <c r="N34" s="229"/>
      <c r="O34" s="229"/>
      <c r="P34" s="207" t="s">
        <v>295</v>
      </c>
      <c r="Q34" s="207" t="s">
        <v>295</v>
      </c>
      <c r="R34" s="207" t="s">
        <v>334</v>
      </c>
      <c r="S34" s="214">
        <f t="shared" si="5"/>
        <v>0</v>
      </c>
      <c r="T34" s="214">
        <f t="shared" si="6"/>
        <v>0</v>
      </c>
      <c r="U34" s="214">
        <f t="shared" si="7"/>
        <v>0</v>
      </c>
      <c r="V34" s="208" t="s">
        <v>187</v>
      </c>
      <c r="W34" s="210" t="str">
        <f t="shared" si="8"/>
        <v>МСМК</v>
      </c>
      <c r="X34" s="206" t="e">
        <f>VLOOKUP($Z34,УЧАСТНИКИ!$A$2:$L$655,9,FALSE)</f>
        <v>#N/A</v>
      </c>
      <c r="Y34" s="78" t="e">
        <f>VLOOKUP($Z34,УЧАСТНИКИ!$A$2:$L$655,10,FALSE)</f>
        <v>#N/A</v>
      </c>
      <c r="Z34" s="272"/>
      <c r="AA34" s="61"/>
      <c r="AC34" s="57"/>
      <c r="AD34" s="57"/>
      <c r="AE34" s="57"/>
      <c r="AF34" s="57"/>
    </row>
    <row r="35" spans="1:36" s="58" customFormat="1" ht="20.100000000000001" hidden="1" customHeight="1">
      <c r="A35" s="205"/>
      <c r="B35" s="205">
        <v>2</v>
      </c>
      <c r="C35" s="205"/>
      <c r="D35" s="78" t="e">
        <f>VLOOKUP($Z35,УЧАСТНИКИ!$A$2:$L$655,3,FALSE)</f>
        <v>#N/A</v>
      </c>
      <c r="E35" s="77" t="e">
        <f>VLOOKUP($Z35,УЧАСТНИКИ!$A$2:$L$655,4,FALSE)</f>
        <v>#N/A</v>
      </c>
      <c r="F35" s="77" t="e">
        <f>VLOOKUP($Z35,УЧАСТНИКИ!$A$2:$L$655,8,FALSE)</f>
        <v>#N/A</v>
      </c>
      <c r="G35" s="78" t="e">
        <f>VLOOKUP($Z35,УЧАСТНИКИ!$A$2:$L$655,5,FALSE)</f>
        <v>#N/A</v>
      </c>
      <c r="H35" s="206" t="e">
        <f>VLOOKUP($Z35,УЧАСТНИКИ!$A$2:$L$655,7,FALSE)</f>
        <v>#N/A</v>
      </c>
      <c r="I35" s="206" t="e">
        <f>VLOOKUP($Z35,УЧАСТНИКИ!$A$2:$L$655,11,FALSE)</f>
        <v>#N/A</v>
      </c>
      <c r="J35" s="229"/>
      <c r="K35" s="229"/>
      <c r="L35" s="229"/>
      <c r="M35" s="229"/>
      <c r="N35" s="229"/>
      <c r="O35" s="229"/>
      <c r="P35" s="214">
        <f t="shared" ref="P35:R37" si="9">J35/100</f>
        <v>0</v>
      </c>
      <c r="Q35" s="214">
        <f t="shared" si="9"/>
        <v>0</v>
      </c>
      <c r="R35" s="214">
        <f t="shared" si="9"/>
        <v>0</v>
      </c>
      <c r="S35" s="214">
        <f t="shared" si="5"/>
        <v>0</v>
      </c>
      <c r="T35" s="214">
        <f t="shared" si="6"/>
        <v>0</v>
      </c>
      <c r="U35" s="214">
        <f t="shared" si="7"/>
        <v>0</v>
      </c>
      <c r="V35" s="208" t="s">
        <v>290</v>
      </c>
      <c r="W35" s="210" t="str">
        <f t="shared" si="8"/>
        <v>МСМК</v>
      </c>
      <c r="X35" s="206" t="e">
        <f>VLOOKUP($Z35,УЧАСТНИКИ!$A$2:$L$655,9,FALSE)</f>
        <v>#N/A</v>
      </c>
      <c r="Y35" s="78" t="e">
        <f>VLOOKUP($Z35,УЧАСТНИКИ!$A$2:$L$655,10,FALSE)</f>
        <v>#N/A</v>
      </c>
      <c r="Z35" s="31"/>
      <c r="AA35" s="61" t="e">
        <f>#REF!</f>
        <v>#REF!</v>
      </c>
      <c r="AC35" s="57"/>
      <c r="AD35" s="57"/>
      <c r="AE35" s="57"/>
      <c r="AF35" s="57"/>
    </row>
    <row r="36" spans="1:36" s="58" customFormat="1" ht="26.25" hidden="1" customHeight="1">
      <c r="A36" s="205"/>
      <c r="B36" s="205">
        <v>2</v>
      </c>
      <c r="C36" s="205"/>
      <c r="D36" s="78" t="e">
        <f>VLOOKUP($Z36,УЧАСТНИКИ!$A$2:$L$655,3,FALSE)</f>
        <v>#N/A</v>
      </c>
      <c r="E36" s="77" t="e">
        <f>VLOOKUP($Z36,УЧАСТНИКИ!$A$2:$L$655,4,FALSE)</f>
        <v>#N/A</v>
      </c>
      <c r="F36" s="77" t="e">
        <f>VLOOKUP($Z36,УЧАСТНИКИ!$A$2:$L$655,8,FALSE)</f>
        <v>#N/A</v>
      </c>
      <c r="G36" s="78" t="e">
        <f>VLOOKUP($Z36,УЧАСТНИКИ!$A$2:$L$655,5,FALSE)</f>
        <v>#N/A</v>
      </c>
      <c r="H36" s="206" t="e">
        <f>VLOOKUP($Z36,УЧАСТНИКИ!$A$2:$L$655,7,FALSE)</f>
        <v>#N/A</v>
      </c>
      <c r="I36" s="206" t="e">
        <f>VLOOKUP($Z36,УЧАСТНИКИ!$A$2:$L$655,11,FALSE)</f>
        <v>#N/A</v>
      </c>
      <c r="J36" s="229"/>
      <c r="K36" s="229"/>
      <c r="L36" s="229"/>
      <c r="M36" s="229"/>
      <c r="N36" s="229"/>
      <c r="O36" s="229"/>
      <c r="P36" s="214">
        <f t="shared" si="9"/>
        <v>0</v>
      </c>
      <c r="Q36" s="214">
        <f t="shared" si="9"/>
        <v>0</v>
      </c>
      <c r="R36" s="214">
        <f t="shared" si="9"/>
        <v>0</v>
      </c>
      <c r="S36" s="214">
        <f t="shared" si="5"/>
        <v>0</v>
      </c>
      <c r="T36" s="214">
        <f t="shared" si="6"/>
        <v>0</v>
      </c>
      <c r="U36" s="214">
        <f t="shared" si="7"/>
        <v>0</v>
      </c>
      <c r="V36" s="208" t="s">
        <v>290</v>
      </c>
      <c r="W36" s="210" t="str">
        <f t="shared" si="8"/>
        <v>МСМК</v>
      </c>
      <c r="X36" s="206" t="e">
        <f>VLOOKUP($Z36,УЧАСТНИКИ!$A$2:$L$655,9,FALSE)</f>
        <v>#N/A</v>
      </c>
      <c r="Y36" s="78" t="e">
        <f>VLOOKUP($Z36,УЧАСТНИКИ!$A$2:$L$655,10,FALSE)</f>
        <v>#N/A</v>
      </c>
      <c r="Z36" s="316"/>
      <c r="AA36" s="61" t="e">
        <f>#REF!</f>
        <v>#REF!</v>
      </c>
      <c r="AC36" s="57"/>
      <c r="AD36" s="57"/>
      <c r="AE36" s="57"/>
      <c r="AF36" s="57"/>
    </row>
    <row r="37" spans="1:36" s="58" customFormat="1" ht="27" hidden="1" customHeight="1">
      <c r="A37" s="205"/>
      <c r="B37" s="205">
        <v>4</v>
      </c>
      <c r="C37" s="205"/>
      <c r="D37" s="78" t="e">
        <f>VLOOKUP($Z37,УЧАСТНИКИ!$A$2:$L$655,3,FALSE)</f>
        <v>#N/A</v>
      </c>
      <c r="E37" s="77" t="e">
        <f>VLOOKUP($Z37,УЧАСТНИКИ!$A$2:$L$655,4,FALSE)</f>
        <v>#N/A</v>
      </c>
      <c r="F37" s="77" t="e">
        <f>VLOOKUP($Z37,УЧАСТНИКИ!$A$2:$L$655,8,FALSE)</f>
        <v>#N/A</v>
      </c>
      <c r="G37" s="78" t="e">
        <f>VLOOKUP($Z37,УЧАСТНИКИ!$A$2:$L$655,5,FALSE)</f>
        <v>#N/A</v>
      </c>
      <c r="H37" s="206" t="e">
        <f>VLOOKUP($Z37,УЧАСТНИКИ!$A$2:$L$655,7,FALSE)</f>
        <v>#N/A</v>
      </c>
      <c r="I37" s="206" t="e">
        <f>VLOOKUP($Z37,УЧАСТНИКИ!$A$2:$L$655,11,FALSE)</f>
        <v>#N/A</v>
      </c>
      <c r="J37" s="229"/>
      <c r="K37" s="229"/>
      <c r="L37" s="229"/>
      <c r="M37" s="229"/>
      <c r="N37" s="229"/>
      <c r="O37" s="229"/>
      <c r="P37" s="214">
        <f t="shared" si="9"/>
        <v>0</v>
      </c>
      <c r="Q37" s="214">
        <f t="shared" si="9"/>
        <v>0</v>
      </c>
      <c r="R37" s="214">
        <f t="shared" si="9"/>
        <v>0</v>
      </c>
      <c r="S37" s="214">
        <f t="shared" si="5"/>
        <v>0</v>
      </c>
      <c r="T37" s="214">
        <f t="shared" si="6"/>
        <v>0</v>
      </c>
      <c r="U37" s="214">
        <f t="shared" si="7"/>
        <v>0</v>
      </c>
      <c r="V37" s="208" t="s">
        <v>290</v>
      </c>
      <c r="W37" s="210" t="str">
        <f t="shared" si="8"/>
        <v>МСМК</v>
      </c>
      <c r="X37" s="206" t="e">
        <f>VLOOKUP($Z37,УЧАСТНИКИ!$A$2:$L$655,9,FALSE)</f>
        <v>#N/A</v>
      </c>
      <c r="Y37" s="78" t="e">
        <f>VLOOKUP($Z37,УЧАСТНИКИ!$A$2:$L$655,10,FALSE)</f>
        <v>#N/A</v>
      </c>
      <c r="Z37" s="254"/>
      <c r="AA37" s="61"/>
      <c r="AC37" s="57"/>
      <c r="AD37" s="57"/>
      <c r="AE37" s="57"/>
      <c r="AF37" s="57"/>
    </row>
    <row r="38" spans="1:36" s="58" customFormat="1" ht="23.1" customHeight="1">
      <c r="A38" s="205"/>
      <c r="B38" s="205"/>
      <c r="C38" s="205"/>
      <c r="D38" s="78"/>
      <c r="E38" s="77"/>
      <c r="F38" s="77"/>
      <c r="G38" s="78"/>
      <c r="H38" s="206"/>
      <c r="I38" s="206"/>
      <c r="J38" s="229"/>
      <c r="K38" s="229"/>
      <c r="L38" s="229"/>
      <c r="M38" s="229"/>
      <c r="N38" s="229"/>
      <c r="O38" s="229"/>
      <c r="P38" s="214">
        <f t="shared" ref="P38" si="10">J38/100</f>
        <v>0</v>
      </c>
      <c r="Q38" s="214">
        <f t="shared" ref="Q38" si="11">K38/100</f>
        <v>0</v>
      </c>
      <c r="R38" s="214">
        <f t="shared" ref="R38" si="12">L38/100</f>
        <v>0</v>
      </c>
      <c r="S38" s="214">
        <f t="shared" ref="S38" si="13">M38/100</f>
        <v>0</v>
      </c>
      <c r="T38" s="214">
        <f t="shared" ref="T38" si="14">N38/100</f>
        <v>0</v>
      </c>
      <c r="U38" s="214">
        <f t="shared" ref="U38" si="15">O38/100</f>
        <v>0</v>
      </c>
      <c r="V38" s="208"/>
      <c r="W38" s="210"/>
      <c r="X38" s="206"/>
      <c r="Y38" s="78"/>
      <c r="AA38" s="61"/>
      <c r="AC38" s="57"/>
      <c r="AD38" s="57"/>
      <c r="AE38" s="57"/>
      <c r="AF38" s="57"/>
    </row>
    <row r="39" spans="1:36">
      <c r="H39" s="56"/>
      <c r="Z39" s="58"/>
      <c r="AA39" s="77"/>
      <c r="AB39" s="78"/>
      <c r="AC39" s="76"/>
      <c r="AD39" s="76"/>
      <c r="AE39" s="76"/>
      <c r="AF39" s="76"/>
      <c r="AG39" s="70"/>
      <c r="AH39" s="79"/>
      <c r="AI39" s="70"/>
      <c r="AJ39" s="70"/>
    </row>
    <row r="40" spans="1:36">
      <c r="AA40" s="70"/>
      <c r="AB40" s="70"/>
      <c r="AC40" s="76"/>
      <c r="AD40" s="76"/>
      <c r="AE40" s="76"/>
      <c r="AF40" s="76"/>
      <c r="AG40" s="70"/>
      <c r="AH40" s="70"/>
      <c r="AI40" s="70"/>
      <c r="AJ40" s="70"/>
    </row>
    <row r="41" spans="1:36">
      <c r="AA41" s="70"/>
      <c r="AB41" s="70"/>
      <c r="AC41" s="76"/>
      <c r="AD41" s="76"/>
      <c r="AE41" s="76"/>
      <c r="AF41" s="76"/>
      <c r="AG41" s="70"/>
      <c r="AH41" s="70"/>
      <c r="AI41" s="70"/>
      <c r="AJ41" s="70"/>
    </row>
    <row r="42" spans="1:36" ht="18.75" customHeight="1">
      <c r="D42" s="540" t="s">
        <v>188</v>
      </c>
      <c r="E42" s="540"/>
      <c r="F42" s="540"/>
      <c r="G42" s="528" t="s">
        <v>1015</v>
      </c>
      <c r="H42" s="528"/>
      <c r="I42" s="528"/>
      <c r="J42" s="528"/>
      <c r="K42" s="528"/>
      <c r="L42" s="528"/>
      <c r="M42" s="528"/>
      <c r="N42" s="528"/>
      <c r="O42" s="528"/>
      <c r="P42" s="528"/>
      <c r="Q42" s="528"/>
      <c r="R42" s="528"/>
      <c r="S42" s="528"/>
      <c r="T42" s="528"/>
      <c r="U42" s="528"/>
      <c r="V42" s="528"/>
      <c r="W42" s="528"/>
      <c r="AA42" s="70"/>
      <c r="AB42" s="70"/>
      <c r="AC42" s="76"/>
      <c r="AD42" s="76"/>
      <c r="AE42" s="76"/>
      <c r="AF42" s="70"/>
      <c r="AG42" s="70"/>
      <c r="AH42" s="70"/>
      <c r="AI42" s="70"/>
    </row>
    <row r="43" spans="1:36" ht="12.75" customHeight="1">
      <c r="D43" s="398"/>
      <c r="E43" s="398"/>
      <c r="F43" s="398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03"/>
      <c r="S43" s="203"/>
      <c r="AA43" s="70"/>
      <c r="AB43" s="70"/>
      <c r="AC43" s="76"/>
      <c r="AD43" s="76"/>
      <c r="AE43" s="76"/>
      <c r="AF43" s="70"/>
      <c r="AG43" s="70"/>
      <c r="AH43" s="70"/>
      <c r="AI43" s="70"/>
    </row>
    <row r="44" spans="1:36" ht="12.75" customHeight="1">
      <c r="D44" s="398"/>
      <c r="E44" s="398"/>
      <c r="F44" s="398"/>
      <c r="G44" s="203"/>
      <c r="H44" s="203"/>
      <c r="I44" s="203"/>
      <c r="AA44" s="70"/>
      <c r="AB44" s="70"/>
      <c r="AC44" s="76"/>
      <c r="AD44" s="76"/>
      <c r="AE44" s="76"/>
      <c r="AF44" s="70"/>
      <c r="AG44" s="70"/>
      <c r="AH44" s="70"/>
      <c r="AI44" s="70"/>
    </row>
    <row r="45" spans="1:36" ht="12.75" customHeight="1">
      <c r="D45" s="540" t="s">
        <v>189</v>
      </c>
      <c r="E45" s="540"/>
      <c r="F45" s="540"/>
      <c r="G45" s="528" t="s">
        <v>1249</v>
      </c>
      <c r="H45" s="528"/>
      <c r="I45" s="528"/>
      <c r="J45" s="528"/>
      <c r="K45" s="528"/>
      <c r="L45" s="528"/>
      <c r="M45" s="528"/>
      <c r="N45" s="528"/>
      <c r="O45" s="528"/>
      <c r="P45" s="528"/>
      <c r="Q45" s="528"/>
      <c r="R45" s="528"/>
      <c r="S45" s="528"/>
      <c r="T45" s="528"/>
      <c r="U45" s="528"/>
      <c r="V45" s="528"/>
      <c r="W45" s="528"/>
      <c r="X45" s="203"/>
      <c r="Y45" s="203"/>
      <c r="AA45" s="70"/>
      <c r="AB45" s="70"/>
      <c r="AC45" s="76"/>
      <c r="AD45" s="76"/>
      <c r="AE45" s="76"/>
      <c r="AF45" s="70"/>
      <c r="AG45" s="70"/>
      <c r="AH45" s="70"/>
      <c r="AI45" s="70"/>
    </row>
    <row r="46" spans="1:36">
      <c r="D46" s="524"/>
      <c r="E46" s="524"/>
      <c r="G46" s="524"/>
      <c r="H46" s="524"/>
      <c r="I46" s="524"/>
      <c r="J46" s="524"/>
      <c r="K46" s="524"/>
      <c r="L46" s="524"/>
      <c r="M46" s="524"/>
      <c r="N46" s="524"/>
      <c r="O46" s="524"/>
      <c r="P46" s="524"/>
      <c r="Q46" s="524"/>
      <c r="R46" s="524"/>
      <c r="S46" s="524"/>
      <c r="AA46" s="70"/>
      <c r="AB46" s="70"/>
      <c r="AC46" s="76"/>
      <c r="AD46" s="76"/>
      <c r="AE46" s="76"/>
      <c r="AF46" s="76"/>
      <c r="AG46" s="70"/>
      <c r="AH46" s="70"/>
      <c r="AI46" s="70"/>
      <c r="AJ46" s="70"/>
    </row>
    <row r="47" spans="1:36">
      <c r="AA47" s="70"/>
      <c r="AB47" s="70"/>
      <c r="AC47" s="76"/>
      <c r="AD47" s="76"/>
      <c r="AE47" s="76"/>
      <c r="AF47" s="76"/>
      <c r="AG47" s="70"/>
      <c r="AH47" s="70"/>
      <c r="AI47" s="70"/>
      <c r="AJ47" s="70"/>
    </row>
    <row r="48" spans="1:36">
      <c r="AA48" s="70"/>
      <c r="AB48" s="70"/>
      <c r="AC48" s="76"/>
      <c r="AD48" s="76"/>
      <c r="AE48" s="76"/>
      <c r="AF48" s="76"/>
      <c r="AG48" s="70"/>
      <c r="AH48" s="70"/>
      <c r="AI48" s="70"/>
      <c r="AJ48" s="70"/>
    </row>
    <row r="49" spans="27:36">
      <c r="AA49" s="70"/>
      <c r="AB49" s="70"/>
      <c r="AC49" s="76"/>
      <c r="AD49" s="76"/>
      <c r="AE49" s="76"/>
      <c r="AF49" s="76"/>
      <c r="AG49" s="70"/>
      <c r="AH49" s="70"/>
      <c r="AI49" s="70"/>
      <c r="AJ49" s="70"/>
    </row>
    <row r="50" spans="27:36">
      <c r="AA50" s="70"/>
      <c r="AB50" s="70"/>
      <c r="AC50" s="76"/>
      <c r="AD50" s="76"/>
      <c r="AE50" s="76"/>
      <c r="AF50" s="76"/>
      <c r="AG50" s="70"/>
      <c r="AH50" s="70"/>
      <c r="AI50" s="70"/>
      <c r="AJ50" s="70"/>
    </row>
    <row r="51" spans="27:36" ht="12.75" customHeight="1">
      <c r="AA51" s="70"/>
      <c r="AB51" s="70"/>
      <c r="AC51" s="76"/>
      <c r="AD51" s="76"/>
      <c r="AE51" s="76"/>
      <c r="AF51" s="76"/>
      <c r="AG51" s="70"/>
      <c r="AH51" s="70"/>
      <c r="AI51" s="70"/>
      <c r="AJ51" s="70"/>
    </row>
    <row r="52" spans="27:36" ht="12.75" customHeight="1">
      <c r="AA52" s="70"/>
      <c r="AB52" s="70"/>
      <c r="AC52" s="76"/>
      <c r="AD52" s="76"/>
      <c r="AE52" s="76"/>
      <c r="AF52" s="76"/>
      <c r="AG52" s="70"/>
      <c r="AH52" s="70"/>
      <c r="AI52" s="70"/>
      <c r="AJ52" s="70"/>
    </row>
    <row r="53" spans="27:36" ht="12.75" customHeight="1">
      <c r="AA53" s="70"/>
      <c r="AB53" s="70"/>
      <c r="AC53" s="76"/>
      <c r="AD53" s="76"/>
      <c r="AE53" s="76"/>
      <c r="AF53" s="76"/>
      <c r="AG53" s="70"/>
      <c r="AH53" s="70"/>
      <c r="AI53" s="70"/>
      <c r="AJ53" s="70"/>
    </row>
    <row r="54" spans="27:36" ht="12.75" customHeight="1">
      <c r="AA54" s="70"/>
      <c r="AB54" s="70"/>
      <c r="AC54" s="76"/>
      <c r="AD54" s="76"/>
      <c r="AE54" s="76"/>
      <c r="AF54" s="76"/>
      <c r="AG54" s="70"/>
      <c r="AH54" s="70"/>
      <c r="AI54" s="70"/>
      <c r="AJ54" s="70"/>
    </row>
  </sheetData>
  <sortState ref="A12:AJ38">
    <sortCondition descending="1" ref="V12:V38"/>
  </sortState>
  <mergeCells count="30">
    <mergeCell ref="V10:V11"/>
    <mergeCell ref="W10:W11"/>
    <mergeCell ref="H7:P7"/>
    <mergeCell ref="A7:D7"/>
    <mergeCell ref="A8:D8"/>
    <mergeCell ref="E10:E11"/>
    <mergeCell ref="B10:C10"/>
    <mergeCell ref="T9:V9"/>
    <mergeCell ref="A1:Y1"/>
    <mergeCell ref="A2:Y2"/>
    <mergeCell ref="A3:Y3"/>
    <mergeCell ref="A10:A11"/>
    <mergeCell ref="D10:D11"/>
    <mergeCell ref="G10:G11"/>
    <mergeCell ref="Y10:Y11"/>
    <mergeCell ref="F10:F11"/>
    <mergeCell ref="A5:Y5"/>
    <mergeCell ref="H10:H11"/>
    <mergeCell ref="A6:Y6"/>
    <mergeCell ref="P10:U10"/>
    <mergeCell ref="X10:X11"/>
    <mergeCell ref="I10:I11"/>
    <mergeCell ref="A4:Y4"/>
    <mergeCell ref="H9:I9"/>
    <mergeCell ref="D46:E46"/>
    <mergeCell ref="G46:S46"/>
    <mergeCell ref="G42:W42"/>
    <mergeCell ref="D42:F42"/>
    <mergeCell ref="D45:F45"/>
    <mergeCell ref="G45:W45"/>
  </mergeCells>
  <phoneticPr fontId="2" type="noConversion"/>
  <printOptions horizontalCentered="1"/>
  <pageMargins left="0" right="0" top="0" bottom="0" header="0.51181102362204722" footer="0.51181102362204722"/>
  <pageSetup paperSize="9" scale="70" fitToHeight="0" orientation="portrait" horizontalDpi="300" verticalDpi="300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>
    <tabColor indexed="40"/>
  </sheetPr>
  <dimension ref="A1:AJ40"/>
  <sheetViews>
    <sheetView zoomScale="85" zoomScaleNormal="85" zoomScaleSheetLayoutView="84" zoomScalePageLayoutView="80" workbookViewId="0">
      <selection activeCell="AK30" sqref="AK30"/>
    </sheetView>
  </sheetViews>
  <sheetFormatPr defaultColWidth="9.140625" defaultRowHeight="12.75" outlineLevelCol="1"/>
  <cols>
    <col min="1" max="1" width="6.85546875" style="39" customWidth="1"/>
    <col min="2" max="2" width="5.28515625" style="39" hidden="1" customWidth="1"/>
    <col min="3" max="3" width="6.5703125" style="39" hidden="1" customWidth="1"/>
    <col min="4" max="4" width="18.140625" style="23" customWidth="1"/>
    <col min="5" max="5" width="10.28515625" style="42" customWidth="1"/>
    <col min="6" max="6" width="5.42578125" style="42" customWidth="1"/>
    <col min="7" max="7" width="17.140625" style="23" customWidth="1"/>
    <col min="8" max="8" width="6.7109375" style="23" hidden="1" customWidth="1"/>
    <col min="9" max="9" width="9" style="23" customWidth="1"/>
    <col min="10" max="15" width="10.140625" style="23" hidden="1" customWidth="1" outlineLevel="1"/>
    <col min="16" max="16" width="5.7109375" style="23" customWidth="1" collapsed="1"/>
    <col min="17" max="20" width="5.7109375" style="23" customWidth="1"/>
    <col min="21" max="21" width="7.140625" style="23" customWidth="1"/>
    <col min="22" max="22" width="6.140625" style="23" bestFit="1" customWidth="1"/>
    <col min="23" max="23" width="4.85546875" style="23" customWidth="1"/>
    <col min="24" max="24" width="7" style="23" hidden="1" customWidth="1"/>
    <col min="25" max="25" width="33.28515625" style="23" customWidth="1"/>
    <col min="26" max="26" width="8" style="23" hidden="1" customWidth="1" outlineLevel="1"/>
    <col min="27" max="28" width="6.5703125" style="23" hidden="1" customWidth="1" outlineLevel="1"/>
    <col min="29" max="31" width="6.5703125" style="42" hidden="1" customWidth="1" outlineLevel="1"/>
    <col min="32" max="35" width="6.5703125" style="23" hidden="1" customWidth="1" outlineLevel="1"/>
    <col min="36" max="36" width="9.140625" style="23" collapsed="1"/>
    <col min="37" max="16384" width="9.140625" style="23"/>
  </cols>
  <sheetData>
    <row r="1" spans="1:35">
      <c r="A1" s="464" t="str">
        <f>Name_1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AC1" s="23"/>
      <c r="AD1" s="23"/>
      <c r="AE1" s="23"/>
    </row>
    <row r="2" spans="1:35" hidden="1">
      <c r="A2" s="464" t="str">
        <f>Name_2</f>
        <v>РОСТОВСКАЯ ГОРОДСКАЯ ФЕДЕРАЦИЯ ЛЁГКОЙ АТЛЕТИКИ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AC2" s="23"/>
      <c r="AD2" s="23"/>
      <c r="AE2" s="23"/>
    </row>
    <row r="3" spans="1:35">
      <c r="A3" s="464" t="str">
        <f>Name_3</f>
        <v>РОСТОВСКАЯ ГОРОДСКАЯ ФЕДЕРАЦИЯ ЛЁГКОЙ АТЛЕТИКИ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AC3" s="23"/>
      <c r="AD3" s="23"/>
      <c r="AE3" s="23"/>
    </row>
    <row r="4" spans="1:35">
      <c r="A4" s="520">
        <f>Name_6</f>
        <v>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AC4" s="23"/>
      <c r="AD4" s="23"/>
      <c r="AE4" s="23"/>
    </row>
    <row r="5" spans="1:35" s="58" customFormat="1" ht="27.75" customHeight="1">
      <c r="A5" s="469" t="str">
        <f>Name_4</f>
        <v>ОТКРЫТЫЙ ЗИМНИЙ ЧЕМПИОНАТ ГОРОДА РОСТОВА-НА-ДОНУ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</row>
    <row r="6" spans="1:3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</row>
    <row r="7" spans="1:35" ht="12.75" customHeight="1">
      <c r="A7" s="488" t="s">
        <v>67</v>
      </c>
      <c r="B7" s="488"/>
      <c r="C7" s="488"/>
      <c r="D7" s="488"/>
      <c r="F7" s="41"/>
      <c r="G7" s="3"/>
      <c r="H7" s="542"/>
      <c r="I7" s="542"/>
      <c r="J7" s="542"/>
      <c r="K7" s="542"/>
      <c r="L7" s="542"/>
      <c r="M7" s="542"/>
      <c r="N7" s="542"/>
      <c r="O7" s="542"/>
      <c r="P7" s="542"/>
      <c r="Q7" s="39"/>
      <c r="R7" s="39"/>
      <c r="S7" s="39"/>
      <c r="T7" s="39"/>
      <c r="U7" s="39"/>
      <c r="V7" s="42"/>
      <c r="W7" s="42"/>
      <c r="Z7" s="23" t="s">
        <v>64</v>
      </c>
    </row>
    <row r="8" spans="1:35" ht="12.75" customHeight="1">
      <c r="A8" s="488"/>
      <c r="B8" s="488"/>
      <c r="C8" s="488"/>
      <c r="D8" s="488"/>
      <c r="F8" s="41"/>
      <c r="G8" s="3"/>
      <c r="T8" s="155" t="str">
        <f>d_1</f>
        <v>9 декабря 2023г.</v>
      </c>
      <c r="Y8" s="169" t="str">
        <f>d_6</f>
        <v>t° +20 вл. 58%</v>
      </c>
    </row>
    <row r="9" spans="1:35">
      <c r="A9" s="7" t="str">
        <f>d_4</f>
        <v>ЖЕНЩИНЫ</v>
      </c>
      <c r="B9" s="7"/>
      <c r="C9" s="7"/>
      <c r="F9" s="41"/>
      <c r="G9" s="3"/>
      <c r="H9" s="491"/>
      <c r="I9" s="491"/>
      <c r="J9" s="131"/>
      <c r="K9" s="131"/>
      <c r="L9" s="131"/>
      <c r="M9" s="131"/>
      <c r="N9" s="131"/>
      <c r="O9" s="131"/>
      <c r="P9" s="236" t="s">
        <v>107</v>
      </c>
      <c r="Q9" s="236"/>
      <c r="R9" s="236"/>
      <c r="S9" s="236"/>
      <c r="T9" s="236"/>
      <c r="U9" s="62" t="s">
        <v>122</v>
      </c>
      <c r="V9" s="154"/>
      <c r="W9" s="250" t="str">
        <f>ТРОЙ!P6</f>
        <v>15:30</v>
      </c>
      <c r="Y9" s="123" t="str">
        <f>d_5</f>
        <v>г. РОСТОВ-НА-ДОНУ, л/а манеж ДГТУ</v>
      </c>
    </row>
    <row r="10" spans="1:35" ht="13.5" thickBot="1">
      <c r="A10" s="515" t="s">
        <v>13</v>
      </c>
      <c r="B10" s="515" t="s">
        <v>135</v>
      </c>
      <c r="C10" s="515"/>
      <c r="D10" s="523" t="s">
        <v>68</v>
      </c>
      <c r="E10" s="523" t="s">
        <v>22</v>
      </c>
      <c r="F10" s="538" t="s">
        <v>30</v>
      </c>
      <c r="G10" s="523" t="s">
        <v>110</v>
      </c>
      <c r="H10" s="517" t="s">
        <v>112</v>
      </c>
      <c r="I10" s="515" t="s">
        <v>119</v>
      </c>
      <c r="J10" s="235"/>
      <c r="K10" s="235"/>
      <c r="L10" s="235"/>
      <c r="M10" s="235"/>
      <c r="N10" s="235"/>
      <c r="O10" s="235"/>
      <c r="P10" s="539" t="s">
        <v>31</v>
      </c>
      <c r="Q10" s="539"/>
      <c r="R10" s="539"/>
      <c r="S10" s="539"/>
      <c r="T10" s="539"/>
      <c r="U10" s="539"/>
      <c r="V10" s="541" t="s">
        <v>32</v>
      </c>
      <c r="W10" s="538" t="s">
        <v>33</v>
      </c>
      <c r="X10" s="538" t="s">
        <v>18</v>
      </c>
      <c r="Y10" s="539" t="s">
        <v>19</v>
      </c>
      <c r="AA10" s="118" t="s">
        <v>125</v>
      </c>
      <c r="AB10" s="118" t="s">
        <v>126</v>
      </c>
      <c r="AC10" s="118" t="s">
        <v>127</v>
      </c>
      <c r="AD10" s="118">
        <v>1</v>
      </c>
      <c r="AE10" s="118">
        <v>2</v>
      </c>
      <c r="AF10" s="118" t="s">
        <v>50</v>
      </c>
      <c r="AG10" s="118" t="s">
        <v>128</v>
      </c>
      <c r="AH10" s="118" t="s">
        <v>129</v>
      </c>
      <c r="AI10" s="118" t="s">
        <v>130</v>
      </c>
    </row>
    <row r="11" spans="1:35" ht="32.25" customHeight="1" thickBot="1">
      <c r="A11" s="515"/>
      <c r="B11" s="237" t="s">
        <v>136</v>
      </c>
      <c r="C11" s="237" t="s">
        <v>137</v>
      </c>
      <c r="D11" s="523"/>
      <c r="E11" s="523"/>
      <c r="F11" s="523"/>
      <c r="G11" s="523"/>
      <c r="H11" s="517"/>
      <c r="I11" s="515"/>
      <c r="J11" s="235"/>
      <c r="K11" s="235"/>
      <c r="L11" s="235"/>
      <c r="M11" s="235"/>
      <c r="N11" s="235"/>
      <c r="O11" s="235"/>
      <c r="P11" s="238">
        <v>1</v>
      </c>
      <c r="Q11" s="238">
        <v>2</v>
      </c>
      <c r="R11" s="238">
        <v>3</v>
      </c>
      <c r="S11" s="239">
        <v>4</v>
      </c>
      <c r="T11" s="239">
        <v>5</v>
      </c>
      <c r="U11" s="239">
        <v>6</v>
      </c>
      <c r="V11" s="541"/>
      <c r="W11" s="538"/>
      <c r="X11" s="538"/>
      <c r="Y11" s="539"/>
      <c r="AA11" s="149">
        <v>14.08</v>
      </c>
      <c r="AB11" s="149">
        <v>13.37</v>
      </c>
      <c r="AC11" s="149">
        <v>12.4</v>
      </c>
      <c r="AD11" s="149">
        <v>11.6</v>
      </c>
      <c r="AE11" s="149">
        <v>10.8</v>
      </c>
      <c r="AF11" s="149">
        <v>10</v>
      </c>
      <c r="AG11" s="149">
        <v>9.4</v>
      </c>
      <c r="AH11" s="149">
        <v>8.8000000000000007</v>
      </c>
      <c r="AI11" s="183">
        <v>8.1999999999999993</v>
      </c>
    </row>
    <row r="12" spans="1:35" ht="21.75" hidden="1" customHeight="1">
      <c r="Z12" s="23" t="s">
        <v>101</v>
      </c>
      <c r="AA12" s="8" t="e">
        <f>A$22</f>
        <v>#VALUE!</v>
      </c>
      <c r="AD12" s="23"/>
      <c r="AE12" s="23"/>
    </row>
    <row r="13" spans="1:35" ht="26.25" customHeight="1">
      <c r="A13" s="205">
        <f t="shared" ref="A13:A22" si="0">RANK(V13,$V$13:$V$121,0)</f>
        <v>1</v>
      </c>
      <c r="B13" s="205"/>
      <c r="C13" s="205"/>
      <c r="D13" s="78" t="e">
        <f>VLOOKUP($Z13,УЧАСТНИКИ!$A$2:$L$655,3,FALSE)</f>
        <v>#N/A</v>
      </c>
      <c r="E13" s="77" t="e">
        <f>VLOOKUP($Z13,УЧАСТНИКИ!$A$2:$L$655,4,FALSE)</f>
        <v>#N/A</v>
      </c>
      <c r="F13" s="77" t="e">
        <f>VLOOKUP($Z13,УЧАСТНИКИ!$A$2:$L$655,8,FALSE)</f>
        <v>#N/A</v>
      </c>
      <c r="G13" s="78" t="e">
        <f>VLOOKUP($Z13,УЧАСТНИКИ!$A$2:$L$655,5,FALSE)</f>
        <v>#N/A</v>
      </c>
      <c r="H13" s="206" t="e">
        <f>VLOOKUP($Z13,УЧАСТНИКИ!$A$2:$L$655,7,FALSE)</f>
        <v>#N/A</v>
      </c>
      <c r="I13" s="206" t="e">
        <f>VLOOKUP($Z13,УЧАСТНИКИ!$A$2:$L$655,11,FALSE)</f>
        <v>#N/A</v>
      </c>
      <c r="J13" s="229">
        <v>1116</v>
      </c>
      <c r="K13" s="229"/>
      <c r="L13" s="229">
        <v>1119</v>
      </c>
      <c r="M13" s="229">
        <v>1134</v>
      </c>
      <c r="N13" s="229">
        <v>1153</v>
      </c>
      <c r="O13" s="229">
        <v>1146</v>
      </c>
      <c r="P13" s="207">
        <f>J13/100</f>
        <v>11.16</v>
      </c>
      <c r="Q13" s="207" t="s">
        <v>295</v>
      </c>
      <c r="R13" s="207">
        <f t="shared" ref="R13:R16" si="1">L13/100</f>
        <v>11.19</v>
      </c>
      <c r="S13" s="207">
        <f t="shared" ref="S13:S15" si="2">M13/100</f>
        <v>11.34</v>
      </c>
      <c r="T13" s="207">
        <f t="shared" ref="T13:T16" si="3">N13/100</f>
        <v>11.53</v>
      </c>
      <c r="U13" s="207">
        <f t="shared" ref="U13:U15" si="4">O13/100</f>
        <v>11.46</v>
      </c>
      <c r="V13" s="208">
        <f t="shared" ref="V13:V21" si="5">MAX(P13,Q13,R13,S13,T13,U13)</f>
        <v>11.53</v>
      </c>
      <c r="W13" s="60" t="str">
        <f t="shared" ref="W13:W22" si="6">IF(V13&gt;=$AA$11,"МСМК",IF(V13&gt;=$AB$11,"МС",IF(V13&gt;=$AC$11,"КМС",IF(V13&gt;=$AD$11,"1",IF(V13&gt;=$AE$11,"2",IF(V13&gt;=$AF$11,"3",IF(V13&gt;=$AG$11,"1юн",IF(V13&gt;=$AH$11,"2юн",IF(V13&gt;=$AI$11,"3юн",IF(V13&lt;$AI$11,"б/р"))))))))))</f>
        <v>2</v>
      </c>
      <c r="X13" s="56" t="e">
        <f>VLOOKUP($Z13,УЧАСТНИКИ!$A$2:$L$655,9,FALSE)</f>
        <v>#N/A</v>
      </c>
      <c r="Y13" s="66" t="e">
        <f>VLOOKUP($Z13,УЧАСТНИКИ!$A$2:$L$655,10,FALSE)</f>
        <v>#N/A</v>
      </c>
      <c r="Z13" s="23" t="s">
        <v>756</v>
      </c>
      <c r="AA13" s="8">
        <f>A$13</f>
        <v>1</v>
      </c>
      <c r="AD13" s="23"/>
      <c r="AE13" s="23"/>
    </row>
    <row r="14" spans="1:35" ht="26.25" customHeight="1">
      <c r="A14" s="205">
        <f t="shared" si="0"/>
        <v>2</v>
      </c>
      <c r="B14" s="205"/>
      <c r="C14" s="205"/>
      <c r="D14" s="78" t="str">
        <f>VLOOKUP($Z14,УЧАСТНИКИ!$A$2:$L$655,3,FALSE)</f>
        <v>ЖЕЛТОБРЮХОВА СОФИЯ</v>
      </c>
      <c r="E14" s="77" t="str">
        <f>VLOOKUP($Z14,УЧАСТНИКИ!$A$2:$L$655,4,FALSE)</f>
        <v>19.11.2010</v>
      </c>
      <c r="F14" s="77" t="str">
        <f>VLOOKUP($Z14,УЧАСТНИКИ!$A$2:$L$655,8,FALSE)</f>
        <v>2</v>
      </c>
      <c r="G14" s="78" t="str">
        <f>VLOOKUP($Z14,УЧАСТНИКИ!$A$2:$L$655,5,FALSE)</f>
        <v>ЗЕРНОГРАД МБУ ДО СШ</v>
      </c>
      <c r="H14" s="206">
        <f>VLOOKUP($Z14,УЧАСТНИКИ!$A$2:$L$655,7,FALSE)</f>
        <v>0</v>
      </c>
      <c r="I14" s="206" t="str">
        <f>VLOOKUP($Z14,УЧАСТНИКИ!$A$2:$L$655,11,FALSE)</f>
        <v>МС</v>
      </c>
      <c r="J14" s="229"/>
      <c r="K14" s="229">
        <v>1092</v>
      </c>
      <c r="L14" s="229">
        <v>1120</v>
      </c>
      <c r="M14" s="229"/>
      <c r="N14" s="229">
        <v>1116</v>
      </c>
      <c r="O14" s="229">
        <v>1111</v>
      </c>
      <c r="P14" s="207" t="s">
        <v>295</v>
      </c>
      <c r="Q14" s="207">
        <f t="shared" ref="Q14:Q16" si="7">K14/100</f>
        <v>10.92</v>
      </c>
      <c r="R14" s="207">
        <f t="shared" si="1"/>
        <v>11.2</v>
      </c>
      <c r="S14" s="207" t="s">
        <v>295</v>
      </c>
      <c r="T14" s="207">
        <f t="shared" si="3"/>
        <v>11.16</v>
      </c>
      <c r="U14" s="207">
        <f t="shared" si="4"/>
        <v>11.11</v>
      </c>
      <c r="V14" s="208">
        <f t="shared" si="5"/>
        <v>11.2</v>
      </c>
      <c r="W14" s="60" t="str">
        <f t="shared" si="6"/>
        <v>2</v>
      </c>
      <c r="X14" s="56">
        <f>VLOOKUP($Z14,УЧАСТНИКИ!$A$2:$L$655,9,FALSE)</f>
        <v>0</v>
      </c>
      <c r="Y14" s="66" t="str">
        <f>VLOOKUP($Z14,УЧАСТНИКИ!$A$2:$L$655,10,FALSE)</f>
        <v>МИРОШНИКОВ Н.Н.</v>
      </c>
      <c r="Z14" s="23" t="s">
        <v>502</v>
      </c>
      <c r="AA14" s="8">
        <f>A$14</f>
        <v>2</v>
      </c>
      <c r="AD14" s="23"/>
      <c r="AE14" s="23"/>
    </row>
    <row r="15" spans="1:35" ht="26.25" customHeight="1">
      <c r="A15" s="205">
        <f t="shared" ref="A15" si="8">RANK(V15,$V$13:$V$121,0)</f>
        <v>3</v>
      </c>
      <c r="B15" s="205"/>
      <c r="C15" s="205"/>
      <c r="D15" s="78" t="e">
        <f>VLOOKUP($Z15,УЧАСТНИКИ!$A$2:$L$655,3,FALSE)</f>
        <v>#N/A</v>
      </c>
      <c r="E15" s="77" t="e">
        <f>VLOOKUP($Z15,УЧАСТНИКИ!$A$2:$L$655,4,FALSE)</f>
        <v>#N/A</v>
      </c>
      <c r="F15" s="77" t="e">
        <f>VLOOKUP($Z15,УЧАСТНИКИ!$A$2:$L$655,8,FALSE)</f>
        <v>#N/A</v>
      </c>
      <c r="G15" s="78" t="e">
        <f>VLOOKUP($Z15,УЧАСТНИКИ!$A$2:$L$655,5,FALSE)</f>
        <v>#N/A</v>
      </c>
      <c r="H15" s="206" t="e">
        <f>VLOOKUP($Z15,УЧАСТНИКИ!$A$2:$L$655,7,FALSE)</f>
        <v>#N/A</v>
      </c>
      <c r="I15" s="206" t="e">
        <f>VLOOKUP($Z15,УЧАСТНИКИ!$A$2:$L$655,11,FALSE)</f>
        <v>#N/A</v>
      </c>
      <c r="J15" s="229">
        <v>1086</v>
      </c>
      <c r="K15" s="229">
        <v>1118</v>
      </c>
      <c r="L15" s="229">
        <v>1111</v>
      </c>
      <c r="M15" s="229">
        <v>1106</v>
      </c>
      <c r="N15" s="229">
        <v>1107</v>
      </c>
      <c r="O15" s="229">
        <v>1082</v>
      </c>
      <c r="P15" s="207">
        <f t="shared" ref="P15" si="9">J15/100</f>
        <v>10.86</v>
      </c>
      <c r="Q15" s="207">
        <f t="shared" si="7"/>
        <v>11.18</v>
      </c>
      <c r="R15" s="207">
        <f t="shared" si="1"/>
        <v>11.11</v>
      </c>
      <c r="S15" s="207">
        <f t="shared" si="2"/>
        <v>11.06</v>
      </c>
      <c r="T15" s="207">
        <f t="shared" si="3"/>
        <v>11.07</v>
      </c>
      <c r="U15" s="207">
        <f t="shared" si="4"/>
        <v>10.82</v>
      </c>
      <c r="V15" s="208">
        <f t="shared" si="5"/>
        <v>11.18</v>
      </c>
      <c r="W15" s="60" t="str">
        <f t="shared" ref="W15" si="10">IF(V15&gt;=$AA$11,"МСМК",IF(V15&gt;=$AB$11,"МС",IF(V15&gt;=$AC$11,"КМС",IF(V15&gt;=$AD$11,"1",IF(V15&gt;=$AE$11,"2",IF(V15&gt;=$AF$11,"3",IF(V15&gt;=$AG$11,"1юн",IF(V15&gt;=$AH$11,"2юн",IF(V15&gt;=$AI$11,"3юн",IF(V15&lt;$AI$11,"б/р"))))))))))</f>
        <v>2</v>
      </c>
      <c r="X15" s="56" t="e">
        <f>VLOOKUP($Z15,УЧАСТНИКИ!$A$2:$L$655,9,FALSE)</f>
        <v>#N/A</v>
      </c>
      <c r="Y15" s="66" t="e">
        <f>VLOOKUP($Z15,УЧАСТНИКИ!$A$2:$L$655,10,FALSE)</f>
        <v>#N/A</v>
      </c>
      <c r="Z15" s="23" t="s">
        <v>430</v>
      </c>
      <c r="AA15" s="8">
        <f>A$16</f>
        <v>4</v>
      </c>
      <c r="AD15" s="23"/>
      <c r="AE15" s="23"/>
    </row>
    <row r="16" spans="1:35" ht="26.25" customHeight="1">
      <c r="A16" s="205">
        <f t="shared" si="0"/>
        <v>4</v>
      </c>
      <c r="B16" s="205"/>
      <c r="C16" s="205"/>
      <c r="D16" s="78" t="e">
        <f>VLOOKUP($Z16,УЧАСТНИКИ!$A$2:$L$655,3,FALSE)</f>
        <v>#N/A</v>
      </c>
      <c r="E16" s="77" t="e">
        <f>VLOOKUP($Z16,УЧАСТНИКИ!$A$2:$L$655,4,FALSE)</f>
        <v>#N/A</v>
      </c>
      <c r="F16" s="77" t="e">
        <f>VLOOKUP($Z16,УЧАСТНИКИ!$A$2:$L$655,8,FALSE)</f>
        <v>#N/A</v>
      </c>
      <c r="G16" s="78" t="e">
        <f>VLOOKUP($Z16,УЧАСТНИКИ!$A$2:$L$655,5,FALSE)</f>
        <v>#N/A</v>
      </c>
      <c r="H16" s="206" t="e">
        <f>VLOOKUP($Z16,УЧАСТНИКИ!$A$2:$L$655,7,FALSE)</f>
        <v>#N/A</v>
      </c>
      <c r="I16" s="206" t="e">
        <f>VLOOKUP($Z16,УЧАСТНИКИ!$A$2:$L$655,11,FALSE)</f>
        <v>#N/A</v>
      </c>
      <c r="J16" s="229"/>
      <c r="K16" s="229">
        <v>1083</v>
      </c>
      <c r="L16" s="229">
        <v>1116</v>
      </c>
      <c r="M16" s="229"/>
      <c r="N16" s="229">
        <v>1109</v>
      </c>
      <c r="O16" s="229"/>
      <c r="P16" s="207" t="s">
        <v>295</v>
      </c>
      <c r="Q16" s="207">
        <f t="shared" si="7"/>
        <v>10.83</v>
      </c>
      <c r="R16" s="207">
        <f t="shared" si="1"/>
        <v>11.16</v>
      </c>
      <c r="S16" s="207" t="s">
        <v>295</v>
      </c>
      <c r="T16" s="207">
        <f t="shared" si="3"/>
        <v>11.09</v>
      </c>
      <c r="U16" s="207" t="s">
        <v>295</v>
      </c>
      <c r="V16" s="208">
        <f t="shared" si="5"/>
        <v>11.16</v>
      </c>
      <c r="W16" s="60" t="str">
        <f t="shared" si="6"/>
        <v>2</v>
      </c>
      <c r="X16" s="56" t="e">
        <f>VLOOKUP($Z16,УЧАСТНИКИ!$A$2:$L$655,9,FALSE)</f>
        <v>#N/A</v>
      </c>
      <c r="Y16" s="66" t="e">
        <f>VLOOKUP($Z16,УЧАСТНИКИ!$A$2:$L$655,10,FALSE)</f>
        <v>#N/A</v>
      </c>
      <c r="Z16" s="23" t="s">
        <v>312</v>
      </c>
      <c r="AA16" s="8">
        <f>A$16</f>
        <v>4</v>
      </c>
      <c r="AD16" s="23"/>
      <c r="AE16" s="23"/>
    </row>
    <row r="17" spans="1:35" ht="26.25" hidden="1" customHeight="1">
      <c r="A17" s="205">
        <f t="shared" si="0"/>
        <v>5</v>
      </c>
      <c r="B17" s="205"/>
      <c r="C17" s="205"/>
      <c r="D17" s="78" t="e">
        <f>VLOOKUP($Z17,УЧАСТНИКИ!$A$2:$L$655,3,FALSE)</f>
        <v>#N/A</v>
      </c>
      <c r="E17" s="77" t="e">
        <f>VLOOKUP($Z17,УЧАСТНИКИ!$A$2:$L$655,4,FALSE)</f>
        <v>#N/A</v>
      </c>
      <c r="F17" s="77" t="e">
        <f>VLOOKUP($Z17,УЧАСТНИКИ!$A$2:$L$655,8,FALSE)</f>
        <v>#N/A</v>
      </c>
      <c r="G17" s="78" t="e">
        <f>VLOOKUP($Z17,УЧАСТНИКИ!$A$2:$L$655,5,FALSE)</f>
        <v>#N/A</v>
      </c>
      <c r="H17" s="206" t="e">
        <f>VLOOKUP($Z17,УЧАСТНИКИ!$A$2:$L$655,7,FALSE)</f>
        <v>#N/A</v>
      </c>
      <c r="I17" s="206" t="e">
        <f>VLOOKUP($Z17,УЧАСТНИКИ!$A$2:$L$655,11,FALSE)</f>
        <v>#N/A</v>
      </c>
      <c r="J17" s="229">
        <v>1000</v>
      </c>
      <c r="K17" s="229"/>
      <c r="L17" s="229">
        <v>970</v>
      </c>
      <c r="M17" s="229">
        <v>1000</v>
      </c>
      <c r="N17" s="229">
        <v>950</v>
      </c>
      <c r="O17" s="229">
        <v>980</v>
      </c>
      <c r="P17" s="207">
        <f t="shared" ref="P17:P21" si="11">J17/100</f>
        <v>10</v>
      </c>
      <c r="Q17" s="207" t="s">
        <v>295</v>
      </c>
      <c r="R17" s="207">
        <f t="shared" ref="R17:U18" si="12">L17/100</f>
        <v>9.6999999999999993</v>
      </c>
      <c r="S17" s="207">
        <f t="shared" si="12"/>
        <v>10</v>
      </c>
      <c r="T17" s="207">
        <f t="shared" si="12"/>
        <v>9.5</v>
      </c>
      <c r="U17" s="207">
        <f t="shared" si="12"/>
        <v>9.8000000000000007</v>
      </c>
      <c r="V17" s="208">
        <f t="shared" si="5"/>
        <v>10</v>
      </c>
      <c r="W17" s="60" t="str">
        <f t="shared" si="6"/>
        <v>3</v>
      </c>
      <c r="X17" s="56" t="e">
        <f>VLOOKUP($Z17,УЧАСТНИКИ!$A$2:$L$655,9,FALSE)</f>
        <v>#N/A</v>
      </c>
      <c r="Y17" s="66" t="e">
        <f>VLOOKUP($Z17,УЧАСТНИКИ!$A$2:$L$655,10,FALSE)</f>
        <v>#N/A</v>
      </c>
      <c r="AA17" s="8">
        <f>A$17</f>
        <v>5</v>
      </c>
      <c r="AD17" s="23"/>
      <c r="AE17" s="23"/>
    </row>
    <row r="18" spans="1:35" ht="26.25" hidden="1" customHeight="1">
      <c r="A18" s="205">
        <f t="shared" si="0"/>
        <v>6</v>
      </c>
      <c r="B18" s="205"/>
      <c r="C18" s="205"/>
      <c r="D18" s="78" t="e">
        <f>VLOOKUP($Z18,УЧАСТНИКИ!$A$2:$L$655,3,FALSE)</f>
        <v>#N/A</v>
      </c>
      <c r="E18" s="77" t="e">
        <f>VLOOKUP($Z18,УЧАСТНИКИ!$A$2:$L$655,4,FALSE)</f>
        <v>#N/A</v>
      </c>
      <c r="F18" s="77" t="e">
        <f>VLOOKUP($Z18,УЧАСТНИКИ!$A$2:$L$655,8,FALSE)</f>
        <v>#N/A</v>
      </c>
      <c r="G18" s="78" t="e">
        <f>VLOOKUP($Z18,УЧАСТНИКИ!$A$2:$L$655,5,FALSE)</f>
        <v>#N/A</v>
      </c>
      <c r="H18" s="206" t="e">
        <f>VLOOKUP($Z18,УЧАСТНИКИ!$A$2:$L$655,7,FALSE)</f>
        <v>#N/A</v>
      </c>
      <c r="I18" s="206" t="e">
        <f>VLOOKUP($Z18,УЧАСТНИКИ!$A$2:$L$655,11,FALSE)</f>
        <v>#N/A</v>
      </c>
      <c r="J18" s="229">
        <v>960</v>
      </c>
      <c r="K18" s="229">
        <v>975</v>
      </c>
      <c r="L18" s="229">
        <v>966</v>
      </c>
      <c r="M18" s="229">
        <v>955</v>
      </c>
      <c r="N18" s="229"/>
      <c r="O18" s="229"/>
      <c r="P18" s="207">
        <f t="shared" si="11"/>
        <v>9.6</v>
      </c>
      <c r="Q18" s="207">
        <f>K18/100</f>
        <v>9.75</v>
      </c>
      <c r="R18" s="207">
        <f t="shared" si="12"/>
        <v>9.66</v>
      </c>
      <c r="S18" s="207">
        <f t="shared" si="12"/>
        <v>9.5500000000000007</v>
      </c>
      <c r="T18" s="207" t="s">
        <v>295</v>
      </c>
      <c r="U18" s="207" t="s">
        <v>295</v>
      </c>
      <c r="V18" s="208">
        <f t="shared" si="5"/>
        <v>9.75</v>
      </c>
      <c r="W18" s="60" t="str">
        <f t="shared" si="6"/>
        <v>1юн</v>
      </c>
      <c r="X18" s="56" t="e">
        <f>VLOOKUP($Z18,УЧАСТНИКИ!$A$2:$L$655,9,FALSE)</f>
        <v>#N/A</v>
      </c>
      <c r="Y18" s="66" t="e">
        <f>VLOOKUP($Z18,УЧАСТНИКИ!$A$2:$L$655,10,FALSE)</f>
        <v>#N/A</v>
      </c>
      <c r="AA18" s="8">
        <f>A$18</f>
        <v>6</v>
      </c>
      <c r="AD18" s="23"/>
      <c r="AE18" s="23"/>
    </row>
    <row r="19" spans="1:35" ht="26.25" hidden="1" customHeight="1">
      <c r="A19" s="209" t="e">
        <f t="shared" si="0"/>
        <v>#VALUE!</v>
      </c>
      <c r="B19" s="205"/>
      <c r="C19" s="205"/>
      <c r="D19" s="78" t="e">
        <f>VLOOKUP($Z19,УЧАСТНИКИ!$A$2:$L$655,3,FALSE)</f>
        <v>#N/A</v>
      </c>
      <c r="E19" s="77" t="e">
        <f>VLOOKUP($Z19,УЧАСТНИКИ!$A$2:$L$655,4,FALSE)</f>
        <v>#N/A</v>
      </c>
      <c r="F19" s="77" t="e">
        <f>VLOOKUP($Z19,УЧАСТНИКИ!$A$2:$L$655,8,FALSE)</f>
        <v>#N/A</v>
      </c>
      <c r="G19" s="78" t="e">
        <f>VLOOKUP($Z19,УЧАСТНИКИ!$A$2:$L$655,5,FALSE)</f>
        <v>#N/A</v>
      </c>
      <c r="H19" s="206" t="e">
        <f>VLOOKUP($Z19,УЧАСТНИКИ!$A$2:$L$655,7,FALSE)</f>
        <v>#N/A</v>
      </c>
      <c r="I19" s="206" t="e">
        <f>VLOOKUP($Z19,УЧАСТНИКИ!$A$2:$L$655,11,FALSE)</f>
        <v>#N/A</v>
      </c>
      <c r="J19" s="229"/>
      <c r="K19" s="229"/>
      <c r="L19" s="229"/>
      <c r="M19" s="229"/>
      <c r="N19" s="229"/>
      <c r="O19" s="229"/>
      <c r="P19" s="214">
        <f t="shared" si="11"/>
        <v>0</v>
      </c>
      <c r="Q19" s="214">
        <f>K19/100</f>
        <v>0</v>
      </c>
      <c r="R19" s="214">
        <f>L19/100</f>
        <v>0</v>
      </c>
      <c r="S19" s="214" t="s">
        <v>147</v>
      </c>
      <c r="T19" s="214" t="s">
        <v>147</v>
      </c>
      <c r="U19" s="214" t="s">
        <v>147</v>
      </c>
      <c r="V19" s="208" t="s">
        <v>290</v>
      </c>
      <c r="W19" s="210" t="str">
        <f t="shared" si="6"/>
        <v>МСМК</v>
      </c>
      <c r="X19" s="56" t="e">
        <f>VLOOKUP($Z19,УЧАСТНИКИ!$A$2:$L$655,9,FALSE)</f>
        <v>#N/A</v>
      </c>
      <c r="Y19" s="66" t="e">
        <f>VLOOKUP($Z19,УЧАСТНИКИ!$A$2:$L$655,10,FALSE)</f>
        <v>#N/A</v>
      </c>
      <c r="AA19" s="8" t="e">
        <f>A$19</f>
        <v>#VALUE!</v>
      </c>
      <c r="AD19" s="23"/>
      <c r="AE19" s="23"/>
    </row>
    <row r="20" spans="1:35" s="58" customFormat="1" ht="26.25" hidden="1" customHeight="1">
      <c r="A20" s="209" t="e">
        <f t="shared" si="0"/>
        <v>#VALUE!</v>
      </c>
      <c r="B20" s="205"/>
      <c r="C20" s="205"/>
      <c r="D20" s="78" t="e">
        <f>VLOOKUP($Z20,УЧАСТНИКИ!$A$2:$L$655,3,FALSE)</f>
        <v>#N/A</v>
      </c>
      <c r="E20" s="77" t="e">
        <f>VLOOKUP($Z20,УЧАСТНИКИ!$A$2:$L$655,4,FALSE)</f>
        <v>#N/A</v>
      </c>
      <c r="F20" s="77" t="e">
        <f>VLOOKUP($Z20,УЧАСТНИКИ!$A$2:$L$655,8,FALSE)</f>
        <v>#N/A</v>
      </c>
      <c r="G20" s="78" t="e">
        <f>VLOOKUP($Z20,УЧАСТНИКИ!$A$2:$L$655,5,FALSE)</f>
        <v>#N/A</v>
      </c>
      <c r="H20" s="206" t="e">
        <f>VLOOKUP($Z20,УЧАСТНИКИ!$A$2:$L$655,7,FALSE)</f>
        <v>#N/A</v>
      </c>
      <c r="I20" s="206" t="e">
        <f>VLOOKUP($Z20,УЧАСТНИКИ!$A$2:$L$655,11,FALSE)</f>
        <v>#N/A</v>
      </c>
      <c r="J20" s="229"/>
      <c r="K20" s="229"/>
      <c r="L20" s="229"/>
      <c r="M20" s="229"/>
      <c r="N20" s="229"/>
      <c r="O20" s="229"/>
      <c r="P20" s="214">
        <f t="shared" si="11"/>
        <v>0</v>
      </c>
      <c r="Q20" s="214">
        <f>K20/100</f>
        <v>0</v>
      </c>
      <c r="R20" s="214">
        <f>L20/100</f>
        <v>0</v>
      </c>
      <c r="S20" s="214" t="s">
        <v>147</v>
      </c>
      <c r="T20" s="214" t="s">
        <v>147</v>
      </c>
      <c r="U20" s="214" t="s">
        <v>147</v>
      </c>
      <c r="V20" s="208" t="s">
        <v>290</v>
      </c>
      <c r="W20" s="210" t="str">
        <f t="shared" si="6"/>
        <v>МСМК</v>
      </c>
      <c r="X20" s="56" t="e">
        <f>VLOOKUP($Z20,УЧАСТНИКИ!$A$2:$L$655,9,FALSE)</f>
        <v>#N/A</v>
      </c>
      <c r="Y20" s="66" t="e">
        <f>VLOOKUP($Z20,УЧАСТНИКИ!$A$2:$L$655,10,FALSE)</f>
        <v>#N/A</v>
      </c>
      <c r="Z20" s="23"/>
      <c r="AA20" s="8"/>
      <c r="AB20" s="78"/>
      <c r="AC20" s="77"/>
      <c r="AD20" s="77"/>
      <c r="AE20" s="77"/>
      <c r="AF20" s="80"/>
      <c r="AG20" s="79"/>
      <c r="AH20" s="80"/>
      <c r="AI20" s="80"/>
    </row>
    <row r="21" spans="1:35" s="58" customFormat="1" ht="26.25" hidden="1" customHeight="1">
      <c r="A21" s="205">
        <f t="shared" si="0"/>
        <v>7</v>
      </c>
      <c r="B21" s="205"/>
      <c r="C21" s="205"/>
      <c r="D21" s="78" t="e">
        <f>VLOOKUP($Z21,УЧАСТНИКИ!$A$2:$L$655,3,FALSE)</f>
        <v>#N/A</v>
      </c>
      <c r="E21" s="77" t="e">
        <f>VLOOKUP($Z21,УЧАСТНИКИ!$A$2:$L$655,4,FALSE)</f>
        <v>#N/A</v>
      </c>
      <c r="F21" s="77" t="e">
        <f>VLOOKUP($Z21,УЧАСТНИКИ!$A$2:$L$655,8,FALSE)</f>
        <v>#N/A</v>
      </c>
      <c r="G21" s="78" t="e">
        <f>VLOOKUP($Z21,УЧАСТНИКИ!$A$2:$L$655,5,FALSE)</f>
        <v>#N/A</v>
      </c>
      <c r="H21" s="206" t="e">
        <f>VLOOKUP($Z21,УЧАСТНИКИ!$A$2:$L$655,7,FALSE)</f>
        <v>#N/A</v>
      </c>
      <c r="I21" s="206" t="e">
        <f>VLOOKUP($Z21,УЧАСТНИКИ!$A$2:$L$655,11,FALSE)</f>
        <v>#N/A</v>
      </c>
      <c r="J21" s="229">
        <v>957</v>
      </c>
      <c r="K21" s="229"/>
      <c r="L21" s="229"/>
      <c r="M21" s="229">
        <v>935</v>
      </c>
      <c r="N21" s="229"/>
      <c r="O21" s="229"/>
      <c r="P21" s="207">
        <f t="shared" si="11"/>
        <v>9.57</v>
      </c>
      <c r="Q21" s="207" t="s">
        <v>147</v>
      </c>
      <c r="R21" s="207" t="s">
        <v>147</v>
      </c>
      <c r="S21" s="207">
        <f>M21/100</f>
        <v>9.35</v>
      </c>
      <c r="T21" s="207" t="s">
        <v>147</v>
      </c>
      <c r="U21" s="207" t="s">
        <v>147</v>
      </c>
      <c r="V21" s="208">
        <f t="shared" si="5"/>
        <v>9.57</v>
      </c>
      <c r="W21" s="60" t="str">
        <f t="shared" si="6"/>
        <v>1юн</v>
      </c>
      <c r="X21" s="56" t="e">
        <f>VLOOKUP($Z21,УЧАСТНИКИ!$A$2:$L$655,9,FALSE)</f>
        <v>#N/A</v>
      </c>
      <c r="Y21" s="66" t="e">
        <f>VLOOKUP($Z21,УЧАСТНИКИ!$A$2:$L$655,10,FALSE)</f>
        <v>#N/A</v>
      </c>
      <c r="AA21" s="77"/>
      <c r="AB21" s="78"/>
      <c r="AC21" s="77"/>
      <c r="AD21" s="77"/>
      <c r="AE21" s="77"/>
      <c r="AF21" s="80"/>
      <c r="AG21" s="79"/>
      <c r="AH21" s="80"/>
      <c r="AI21" s="80"/>
    </row>
    <row r="22" spans="1:35" s="58" customFormat="1" ht="26.25" hidden="1" customHeight="1">
      <c r="A22" s="209" t="e">
        <f t="shared" si="0"/>
        <v>#VALUE!</v>
      </c>
      <c r="B22" s="205"/>
      <c r="C22" s="205"/>
      <c r="D22" s="78" t="str">
        <f>VLOOKUP($Z12,УЧАСТНИКИ!$A$2:$L$655,3,FALSE)</f>
        <v>ЛУКИЕНКО АРИНА</v>
      </c>
      <c r="E22" s="77" t="str">
        <f>VLOOKUP($Z12,УЧАСТНИКИ!$A$2:$L$655,4,FALSE)</f>
        <v>22.05.2008</v>
      </c>
      <c r="F22" s="77" t="str">
        <f>VLOOKUP($Z12,УЧАСТНИКИ!$A$2:$L$655,8,FALSE)</f>
        <v>1</v>
      </c>
      <c r="G22" s="78" t="str">
        <f>VLOOKUP($Z12,УЧАСТНИКИ!$A$2:$L$655,5,FALSE)</f>
        <v>ТАГАНРОГ СШОР-13</v>
      </c>
      <c r="H22" s="206">
        <f>VLOOKUP($Z12,УЧАСТНИКИ!$A$2:$L$655,7,FALSE)</f>
        <v>0</v>
      </c>
      <c r="I22" s="206" t="str">
        <f>VLOOKUP($Z12,УЧАСТНИКИ!$A$2:$L$655,11,FALSE)</f>
        <v>МО</v>
      </c>
      <c r="J22" s="229"/>
      <c r="K22" s="229"/>
      <c r="L22" s="229"/>
      <c r="M22" s="229"/>
      <c r="N22" s="229"/>
      <c r="O22" s="229"/>
      <c r="P22" s="207" t="s">
        <v>147</v>
      </c>
      <c r="Q22" s="207" t="s">
        <v>147</v>
      </c>
      <c r="R22" s="207" t="s">
        <v>147</v>
      </c>
      <c r="S22" s="207" t="s">
        <v>147</v>
      </c>
      <c r="T22" s="207" t="s">
        <v>147</v>
      </c>
      <c r="U22" s="207" t="s">
        <v>147</v>
      </c>
      <c r="V22" s="208" t="s">
        <v>187</v>
      </c>
      <c r="W22" s="210" t="str">
        <f t="shared" si="6"/>
        <v>МСМК</v>
      </c>
      <c r="X22" s="56">
        <f>VLOOKUP($Z12,УЧАСТНИКИ!$A$2:$L$655,9,FALSE)</f>
        <v>0</v>
      </c>
      <c r="Y22" s="66" t="str">
        <f>VLOOKUP($Z12,УЧАСТНИКИ!$A$2:$L$655,10,FALSE)</f>
        <v>ТОРОПОВА Т.Г</v>
      </c>
      <c r="Z22" s="61"/>
      <c r="AA22" s="77"/>
      <c r="AB22" s="78"/>
      <c r="AC22" s="77"/>
      <c r="AD22" s="77"/>
      <c r="AE22" s="77"/>
      <c r="AF22" s="80"/>
      <c r="AG22" s="79"/>
      <c r="AH22" s="80"/>
      <c r="AI22" s="80"/>
    </row>
    <row r="23" spans="1:35" s="58" customFormat="1" ht="12.75" customHeight="1">
      <c r="A23" s="59"/>
      <c r="B23" s="59"/>
      <c r="C23" s="59"/>
      <c r="E23" s="57"/>
      <c r="F23" s="57"/>
      <c r="AA23" s="77"/>
      <c r="AB23" s="78"/>
      <c r="AC23" s="77"/>
      <c r="AD23" s="77"/>
      <c r="AE23" s="77"/>
      <c r="AF23" s="80"/>
      <c r="AG23" s="79"/>
      <c r="AH23" s="80"/>
      <c r="AI23" s="80"/>
    </row>
    <row r="24" spans="1:35" ht="12.75" customHeight="1">
      <c r="Z24" s="8"/>
      <c r="AA24" s="70"/>
      <c r="AB24" s="70"/>
      <c r="AC24" s="76"/>
      <c r="AD24" s="76"/>
      <c r="AE24" s="76"/>
      <c r="AF24" s="70"/>
      <c r="AG24" s="70"/>
      <c r="AH24" s="70"/>
      <c r="AI24" s="70"/>
    </row>
    <row r="25" spans="1:35" ht="12.75" customHeight="1">
      <c r="Z25" s="58"/>
      <c r="AA25" s="77"/>
      <c r="AB25" s="78"/>
      <c r="AC25" s="76"/>
      <c r="AD25" s="76"/>
      <c r="AE25" s="76"/>
      <c r="AF25" s="70"/>
      <c r="AG25" s="79"/>
      <c r="AH25" s="70"/>
      <c r="AI25" s="70"/>
    </row>
    <row r="26" spans="1:35" ht="12.75" customHeight="1">
      <c r="AA26" s="70"/>
      <c r="AB26" s="70"/>
      <c r="AC26" s="76"/>
      <c r="AD26" s="76"/>
      <c r="AE26" s="76"/>
      <c r="AF26" s="70"/>
      <c r="AG26" s="70"/>
      <c r="AH26" s="70"/>
      <c r="AI26" s="70"/>
    </row>
    <row r="27" spans="1:35" ht="12.75" customHeight="1">
      <c r="D27" s="203" t="s">
        <v>188</v>
      </c>
      <c r="E27" s="204"/>
      <c r="F27" s="204"/>
      <c r="G27" s="528" t="s">
        <v>817</v>
      </c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AA27" s="70"/>
      <c r="AB27" s="70"/>
      <c r="AC27" s="76"/>
      <c r="AD27" s="76"/>
      <c r="AE27" s="76"/>
      <c r="AF27" s="70"/>
      <c r="AG27" s="70"/>
      <c r="AH27" s="70"/>
      <c r="AI27" s="70"/>
    </row>
    <row r="28" spans="1:35" ht="12.75" customHeight="1">
      <c r="D28" s="203"/>
      <c r="E28" s="204"/>
      <c r="F28" s="204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03"/>
      <c r="S28" s="203"/>
      <c r="AA28" s="70"/>
      <c r="AB28" s="70"/>
      <c r="AC28" s="76"/>
      <c r="AD28" s="76"/>
      <c r="AE28" s="76"/>
      <c r="AF28" s="70"/>
      <c r="AG28" s="70"/>
      <c r="AH28" s="70"/>
      <c r="AI28" s="70"/>
    </row>
    <row r="29" spans="1:35" ht="12.75" customHeight="1">
      <c r="D29" s="203"/>
      <c r="E29" s="204"/>
      <c r="F29" s="204"/>
      <c r="G29" s="203"/>
      <c r="H29" s="203"/>
      <c r="I29" s="203"/>
      <c r="AA29" s="70"/>
      <c r="AB29" s="70"/>
      <c r="AC29" s="76"/>
      <c r="AD29" s="76"/>
      <c r="AE29" s="76"/>
      <c r="AF29" s="70"/>
      <c r="AG29" s="70"/>
      <c r="AH29" s="70"/>
      <c r="AI29" s="70"/>
    </row>
    <row r="30" spans="1:35" ht="12.75" customHeight="1">
      <c r="D30" s="203" t="s">
        <v>189</v>
      </c>
      <c r="E30" s="204"/>
      <c r="F30" s="204"/>
      <c r="G30" s="544" t="s">
        <v>335</v>
      </c>
      <c r="H30" s="544"/>
      <c r="I30" s="544"/>
      <c r="J30" s="544"/>
      <c r="K30" s="544"/>
      <c r="L30" s="544"/>
      <c r="M30" s="544"/>
      <c r="N30" s="544"/>
      <c r="O30" s="544"/>
      <c r="P30" s="544"/>
      <c r="Q30" s="544"/>
      <c r="R30" s="544"/>
      <c r="S30" s="544"/>
      <c r="T30" s="544"/>
      <c r="U30" s="544"/>
      <c r="V30" s="544"/>
      <c r="W30" s="544"/>
      <c r="X30" s="544"/>
      <c r="Y30" s="544"/>
      <c r="AA30" s="70"/>
      <c r="AB30" s="70"/>
      <c r="AC30" s="76"/>
      <c r="AD30" s="76"/>
      <c r="AE30" s="76"/>
      <c r="AF30" s="70"/>
      <c r="AG30" s="70"/>
      <c r="AH30" s="70"/>
      <c r="AI30" s="70"/>
    </row>
    <row r="31" spans="1:35" ht="12.75" customHeight="1">
      <c r="AA31" s="70"/>
      <c r="AB31" s="70"/>
      <c r="AC31" s="76"/>
      <c r="AD31" s="76"/>
      <c r="AE31" s="76"/>
      <c r="AF31" s="70"/>
      <c r="AG31" s="70"/>
      <c r="AH31" s="70"/>
      <c r="AI31" s="70"/>
    </row>
    <row r="32" spans="1:35" ht="12.75" customHeight="1">
      <c r="AA32" s="70"/>
      <c r="AB32" s="70"/>
      <c r="AC32" s="76"/>
      <c r="AD32" s="76"/>
      <c r="AE32" s="76"/>
      <c r="AF32" s="70"/>
      <c r="AG32" s="70"/>
      <c r="AH32" s="70"/>
      <c r="AI32" s="70"/>
    </row>
    <row r="33" spans="27:35" ht="12.75" customHeight="1">
      <c r="AA33" s="70"/>
      <c r="AB33" s="70"/>
      <c r="AC33" s="76"/>
      <c r="AD33" s="76"/>
      <c r="AE33" s="76"/>
      <c r="AF33" s="70"/>
      <c r="AG33" s="70"/>
      <c r="AH33" s="70"/>
      <c r="AI33" s="70"/>
    </row>
    <row r="34" spans="27:35" ht="12.75" customHeight="1">
      <c r="AA34" s="70"/>
      <c r="AB34" s="70"/>
      <c r="AC34" s="76"/>
      <c r="AD34" s="76"/>
      <c r="AE34" s="76"/>
      <c r="AF34" s="70"/>
      <c r="AG34" s="70"/>
      <c r="AH34" s="70"/>
      <c r="AI34" s="70"/>
    </row>
    <row r="35" spans="27:35" ht="12.75" customHeight="1">
      <c r="AA35" s="70"/>
      <c r="AB35" s="70"/>
      <c r="AC35" s="76"/>
      <c r="AD35" s="76"/>
      <c r="AE35" s="76"/>
      <c r="AF35" s="70"/>
      <c r="AG35" s="70"/>
      <c r="AH35" s="70"/>
      <c r="AI35" s="70"/>
    </row>
    <row r="36" spans="27:35" ht="12.75" customHeight="1">
      <c r="AA36" s="70"/>
      <c r="AB36" s="70"/>
      <c r="AC36" s="76"/>
      <c r="AD36" s="76"/>
      <c r="AE36" s="76"/>
      <c r="AF36" s="70"/>
      <c r="AG36" s="70"/>
      <c r="AH36" s="70"/>
      <c r="AI36" s="70"/>
    </row>
    <row r="37" spans="27:35" ht="12.75" customHeight="1">
      <c r="AA37" s="70"/>
      <c r="AB37" s="70"/>
      <c r="AC37" s="76"/>
      <c r="AD37" s="76"/>
      <c r="AE37" s="76"/>
      <c r="AF37" s="70"/>
      <c r="AG37" s="70"/>
      <c r="AH37" s="70"/>
      <c r="AI37" s="70"/>
    </row>
    <row r="38" spans="27:35" ht="12.75" customHeight="1">
      <c r="AA38" s="70"/>
      <c r="AB38" s="70"/>
      <c r="AC38" s="76"/>
      <c r="AD38" s="76"/>
      <c r="AE38" s="76"/>
      <c r="AF38" s="70"/>
      <c r="AG38" s="70"/>
      <c r="AH38" s="70"/>
      <c r="AI38" s="70"/>
    </row>
    <row r="39" spans="27:35" ht="12.75" customHeight="1">
      <c r="AA39" s="70"/>
      <c r="AB39" s="70"/>
      <c r="AC39" s="76"/>
      <c r="AD39" s="76"/>
      <c r="AE39" s="76"/>
      <c r="AF39" s="70"/>
      <c r="AG39" s="70"/>
      <c r="AH39" s="70"/>
      <c r="AI39" s="70"/>
    </row>
    <row r="40" spans="27:35" ht="12.75" customHeight="1">
      <c r="AA40" s="70"/>
      <c r="AB40" s="70"/>
      <c r="AC40" s="76"/>
      <c r="AD40" s="76"/>
      <c r="AE40" s="76"/>
      <c r="AF40" s="70"/>
      <c r="AG40" s="70"/>
      <c r="AH40" s="70"/>
      <c r="AI40" s="70"/>
    </row>
  </sheetData>
  <sortState ref="A12:Y20">
    <sortCondition descending="1" ref="V12:V20"/>
  </sortState>
  <mergeCells count="25">
    <mergeCell ref="A7:D7"/>
    <mergeCell ref="A8:D8"/>
    <mergeCell ref="G10:G11"/>
    <mergeCell ref="H10:H11"/>
    <mergeCell ref="I10:I11"/>
    <mergeCell ref="A10:A11"/>
    <mergeCell ref="B10:C10"/>
    <mergeCell ref="H7:P7"/>
    <mergeCell ref="H9:I9"/>
    <mergeCell ref="A1:Y1"/>
    <mergeCell ref="A2:Y2"/>
    <mergeCell ref="A3:Y3"/>
    <mergeCell ref="A6:Y6"/>
    <mergeCell ref="A5:Y5"/>
    <mergeCell ref="A4:Y4"/>
    <mergeCell ref="X10:X11"/>
    <mergeCell ref="G30:Y30"/>
    <mergeCell ref="D10:D11"/>
    <mergeCell ref="E10:E11"/>
    <mergeCell ref="F10:F11"/>
    <mergeCell ref="Y10:Y11"/>
    <mergeCell ref="V10:V11"/>
    <mergeCell ref="G27:W27"/>
    <mergeCell ref="P10:U10"/>
    <mergeCell ref="W10:W11"/>
  </mergeCells>
  <phoneticPr fontId="2" type="noConversion"/>
  <printOptions horizontalCentered="1"/>
  <pageMargins left="0" right="0" top="0" bottom="0" header="0.51181102362204722" footer="0.51181102362204722"/>
  <pageSetup paperSize="9" scale="70" fitToHeight="0" orientation="portrait" horizontalDpi="300" verticalDpi="30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L78"/>
  <sheetViews>
    <sheetView topLeftCell="A6" workbookViewId="0">
      <selection activeCell="G70" sqref="G70"/>
    </sheetView>
  </sheetViews>
  <sheetFormatPr defaultColWidth="9.140625" defaultRowHeight="12.75" outlineLevelCol="1"/>
  <cols>
    <col min="1" max="1" width="7.42578125" style="394" customWidth="1"/>
    <col min="2" max="2" width="23.7109375" style="375" hidden="1" customWidth="1"/>
    <col min="3" max="3" width="12" style="371" hidden="1" customWidth="1"/>
    <col min="4" max="4" width="23.85546875" style="371" customWidth="1"/>
    <col min="5" max="5" width="12.7109375" style="375" customWidth="1"/>
    <col min="6" max="6" width="6.85546875" style="375" hidden="1" customWidth="1"/>
    <col min="7" max="7" width="15.5703125" style="375" customWidth="1"/>
    <col min="8" max="8" width="8.140625" style="375" hidden="1" customWidth="1" outlineLevel="1"/>
    <col min="9" max="9" width="18" style="371" customWidth="1" collapsed="1"/>
    <col min="10" max="10" width="6.28515625" style="371" hidden="1" customWidth="1" outlineLevel="1"/>
    <col min="11" max="11" width="12.85546875" style="371" hidden="1" customWidth="1" collapsed="1"/>
    <col min="12" max="12" width="7" style="375" customWidth="1"/>
    <col min="13" max="13" width="6.140625" style="374" hidden="1" customWidth="1"/>
    <col min="14" max="14" width="32.5703125" style="375" customWidth="1"/>
    <col min="15" max="15" width="8" style="23" hidden="1" customWidth="1" outlineLevel="1"/>
    <col min="16" max="24" width="9.140625" style="23" hidden="1" customWidth="1" outlineLevel="1"/>
    <col min="25" max="25" width="0" style="23" hidden="1" customWidth="1" collapsed="1"/>
    <col min="26" max="16384" width="9.140625" style="23"/>
  </cols>
  <sheetData>
    <row r="1" spans="1:25">
      <c r="A1" s="554" t="str">
        <f>Name_1</f>
        <v>МИНИСТЕРСТВО СПОРТА РОСТОВСКОЙ ОБЛАСТИ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U1" s="146"/>
      <c r="V1" s="146"/>
      <c r="W1" s="147"/>
    </row>
    <row r="2" spans="1:25" hidden="1">
      <c r="A2" s="554" t="str">
        <f>Name_2</f>
        <v>РОСТОВСКАЯ ГОРОДСКАЯ ФЕДЕРАЦИЯ ЛЁГКОЙ АТЛЕТИКИ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U2" s="146"/>
      <c r="V2" s="146"/>
      <c r="W2" s="147"/>
    </row>
    <row r="3" spans="1:25">
      <c r="A3" s="554" t="str">
        <f>Name_3</f>
        <v>РОСТОВСКАЯ ГОРОДСКАЯ ФЕДЕРАЦИЯ ЛЁГКОЙ АТЛЕТИКИ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U3" s="146"/>
      <c r="V3" s="146"/>
      <c r="W3" s="147"/>
    </row>
    <row r="4" spans="1:25">
      <c r="A4" s="555">
        <f>Name_6</f>
        <v>0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U4" s="146"/>
      <c r="V4" s="146"/>
      <c r="W4" s="147"/>
    </row>
    <row r="5" spans="1:25">
      <c r="A5" s="554" t="s">
        <v>824</v>
      </c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U5" s="146"/>
      <c r="V5" s="146"/>
      <c r="W5" s="147"/>
    </row>
    <row r="6" spans="1:25" ht="15">
      <c r="A6" s="492" t="s">
        <v>21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U6" s="146"/>
      <c r="V6" s="146"/>
      <c r="W6" s="147"/>
    </row>
    <row r="7" spans="1:25" ht="12.75" customHeight="1">
      <c r="A7" s="519" t="s">
        <v>834</v>
      </c>
      <c r="B7" s="519"/>
      <c r="C7" s="519"/>
      <c r="D7" s="519"/>
      <c r="E7" s="371"/>
      <c r="F7" s="131"/>
      <c r="G7" s="372"/>
      <c r="H7" s="553"/>
      <c r="I7" s="553"/>
      <c r="J7" s="373"/>
      <c r="K7" s="547"/>
      <c r="L7" s="547"/>
      <c r="U7" s="146"/>
      <c r="V7" s="146"/>
      <c r="W7" s="147"/>
    </row>
    <row r="8" spans="1:25" ht="12.75" customHeight="1">
      <c r="A8" s="519"/>
      <c r="B8" s="519"/>
      <c r="C8" s="519"/>
      <c r="D8" s="519"/>
      <c r="E8" s="371"/>
      <c r="F8" s="131"/>
      <c r="G8" s="372"/>
      <c r="H8" s="491"/>
      <c r="I8" s="491"/>
      <c r="J8" s="131"/>
      <c r="K8" s="547"/>
      <c r="L8" s="547"/>
      <c r="N8" s="376" t="str">
        <f>d_6</f>
        <v>t° +20 вл. 58%</v>
      </c>
      <c r="U8" s="146"/>
      <c r="V8" s="146"/>
      <c r="W8" s="147"/>
    </row>
    <row r="9" spans="1:25" ht="13.5" customHeight="1" thickBot="1">
      <c r="A9" s="377" t="s">
        <v>825</v>
      </c>
      <c r="B9" s="377"/>
      <c r="C9" s="377"/>
      <c r="D9" s="375"/>
      <c r="E9" s="371"/>
      <c r="F9" s="131"/>
      <c r="G9" s="251" t="s">
        <v>89</v>
      </c>
      <c r="I9" s="378" t="str">
        <f>d_2</f>
        <v>9 декабря 2023г.</v>
      </c>
      <c r="J9" s="131"/>
      <c r="L9" s="379" t="str">
        <f>'[2]3000м'!I7</f>
        <v>13:30</v>
      </c>
      <c r="M9" s="371"/>
      <c r="N9" s="380" t="str">
        <f>d_5</f>
        <v>г. РОСТОВ-НА-ДОНУ, л/а манеж ДГТУ</v>
      </c>
      <c r="O9" s="23" t="s">
        <v>20</v>
      </c>
      <c r="Q9" s="118" t="s">
        <v>125</v>
      </c>
      <c r="R9" s="118" t="s">
        <v>126</v>
      </c>
      <c r="S9" s="118" t="s">
        <v>127</v>
      </c>
      <c r="T9" s="118">
        <v>1</v>
      </c>
      <c r="U9" s="118">
        <v>2</v>
      </c>
      <c r="V9" s="118" t="s">
        <v>50</v>
      </c>
      <c r="W9" s="118" t="s">
        <v>128</v>
      </c>
      <c r="X9" s="118" t="s">
        <v>129</v>
      </c>
      <c r="Y9" s="118" t="s">
        <v>130</v>
      </c>
    </row>
    <row r="10" spans="1:25" ht="16.5" thickBot="1">
      <c r="A10" s="548" t="s">
        <v>826</v>
      </c>
      <c r="B10" s="548" t="s">
        <v>135</v>
      </c>
      <c r="C10" s="548"/>
      <c r="D10" s="548" t="s">
        <v>68</v>
      </c>
      <c r="E10" s="548" t="s">
        <v>69</v>
      </c>
      <c r="F10" s="548" t="s">
        <v>14</v>
      </c>
      <c r="G10" s="548" t="s">
        <v>110</v>
      </c>
      <c r="H10" s="549" t="s">
        <v>112</v>
      </c>
      <c r="I10" s="548" t="s">
        <v>119</v>
      </c>
      <c r="J10" s="381"/>
      <c r="K10" s="549" t="s">
        <v>23</v>
      </c>
      <c r="L10" s="550" t="s">
        <v>17</v>
      </c>
      <c r="M10" s="381" t="s">
        <v>18</v>
      </c>
      <c r="N10" s="552" t="s">
        <v>19</v>
      </c>
      <c r="Q10" s="144">
        <v>152015</v>
      </c>
      <c r="R10" s="144">
        <v>161015</v>
      </c>
      <c r="S10" s="144">
        <v>170015</v>
      </c>
      <c r="T10" s="144">
        <v>181015</v>
      </c>
      <c r="U10" s="144">
        <v>194015</v>
      </c>
      <c r="V10" s="144">
        <v>212015</v>
      </c>
      <c r="W10" s="144">
        <v>230015</v>
      </c>
      <c r="X10" s="144">
        <v>243015</v>
      </c>
      <c r="Y10" s="145"/>
    </row>
    <row r="11" spans="1:25" ht="15.75">
      <c r="A11" s="548"/>
      <c r="B11" s="382" t="s">
        <v>136</v>
      </c>
      <c r="C11" s="382" t="s">
        <v>137</v>
      </c>
      <c r="D11" s="548"/>
      <c r="E11" s="548"/>
      <c r="F11" s="548"/>
      <c r="G11" s="548"/>
      <c r="H11" s="549"/>
      <c r="I11" s="548"/>
      <c r="J11" s="381"/>
      <c r="K11" s="549"/>
      <c r="L11" s="551"/>
      <c r="M11" s="381"/>
      <c r="N11" s="552"/>
      <c r="Q11" s="172"/>
      <c r="R11" s="172"/>
      <c r="S11" s="172"/>
      <c r="T11" s="172"/>
      <c r="U11" s="172"/>
      <c r="V11" s="172"/>
      <c r="W11" s="172"/>
      <c r="X11" s="172"/>
      <c r="Y11" s="173"/>
    </row>
    <row r="12" spans="1:25" ht="36" customHeight="1">
      <c r="A12" s="383">
        <v>1</v>
      </c>
      <c r="B12" s="383"/>
      <c r="C12" s="383"/>
      <c r="D12" s="384" t="str">
        <f>VLOOKUP($O12,[2]УЧАСТНИКИ!$A$2:$L$801,3,FALSE)</f>
        <v>СИДЕЛЬНИК АЛЕНА</v>
      </c>
      <c r="E12" s="385" t="str">
        <f>VLOOKUP($O12,[2]УЧАСТНИКИ!$A$2:$L$801,4,FALSE)</f>
        <v>18.02.2008</v>
      </c>
      <c r="F12" s="385" t="str">
        <f>VLOOKUP($O12,[2]УЧАСТНИКИ!$A$2:$L$801,8,FALSE)</f>
        <v>1</v>
      </c>
      <c r="G12" s="385" t="str">
        <f>VLOOKUP($O12,[2]УЧАСТНИКИ!$A$2:$L$801,5,FALSE)</f>
        <v>АЗОВ</v>
      </c>
      <c r="H12" s="385">
        <f>VLOOKUP($O12,[2]УЧАСТНИКИ!$A$2:$L$801,7,FALSE)</f>
        <v>0</v>
      </c>
      <c r="I12" s="386" t="str">
        <f>VLOOKUP($O12,[2]УЧАСТНИКИ!$A$2:$L$801,11,FALSE)</f>
        <v>СШ-2</v>
      </c>
      <c r="J12" s="387"/>
      <c r="K12" s="388">
        <v>2724</v>
      </c>
      <c r="L12" s="389">
        <v>2</v>
      </c>
      <c r="M12" s="386">
        <f>VLOOKUP($O12,[2]УЧАСТНИКИ!$A$2:$L$801,9,FALSE)</f>
        <v>0</v>
      </c>
      <c r="N12" s="384" t="str">
        <f>VLOOKUP($O12,[2]УЧАСТНИКИ!$A$2:$L$801,10,FALSE)</f>
        <v>ВИТАЛЬЕВА М.Н</v>
      </c>
      <c r="O12" s="23" t="s">
        <v>239</v>
      </c>
    </row>
    <row r="13" spans="1:25" ht="19.5" customHeight="1">
      <c r="A13" s="545" t="s">
        <v>827</v>
      </c>
      <c r="B13" s="545"/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</row>
    <row r="14" spans="1:25" ht="31.5" customHeight="1">
      <c r="A14" s="383">
        <v>2</v>
      </c>
      <c r="B14" s="383"/>
      <c r="C14" s="383"/>
      <c r="D14" s="384" t="str">
        <f>VLOOKUP($O14,[2]УЧАСТНИКИ!$A$2:$L$801,3,FALSE)</f>
        <v>КОМАРОВА ДАРЬЯ</v>
      </c>
      <c r="E14" s="385" t="str">
        <f>VLOOKUP($O14,[2]УЧАСТНИКИ!$A$2:$L$801,4,FALSE)</f>
        <v>04.01.2007</v>
      </c>
      <c r="F14" s="385">
        <f>VLOOKUP($O14,[2]УЧАСТНИКИ!$A$2:$L$801,8,FALSE)</f>
        <v>0</v>
      </c>
      <c r="G14" s="385" t="str">
        <f>VLOOKUP($O14,[2]УЧАСТНИКИ!$A$2:$L$801,5,FALSE)</f>
        <v xml:space="preserve">ВОЛГОДОНСК </v>
      </c>
      <c r="H14" s="385">
        <f>VLOOKUP($O14,[2]УЧАСТНИКИ!$A$2:$L$801,7,FALSE)</f>
        <v>0</v>
      </c>
      <c r="I14" s="386" t="str">
        <f>VLOOKUP($O14,[2]УЧАСТНИКИ!$A$2:$L$801,11,FALSE)</f>
        <v>ГБУ ДО РО СШОР 29</v>
      </c>
      <c r="J14" s="387"/>
      <c r="K14" s="388">
        <v>2067</v>
      </c>
      <c r="L14" s="389">
        <v>3</v>
      </c>
      <c r="M14" s="386">
        <f>VLOOKUP($O14,[2]УЧАСТНИКИ!$A$2:$L$801,9,FALSE)</f>
        <v>0</v>
      </c>
      <c r="N14" s="384" t="str">
        <f>VLOOKUP($O14,[2]УЧАСТНИКИ!$A$2:$L$801,10,FALSE)</f>
        <v>КОРЧАГИН О.А.</v>
      </c>
      <c r="O14" s="23" t="s">
        <v>564</v>
      </c>
    </row>
    <row r="15" spans="1:25" ht="20.25" customHeight="1">
      <c r="A15" s="545" t="s">
        <v>828</v>
      </c>
      <c r="B15" s="545"/>
      <c r="C15" s="545"/>
      <c r="D15" s="545"/>
      <c r="E15" s="545"/>
      <c r="F15" s="545"/>
      <c r="G15" s="545"/>
      <c r="H15" s="545"/>
      <c r="I15" s="545"/>
      <c r="J15" s="545"/>
      <c r="K15" s="545"/>
      <c r="L15" s="545"/>
      <c r="M15" s="545"/>
      <c r="N15" s="545"/>
    </row>
    <row r="16" spans="1:25" ht="28.5" hidden="1" customHeight="1">
      <c r="A16" s="383">
        <v>3</v>
      </c>
      <c r="B16" s="383"/>
      <c r="C16" s="383"/>
      <c r="D16" s="384" t="e">
        <f>VLOOKUP($O16,[2]УЧАСТНИКИ!$A$2:$L$801,3,FALSE)</f>
        <v>#N/A</v>
      </c>
      <c r="E16" s="385" t="e">
        <f>VLOOKUP($O16,[2]УЧАСТНИКИ!$A$2:$L$801,4,FALSE)</f>
        <v>#N/A</v>
      </c>
      <c r="F16" s="385" t="e">
        <f>VLOOKUP($O16,[2]УЧАСТНИКИ!$A$2:$L$801,8,FALSE)</f>
        <v>#N/A</v>
      </c>
      <c r="G16" s="385" t="e">
        <f>VLOOKUP($O16,[2]УЧАСТНИКИ!$A$2:$L$801,5,FALSE)</f>
        <v>#N/A</v>
      </c>
      <c r="H16" s="385" t="e">
        <f>VLOOKUP($O16,[2]УЧАСТНИКИ!$A$2:$L$801,7,FALSE)</f>
        <v>#N/A</v>
      </c>
      <c r="I16" s="386" t="e">
        <f>VLOOKUP($O16,[2]УЧАСТНИКИ!$A$2:$L$801,11,FALSE)</f>
        <v>#N/A</v>
      </c>
      <c r="J16" s="387"/>
      <c r="K16" s="388">
        <v>3140</v>
      </c>
      <c r="L16" s="389">
        <v>1</v>
      </c>
      <c r="M16" s="386" t="e">
        <f>VLOOKUP($O16,[2]УЧАСТНИКИ!$A$2:$L$801,9,FALSE)</f>
        <v>#N/A</v>
      </c>
      <c r="N16" s="384" t="e">
        <f>VLOOKUP($O16,[2]УЧАСТНИКИ!$A$2:$L$801,10,FALSE)</f>
        <v>#N/A</v>
      </c>
    </row>
    <row r="17" spans="1:14" ht="19.5" hidden="1" customHeight="1">
      <c r="A17" s="545" t="s">
        <v>829</v>
      </c>
      <c r="B17" s="545"/>
      <c r="C17" s="545"/>
      <c r="D17" s="545"/>
      <c r="E17" s="545"/>
      <c r="F17" s="545"/>
      <c r="G17" s="545"/>
      <c r="H17" s="545"/>
      <c r="I17" s="545"/>
      <c r="J17" s="545"/>
      <c r="K17" s="545"/>
      <c r="L17" s="545"/>
      <c r="M17" s="545"/>
      <c r="N17" s="545"/>
    </row>
    <row r="18" spans="1:14" ht="29.25" hidden="1" customHeight="1">
      <c r="A18" s="383">
        <v>4</v>
      </c>
      <c r="B18" s="383"/>
      <c r="C18" s="383"/>
      <c r="D18" s="384" t="e">
        <f>VLOOKUP($O18,[2]УЧАСТНИКИ!$A$2:$L$801,3,FALSE)</f>
        <v>#N/A</v>
      </c>
      <c r="E18" s="385" t="e">
        <f>VLOOKUP($O18,[2]УЧАСТНИКИ!$A$2:$L$801,4,FALSE)</f>
        <v>#N/A</v>
      </c>
      <c r="F18" s="385" t="e">
        <f>VLOOKUP($O18,[2]УЧАСТНИКИ!$A$2:$L$801,8,FALSE)</f>
        <v>#N/A</v>
      </c>
      <c r="G18" s="385" t="e">
        <f>VLOOKUP($O18,[2]УЧАСТНИКИ!$A$2:$L$801,5,FALSE)</f>
        <v>#N/A</v>
      </c>
      <c r="H18" s="385" t="e">
        <f>VLOOKUP($O18,[2]УЧАСТНИКИ!$A$2:$L$801,7,FALSE)</f>
        <v>#N/A</v>
      </c>
      <c r="I18" s="386" t="e">
        <f>VLOOKUP($O18,[2]УЧАСТНИКИ!$A$2:$L$801,11,FALSE)</f>
        <v>#N/A</v>
      </c>
      <c r="J18" s="387"/>
      <c r="K18" s="388">
        <v>3039</v>
      </c>
      <c r="L18" s="389">
        <v>1</v>
      </c>
      <c r="M18" s="386" t="e">
        <f>VLOOKUP($O18,[2]УЧАСТНИКИ!$A$2:$L$801,9,FALSE)</f>
        <v>#N/A</v>
      </c>
      <c r="N18" s="384" t="e">
        <f>VLOOKUP($O18,[2]УЧАСТНИКИ!$A$2:$L$801,10,FALSE)</f>
        <v>#N/A</v>
      </c>
    </row>
    <row r="19" spans="1:14" ht="19.5" hidden="1" customHeight="1">
      <c r="A19" s="545" t="s">
        <v>830</v>
      </c>
      <c r="B19" s="545"/>
      <c r="C19" s="545"/>
      <c r="D19" s="545"/>
      <c r="E19" s="545"/>
      <c r="F19" s="545"/>
      <c r="G19" s="545"/>
      <c r="H19" s="545"/>
      <c r="I19" s="545"/>
      <c r="J19" s="545"/>
      <c r="K19" s="545"/>
      <c r="L19" s="545"/>
      <c r="M19" s="545"/>
      <c r="N19" s="545"/>
    </row>
    <row r="20" spans="1:14" ht="33" hidden="1" customHeight="1">
      <c r="A20" s="383" t="s">
        <v>344</v>
      </c>
      <c r="B20" s="383"/>
      <c r="C20" s="383"/>
      <c r="D20" s="384" t="e">
        <f>VLOOKUP($O20,[2]УЧАСТНИКИ!$A$2:$L$801,3,FALSE)</f>
        <v>#N/A</v>
      </c>
      <c r="E20" s="385" t="e">
        <f>VLOOKUP($O20,[2]УЧАСТНИКИ!$A$2:$L$801,4,FALSE)</f>
        <v>#N/A</v>
      </c>
      <c r="F20" s="385" t="e">
        <f>VLOOKUP($O20,[2]УЧАСТНИКИ!$A$2:$L$801,8,FALSE)</f>
        <v>#N/A</v>
      </c>
      <c r="G20" s="385" t="e">
        <f>VLOOKUP($O20,[2]УЧАСТНИКИ!$A$2:$L$801,5,FALSE)</f>
        <v>#N/A</v>
      </c>
      <c r="H20" s="385" t="e">
        <f>VLOOKUP($O20,[2]УЧАСТНИКИ!$A$2:$L$801,7,FALSE)</f>
        <v>#N/A</v>
      </c>
      <c r="I20" s="386" t="e">
        <f>VLOOKUP($O20,[2]УЧАСТНИКИ!$A$2:$L$801,11,FALSE)</f>
        <v>#N/A</v>
      </c>
      <c r="J20" s="387"/>
      <c r="K20" s="388">
        <v>3497</v>
      </c>
      <c r="L20" s="389" t="s">
        <v>318</v>
      </c>
      <c r="M20" s="386" t="e">
        <f>VLOOKUP($O20,[2]УЧАСТНИКИ!$A$2:$L$801,9,FALSE)</f>
        <v>#N/A</v>
      </c>
      <c r="N20" s="384" t="e">
        <f>VLOOKUP($O20,[2]УЧАСТНИКИ!$A$2:$L$801,10,FALSE)</f>
        <v>#N/A</v>
      </c>
    </row>
    <row r="21" spans="1:14" ht="19.5" hidden="1" customHeight="1">
      <c r="A21" s="545" t="s">
        <v>831</v>
      </c>
      <c r="B21" s="545"/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</row>
    <row r="22" spans="1:14" hidden="1">
      <c r="A22" s="383" t="e">
        <f t="shared" ref="A22:A59" si="0">RANK(J22,$J$12:$J$153,1)</f>
        <v>#N/A</v>
      </c>
      <c r="B22" s="383"/>
      <c r="C22" s="383"/>
      <c r="D22" s="384" t="e">
        <f>VLOOKUP($O22,[2]УЧАСТНИКИ!$A$2:$L$801,3,FALSE)</f>
        <v>#N/A</v>
      </c>
      <c r="E22" s="385" t="e">
        <f>VLOOKUP($O22,[2]УЧАСТНИКИ!$A$2:$L$801,4,FALSE)</f>
        <v>#N/A</v>
      </c>
      <c r="F22" s="385" t="e">
        <f>VLOOKUP($O22,[2]УЧАСТНИКИ!$A$2:$L$801,8,FALSE)</f>
        <v>#N/A</v>
      </c>
      <c r="G22" s="384" t="e">
        <f>VLOOKUP($O22,[2]УЧАСТНИКИ!$A$2:$L$801,5,FALSE)</f>
        <v>#N/A</v>
      </c>
      <c r="H22" s="385" t="e">
        <f>VLOOKUP($O22,[2]УЧАСТНИКИ!$A$2:$L$801,7,FALSE)</f>
        <v>#N/A</v>
      </c>
      <c r="I22" s="386" t="e">
        <f>VLOOKUP($O22,[2]УЧАСТНИКИ!$A$2:$L$801,11,FALSE)</f>
        <v>#N/A</v>
      </c>
      <c r="J22" s="387"/>
      <c r="K22" s="388">
        <f t="shared" ref="K22:K59" si="1">IF(J22=0,0,CONCATENATE(MID(J22,1,2),":",MID(J22,3,2),".",MID(J22,5,2)))</f>
        <v>0</v>
      </c>
      <c r="L22" s="389" t="str">
        <f t="shared" ref="L22:L59" si="2">IF(J22&lt;=$Q$10,"МСМК",IF(J22&lt;=$R$10,"МС",IF(J22&lt;=$S$10,"КМС",IF(J22&lt;=$T$10,"1",IF(J22&lt;=$U$10,"2",IF(J22&lt;=$V$10,"3",IF(J22&lt;=$W$10,"1юн",IF(J22&lt;=$X$10,"2юн",IF(J22&lt;=$Y$10,"3юн",IF(J22&gt;$Y$10,"б/р"))))))))))</f>
        <v>МСМК</v>
      </c>
      <c r="M22" s="386" t="e">
        <f>VLOOKUP($O22,[2]УЧАСТНИКИ!$A$2:$L$801,9,FALSE)</f>
        <v>#N/A</v>
      </c>
      <c r="N22" s="384" t="e">
        <f>VLOOKUP($O22,[2]УЧАСТНИКИ!$A$2:$L$801,10,FALSE)</f>
        <v>#N/A</v>
      </c>
    </row>
    <row r="23" spans="1:14" hidden="1">
      <c r="A23" s="383" t="e">
        <f t="shared" si="0"/>
        <v>#N/A</v>
      </c>
      <c r="B23" s="383"/>
      <c r="C23" s="383"/>
      <c r="D23" s="384" t="e">
        <f>VLOOKUP($O23,[2]УЧАСТНИКИ!$A$2:$L$801,3,FALSE)</f>
        <v>#N/A</v>
      </c>
      <c r="E23" s="385" t="e">
        <f>VLOOKUP($O23,[2]УЧАСТНИКИ!$A$2:$L$801,4,FALSE)</f>
        <v>#N/A</v>
      </c>
      <c r="F23" s="385" t="e">
        <f>VLOOKUP($O23,[2]УЧАСТНИКИ!$A$2:$L$801,8,FALSE)</f>
        <v>#N/A</v>
      </c>
      <c r="G23" s="384" t="e">
        <f>VLOOKUP($O23,[2]УЧАСТНИКИ!$A$2:$L$801,5,FALSE)</f>
        <v>#N/A</v>
      </c>
      <c r="H23" s="385" t="e">
        <f>VLOOKUP($O23,[2]УЧАСТНИКИ!$A$2:$L$801,7,FALSE)</f>
        <v>#N/A</v>
      </c>
      <c r="I23" s="386" t="e">
        <f>VLOOKUP($O23,[2]УЧАСТНИКИ!$A$2:$L$801,11,FALSE)</f>
        <v>#N/A</v>
      </c>
      <c r="J23" s="387"/>
      <c r="K23" s="388">
        <f t="shared" si="1"/>
        <v>0</v>
      </c>
      <c r="L23" s="389" t="str">
        <f t="shared" si="2"/>
        <v>МСМК</v>
      </c>
      <c r="M23" s="386" t="e">
        <f>VLOOKUP($O23,[2]УЧАСТНИКИ!$A$2:$L$801,9,FALSE)</f>
        <v>#N/A</v>
      </c>
      <c r="N23" s="384" t="e">
        <f>VLOOKUP($O23,[2]УЧАСТНИКИ!$A$2:$L$801,10,FALSE)</f>
        <v>#N/A</v>
      </c>
    </row>
    <row r="24" spans="1:14" hidden="1">
      <c r="A24" s="383" t="e">
        <f t="shared" si="0"/>
        <v>#N/A</v>
      </c>
      <c r="B24" s="383"/>
      <c r="C24" s="383"/>
      <c r="D24" s="384" t="e">
        <f>VLOOKUP($O24,[2]УЧАСТНИКИ!$A$2:$L$801,3,FALSE)</f>
        <v>#N/A</v>
      </c>
      <c r="E24" s="385" t="e">
        <f>VLOOKUP($O24,[2]УЧАСТНИКИ!$A$2:$L$801,4,FALSE)</f>
        <v>#N/A</v>
      </c>
      <c r="F24" s="385" t="e">
        <f>VLOOKUP($O24,[2]УЧАСТНИКИ!$A$2:$L$801,8,FALSE)</f>
        <v>#N/A</v>
      </c>
      <c r="G24" s="384" t="e">
        <f>VLOOKUP($O24,[2]УЧАСТНИКИ!$A$2:$L$801,5,FALSE)</f>
        <v>#N/A</v>
      </c>
      <c r="H24" s="385" t="e">
        <f>VLOOKUP($O24,[2]УЧАСТНИКИ!$A$2:$L$801,7,FALSE)</f>
        <v>#N/A</v>
      </c>
      <c r="I24" s="386" t="e">
        <f>VLOOKUP($O24,[2]УЧАСТНИКИ!$A$2:$L$801,11,FALSE)</f>
        <v>#N/A</v>
      </c>
      <c r="J24" s="387"/>
      <c r="K24" s="388">
        <f t="shared" si="1"/>
        <v>0</v>
      </c>
      <c r="L24" s="389" t="str">
        <f t="shared" si="2"/>
        <v>МСМК</v>
      </c>
      <c r="M24" s="386" t="e">
        <f>VLOOKUP($O24,[2]УЧАСТНИКИ!$A$2:$L$801,9,FALSE)</f>
        <v>#N/A</v>
      </c>
      <c r="N24" s="384" t="e">
        <f>VLOOKUP($O24,[2]УЧАСТНИКИ!$A$2:$L$801,10,FALSE)</f>
        <v>#N/A</v>
      </c>
    </row>
    <row r="25" spans="1:14" hidden="1">
      <c r="A25" s="383" t="e">
        <f t="shared" si="0"/>
        <v>#N/A</v>
      </c>
      <c r="B25" s="383"/>
      <c r="C25" s="383"/>
      <c r="D25" s="384" t="e">
        <f>VLOOKUP($O25,[2]УЧАСТНИКИ!$A$2:$L$801,3,FALSE)</f>
        <v>#N/A</v>
      </c>
      <c r="E25" s="385" t="e">
        <f>VLOOKUP($O25,[2]УЧАСТНИКИ!$A$2:$L$801,4,FALSE)</f>
        <v>#N/A</v>
      </c>
      <c r="F25" s="385" t="e">
        <f>VLOOKUP($O25,[2]УЧАСТНИКИ!$A$2:$L$801,8,FALSE)</f>
        <v>#N/A</v>
      </c>
      <c r="G25" s="384" t="e">
        <f>VLOOKUP($O25,[2]УЧАСТНИКИ!$A$2:$L$801,5,FALSE)</f>
        <v>#N/A</v>
      </c>
      <c r="H25" s="385" t="e">
        <f>VLOOKUP($O25,[2]УЧАСТНИКИ!$A$2:$L$801,7,FALSE)</f>
        <v>#N/A</v>
      </c>
      <c r="I25" s="386" t="e">
        <f>VLOOKUP($O25,[2]УЧАСТНИКИ!$A$2:$L$801,11,FALSE)</f>
        <v>#N/A</v>
      </c>
      <c r="J25" s="387"/>
      <c r="K25" s="388">
        <f t="shared" si="1"/>
        <v>0</v>
      </c>
      <c r="L25" s="389" t="str">
        <f t="shared" si="2"/>
        <v>МСМК</v>
      </c>
      <c r="M25" s="386" t="e">
        <f>VLOOKUP($O25,[2]УЧАСТНИКИ!$A$2:$L$801,9,FALSE)</f>
        <v>#N/A</v>
      </c>
      <c r="N25" s="384" t="e">
        <f>VLOOKUP($O25,[2]УЧАСТНИКИ!$A$2:$L$801,10,FALSE)</f>
        <v>#N/A</v>
      </c>
    </row>
    <row r="26" spans="1:14" hidden="1">
      <c r="A26" s="383" t="e">
        <f t="shared" si="0"/>
        <v>#N/A</v>
      </c>
      <c r="B26" s="383"/>
      <c r="C26" s="383"/>
      <c r="D26" s="384" t="e">
        <f>VLOOKUP($O26,[2]УЧАСТНИКИ!$A$2:$L$801,3,FALSE)</f>
        <v>#N/A</v>
      </c>
      <c r="E26" s="385" t="e">
        <f>VLOOKUP($O26,[2]УЧАСТНИКИ!$A$2:$L$801,4,FALSE)</f>
        <v>#N/A</v>
      </c>
      <c r="F26" s="385" t="e">
        <f>VLOOKUP($O26,[2]УЧАСТНИКИ!$A$2:$L$801,8,FALSE)</f>
        <v>#N/A</v>
      </c>
      <c r="G26" s="384" t="e">
        <f>VLOOKUP($O26,[2]УЧАСТНИКИ!$A$2:$L$801,5,FALSE)</f>
        <v>#N/A</v>
      </c>
      <c r="H26" s="385" t="e">
        <f>VLOOKUP($O26,[2]УЧАСТНИКИ!$A$2:$L$801,7,FALSE)</f>
        <v>#N/A</v>
      </c>
      <c r="I26" s="386" t="e">
        <f>VLOOKUP($O26,[2]УЧАСТНИКИ!$A$2:$L$801,11,FALSE)</f>
        <v>#N/A</v>
      </c>
      <c r="J26" s="387"/>
      <c r="K26" s="388">
        <f t="shared" si="1"/>
        <v>0</v>
      </c>
      <c r="L26" s="389" t="str">
        <f t="shared" si="2"/>
        <v>МСМК</v>
      </c>
      <c r="M26" s="386" t="e">
        <f>VLOOKUP($O26,[2]УЧАСТНИКИ!$A$2:$L$801,9,FALSE)</f>
        <v>#N/A</v>
      </c>
      <c r="N26" s="384" t="e">
        <f>VLOOKUP($O26,[2]УЧАСТНИКИ!$A$2:$L$801,10,FALSE)</f>
        <v>#N/A</v>
      </c>
    </row>
    <row r="27" spans="1:14" hidden="1">
      <c r="A27" s="383" t="e">
        <f t="shared" si="0"/>
        <v>#N/A</v>
      </c>
      <c r="B27" s="383"/>
      <c r="C27" s="383"/>
      <c r="D27" s="384" t="e">
        <f>VLOOKUP($O27,[2]УЧАСТНИКИ!$A$2:$L$801,3,FALSE)</f>
        <v>#N/A</v>
      </c>
      <c r="E27" s="385" t="e">
        <f>VLOOKUP($O27,[2]УЧАСТНИКИ!$A$2:$L$801,4,FALSE)</f>
        <v>#N/A</v>
      </c>
      <c r="F27" s="385" t="e">
        <f>VLOOKUP($O27,[2]УЧАСТНИКИ!$A$2:$L$801,8,FALSE)</f>
        <v>#N/A</v>
      </c>
      <c r="G27" s="384" t="e">
        <f>VLOOKUP($O27,[2]УЧАСТНИКИ!$A$2:$L$801,5,FALSE)</f>
        <v>#N/A</v>
      </c>
      <c r="H27" s="385" t="e">
        <f>VLOOKUP($O27,[2]УЧАСТНИКИ!$A$2:$L$801,7,FALSE)</f>
        <v>#N/A</v>
      </c>
      <c r="I27" s="386" t="e">
        <f>VLOOKUP($O27,[2]УЧАСТНИКИ!$A$2:$L$801,11,FALSE)</f>
        <v>#N/A</v>
      </c>
      <c r="J27" s="387"/>
      <c r="K27" s="388">
        <f t="shared" si="1"/>
        <v>0</v>
      </c>
      <c r="L27" s="389" t="str">
        <f t="shared" si="2"/>
        <v>МСМК</v>
      </c>
      <c r="M27" s="386" t="e">
        <f>VLOOKUP($O27,[2]УЧАСТНИКИ!$A$2:$L$801,9,FALSE)</f>
        <v>#N/A</v>
      </c>
      <c r="N27" s="384" t="e">
        <f>VLOOKUP($O27,[2]УЧАСТНИКИ!$A$2:$L$801,10,FALSE)</f>
        <v>#N/A</v>
      </c>
    </row>
    <row r="28" spans="1:14" hidden="1">
      <c r="A28" s="383" t="e">
        <f t="shared" si="0"/>
        <v>#N/A</v>
      </c>
      <c r="B28" s="383"/>
      <c r="C28" s="383"/>
      <c r="D28" s="384" t="e">
        <f>VLOOKUP($O28,[2]УЧАСТНИКИ!$A$2:$L$801,3,FALSE)</f>
        <v>#N/A</v>
      </c>
      <c r="E28" s="385" t="e">
        <f>VLOOKUP($O28,[2]УЧАСТНИКИ!$A$2:$L$801,4,FALSE)</f>
        <v>#N/A</v>
      </c>
      <c r="F28" s="385" t="e">
        <f>VLOOKUP($O28,[2]УЧАСТНИКИ!$A$2:$L$801,8,FALSE)</f>
        <v>#N/A</v>
      </c>
      <c r="G28" s="384" t="e">
        <f>VLOOKUP($O28,[2]УЧАСТНИКИ!$A$2:$L$801,5,FALSE)</f>
        <v>#N/A</v>
      </c>
      <c r="H28" s="385" t="e">
        <f>VLOOKUP($O28,[2]УЧАСТНИКИ!$A$2:$L$801,7,FALSE)</f>
        <v>#N/A</v>
      </c>
      <c r="I28" s="386" t="e">
        <f>VLOOKUP($O28,[2]УЧАСТНИКИ!$A$2:$L$801,11,FALSE)</f>
        <v>#N/A</v>
      </c>
      <c r="J28" s="387"/>
      <c r="K28" s="388">
        <f t="shared" si="1"/>
        <v>0</v>
      </c>
      <c r="L28" s="389" t="str">
        <f t="shared" si="2"/>
        <v>МСМК</v>
      </c>
      <c r="M28" s="386" t="e">
        <f>VLOOKUP($O28,[2]УЧАСТНИКИ!$A$2:$L$801,9,FALSE)</f>
        <v>#N/A</v>
      </c>
      <c r="N28" s="384" t="e">
        <f>VLOOKUP($O28,[2]УЧАСТНИКИ!$A$2:$L$801,10,FALSE)</f>
        <v>#N/A</v>
      </c>
    </row>
    <row r="29" spans="1:14" hidden="1">
      <c r="A29" s="383" t="e">
        <f t="shared" si="0"/>
        <v>#N/A</v>
      </c>
      <c r="B29" s="383"/>
      <c r="C29" s="383"/>
      <c r="D29" s="384" t="e">
        <f>VLOOKUP($O29,[2]УЧАСТНИКИ!$A$2:$L$801,3,FALSE)</f>
        <v>#N/A</v>
      </c>
      <c r="E29" s="385" t="e">
        <f>VLOOKUP($O29,[2]УЧАСТНИКИ!$A$2:$L$801,4,FALSE)</f>
        <v>#N/A</v>
      </c>
      <c r="F29" s="385" t="e">
        <f>VLOOKUP($O29,[2]УЧАСТНИКИ!$A$2:$L$801,8,FALSE)</f>
        <v>#N/A</v>
      </c>
      <c r="G29" s="384" t="e">
        <f>VLOOKUP($O29,[2]УЧАСТНИКИ!$A$2:$L$801,5,FALSE)</f>
        <v>#N/A</v>
      </c>
      <c r="H29" s="385" t="e">
        <f>VLOOKUP($O29,[2]УЧАСТНИКИ!$A$2:$L$801,7,FALSE)</f>
        <v>#N/A</v>
      </c>
      <c r="I29" s="386" t="e">
        <f>VLOOKUP($O29,[2]УЧАСТНИКИ!$A$2:$L$801,11,FALSE)</f>
        <v>#N/A</v>
      </c>
      <c r="J29" s="387"/>
      <c r="K29" s="388">
        <f t="shared" si="1"/>
        <v>0</v>
      </c>
      <c r="L29" s="389" t="str">
        <f t="shared" si="2"/>
        <v>МСМК</v>
      </c>
      <c r="M29" s="386" t="e">
        <f>VLOOKUP($O29,[2]УЧАСТНИКИ!$A$2:$L$801,9,FALSE)</f>
        <v>#N/A</v>
      </c>
      <c r="N29" s="384" t="e">
        <f>VLOOKUP($O29,[2]УЧАСТНИКИ!$A$2:$L$801,10,FALSE)</f>
        <v>#N/A</v>
      </c>
    </row>
    <row r="30" spans="1:14" hidden="1">
      <c r="A30" s="383" t="e">
        <f t="shared" si="0"/>
        <v>#N/A</v>
      </c>
      <c r="B30" s="383"/>
      <c r="C30" s="383"/>
      <c r="D30" s="384" t="e">
        <f>VLOOKUP($O30,[2]УЧАСТНИКИ!$A$2:$L$801,3,FALSE)</f>
        <v>#N/A</v>
      </c>
      <c r="E30" s="385" t="e">
        <f>VLOOKUP($O30,[2]УЧАСТНИКИ!$A$2:$L$801,4,FALSE)</f>
        <v>#N/A</v>
      </c>
      <c r="F30" s="385" t="e">
        <f>VLOOKUP($O30,[2]УЧАСТНИКИ!$A$2:$L$801,8,FALSE)</f>
        <v>#N/A</v>
      </c>
      <c r="G30" s="384" t="e">
        <f>VLOOKUP($O30,[2]УЧАСТНИКИ!$A$2:$L$801,5,FALSE)</f>
        <v>#N/A</v>
      </c>
      <c r="H30" s="385" t="e">
        <f>VLOOKUP($O30,[2]УЧАСТНИКИ!$A$2:$L$801,7,FALSE)</f>
        <v>#N/A</v>
      </c>
      <c r="I30" s="386" t="e">
        <f>VLOOKUP($O30,[2]УЧАСТНИКИ!$A$2:$L$801,11,FALSE)</f>
        <v>#N/A</v>
      </c>
      <c r="J30" s="387"/>
      <c r="K30" s="388">
        <f t="shared" si="1"/>
        <v>0</v>
      </c>
      <c r="L30" s="389" t="str">
        <f t="shared" si="2"/>
        <v>МСМК</v>
      </c>
      <c r="M30" s="386" t="e">
        <f>VLOOKUP($O30,[2]УЧАСТНИКИ!$A$2:$L$801,9,FALSE)</f>
        <v>#N/A</v>
      </c>
      <c r="N30" s="384" t="e">
        <f>VLOOKUP($O30,[2]УЧАСТНИКИ!$A$2:$L$801,10,FALSE)</f>
        <v>#N/A</v>
      </c>
    </row>
    <row r="31" spans="1:14" hidden="1">
      <c r="A31" s="383" t="e">
        <f t="shared" si="0"/>
        <v>#N/A</v>
      </c>
      <c r="B31" s="383"/>
      <c r="C31" s="383"/>
      <c r="D31" s="384" t="e">
        <f>VLOOKUP($O31,[2]УЧАСТНИКИ!$A$2:$L$801,3,FALSE)</f>
        <v>#N/A</v>
      </c>
      <c r="E31" s="385" t="e">
        <f>VLOOKUP($O31,[2]УЧАСТНИКИ!$A$2:$L$801,4,FALSE)</f>
        <v>#N/A</v>
      </c>
      <c r="F31" s="385" t="e">
        <f>VLOOKUP($O31,[2]УЧАСТНИКИ!$A$2:$L$801,8,FALSE)</f>
        <v>#N/A</v>
      </c>
      <c r="G31" s="384" t="e">
        <f>VLOOKUP($O31,[2]УЧАСТНИКИ!$A$2:$L$801,5,FALSE)</f>
        <v>#N/A</v>
      </c>
      <c r="H31" s="385" t="e">
        <f>VLOOKUP($O31,[2]УЧАСТНИКИ!$A$2:$L$801,7,FALSE)</f>
        <v>#N/A</v>
      </c>
      <c r="I31" s="386" t="e">
        <f>VLOOKUP($O31,[2]УЧАСТНИКИ!$A$2:$L$801,11,FALSE)</f>
        <v>#N/A</v>
      </c>
      <c r="J31" s="387"/>
      <c r="K31" s="388">
        <f t="shared" si="1"/>
        <v>0</v>
      </c>
      <c r="L31" s="389" t="str">
        <f t="shared" si="2"/>
        <v>МСМК</v>
      </c>
      <c r="M31" s="386" t="e">
        <f>VLOOKUP($O31,[2]УЧАСТНИКИ!$A$2:$L$801,9,FALSE)</f>
        <v>#N/A</v>
      </c>
      <c r="N31" s="384" t="e">
        <f>VLOOKUP($O31,[2]УЧАСТНИКИ!$A$2:$L$801,10,FALSE)</f>
        <v>#N/A</v>
      </c>
    </row>
    <row r="32" spans="1:14" hidden="1">
      <c r="A32" s="383" t="e">
        <f t="shared" si="0"/>
        <v>#N/A</v>
      </c>
      <c r="B32" s="383"/>
      <c r="C32" s="383"/>
      <c r="D32" s="384" t="e">
        <f>VLOOKUP($O32,[2]УЧАСТНИКИ!$A$2:$L$801,3,FALSE)</f>
        <v>#N/A</v>
      </c>
      <c r="E32" s="385" t="e">
        <f>VLOOKUP($O32,[2]УЧАСТНИКИ!$A$2:$L$801,4,FALSE)</f>
        <v>#N/A</v>
      </c>
      <c r="F32" s="385" t="e">
        <f>VLOOKUP($O32,[2]УЧАСТНИКИ!$A$2:$L$801,8,FALSE)</f>
        <v>#N/A</v>
      </c>
      <c r="G32" s="384" t="e">
        <f>VLOOKUP($O32,[2]УЧАСТНИКИ!$A$2:$L$801,5,FALSE)</f>
        <v>#N/A</v>
      </c>
      <c r="H32" s="385" t="e">
        <f>VLOOKUP($O32,[2]УЧАСТНИКИ!$A$2:$L$801,7,FALSE)</f>
        <v>#N/A</v>
      </c>
      <c r="I32" s="386" t="e">
        <f>VLOOKUP($O32,[2]УЧАСТНИКИ!$A$2:$L$801,11,FALSE)</f>
        <v>#N/A</v>
      </c>
      <c r="J32" s="387"/>
      <c r="K32" s="388">
        <f t="shared" si="1"/>
        <v>0</v>
      </c>
      <c r="L32" s="389" t="str">
        <f t="shared" si="2"/>
        <v>МСМК</v>
      </c>
      <c r="M32" s="386" t="e">
        <f>VLOOKUP($O32,[2]УЧАСТНИКИ!$A$2:$L$801,9,FALSE)</f>
        <v>#N/A</v>
      </c>
      <c r="N32" s="384" t="e">
        <f>VLOOKUP($O32,[2]УЧАСТНИКИ!$A$2:$L$801,10,FALSE)</f>
        <v>#N/A</v>
      </c>
    </row>
    <row r="33" spans="1:14" hidden="1">
      <c r="A33" s="383" t="e">
        <f t="shared" si="0"/>
        <v>#N/A</v>
      </c>
      <c r="B33" s="383"/>
      <c r="C33" s="383"/>
      <c r="D33" s="384" t="e">
        <f>VLOOKUP($O33,[2]УЧАСТНИКИ!$A$2:$L$801,3,FALSE)</f>
        <v>#N/A</v>
      </c>
      <c r="E33" s="385" t="e">
        <f>VLOOKUP($O33,[2]УЧАСТНИКИ!$A$2:$L$801,4,FALSE)</f>
        <v>#N/A</v>
      </c>
      <c r="F33" s="385" t="e">
        <f>VLOOKUP($O33,[2]УЧАСТНИКИ!$A$2:$L$801,8,FALSE)</f>
        <v>#N/A</v>
      </c>
      <c r="G33" s="384" t="e">
        <f>VLOOKUP($O33,[2]УЧАСТНИКИ!$A$2:$L$801,5,FALSE)</f>
        <v>#N/A</v>
      </c>
      <c r="H33" s="385" t="e">
        <f>VLOOKUP($O33,[2]УЧАСТНИКИ!$A$2:$L$801,7,FALSE)</f>
        <v>#N/A</v>
      </c>
      <c r="I33" s="386" t="e">
        <f>VLOOKUP($O33,[2]УЧАСТНИКИ!$A$2:$L$801,11,FALSE)</f>
        <v>#N/A</v>
      </c>
      <c r="J33" s="387"/>
      <c r="K33" s="388">
        <f t="shared" si="1"/>
        <v>0</v>
      </c>
      <c r="L33" s="389" t="str">
        <f t="shared" si="2"/>
        <v>МСМК</v>
      </c>
      <c r="M33" s="386" t="e">
        <f>VLOOKUP($O33,[2]УЧАСТНИКИ!$A$2:$L$801,9,FALSE)</f>
        <v>#N/A</v>
      </c>
      <c r="N33" s="384" t="e">
        <f>VLOOKUP($O33,[2]УЧАСТНИКИ!$A$2:$L$801,10,FALSE)</f>
        <v>#N/A</v>
      </c>
    </row>
    <row r="34" spans="1:14" hidden="1">
      <c r="A34" s="383" t="e">
        <f t="shared" si="0"/>
        <v>#N/A</v>
      </c>
      <c r="B34" s="383"/>
      <c r="C34" s="383"/>
      <c r="D34" s="384" t="e">
        <f>VLOOKUP($O34,[2]УЧАСТНИКИ!$A$2:$L$801,3,FALSE)</f>
        <v>#N/A</v>
      </c>
      <c r="E34" s="385" t="e">
        <f>VLOOKUP($O34,[2]УЧАСТНИКИ!$A$2:$L$801,4,FALSE)</f>
        <v>#N/A</v>
      </c>
      <c r="F34" s="385" t="e">
        <f>VLOOKUP($O34,[2]УЧАСТНИКИ!$A$2:$L$801,8,FALSE)</f>
        <v>#N/A</v>
      </c>
      <c r="G34" s="384" t="e">
        <f>VLOOKUP($O34,[2]УЧАСТНИКИ!$A$2:$L$801,5,FALSE)</f>
        <v>#N/A</v>
      </c>
      <c r="H34" s="385" t="e">
        <f>VLOOKUP($O34,[2]УЧАСТНИКИ!$A$2:$L$801,7,FALSE)</f>
        <v>#N/A</v>
      </c>
      <c r="I34" s="386" t="e">
        <f>VLOOKUP($O34,[2]УЧАСТНИКИ!$A$2:$L$801,11,FALSE)</f>
        <v>#N/A</v>
      </c>
      <c r="J34" s="387"/>
      <c r="K34" s="388">
        <f t="shared" si="1"/>
        <v>0</v>
      </c>
      <c r="L34" s="389" t="str">
        <f t="shared" si="2"/>
        <v>МСМК</v>
      </c>
      <c r="M34" s="386" t="e">
        <f>VLOOKUP($O34,[2]УЧАСТНИКИ!$A$2:$L$801,9,FALSE)</f>
        <v>#N/A</v>
      </c>
      <c r="N34" s="384" t="e">
        <f>VLOOKUP($O34,[2]УЧАСТНИКИ!$A$2:$L$801,10,FALSE)</f>
        <v>#N/A</v>
      </c>
    </row>
    <row r="35" spans="1:14" hidden="1">
      <c r="A35" s="383" t="e">
        <f t="shared" si="0"/>
        <v>#N/A</v>
      </c>
      <c r="B35" s="383"/>
      <c r="C35" s="383"/>
      <c r="D35" s="384" t="e">
        <f>VLOOKUP($O35,[2]УЧАСТНИКИ!$A$2:$L$801,3,FALSE)</f>
        <v>#N/A</v>
      </c>
      <c r="E35" s="385" t="e">
        <f>VLOOKUP($O35,[2]УЧАСТНИКИ!$A$2:$L$801,4,FALSE)</f>
        <v>#N/A</v>
      </c>
      <c r="F35" s="385" t="e">
        <f>VLOOKUP($O35,[2]УЧАСТНИКИ!$A$2:$L$801,8,FALSE)</f>
        <v>#N/A</v>
      </c>
      <c r="G35" s="384" t="e">
        <f>VLOOKUP($O35,[2]УЧАСТНИКИ!$A$2:$L$801,5,FALSE)</f>
        <v>#N/A</v>
      </c>
      <c r="H35" s="385" t="e">
        <f>VLOOKUP($O35,[2]УЧАСТНИКИ!$A$2:$L$801,7,FALSE)</f>
        <v>#N/A</v>
      </c>
      <c r="I35" s="386" t="e">
        <f>VLOOKUP($O35,[2]УЧАСТНИКИ!$A$2:$L$801,11,FALSE)</f>
        <v>#N/A</v>
      </c>
      <c r="J35" s="387"/>
      <c r="K35" s="388">
        <f t="shared" si="1"/>
        <v>0</v>
      </c>
      <c r="L35" s="389" t="str">
        <f t="shared" si="2"/>
        <v>МСМК</v>
      </c>
      <c r="M35" s="386" t="e">
        <f>VLOOKUP($O35,[2]УЧАСТНИКИ!$A$2:$L$801,9,FALSE)</f>
        <v>#N/A</v>
      </c>
      <c r="N35" s="384" t="e">
        <f>VLOOKUP($O35,[2]УЧАСТНИКИ!$A$2:$L$801,10,FALSE)</f>
        <v>#N/A</v>
      </c>
    </row>
    <row r="36" spans="1:14" hidden="1">
      <c r="A36" s="383" t="e">
        <f t="shared" si="0"/>
        <v>#N/A</v>
      </c>
      <c r="B36" s="383"/>
      <c r="C36" s="383"/>
      <c r="D36" s="384" t="e">
        <f>VLOOKUP($O36,[2]УЧАСТНИКИ!$A$2:$L$801,3,FALSE)</f>
        <v>#N/A</v>
      </c>
      <c r="E36" s="385" t="e">
        <f>VLOOKUP($O36,[2]УЧАСТНИКИ!$A$2:$L$801,4,FALSE)</f>
        <v>#N/A</v>
      </c>
      <c r="F36" s="385" t="e">
        <f>VLOOKUP($O36,[2]УЧАСТНИКИ!$A$2:$L$801,8,FALSE)</f>
        <v>#N/A</v>
      </c>
      <c r="G36" s="384" t="e">
        <f>VLOOKUP($O36,[2]УЧАСТНИКИ!$A$2:$L$801,5,FALSE)</f>
        <v>#N/A</v>
      </c>
      <c r="H36" s="385" t="e">
        <f>VLOOKUP($O36,[2]УЧАСТНИКИ!$A$2:$L$801,7,FALSE)</f>
        <v>#N/A</v>
      </c>
      <c r="I36" s="386" t="e">
        <f>VLOOKUP($O36,[2]УЧАСТНИКИ!$A$2:$L$801,11,FALSE)</f>
        <v>#N/A</v>
      </c>
      <c r="J36" s="387"/>
      <c r="K36" s="388">
        <f t="shared" si="1"/>
        <v>0</v>
      </c>
      <c r="L36" s="389" t="str">
        <f t="shared" si="2"/>
        <v>МСМК</v>
      </c>
      <c r="M36" s="386" t="e">
        <f>VLOOKUP($O36,[2]УЧАСТНИКИ!$A$2:$L$801,9,FALSE)</f>
        <v>#N/A</v>
      </c>
      <c r="N36" s="384" t="e">
        <f>VLOOKUP($O36,[2]УЧАСТНИКИ!$A$2:$L$801,10,FALSE)</f>
        <v>#N/A</v>
      </c>
    </row>
    <row r="37" spans="1:14" hidden="1">
      <c r="A37" s="383" t="e">
        <f t="shared" si="0"/>
        <v>#N/A</v>
      </c>
      <c r="B37" s="383"/>
      <c r="C37" s="383"/>
      <c r="D37" s="384" t="e">
        <f>VLOOKUP($O37,[2]УЧАСТНИКИ!$A$2:$L$801,3,FALSE)</f>
        <v>#N/A</v>
      </c>
      <c r="E37" s="385" t="e">
        <f>VLOOKUP($O37,[2]УЧАСТНИКИ!$A$2:$L$801,4,FALSE)</f>
        <v>#N/A</v>
      </c>
      <c r="F37" s="385" t="e">
        <f>VLOOKUP($O37,[2]УЧАСТНИКИ!$A$2:$L$801,8,FALSE)</f>
        <v>#N/A</v>
      </c>
      <c r="G37" s="384" t="e">
        <f>VLOOKUP($O37,[2]УЧАСТНИКИ!$A$2:$L$801,5,FALSE)</f>
        <v>#N/A</v>
      </c>
      <c r="H37" s="385" t="e">
        <f>VLOOKUP($O37,[2]УЧАСТНИКИ!$A$2:$L$801,7,FALSE)</f>
        <v>#N/A</v>
      </c>
      <c r="I37" s="386" t="e">
        <f>VLOOKUP($O37,[2]УЧАСТНИКИ!$A$2:$L$801,11,FALSE)</f>
        <v>#N/A</v>
      </c>
      <c r="J37" s="387"/>
      <c r="K37" s="388">
        <f t="shared" si="1"/>
        <v>0</v>
      </c>
      <c r="L37" s="389" t="str">
        <f t="shared" si="2"/>
        <v>МСМК</v>
      </c>
      <c r="M37" s="386" t="e">
        <f>VLOOKUP($O37,[2]УЧАСТНИКИ!$A$2:$L$801,9,FALSE)</f>
        <v>#N/A</v>
      </c>
      <c r="N37" s="384" t="e">
        <f>VLOOKUP($O37,[2]УЧАСТНИКИ!$A$2:$L$801,10,FALSE)</f>
        <v>#N/A</v>
      </c>
    </row>
    <row r="38" spans="1:14" hidden="1">
      <c r="A38" s="383" t="e">
        <f t="shared" si="0"/>
        <v>#N/A</v>
      </c>
      <c r="B38" s="383"/>
      <c r="C38" s="383"/>
      <c r="D38" s="384" t="e">
        <f>VLOOKUP($O38,[2]УЧАСТНИКИ!$A$2:$L$801,3,FALSE)</f>
        <v>#N/A</v>
      </c>
      <c r="E38" s="385" t="e">
        <f>VLOOKUP($O38,[2]УЧАСТНИКИ!$A$2:$L$801,4,FALSE)</f>
        <v>#N/A</v>
      </c>
      <c r="F38" s="385" t="e">
        <f>VLOOKUP($O38,[2]УЧАСТНИКИ!$A$2:$L$801,8,FALSE)</f>
        <v>#N/A</v>
      </c>
      <c r="G38" s="384" t="e">
        <f>VLOOKUP($O38,[2]УЧАСТНИКИ!$A$2:$L$801,5,FALSE)</f>
        <v>#N/A</v>
      </c>
      <c r="H38" s="385" t="e">
        <f>VLOOKUP($O38,[2]УЧАСТНИКИ!$A$2:$L$801,7,FALSE)</f>
        <v>#N/A</v>
      </c>
      <c r="I38" s="386" t="e">
        <f>VLOOKUP($O38,[2]УЧАСТНИКИ!$A$2:$L$801,11,FALSE)</f>
        <v>#N/A</v>
      </c>
      <c r="J38" s="387"/>
      <c r="K38" s="388">
        <f t="shared" si="1"/>
        <v>0</v>
      </c>
      <c r="L38" s="389" t="str">
        <f t="shared" si="2"/>
        <v>МСМК</v>
      </c>
      <c r="M38" s="386" t="e">
        <f>VLOOKUP($O38,[2]УЧАСТНИКИ!$A$2:$L$801,9,FALSE)</f>
        <v>#N/A</v>
      </c>
      <c r="N38" s="384" t="e">
        <f>VLOOKUP($O38,[2]УЧАСТНИКИ!$A$2:$L$801,10,FALSE)</f>
        <v>#N/A</v>
      </c>
    </row>
    <row r="39" spans="1:14" hidden="1">
      <c r="A39" s="383" t="e">
        <f t="shared" si="0"/>
        <v>#N/A</v>
      </c>
      <c r="B39" s="383"/>
      <c r="C39" s="383"/>
      <c r="D39" s="384" t="e">
        <f>VLOOKUP($O39,[2]УЧАСТНИКИ!$A$2:$L$801,3,FALSE)</f>
        <v>#N/A</v>
      </c>
      <c r="E39" s="385" t="e">
        <f>VLOOKUP($O39,[2]УЧАСТНИКИ!$A$2:$L$801,4,FALSE)</f>
        <v>#N/A</v>
      </c>
      <c r="F39" s="385" t="e">
        <f>VLOOKUP($O39,[2]УЧАСТНИКИ!$A$2:$L$801,8,FALSE)</f>
        <v>#N/A</v>
      </c>
      <c r="G39" s="384" t="e">
        <f>VLOOKUP($O39,[2]УЧАСТНИКИ!$A$2:$L$801,5,FALSE)</f>
        <v>#N/A</v>
      </c>
      <c r="H39" s="385" t="e">
        <f>VLOOKUP($O39,[2]УЧАСТНИКИ!$A$2:$L$801,7,FALSE)</f>
        <v>#N/A</v>
      </c>
      <c r="I39" s="386" t="e">
        <f>VLOOKUP($O39,[2]УЧАСТНИКИ!$A$2:$L$801,11,FALSE)</f>
        <v>#N/A</v>
      </c>
      <c r="J39" s="387"/>
      <c r="K39" s="388">
        <f t="shared" si="1"/>
        <v>0</v>
      </c>
      <c r="L39" s="389" t="str">
        <f t="shared" si="2"/>
        <v>МСМК</v>
      </c>
      <c r="M39" s="386" t="e">
        <f>VLOOKUP($O39,[2]УЧАСТНИКИ!$A$2:$L$801,9,FALSE)</f>
        <v>#N/A</v>
      </c>
      <c r="N39" s="384" t="e">
        <f>VLOOKUP($O39,[2]УЧАСТНИКИ!$A$2:$L$801,10,FALSE)</f>
        <v>#N/A</v>
      </c>
    </row>
    <row r="40" spans="1:14" hidden="1">
      <c r="A40" s="383" t="e">
        <f t="shared" si="0"/>
        <v>#N/A</v>
      </c>
      <c r="B40" s="383"/>
      <c r="C40" s="383"/>
      <c r="D40" s="384" t="e">
        <f>VLOOKUP($O40,[2]УЧАСТНИКИ!$A$2:$L$801,3,FALSE)</f>
        <v>#N/A</v>
      </c>
      <c r="E40" s="385" t="e">
        <f>VLOOKUP($O40,[2]УЧАСТНИКИ!$A$2:$L$801,4,FALSE)</f>
        <v>#N/A</v>
      </c>
      <c r="F40" s="385" t="e">
        <f>VLOOKUP($O40,[2]УЧАСТНИКИ!$A$2:$L$801,8,FALSE)</f>
        <v>#N/A</v>
      </c>
      <c r="G40" s="384" t="e">
        <f>VLOOKUP($O40,[2]УЧАСТНИКИ!$A$2:$L$801,5,FALSE)</f>
        <v>#N/A</v>
      </c>
      <c r="H40" s="385" t="e">
        <f>VLOOKUP($O40,[2]УЧАСТНИКИ!$A$2:$L$801,7,FALSE)</f>
        <v>#N/A</v>
      </c>
      <c r="I40" s="386" t="e">
        <f>VLOOKUP($O40,[2]УЧАСТНИКИ!$A$2:$L$801,11,FALSE)</f>
        <v>#N/A</v>
      </c>
      <c r="J40" s="387"/>
      <c r="K40" s="388">
        <f t="shared" si="1"/>
        <v>0</v>
      </c>
      <c r="L40" s="389" t="str">
        <f t="shared" si="2"/>
        <v>МСМК</v>
      </c>
      <c r="M40" s="386" t="e">
        <f>VLOOKUP($O40,[2]УЧАСТНИКИ!$A$2:$L$801,9,FALSE)</f>
        <v>#N/A</v>
      </c>
      <c r="N40" s="384" t="e">
        <f>VLOOKUP($O40,[2]УЧАСТНИКИ!$A$2:$L$801,10,FALSE)</f>
        <v>#N/A</v>
      </c>
    </row>
    <row r="41" spans="1:14" hidden="1">
      <c r="A41" s="383" t="e">
        <f t="shared" si="0"/>
        <v>#N/A</v>
      </c>
      <c r="B41" s="383"/>
      <c r="C41" s="383"/>
      <c r="D41" s="384" t="e">
        <f>VLOOKUP($O41,[2]УЧАСТНИКИ!$A$2:$L$801,3,FALSE)</f>
        <v>#N/A</v>
      </c>
      <c r="E41" s="385" t="e">
        <f>VLOOKUP($O41,[2]УЧАСТНИКИ!$A$2:$L$801,4,FALSE)</f>
        <v>#N/A</v>
      </c>
      <c r="F41" s="385" t="e">
        <f>VLOOKUP($O41,[2]УЧАСТНИКИ!$A$2:$L$801,8,FALSE)</f>
        <v>#N/A</v>
      </c>
      <c r="G41" s="384" t="e">
        <f>VLOOKUP($O41,[2]УЧАСТНИКИ!$A$2:$L$801,5,FALSE)</f>
        <v>#N/A</v>
      </c>
      <c r="H41" s="385" t="e">
        <f>VLOOKUP($O41,[2]УЧАСТНИКИ!$A$2:$L$801,7,FALSE)</f>
        <v>#N/A</v>
      </c>
      <c r="I41" s="386" t="e">
        <f>VLOOKUP($O41,[2]УЧАСТНИКИ!$A$2:$L$801,11,FALSE)</f>
        <v>#N/A</v>
      </c>
      <c r="J41" s="387"/>
      <c r="K41" s="388">
        <f t="shared" si="1"/>
        <v>0</v>
      </c>
      <c r="L41" s="389" t="str">
        <f t="shared" si="2"/>
        <v>МСМК</v>
      </c>
      <c r="M41" s="386" t="e">
        <f>VLOOKUP($O41,[2]УЧАСТНИКИ!$A$2:$L$801,9,FALSE)</f>
        <v>#N/A</v>
      </c>
      <c r="N41" s="384" t="e">
        <f>VLOOKUP($O41,[2]УЧАСТНИКИ!$A$2:$L$801,10,FALSE)</f>
        <v>#N/A</v>
      </c>
    </row>
    <row r="42" spans="1:14" hidden="1">
      <c r="A42" s="383" t="e">
        <f t="shared" si="0"/>
        <v>#N/A</v>
      </c>
      <c r="B42" s="383"/>
      <c r="C42" s="383"/>
      <c r="D42" s="384" t="e">
        <f>VLOOKUP($O42,[2]УЧАСТНИКИ!$A$2:$L$801,3,FALSE)</f>
        <v>#N/A</v>
      </c>
      <c r="E42" s="385" t="e">
        <f>VLOOKUP($O42,[2]УЧАСТНИКИ!$A$2:$L$801,4,FALSE)</f>
        <v>#N/A</v>
      </c>
      <c r="F42" s="385" t="e">
        <f>VLOOKUP($O42,[2]УЧАСТНИКИ!$A$2:$L$801,8,FALSE)</f>
        <v>#N/A</v>
      </c>
      <c r="G42" s="384" t="e">
        <f>VLOOKUP($O42,[2]УЧАСТНИКИ!$A$2:$L$801,5,FALSE)</f>
        <v>#N/A</v>
      </c>
      <c r="H42" s="385" t="e">
        <f>VLOOKUP($O42,[2]УЧАСТНИКИ!$A$2:$L$801,7,FALSE)</f>
        <v>#N/A</v>
      </c>
      <c r="I42" s="386" t="e">
        <f>VLOOKUP($O42,[2]УЧАСТНИКИ!$A$2:$L$801,11,FALSE)</f>
        <v>#N/A</v>
      </c>
      <c r="J42" s="387"/>
      <c r="K42" s="388">
        <f t="shared" si="1"/>
        <v>0</v>
      </c>
      <c r="L42" s="389" t="str">
        <f t="shared" si="2"/>
        <v>МСМК</v>
      </c>
      <c r="M42" s="386" t="e">
        <f>VLOOKUP($O42,[2]УЧАСТНИКИ!$A$2:$L$801,9,FALSE)</f>
        <v>#N/A</v>
      </c>
      <c r="N42" s="384" t="e">
        <f>VLOOKUP($O42,[2]УЧАСТНИКИ!$A$2:$L$801,10,FALSE)</f>
        <v>#N/A</v>
      </c>
    </row>
    <row r="43" spans="1:14" hidden="1">
      <c r="A43" s="383" t="e">
        <f t="shared" si="0"/>
        <v>#N/A</v>
      </c>
      <c r="B43" s="383"/>
      <c r="C43" s="383"/>
      <c r="D43" s="384" t="e">
        <f>VLOOKUP($O43,[2]УЧАСТНИКИ!$A$2:$L$801,3,FALSE)</f>
        <v>#N/A</v>
      </c>
      <c r="E43" s="385" t="e">
        <f>VLOOKUP($O43,[2]УЧАСТНИКИ!$A$2:$L$801,4,FALSE)</f>
        <v>#N/A</v>
      </c>
      <c r="F43" s="385" t="e">
        <f>VLOOKUP($O43,[2]УЧАСТНИКИ!$A$2:$L$801,8,FALSE)</f>
        <v>#N/A</v>
      </c>
      <c r="G43" s="384" t="e">
        <f>VLOOKUP($O43,[2]УЧАСТНИКИ!$A$2:$L$801,5,FALSE)</f>
        <v>#N/A</v>
      </c>
      <c r="H43" s="385" t="e">
        <f>VLOOKUP($O43,[2]УЧАСТНИКИ!$A$2:$L$801,7,FALSE)</f>
        <v>#N/A</v>
      </c>
      <c r="I43" s="386" t="e">
        <f>VLOOKUP($O43,[2]УЧАСТНИКИ!$A$2:$L$801,11,FALSE)</f>
        <v>#N/A</v>
      </c>
      <c r="J43" s="387"/>
      <c r="K43" s="388">
        <f t="shared" si="1"/>
        <v>0</v>
      </c>
      <c r="L43" s="389" t="str">
        <f t="shared" si="2"/>
        <v>МСМК</v>
      </c>
      <c r="M43" s="386" t="e">
        <f>VLOOKUP($O43,[2]УЧАСТНИКИ!$A$2:$L$801,9,FALSE)</f>
        <v>#N/A</v>
      </c>
      <c r="N43" s="384" t="e">
        <f>VLOOKUP($O43,[2]УЧАСТНИКИ!$A$2:$L$801,10,FALSE)</f>
        <v>#N/A</v>
      </c>
    </row>
    <row r="44" spans="1:14" hidden="1">
      <c r="A44" s="383" t="e">
        <f t="shared" si="0"/>
        <v>#N/A</v>
      </c>
      <c r="B44" s="383"/>
      <c r="C44" s="383"/>
      <c r="D44" s="384" t="e">
        <f>VLOOKUP($O44,[2]УЧАСТНИКИ!$A$2:$L$801,3,FALSE)</f>
        <v>#N/A</v>
      </c>
      <c r="E44" s="385" t="e">
        <f>VLOOKUP($O44,[2]УЧАСТНИКИ!$A$2:$L$801,4,FALSE)</f>
        <v>#N/A</v>
      </c>
      <c r="F44" s="385" t="e">
        <f>VLOOKUP($O44,[2]УЧАСТНИКИ!$A$2:$L$801,8,FALSE)</f>
        <v>#N/A</v>
      </c>
      <c r="G44" s="384" t="e">
        <f>VLOOKUP($O44,[2]УЧАСТНИКИ!$A$2:$L$801,5,FALSE)</f>
        <v>#N/A</v>
      </c>
      <c r="H44" s="385" t="e">
        <f>VLOOKUP($O44,[2]УЧАСТНИКИ!$A$2:$L$801,7,FALSE)</f>
        <v>#N/A</v>
      </c>
      <c r="I44" s="386" t="e">
        <f>VLOOKUP($O44,[2]УЧАСТНИКИ!$A$2:$L$801,11,FALSE)</f>
        <v>#N/A</v>
      </c>
      <c r="J44" s="387"/>
      <c r="K44" s="388">
        <f t="shared" si="1"/>
        <v>0</v>
      </c>
      <c r="L44" s="389" t="str">
        <f t="shared" si="2"/>
        <v>МСМК</v>
      </c>
      <c r="M44" s="386" t="e">
        <f>VLOOKUP($O44,[2]УЧАСТНИКИ!$A$2:$L$801,9,FALSE)</f>
        <v>#N/A</v>
      </c>
      <c r="N44" s="384" t="e">
        <f>VLOOKUP($O44,[2]УЧАСТНИКИ!$A$2:$L$801,10,FALSE)</f>
        <v>#N/A</v>
      </c>
    </row>
    <row r="45" spans="1:14" hidden="1">
      <c r="A45" s="383" t="e">
        <f t="shared" si="0"/>
        <v>#N/A</v>
      </c>
      <c r="B45" s="383"/>
      <c r="C45" s="383"/>
      <c r="D45" s="384" t="e">
        <f>VLOOKUP($O45,[2]УЧАСТНИКИ!$A$2:$L$801,3,FALSE)</f>
        <v>#N/A</v>
      </c>
      <c r="E45" s="385" t="e">
        <f>VLOOKUP($O45,[2]УЧАСТНИКИ!$A$2:$L$801,4,FALSE)</f>
        <v>#N/A</v>
      </c>
      <c r="F45" s="385" t="e">
        <f>VLOOKUP($O45,[2]УЧАСТНИКИ!$A$2:$L$801,8,FALSE)</f>
        <v>#N/A</v>
      </c>
      <c r="G45" s="384" t="e">
        <f>VLOOKUP($O45,[2]УЧАСТНИКИ!$A$2:$L$801,5,FALSE)</f>
        <v>#N/A</v>
      </c>
      <c r="H45" s="385" t="e">
        <f>VLOOKUP($O45,[2]УЧАСТНИКИ!$A$2:$L$801,7,FALSE)</f>
        <v>#N/A</v>
      </c>
      <c r="I45" s="386" t="e">
        <f>VLOOKUP($O45,[2]УЧАСТНИКИ!$A$2:$L$801,11,FALSE)</f>
        <v>#N/A</v>
      </c>
      <c r="J45" s="387"/>
      <c r="K45" s="388">
        <f t="shared" si="1"/>
        <v>0</v>
      </c>
      <c r="L45" s="389" t="str">
        <f t="shared" si="2"/>
        <v>МСМК</v>
      </c>
      <c r="M45" s="386" t="e">
        <f>VLOOKUP($O45,[2]УЧАСТНИКИ!$A$2:$L$801,9,FALSE)</f>
        <v>#N/A</v>
      </c>
      <c r="N45" s="384" t="e">
        <f>VLOOKUP($O45,[2]УЧАСТНИКИ!$A$2:$L$801,10,FALSE)</f>
        <v>#N/A</v>
      </c>
    </row>
    <row r="46" spans="1:14" hidden="1">
      <c r="A46" s="383" t="e">
        <f t="shared" si="0"/>
        <v>#N/A</v>
      </c>
      <c r="B46" s="383"/>
      <c r="C46" s="383"/>
      <c r="D46" s="384" t="e">
        <f>VLOOKUP($O46,[2]УЧАСТНИКИ!$A$2:$L$801,3,FALSE)</f>
        <v>#N/A</v>
      </c>
      <c r="E46" s="385" t="e">
        <f>VLOOKUP($O46,[2]УЧАСТНИКИ!$A$2:$L$801,4,FALSE)</f>
        <v>#N/A</v>
      </c>
      <c r="F46" s="385" t="e">
        <f>VLOOKUP($O46,[2]УЧАСТНИКИ!$A$2:$L$801,8,FALSE)</f>
        <v>#N/A</v>
      </c>
      <c r="G46" s="384" t="e">
        <f>VLOOKUP($O46,[2]УЧАСТНИКИ!$A$2:$L$801,5,FALSE)</f>
        <v>#N/A</v>
      </c>
      <c r="H46" s="385" t="e">
        <f>VLOOKUP($O46,[2]УЧАСТНИКИ!$A$2:$L$801,7,FALSE)</f>
        <v>#N/A</v>
      </c>
      <c r="I46" s="386" t="e">
        <f>VLOOKUP($O46,[2]УЧАСТНИКИ!$A$2:$L$801,11,FALSE)</f>
        <v>#N/A</v>
      </c>
      <c r="J46" s="387"/>
      <c r="K46" s="388">
        <f t="shared" si="1"/>
        <v>0</v>
      </c>
      <c r="L46" s="389" t="str">
        <f t="shared" si="2"/>
        <v>МСМК</v>
      </c>
      <c r="M46" s="386" t="e">
        <f>VLOOKUP($O46,[2]УЧАСТНИКИ!$A$2:$L$801,9,FALSE)</f>
        <v>#N/A</v>
      </c>
      <c r="N46" s="384" t="e">
        <f>VLOOKUP($O46,[2]УЧАСТНИКИ!$A$2:$L$801,10,FALSE)</f>
        <v>#N/A</v>
      </c>
    </row>
    <row r="47" spans="1:14" hidden="1">
      <c r="A47" s="383" t="e">
        <f t="shared" si="0"/>
        <v>#N/A</v>
      </c>
      <c r="B47" s="383"/>
      <c r="C47" s="383"/>
      <c r="D47" s="384" t="e">
        <f>VLOOKUP($O47,[2]УЧАСТНИКИ!$A$2:$L$801,3,FALSE)</f>
        <v>#N/A</v>
      </c>
      <c r="E47" s="385" t="e">
        <f>VLOOKUP($O47,[2]УЧАСТНИКИ!$A$2:$L$801,4,FALSE)</f>
        <v>#N/A</v>
      </c>
      <c r="F47" s="385" t="e">
        <f>VLOOKUP($O47,[2]УЧАСТНИКИ!$A$2:$L$801,8,FALSE)</f>
        <v>#N/A</v>
      </c>
      <c r="G47" s="384" t="e">
        <f>VLOOKUP($O47,[2]УЧАСТНИКИ!$A$2:$L$801,5,FALSE)</f>
        <v>#N/A</v>
      </c>
      <c r="H47" s="385" t="e">
        <f>VLOOKUP($O47,[2]УЧАСТНИКИ!$A$2:$L$801,7,FALSE)</f>
        <v>#N/A</v>
      </c>
      <c r="I47" s="386" t="e">
        <f>VLOOKUP($O47,[2]УЧАСТНИКИ!$A$2:$L$801,11,FALSE)</f>
        <v>#N/A</v>
      </c>
      <c r="J47" s="387"/>
      <c r="K47" s="388">
        <f t="shared" si="1"/>
        <v>0</v>
      </c>
      <c r="L47" s="389" t="str">
        <f t="shared" si="2"/>
        <v>МСМК</v>
      </c>
      <c r="M47" s="386" t="e">
        <f>VLOOKUP($O47,[2]УЧАСТНИКИ!$A$2:$L$801,9,FALSE)</f>
        <v>#N/A</v>
      </c>
      <c r="N47" s="384" t="e">
        <f>VLOOKUP($O47,[2]УЧАСТНИКИ!$A$2:$L$801,10,FALSE)</f>
        <v>#N/A</v>
      </c>
    </row>
    <row r="48" spans="1:14" hidden="1">
      <c r="A48" s="383" t="e">
        <f t="shared" si="0"/>
        <v>#N/A</v>
      </c>
      <c r="B48" s="383"/>
      <c r="C48" s="383"/>
      <c r="D48" s="384" t="e">
        <f>VLOOKUP($O48,[2]УЧАСТНИКИ!$A$2:$L$801,3,FALSE)</f>
        <v>#N/A</v>
      </c>
      <c r="E48" s="385" t="e">
        <f>VLOOKUP($O48,[2]УЧАСТНИКИ!$A$2:$L$801,4,FALSE)</f>
        <v>#N/A</v>
      </c>
      <c r="F48" s="385" t="e">
        <f>VLOOKUP($O48,[2]УЧАСТНИКИ!$A$2:$L$801,8,FALSE)</f>
        <v>#N/A</v>
      </c>
      <c r="G48" s="384" t="e">
        <f>VLOOKUP($O48,[2]УЧАСТНИКИ!$A$2:$L$801,5,FALSE)</f>
        <v>#N/A</v>
      </c>
      <c r="H48" s="385" t="e">
        <f>VLOOKUP($O48,[2]УЧАСТНИКИ!$A$2:$L$801,7,FALSE)</f>
        <v>#N/A</v>
      </c>
      <c r="I48" s="386" t="e">
        <f>VLOOKUP($O48,[2]УЧАСТНИКИ!$A$2:$L$801,11,FALSE)</f>
        <v>#N/A</v>
      </c>
      <c r="J48" s="387"/>
      <c r="K48" s="388">
        <f t="shared" si="1"/>
        <v>0</v>
      </c>
      <c r="L48" s="389" t="str">
        <f t="shared" si="2"/>
        <v>МСМК</v>
      </c>
      <c r="M48" s="386" t="e">
        <f>VLOOKUP($O48,[2]УЧАСТНИКИ!$A$2:$L$801,9,FALSE)</f>
        <v>#N/A</v>
      </c>
      <c r="N48" s="384" t="e">
        <f>VLOOKUP($O48,[2]УЧАСТНИКИ!$A$2:$L$801,10,FALSE)</f>
        <v>#N/A</v>
      </c>
    </row>
    <row r="49" spans="1:38" hidden="1">
      <c r="A49" s="383" t="e">
        <f t="shared" si="0"/>
        <v>#N/A</v>
      </c>
      <c r="B49" s="383"/>
      <c r="C49" s="383"/>
      <c r="D49" s="384" t="e">
        <f>VLOOKUP($O49,[2]УЧАСТНИКИ!$A$2:$L$801,3,FALSE)</f>
        <v>#N/A</v>
      </c>
      <c r="E49" s="385" t="e">
        <f>VLOOKUP($O49,[2]УЧАСТНИКИ!$A$2:$L$801,4,FALSE)</f>
        <v>#N/A</v>
      </c>
      <c r="F49" s="385" t="e">
        <f>VLOOKUP($O49,[2]УЧАСТНИКИ!$A$2:$L$801,8,FALSE)</f>
        <v>#N/A</v>
      </c>
      <c r="G49" s="384" t="e">
        <f>VLOOKUP($O49,[2]УЧАСТНИКИ!$A$2:$L$801,5,FALSE)</f>
        <v>#N/A</v>
      </c>
      <c r="H49" s="385" t="e">
        <f>VLOOKUP($O49,[2]УЧАСТНИКИ!$A$2:$L$801,7,FALSE)</f>
        <v>#N/A</v>
      </c>
      <c r="I49" s="386" t="e">
        <f>VLOOKUP($O49,[2]УЧАСТНИКИ!$A$2:$L$801,11,FALSE)</f>
        <v>#N/A</v>
      </c>
      <c r="J49" s="387"/>
      <c r="K49" s="388">
        <f t="shared" si="1"/>
        <v>0</v>
      </c>
      <c r="L49" s="389" t="str">
        <f t="shared" si="2"/>
        <v>МСМК</v>
      </c>
      <c r="M49" s="386" t="e">
        <f>VLOOKUP($O49,[2]УЧАСТНИКИ!$A$2:$L$801,9,FALSE)</f>
        <v>#N/A</v>
      </c>
      <c r="N49" s="384" t="e">
        <f>VLOOKUP($O49,[2]УЧАСТНИКИ!$A$2:$L$801,10,FALSE)</f>
        <v>#N/A</v>
      </c>
    </row>
    <row r="50" spans="1:38" hidden="1">
      <c r="A50" s="383" t="e">
        <f t="shared" si="0"/>
        <v>#N/A</v>
      </c>
      <c r="B50" s="383"/>
      <c r="C50" s="383"/>
      <c r="D50" s="384" t="e">
        <f>VLOOKUP($O50,[2]УЧАСТНИКИ!$A$2:$L$801,3,FALSE)</f>
        <v>#N/A</v>
      </c>
      <c r="E50" s="385" t="e">
        <f>VLOOKUP($O50,[2]УЧАСТНИКИ!$A$2:$L$801,4,FALSE)</f>
        <v>#N/A</v>
      </c>
      <c r="F50" s="385" t="e">
        <f>VLOOKUP($O50,[2]УЧАСТНИКИ!$A$2:$L$801,8,FALSE)</f>
        <v>#N/A</v>
      </c>
      <c r="G50" s="384" t="e">
        <f>VLOOKUP($O50,[2]УЧАСТНИКИ!$A$2:$L$801,5,FALSE)</f>
        <v>#N/A</v>
      </c>
      <c r="H50" s="385" t="e">
        <f>VLOOKUP($O50,[2]УЧАСТНИКИ!$A$2:$L$801,7,FALSE)</f>
        <v>#N/A</v>
      </c>
      <c r="I50" s="386" t="e">
        <f>VLOOKUP($O50,[2]УЧАСТНИКИ!$A$2:$L$801,11,FALSE)</f>
        <v>#N/A</v>
      </c>
      <c r="J50" s="387"/>
      <c r="K50" s="388">
        <f t="shared" si="1"/>
        <v>0</v>
      </c>
      <c r="L50" s="389" t="str">
        <f t="shared" si="2"/>
        <v>МСМК</v>
      </c>
      <c r="M50" s="386" t="e">
        <f>VLOOKUP($O50,[2]УЧАСТНИКИ!$A$2:$L$801,9,FALSE)</f>
        <v>#N/A</v>
      </c>
      <c r="N50" s="384" t="e">
        <f>VLOOKUP($O50,[2]УЧАСТНИКИ!$A$2:$L$801,10,FALSE)</f>
        <v>#N/A</v>
      </c>
    </row>
    <row r="51" spans="1:38" hidden="1">
      <c r="A51" s="383" t="e">
        <f t="shared" si="0"/>
        <v>#N/A</v>
      </c>
      <c r="B51" s="383"/>
      <c r="C51" s="383"/>
      <c r="D51" s="384" t="e">
        <f>VLOOKUP($O51,[2]УЧАСТНИКИ!$A$2:$L$801,3,FALSE)</f>
        <v>#N/A</v>
      </c>
      <c r="E51" s="385" t="e">
        <f>VLOOKUP($O51,[2]УЧАСТНИКИ!$A$2:$L$801,4,FALSE)</f>
        <v>#N/A</v>
      </c>
      <c r="F51" s="385" t="e">
        <f>VLOOKUP($O51,[2]УЧАСТНИКИ!$A$2:$L$801,8,FALSE)</f>
        <v>#N/A</v>
      </c>
      <c r="G51" s="384" t="e">
        <f>VLOOKUP($O51,[2]УЧАСТНИКИ!$A$2:$L$801,5,FALSE)</f>
        <v>#N/A</v>
      </c>
      <c r="H51" s="385" t="e">
        <f>VLOOKUP($O51,[2]УЧАСТНИКИ!$A$2:$L$801,7,FALSE)</f>
        <v>#N/A</v>
      </c>
      <c r="I51" s="386" t="e">
        <f>VLOOKUP($O51,[2]УЧАСТНИКИ!$A$2:$L$801,11,FALSE)</f>
        <v>#N/A</v>
      </c>
      <c r="J51" s="387"/>
      <c r="K51" s="388">
        <f t="shared" si="1"/>
        <v>0</v>
      </c>
      <c r="L51" s="389" t="str">
        <f t="shared" si="2"/>
        <v>МСМК</v>
      </c>
      <c r="M51" s="386" t="e">
        <f>VLOOKUP($O51,[2]УЧАСТНИКИ!$A$2:$L$801,9,FALSE)</f>
        <v>#N/A</v>
      </c>
      <c r="N51" s="384" t="e">
        <f>VLOOKUP($O51,[2]УЧАСТНИКИ!$A$2:$L$801,10,FALSE)</f>
        <v>#N/A</v>
      </c>
    </row>
    <row r="52" spans="1:38" hidden="1">
      <c r="A52" s="383" t="e">
        <f t="shared" si="0"/>
        <v>#N/A</v>
      </c>
      <c r="B52" s="383"/>
      <c r="C52" s="383"/>
      <c r="D52" s="384" t="e">
        <f>VLOOKUP($O52,[2]УЧАСТНИКИ!$A$2:$L$801,3,FALSE)</f>
        <v>#N/A</v>
      </c>
      <c r="E52" s="385" t="e">
        <f>VLOOKUP($O52,[2]УЧАСТНИКИ!$A$2:$L$801,4,FALSE)</f>
        <v>#N/A</v>
      </c>
      <c r="F52" s="385" t="e">
        <f>VLOOKUP($O52,[2]УЧАСТНИКИ!$A$2:$L$801,8,FALSE)</f>
        <v>#N/A</v>
      </c>
      <c r="G52" s="384" t="e">
        <f>VLOOKUP($O52,[2]УЧАСТНИКИ!$A$2:$L$801,5,FALSE)</f>
        <v>#N/A</v>
      </c>
      <c r="H52" s="385" t="e">
        <f>VLOOKUP($O52,[2]УЧАСТНИКИ!$A$2:$L$801,7,FALSE)</f>
        <v>#N/A</v>
      </c>
      <c r="I52" s="386" t="e">
        <f>VLOOKUP($O52,[2]УЧАСТНИКИ!$A$2:$L$801,11,FALSE)</f>
        <v>#N/A</v>
      </c>
      <c r="J52" s="387"/>
      <c r="K52" s="388">
        <f t="shared" si="1"/>
        <v>0</v>
      </c>
      <c r="L52" s="389" t="str">
        <f t="shared" si="2"/>
        <v>МСМК</v>
      </c>
      <c r="M52" s="386" t="e">
        <f>VLOOKUP($O52,[2]УЧАСТНИКИ!$A$2:$L$801,9,FALSE)</f>
        <v>#N/A</v>
      </c>
      <c r="N52" s="384" t="e">
        <f>VLOOKUP($O52,[2]УЧАСТНИКИ!$A$2:$L$801,10,FALSE)</f>
        <v>#N/A</v>
      </c>
    </row>
    <row r="53" spans="1:38" hidden="1">
      <c r="A53" s="383" t="e">
        <f t="shared" si="0"/>
        <v>#N/A</v>
      </c>
      <c r="B53" s="383"/>
      <c r="C53" s="383"/>
      <c r="D53" s="384" t="e">
        <f>VLOOKUP($O53,[2]УЧАСТНИКИ!$A$2:$L$801,3,FALSE)</f>
        <v>#N/A</v>
      </c>
      <c r="E53" s="385" t="e">
        <f>VLOOKUP($O53,[2]УЧАСТНИКИ!$A$2:$L$801,4,FALSE)</f>
        <v>#N/A</v>
      </c>
      <c r="F53" s="385" t="e">
        <f>VLOOKUP($O53,[2]УЧАСТНИКИ!$A$2:$L$801,8,FALSE)</f>
        <v>#N/A</v>
      </c>
      <c r="G53" s="384" t="e">
        <f>VLOOKUP($O53,[2]УЧАСТНИКИ!$A$2:$L$801,5,FALSE)</f>
        <v>#N/A</v>
      </c>
      <c r="H53" s="385" t="e">
        <f>VLOOKUP($O53,[2]УЧАСТНИКИ!$A$2:$L$801,7,FALSE)</f>
        <v>#N/A</v>
      </c>
      <c r="I53" s="386" t="e">
        <f>VLOOKUP($O53,[2]УЧАСТНИКИ!$A$2:$L$801,11,FALSE)</f>
        <v>#N/A</v>
      </c>
      <c r="J53" s="387"/>
      <c r="K53" s="388">
        <f t="shared" si="1"/>
        <v>0</v>
      </c>
      <c r="L53" s="389" t="str">
        <f t="shared" si="2"/>
        <v>МСМК</v>
      </c>
      <c r="M53" s="386" t="e">
        <f>VLOOKUP($O53,[2]УЧАСТНИКИ!$A$2:$L$801,9,FALSE)</f>
        <v>#N/A</v>
      </c>
      <c r="N53" s="384" t="e">
        <f>VLOOKUP($O53,[2]УЧАСТНИКИ!$A$2:$L$801,10,FALSE)</f>
        <v>#N/A</v>
      </c>
    </row>
    <row r="54" spans="1:38" hidden="1">
      <c r="A54" s="383" t="e">
        <f t="shared" si="0"/>
        <v>#N/A</v>
      </c>
      <c r="B54" s="383"/>
      <c r="C54" s="383"/>
      <c r="D54" s="384" t="e">
        <f>VLOOKUP($O54,[2]УЧАСТНИКИ!$A$2:$L$801,3,FALSE)</f>
        <v>#N/A</v>
      </c>
      <c r="E54" s="385" t="e">
        <f>VLOOKUP($O54,[2]УЧАСТНИКИ!$A$2:$L$801,4,FALSE)</f>
        <v>#N/A</v>
      </c>
      <c r="F54" s="385" t="e">
        <f>VLOOKUP($O54,[2]УЧАСТНИКИ!$A$2:$L$801,8,FALSE)</f>
        <v>#N/A</v>
      </c>
      <c r="G54" s="384" t="e">
        <f>VLOOKUP($O54,[2]УЧАСТНИКИ!$A$2:$L$801,5,FALSE)</f>
        <v>#N/A</v>
      </c>
      <c r="H54" s="385" t="e">
        <f>VLOOKUP($O54,[2]УЧАСТНИКИ!$A$2:$L$801,7,FALSE)</f>
        <v>#N/A</v>
      </c>
      <c r="I54" s="386" t="e">
        <f>VLOOKUP($O54,[2]УЧАСТНИКИ!$A$2:$L$801,11,FALSE)</f>
        <v>#N/A</v>
      </c>
      <c r="J54" s="387"/>
      <c r="K54" s="388">
        <f t="shared" si="1"/>
        <v>0</v>
      </c>
      <c r="L54" s="389" t="str">
        <f t="shared" si="2"/>
        <v>МСМК</v>
      </c>
      <c r="M54" s="386" t="e">
        <f>VLOOKUP($O54,[2]УЧАСТНИКИ!$A$2:$L$801,9,FALSE)</f>
        <v>#N/A</v>
      </c>
      <c r="N54" s="384" t="e">
        <f>VLOOKUP($O54,[2]УЧАСТНИКИ!$A$2:$L$801,10,FALSE)</f>
        <v>#N/A</v>
      </c>
    </row>
    <row r="55" spans="1:38" hidden="1">
      <c r="A55" s="383" t="e">
        <f t="shared" si="0"/>
        <v>#N/A</v>
      </c>
      <c r="B55" s="383"/>
      <c r="C55" s="383"/>
      <c r="D55" s="384" t="e">
        <f>VLOOKUP($O55,[2]УЧАСТНИКИ!$A$2:$L$801,3,FALSE)</f>
        <v>#N/A</v>
      </c>
      <c r="E55" s="385" t="e">
        <f>VLOOKUP($O55,[2]УЧАСТНИКИ!$A$2:$L$801,4,FALSE)</f>
        <v>#N/A</v>
      </c>
      <c r="F55" s="385" t="e">
        <f>VLOOKUP($O55,[2]УЧАСТНИКИ!$A$2:$L$801,8,FALSE)</f>
        <v>#N/A</v>
      </c>
      <c r="G55" s="384" t="e">
        <f>VLOOKUP($O55,[2]УЧАСТНИКИ!$A$2:$L$801,5,FALSE)</f>
        <v>#N/A</v>
      </c>
      <c r="H55" s="385" t="e">
        <f>VLOOKUP($O55,[2]УЧАСТНИКИ!$A$2:$L$801,7,FALSE)</f>
        <v>#N/A</v>
      </c>
      <c r="I55" s="386" t="e">
        <f>VLOOKUP($O55,[2]УЧАСТНИКИ!$A$2:$L$801,11,FALSE)</f>
        <v>#N/A</v>
      </c>
      <c r="J55" s="387"/>
      <c r="K55" s="388">
        <f t="shared" si="1"/>
        <v>0</v>
      </c>
      <c r="L55" s="389" t="str">
        <f t="shared" si="2"/>
        <v>МСМК</v>
      </c>
      <c r="M55" s="386" t="e">
        <f>VLOOKUP($O55,[2]УЧАСТНИКИ!$A$2:$L$801,9,FALSE)</f>
        <v>#N/A</v>
      </c>
      <c r="N55" s="384" t="e">
        <f>VLOOKUP($O55,[2]УЧАСТНИКИ!$A$2:$L$801,10,FALSE)</f>
        <v>#N/A</v>
      </c>
    </row>
    <row r="56" spans="1:38" hidden="1">
      <c r="A56" s="383" t="e">
        <f t="shared" si="0"/>
        <v>#N/A</v>
      </c>
      <c r="B56" s="383"/>
      <c r="C56" s="383"/>
      <c r="D56" s="384" t="e">
        <f>VLOOKUP($O56,[2]УЧАСТНИКИ!$A$2:$L$801,3,FALSE)</f>
        <v>#N/A</v>
      </c>
      <c r="E56" s="385" t="e">
        <f>VLOOKUP($O56,[2]УЧАСТНИКИ!$A$2:$L$801,4,FALSE)</f>
        <v>#N/A</v>
      </c>
      <c r="F56" s="385" t="e">
        <f>VLOOKUP($O56,[2]УЧАСТНИКИ!$A$2:$L$801,8,FALSE)</f>
        <v>#N/A</v>
      </c>
      <c r="G56" s="384" t="e">
        <f>VLOOKUP($O56,[2]УЧАСТНИКИ!$A$2:$L$801,5,FALSE)</f>
        <v>#N/A</v>
      </c>
      <c r="H56" s="385" t="e">
        <f>VLOOKUP($O56,[2]УЧАСТНИКИ!$A$2:$L$801,7,FALSE)</f>
        <v>#N/A</v>
      </c>
      <c r="I56" s="386" t="e">
        <f>VLOOKUP($O56,[2]УЧАСТНИКИ!$A$2:$L$801,11,FALSE)</f>
        <v>#N/A</v>
      </c>
      <c r="J56" s="387"/>
      <c r="K56" s="388">
        <f t="shared" si="1"/>
        <v>0</v>
      </c>
      <c r="L56" s="389" t="str">
        <f t="shared" si="2"/>
        <v>МСМК</v>
      </c>
      <c r="M56" s="386" t="e">
        <f>VLOOKUP($O56,[2]УЧАСТНИКИ!$A$2:$L$801,9,FALSE)</f>
        <v>#N/A</v>
      </c>
      <c r="N56" s="384" t="e">
        <f>VLOOKUP($O56,[2]УЧАСТНИКИ!$A$2:$L$801,10,FALSE)</f>
        <v>#N/A</v>
      </c>
    </row>
    <row r="57" spans="1:38" hidden="1">
      <c r="A57" s="383" t="e">
        <f t="shared" si="0"/>
        <v>#N/A</v>
      </c>
      <c r="B57" s="383"/>
      <c r="C57" s="383"/>
      <c r="D57" s="384" t="e">
        <f>VLOOKUP($O57,[2]УЧАСТНИКИ!$A$2:$L$801,3,FALSE)</f>
        <v>#N/A</v>
      </c>
      <c r="E57" s="385" t="e">
        <f>VLOOKUP($O57,[2]УЧАСТНИКИ!$A$2:$L$801,4,FALSE)</f>
        <v>#N/A</v>
      </c>
      <c r="F57" s="385" t="e">
        <f>VLOOKUP($O57,[2]УЧАСТНИКИ!$A$2:$L$801,8,FALSE)</f>
        <v>#N/A</v>
      </c>
      <c r="G57" s="384" t="e">
        <f>VLOOKUP($O57,[2]УЧАСТНИКИ!$A$2:$L$801,5,FALSE)</f>
        <v>#N/A</v>
      </c>
      <c r="H57" s="385" t="e">
        <f>VLOOKUP($O57,[2]УЧАСТНИКИ!$A$2:$L$801,7,FALSE)</f>
        <v>#N/A</v>
      </c>
      <c r="I57" s="386" t="e">
        <f>VLOOKUP($O57,[2]УЧАСТНИКИ!$A$2:$L$801,11,FALSE)</f>
        <v>#N/A</v>
      </c>
      <c r="J57" s="387"/>
      <c r="K57" s="388">
        <f t="shared" si="1"/>
        <v>0</v>
      </c>
      <c r="L57" s="389" t="str">
        <f t="shared" si="2"/>
        <v>МСМК</v>
      </c>
      <c r="M57" s="386" t="e">
        <f>VLOOKUP($O57,[2]УЧАСТНИКИ!$A$2:$L$801,9,FALSE)</f>
        <v>#N/A</v>
      </c>
      <c r="N57" s="384" t="e">
        <f>VLOOKUP($O57,[2]УЧАСТНИКИ!$A$2:$L$801,10,FALSE)</f>
        <v>#N/A</v>
      </c>
    </row>
    <row r="58" spans="1:38" hidden="1">
      <c r="A58" s="383" t="e">
        <f t="shared" si="0"/>
        <v>#N/A</v>
      </c>
      <c r="B58" s="383"/>
      <c r="C58" s="383"/>
      <c r="D58" s="384" t="e">
        <f>VLOOKUP($O58,[2]УЧАСТНИКИ!$A$2:$L$801,3,FALSE)</f>
        <v>#N/A</v>
      </c>
      <c r="E58" s="385" t="e">
        <f>VLOOKUP($O58,[2]УЧАСТНИКИ!$A$2:$L$801,4,FALSE)</f>
        <v>#N/A</v>
      </c>
      <c r="F58" s="385" t="e">
        <f>VLOOKUP($O58,[2]УЧАСТНИКИ!$A$2:$L$801,8,FALSE)</f>
        <v>#N/A</v>
      </c>
      <c r="G58" s="384" t="e">
        <f>VLOOKUP($O58,[2]УЧАСТНИКИ!$A$2:$L$801,5,FALSE)</f>
        <v>#N/A</v>
      </c>
      <c r="H58" s="385" t="e">
        <f>VLOOKUP($O58,[2]УЧАСТНИКИ!$A$2:$L$801,7,FALSE)</f>
        <v>#N/A</v>
      </c>
      <c r="I58" s="386" t="e">
        <f>VLOOKUP($O58,[2]УЧАСТНИКИ!$A$2:$L$801,11,FALSE)</f>
        <v>#N/A</v>
      </c>
      <c r="J58" s="387"/>
      <c r="K58" s="388">
        <f t="shared" si="1"/>
        <v>0</v>
      </c>
      <c r="L58" s="389" t="str">
        <f t="shared" si="2"/>
        <v>МСМК</v>
      </c>
      <c r="M58" s="386" t="e">
        <f>VLOOKUP($O58,[2]УЧАСТНИКИ!$A$2:$L$801,9,FALSE)</f>
        <v>#N/A</v>
      </c>
      <c r="N58" s="384" t="e">
        <f>VLOOKUP($O58,[2]УЧАСТНИКИ!$A$2:$L$801,10,FALSE)</f>
        <v>#N/A</v>
      </c>
    </row>
    <row r="59" spans="1:38" hidden="1">
      <c r="A59" s="383" t="e">
        <f t="shared" si="0"/>
        <v>#N/A</v>
      </c>
      <c r="B59" s="383"/>
      <c r="C59" s="383"/>
      <c r="D59" s="384" t="e">
        <f>VLOOKUP($O59,[2]УЧАСТНИКИ!$A$2:$L$801,3,FALSE)</f>
        <v>#N/A</v>
      </c>
      <c r="E59" s="385" t="e">
        <f>VLOOKUP($O59,[2]УЧАСТНИКИ!$A$2:$L$801,4,FALSE)</f>
        <v>#N/A</v>
      </c>
      <c r="F59" s="385" t="e">
        <f>VLOOKUP($O59,[2]УЧАСТНИКИ!$A$2:$L$801,8,FALSE)</f>
        <v>#N/A</v>
      </c>
      <c r="G59" s="384" t="e">
        <f>VLOOKUP($O59,[2]УЧАСТНИКИ!$A$2:$L$801,5,FALSE)</f>
        <v>#N/A</v>
      </c>
      <c r="H59" s="385" t="e">
        <f>VLOOKUP($O59,[2]УЧАСТНИКИ!$A$2:$L$801,7,FALSE)</f>
        <v>#N/A</v>
      </c>
      <c r="I59" s="386" t="e">
        <f>VLOOKUP($O59,[2]УЧАСТНИКИ!$A$2:$L$801,11,FALSE)</f>
        <v>#N/A</v>
      </c>
      <c r="J59" s="387"/>
      <c r="K59" s="388">
        <f t="shared" si="1"/>
        <v>0</v>
      </c>
      <c r="L59" s="389" t="str">
        <f t="shared" si="2"/>
        <v>МСМК</v>
      </c>
      <c r="M59" s="386" t="e">
        <f>VLOOKUP($O59,[2]УЧАСТНИКИ!$A$2:$L$801,9,FALSE)</f>
        <v>#N/A</v>
      </c>
      <c r="N59" s="384" t="e">
        <f>VLOOKUP($O59,[2]УЧАСТНИКИ!$A$2:$L$801,10,FALSE)</f>
        <v>#N/A</v>
      </c>
    </row>
    <row r="60" spans="1:38" hidden="1">
      <c r="A60" s="385"/>
      <c r="B60" s="385"/>
      <c r="C60" s="385"/>
      <c r="D60" s="375"/>
      <c r="E60" s="371"/>
      <c r="F60" s="371"/>
      <c r="I60" s="375"/>
      <c r="J60" s="375"/>
    </row>
    <row r="61" spans="1:38" hidden="1">
      <c r="A61" s="385"/>
      <c r="B61" s="385"/>
      <c r="C61" s="385"/>
      <c r="D61" s="375"/>
      <c r="E61" s="371"/>
      <c r="F61" s="371"/>
      <c r="I61" s="375"/>
      <c r="J61" s="375"/>
    </row>
    <row r="62" spans="1:38">
      <c r="A62" s="385"/>
      <c r="B62" s="385"/>
      <c r="C62" s="385"/>
      <c r="D62" s="375"/>
      <c r="E62" s="371"/>
      <c r="F62" s="371"/>
      <c r="I62" s="375"/>
      <c r="J62" s="375"/>
    </row>
    <row r="63" spans="1:38" s="58" customFormat="1" ht="12.75" customHeight="1">
      <c r="A63" s="390"/>
      <c r="B63" s="390"/>
      <c r="C63" s="390"/>
      <c r="D63" s="391" t="s">
        <v>188</v>
      </c>
      <c r="E63" s="392"/>
      <c r="F63" s="392"/>
      <c r="G63" s="375" t="s">
        <v>832</v>
      </c>
      <c r="H63" s="375"/>
      <c r="I63" s="546" t="s">
        <v>817</v>
      </c>
      <c r="J63" s="546"/>
      <c r="K63" s="546"/>
      <c r="L63" s="546"/>
      <c r="M63" s="546"/>
      <c r="N63" s="546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61"/>
      <c r="AA63" s="77"/>
      <c r="AB63" s="78"/>
      <c r="AC63" s="77"/>
      <c r="AD63" s="77"/>
      <c r="AE63" s="77"/>
      <c r="AF63" s="77"/>
      <c r="AG63" s="77"/>
      <c r="AH63" s="77"/>
      <c r="AI63" s="80"/>
      <c r="AJ63" s="79"/>
      <c r="AK63" s="77"/>
      <c r="AL63" s="80"/>
    </row>
    <row r="64" spans="1:38" s="58" customFormat="1" ht="12.75" customHeight="1">
      <c r="A64" s="390"/>
      <c r="B64" s="390"/>
      <c r="C64" s="390"/>
      <c r="D64" s="391"/>
      <c r="E64" s="392"/>
      <c r="F64" s="392"/>
      <c r="G64" s="393"/>
      <c r="H64" s="393"/>
      <c r="I64" s="393"/>
      <c r="J64" s="393"/>
      <c r="K64" s="393"/>
      <c r="L64" s="393"/>
      <c r="M64" s="393"/>
      <c r="N64" s="393"/>
      <c r="O64" s="370"/>
      <c r="P64" s="370"/>
      <c r="Q64" s="370"/>
      <c r="R64" s="259"/>
      <c r="S64" s="259"/>
      <c r="T64" s="369"/>
      <c r="U64" s="369"/>
      <c r="V64" s="369"/>
      <c r="W64" s="369"/>
      <c r="X64" s="369"/>
      <c r="Y64" s="369"/>
      <c r="AA64" s="77"/>
      <c r="AB64" s="78"/>
      <c r="AC64" s="77"/>
      <c r="AD64" s="77"/>
      <c r="AE64" s="77"/>
      <c r="AF64" s="77"/>
      <c r="AG64" s="77"/>
      <c r="AH64" s="77"/>
      <c r="AI64" s="80"/>
      <c r="AJ64" s="79"/>
      <c r="AK64" s="77"/>
      <c r="AL64" s="80"/>
    </row>
    <row r="65" spans="1:38" s="58" customFormat="1" ht="12.75" customHeight="1">
      <c r="A65" s="390"/>
      <c r="B65" s="390"/>
      <c r="C65" s="390"/>
      <c r="D65" s="391"/>
      <c r="E65" s="392"/>
      <c r="F65" s="392"/>
      <c r="G65" s="391"/>
      <c r="H65" s="391"/>
      <c r="I65" s="391"/>
      <c r="J65" s="375"/>
      <c r="K65" s="375"/>
      <c r="L65" s="375"/>
      <c r="M65" s="375"/>
      <c r="N65" s="375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61"/>
      <c r="AA65" s="77"/>
      <c r="AB65" s="78"/>
      <c r="AC65" s="77"/>
      <c r="AD65" s="77"/>
      <c r="AE65" s="77"/>
      <c r="AF65" s="77"/>
      <c r="AG65" s="77"/>
      <c r="AH65" s="77"/>
      <c r="AI65" s="80"/>
      <c r="AJ65" s="79"/>
      <c r="AK65" s="77"/>
      <c r="AL65" s="80"/>
    </row>
    <row r="66" spans="1:38" s="58" customFormat="1" ht="12.75" customHeight="1">
      <c r="A66" s="390"/>
      <c r="B66" s="390"/>
      <c r="C66" s="390"/>
      <c r="D66" s="391" t="s">
        <v>189</v>
      </c>
      <c r="E66" s="392"/>
      <c r="F66" s="392"/>
      <c r="G66" s="546" t="s">
        <v>833</v>
      </c>
      <c r="H66" s="546"/>
      <c r="I66" s="546"/>
      <c r="J66" s="546"/>
      <c r="K66" s="546"/>
      <c r="L66" s="546"/>
      <c r="M66" s="546"/>
      <c r="N66" s="546"/>
      <c r="O66" s="546"/>
      <c r="P66" s="546"/>
      <c r="Q66" s="546"/>
      <c r="R66" s="546"/>
      <c r="S66" s="546"/>
      <c r="T66" s="546"/>
      <c r="U66" s="546"/>
      <c r="V66" s="546"/>
      <c r="W66" s="546"/>
      <c r="X66" s="546"/>
      <c r="Y66" s="546"/>
      <c r="AA66" s="77"/>
      <c r="AB66" s="78"/>
      <c r="AC66" s="77"/>
      <c r="AD66" s="77"/>
      <c r="AE66" s="77"/>
      <c r="AF66" s="77"/>
      <c r="AG66" s="77"/>
      <c r="AH66" s="77"/>
      <c r="AI66" s="80"/>
      <c r="AJ66" s="79"/>
      <c r="AK66" s="77"/>
      <c r="AL66" s="80"/>
    </row>
    <row r="67" spans="1:38">
      <c r="A67" s="385"/>
      <c r="B67" s="385"/>
      <c r="C67" s="385"/>
      <c r="D67" s="375"/>
      <c r="E67" s="371"/>
      <c r="F67" s="371"/>
      <c r="I67" s="375"/>
      <c r="J67" s="375"/>
    </row>
    <row r="68" spans="1:38">
      <c r="A68" s="385"/>
      <c r="B68" s="385"/>
      <c r="C68" s="385"/>
      <c r="D68" s="375"/>
      <c r="E68" s="371"/>
      <c r="F68" s="371"/>
      <c r="I68" s="375"/>
      <c r="J68" s="375"/>
    </row>
    <row r="69" spans="1:38">
      <c r="A69" s="371"/>
    </row>
    <row r="70" spans="1:38">
      <c r="A70" s="371"/>
    </row>
    <row r="71" spans="1:38">
      <c r="A71" s="371"/>
    </row>
    <row r="72" spans="1:38">
      <c r="A72" s="371"/>
    </row>
    <row r="73" spans="1:38">
      <c r="A73" s="371"/>
    </row>
    <row r="74" spans="1:38">
      <c r="A74" s="371"/>
    </row>
    <row r="75" spans="1:38">
      <c r="A75" s="371"/>
    </row>
    <row r="76" spans="1:38">
      <c r="A76" s="371"/>
    </row>
    <row r="77" spans="1:38">
      <c r="A77" s="371"/>
    </row>
    <row r="78" spans="1:38">
      <c r="A78" s="371"/>
    </row>
  </sheetData>
  <mergeCells count="30">
    <mergeCell ref="A6:N6"/>
    <mergeCell ref="A7:D7"/>
    <mergeCell ref="H7:I7"/>
    <mergeCell ref="K7:L7"/>
    <mergeCell ref="A1:N1"/>
    <mergeCell ref="A2:N2"/>
    <mergeCell ref="A3:N3"/>
    <mergeCell ref="A4:N4"/>
    <mergeCell ref="A5:N5"/>
    <mergeCell ref="A15:N15"/>
    <mergeCell ref="A8:D8"/>
    <mergeCell ref="H8:I8"/>
    <mergeCell ref="K8:L8"/>
    <mergeCell ref="A10:A11"/>
    <mergeCell ref="B10:C10"/>
    <mergeCell ref="D10:D11"/>
    <mergeCell ref="E10:E11"/>
    <mergeCell ref="F10:F11"/>
    <mergeCell ref="G10:G11"/>
    <mergeCell ref="H10:H11"/>
    <mergeCell ref="I10:I11"/>
    <mergeCell ref="K10:K11"/>
    <mergeCell ref="L10:L11"/>
    <mergeCell ref="N10:N11"/>
    <mergeCell ref="A13:N13"/>
    <mergeCell ref="A17:N17"/>
    <mergeCell ref="A19:N19"/>
    <mergeCell ref="A21:N21"/>
    <mergeCell ref="I63:N63"/>
    <mergeCell ref="G66:Y66"/>
  </mergeCells>
  <printOptions horizontalCentered="1"/>
  <pageMargins left="0" right="0" top="0" bottom="0" header="0.51181102362204722" footer="0.51181102362204722"/>
  <pageSetup paperSize="9" scale="70" fitToHeight="0" orientation="portrait" horizontalDpi="300" verticalDpi="300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34"/>
  </sheetPr>
  <dimension ref="A1:N49"/>
  <sheetViews>
    <sheetView workbookViewId="0">
      <selection sqref="A1:K36"/>
    </sheetView>
  </sheetViews>
  <sheetFormatPr defaultColWidth="9.140625" defaultRowHeight="12.75"/>
  <cols>
    <col min="1" max="1" width="4" style="14" customWidth="1"/>
    <col min="2" max="2" width="29.7109375" style="14" customWidth="1"/>
    <col min="3" max="3" width="11.42578125" style="14" customWidth="1"/>
    <col min="4" max="4" width="17.5703125" style="14" customWidth="1"/>
    <col min="5" max="5" width="7.7109375" style="14" customWidth="1"/>
    <col min="6" max="6" width="9" style="14" customWidth="1"/>
    <col min="7" max="7" width="8.140625" style="14" hidden="1" customWidth="1"/>
    <col min="8" max="8" width="8.140625" style="14" customWidth="1"/>
    <col min="9" max="9" width="23.140625" style="14" customWidth="1"/>
    <col min="10" max="10" width="11.28515625" style="14" customWidth="1"/>
    <col min="11" max="11" width="10.85546875" style="14" customWidth="1"/>
    <col min="12" max="12" width="9.140625" style="14"/>
    <col min="13" max="14" width="9.140625" style="14" hidden="1" customWidth="1"/>
    <col min="15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3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</row>
    <row r="3" spans="1:13" ht="15" customHeight="1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</row>
    <row r="4" spans="1:13" ht="14.25">
      <c r="A4" s="88"/>
      <c r="B4" s="88"/>
      <c r="C4" s="88"/>
      <c r="D4" s="88"/>
      <c r="E4" s="468" t="s">
        <v>771</v>
      </c>
      <c r="F4" s="468"/>
      <c r="G4" s="468"/>
      <c r="H4" s="468"/>
      <c r="I4" s="468"/>
      <c r="J4" s="468"/>
      <c r="K4" s="468"/>
    </row>
    <row r="5" spans="1:13">
      <c r="C5" s="11"/>
      <c r="D5" s="3"/>
      <c r="J5" s="15"/>
      <c r="K5" s="11"/>
    </row>
    <row r="6" spans="1:13">
      <c r="A6" s="466" t="s">
        <v>174</v>
      </c>
      <c r="B6" s="466"/>
      <c r="C6" s="11"/>
      <c r="D6" s="3"/>
      <c r="I6" s="83" t="str">
        <f>d_1</f>
        <v>9 декабря 2023г.</v>
      </c>
      <c r="J6" s="15"/>
      <c r="K6" s="11"/>
    </row>
    <row r="7" spans="1:13" ht="12.75" customHeight="1">
      <c r="A7" s="83" t="str">
        <f>d_4</f>
        <v>ЖЕНЩИНЫ</v>
      </c>
      <c r="C7" s="11"/>
      <c r="D7" s="3"/>
      <c r="E7" s="19"/>
      <c r="F7" s="135" t="str">
        <f>d_5</f>
        <v>г. РОСТОВ-НА-ДОНУ, л/а манеж ДГТУ</v>
      </c>
      <c r="G7" s="19"/>
      <c r="H7" s="19"/>
      <c r="I7" s="19"/>
      <c r="K7" s="184" t="s">
        <v>772</v>
      </c>
    </row>
    <row r="8" spans="1:13" ht="26.25" customHeight="1" thickBot="1">
      <c r="A8" s="106" t="s">
        <v>76</v>
      </c>
      <c r="B8" s="106" t="s">
        <v>77</v>
      </c>
      <c r="C8" s="106" t="s">
        <v>74</v>
      </c>
      <c r="D8" s="106" t="s">
        <v>110</v>
      </c>
      <c r="E8" s="106" t="s">
        <v>45</v>
      </c>
      <c r="F8" s="106" t="s">
        <v>113</v>
      </c>
      <c r="G8" s="106" t="s">
        <v>116</v>
      </c>
      <c r="H8" s="106" t="s">
        <v>114</v>
      </c>
      <c r="I8" s="106" t="s">
        <v>115</v>
      </c>
      <c r="J8" s="106" t="s">
        <v>60</v>
      </c>
      <c r="K8" s="106" t="s">
        <v>79</v>
      </c>
    </row>
    <row r="9" spans="1:13" ht="16.5" customHeight="1" thickBot="1">
      <c r="A9" s="25"/>
      <c r="B9" s="26"/>
      <c r="C9" s="27"/>
      <c r="D9" s="27"/>
      <c r="E9" s="27"/>
      <c r="F9" s="27"/>
      <c r="G9" s="27"/>
      <c r="H9" s="27"/>
      <c r="I9" s="27"/>
      <c r="J9" s="27"/>
      <c r="K9" s="28"/>
    </row>
    <row r="10" spans="1:13" ht="24.95" customHeight="1">
      <c r="A10" s="16" t="s">
        <v>48</v>
      </c>
      <c r="B10" s="190" t="e">
        <f>VLOOKUP($E10,УЧАСТНИКИ!$A$2:$L$655,3,FALSE)</f>
        <v>#N/A</v>
      </c>
      <c r="C10" s="194" t="e">
        <f>VLOOKUP($E10,УЧАСТНИКИ!$A$2:$L$655,4,FALSE)</f>
        <v>#N/A</v>
      </c>
      <c r="D10" s="195" t="e">
        <f>VLOOKUP($E10,УЧАСТНИКИ!$A$2:$L$655,5,FALSE)</f>
        <v>#N/A</v>
      </c>
      <c r="E10" s="17"/>
      <c r="F10" s="17"/>
      <c r="G10" s="17"/>
      <c r="H10" s="17"/>
      <c r="I10" s="17"/>
      <c r="J10" s="17"/>
      <c r="K10" s="13"/>
    </row>
    <row r="11" spans="1:13" ht="24.95" customHeight="1">
      <c r="A11" s="17" t="s">
        <v>49</v>
      </c>
      <c r="B11" s="190" t="e">
        <f>VLOOKUP($E11,УЧАСТНИКИ!$A$2:$L$655,3,FALSE)</f>
        <v>#N/A</v>
      </c>
      <c r="C11" s="194" t="e">
        <f>VLOOKUP($E11,УЧАСТНИКИ!$A$2:$L$655,4,FALSE)</f>
        <v>#N/A</v>
      </c>
      <c r="D11" s="195" t="e">
        <f>VLOOKUP($E11,УЧАСТНИКИ!$A$2:$L$655,5,FALSE)</f>
        <v>#N/A</v>
      </c>
      <c r="E11" s="17"/>
      <c r="F11" s="17"/>
      <c r="G11" s="17"/>
      <c r="H11" s="17"/>
      <c r="I11" s="17"/>
      <c r="J11" s="17"/>
      <c r="K11" s="13"/>
    </row>
    <row r="12" spans="1:13" ht="24.95" customHeight="1">
      <c r="A12" s="17" t="s">
        <v>50</v>
      </c>
      <c r="B12" s="190" t="e">
        <f>VLOOKUP($E12,УЧАСТНИКИ!$A$2:$L$655,3,FALSE)</f>
        <v>#N/A</v>
      </c>
      <c r="C12" s="194" t="e">
        <f>VLOOKUP($E12,УЧАСТНИКИ!$A$2:$L$655,4,FALSE)</f>
        <v>#N/A</v>
      </c>
      <c r="D12" s="195" t="e">
        <f>VLOOKUP($E12,УЧАСТНИКИ!$A$2:$L$655,5,FALSE)</f>
        <v>#N/A</v>
      </c>
      <c r="E12" s="17"/>
      <c r="F12" s="17"/>
      <c r="G12" s="17"/>
      <c r="H12" s="17"/>
      <c r="I12" s="17"/>
      <c r="J12" s="17"/>
      <c r="K12" s="13"/>
    </row>
    <row r="13" spans="1:13" ht="24.95" customHeight="1">
      <c r="A13" s="17" t="s">
        <v>51</v>
      </c>
      <c r="B13" s="190" t="e">
        <f>VLOOKUP($E13,УЧАСТНИКИ!$A$2:$L$655,3,FALSE)</f>
        <v>#N/A</v>
      </c>
      <c r="C13" s="194" t="e">
        <f>VLOOKUP($E13,УЧАСТНИКИ!$A$2:$L$655,4,FALSE)</f>
        <v>#N/A</v>
      </c>
      <c r="D13" s="195" t="e">
        <f>VLOOKUP($E13,УЧАСТНИКИ!$A$2:$L$655,5,FALSE)</f>
        <v>#N/A</v>
      </c>
      <c r="E13" s="17"/>
      <c r="F13" s="17"/>
      <c r="G13" s="17"/>
      <c r="H13" s="17"/>
      <c r="I13" s="17"/>
      <c r="J13" s="17"/>
      <c r="K13" s="13"/>
      <c r="M13" s="3"/>
    </row>
    <row r="14" spans="1:13" ht="24.95" customHeight="1">
      <c r="A14" s="17" t="s">
        <v>52</v>
      </c>
      <c r="B14" s="190" t="e">
        <f>VLOOKUP($E14,УЧАСТНИКИ!$A$2:$L$655,3,FALSE)</f>
        <v>#N/A</v>
      </c>
      <c r="C14" s="194" t="e">
        <f>VLOOKUP($E14,УЧАСТНИКИ!$A$2:$L$655,4,FALSE)</f>
        <v>#N/A</v>
      </c>
      <c r="D14" s="195" t="e">
        <f>VLOOKUP($E14,УЧАСТНИКИ!$A$2:$L$655,5,FALSE)</f>
        <v>#N/A</v>
      </c>
      <c r="E14" s="17"/>
      <c r="F14" s="17"/>
      <c r="G14" s="17"/>
      <c r="H14" s="17"/>
      <c r="I14" s="17"/>
      <c r="J14" s="17"/>
      <c r="K14" s="13"/>
    </row>
    <row r="15" spans="1:13" ht="20.100000000000001" hidden="1" customHeight="1">
      <c r="A15" s="17" t="s">
        <v>53</v>
      </c>
      <c r="B15" s="12" t="e">
        <f>VLOOKUP($E15,УЧАСТНИКИ!$A$2:$L$655,3,FALSE)</f>
        <v>#N/A</v>
      </c>
      <c r="C15" s="129" t="e">
        <f>VLOOKUP($E15,УЧАСТНИКИ!$A$2:$L$655,4,FALSE)</f>
        <v>#N/A</v>
      </c>
      <c r="D15" s="29" t="e">
        <f>VLOOKUP($E15,УЧАСТНИКИ!$A$2:$L$655,5,FALSE)</f>
        <v>#N/A</v>
      </c>
      <c r="E15" s="17"/>
      <c r="F15" s="17"/>
      <c r="G15" s="17"/>
      <c r="H15" s="17"/>
      <c r="I15" s="17"/>
      <c r="J15" s="17"/>
      <c r="K15" s="13"/>
    </row>
    <row r="16" spans="1:13" ht="15.75" hidden="1" customHeight="1">
      <c r="A16" s="17" t="s">
        <v>54</v>
      </c>
      <c r="B16" s="12" t="e">
        <f>VLOOKUP($E16,УЧАСТНИКИ!$A$2:$L$655,3,FALSE)</f>
        <v>#N/A</v>
      </c>
      <c r="C16" s="129" t="e">
        <f>VLOOKUP($E16,УЧАСТНИКИ!$A$2:$L$655,4,FALSE)</f>
        <v>#N/A</v>
      </c>
      <c r="D16" s="29" t="e">
        <f>VLOOKUP($E16,УЧАСТНИКИ!$A$2:$L$655,5,FALSE)</f>
        <v>#N/A</v>
      </c>
      <c r="E16" s="17"/>
      <c r="F16" s="17"/>
      <c r="G16" s="17"/>
      <c r="H16" s="17"/>
      <c r="I16" s="17"/>
      <c r="J16" s="17"/>
      <c r="K16" s="13"/>
    </row>
    <row r="17" spans="1:11" ht="15.75" hidden="1" customHeight="1">
      <c r="A17" s="17">
        <v>8</v>
      </c>
      <c r="B17" s="12" t="e">
        <f>VLOOKUP($E17,УЧАСТНИКИ!$A$2:$L$655,3,FALSE)</f>
        <v>#N/A</v>
      </c>
      <c r="C17" s="129" t="e">
        <f>VLOOKUP($E17,УЧАСТНИКИ!$A$2:$L$655,4,FALSE)</f>
        <v>#N/A</v>
      </c>
      <c r="D17" s="29" t="e">
        <f>VLOOKUP($E17,УЧАСТНИКИ!$A$2:$L$655,5,FALSE)</f>
        <v>#N/A</v>
      </c>
      <c r="E17" s="17"/>
      <c r="F17" s="17"/>
      <c r="G17" s="17"/>
      <c r="H17" s="17"/>
      <c r="I17" s="17"/>
      <c r="J17" s="17"/>
      <c r="K17" s="13"/>
    </row>
    <row r="19" spans="1:11" ht="15.75" hidden="1" customHeight="1">
      <c r="A19" s="88"/>
      <c r="B19" s="88"/>
      <c r="C19" s="88"/>
      <c r="D19" s="88"/>
      <c r="E19" s="468" t="s">
        <v>181</v>
      </c>
      <c r="F19" s="468"/>
      <c r="G19" s="468"/>
      <c r="H19" s="468"/>
      <c r="I19" s="468"/>
      <c r="J19" s="468"/>
      <c r="K19" s="468"/>
    </row>
    <row r="20" spans="1:11" ht="15.75" hidden="1" customHeight="1">
      <c r="C20" s="11"/>
      <c r="D20" s="3"/>
      <c r="J20" s="15"/>
      <c r="K20" s="11"/>
    </row>
    <row r="21" spans="1:11" ht="15.75" hidden="1" customHeight="1">
      <c r="A21" s="466" t="s">
        <v>174</v>
      </c>
      <c r="B21" s="466"/>
      <c r="C21" s="11"/>
      <c r="D21" s="3"/>
      <c r="I21" s="83" t="str">
        <f>d_1</f>
        <v>9 декабря 2023г.</v>
      </c>
      <c r="J21" s="15"/>
      <c r="K21" s="11"/>
    </row>
    <row r="22" spans="1:11" ht="15.75" hidden="1" customHeight="1">
      <c r="A22" s="83" t="str">
        <f>d_4</f>
        <v>ЖЕНЩИНЫ</v>
      </c>
      <c r="C22" s="11"/>
      <c r="D22" s="3"/>
      <c r="E22" s="19"/>
      <c r="F22" s="135" t="str">
        <f>d_5</f>
        <v>г. РОСТОВ-НА-ДОНУ, л/а манеж ДГТУ</v>
      </c>
      <c r="G22" s="19"/>
      <c r="H22" s="19"/>
      <c r="I22" s="19"/>
      <c r="K22" s="184" t="s">
        <v>325</v>
      </c>
    </row>
    <row r="23" spans="1:11" ht="21" hidden="1" customHeight="1" thickBot="1">
      <c r="A23" s="106" t="s">
        <v>76</v>
      </c>
      <c r="B23" s="106" t="s">
        <v>77</v>
      </c>
      <c r="C23" s="106" t="s">
        <v>74</v>
      </c>
      <c r="D23" s="106" t="s">
        <v>110</v>
      </c>
      <c r="E23" s="106" t="s">
        <v>45</v>
      </c>
      <c r="F23" s="106" t="s">
        <v>113</v>
      </c>
      <c r="G23" s="106" t="s">
        <v>116</v>
      </c>
      <c r="H23" s="106" t="s">
        <v>114</v>
      </c>
      <c r="I23" s="106" t="s">
        <v>115</v>
      </c>
      <c r="J23" s="106" t="s">
        <v>60</v>
      </c>
      <c r="K23" s="106" t="s">
        <v>79</v>
      </c>
    </row>
    <row r="24" spans="1:11" ht="15.75" hidden="1" customHeight="1" thickBot="1">
      <c r="A24" s="25"/>
      <c r="B24" s="26"/>
      <c r="C24" s="27"/>
      <c r="D24" s="27"/>
      <c r="E24" s="27"/>
      <c r="F24" s="27"/>
      <c r="G24" s="27"/>
      <c r="H24" s="27"/>
      <c r="I24" s="27"/>
      <c r="J24" s="27"/>
      <c r="K24" s="28"/>
    </row>
    <row r="25" spans="1:11" ht="24.95" hidden="1" customHeight="1">
      <c r="A25" s="16" t="s">
        <v>48</v>
      </c>
      <c r="B25" s="190" t="e">
        <f>VLOOKUP($E25,УЧАСТНИКИ!$A$2:$L$655,3,FALSE)</f>
        <v>#N/A</v>
      </c>
      <c r="C25" s="194" t="e">
        <f>VLOOKUP($E25,УЧАСТНИКИ!$A$2:$L$655,4,FALSE)</f>
        <v>#N/A</v>
      </c>
      <c r="D25" s="195" t="e">
        <f>VLOOKUP($E25,УЧАСТНИКИ!$A$2:$L$655,5,FALSE)</f>
        <v>#N/A</v>
      </c>
      <c r="E25" s="17"/>
      <c r="F25" s="17"/>
      <c r="G25" s="17"/>
      <c r="H25" s="17"/>
      <c r="I25" s="17"/>
      <c r="J25" s="17"/>
      <c r="K25" s="13"/>
    </row>
    <row r="26" spans="1:11" ht="24.95" hidden="1" customHeight="1">
      <c r="A26" s="17" t="s">
        <v>49</v>
      </c>
      <c r="B26" s="190" t="e">
        <f>VLOOKUP($E26,УЧАСТНИКИ!$A$2:$L$655,3,FALSE)</f>
        <v>#N/A</v>
      </c>
      <c r="C26" s="194" t="e">
        <f>VLOOKUP($E26,УЧАСТНИКИ!$A$2:$L$655,4,FALSE)</f>
        <v>#N/A</v>
      </c>
      <c r="D26" s="195" t="e">
        <f>VLOOKUP($E26,УЧАСТНИКИ!$A$2:$L$655,5,FALSE)</f>
        <v>#N/A</v>
      </c>
      <c r="E26" s="17"/>
      <c r="F26" s="17"/>
      <c r="G26" s="17"/>
      <c r="H26" s="17"/>
      <c r="I26" s="17"/>
      <c r="J26" s="17"/>
      <c r="K26" s="13"/>
    </row>
    <row r="27" spans="1:11" ht="24.95" hidden="1" customHeight="1">
      <c r="A27" s="17" t="s">
        <v>50</v>
      </c>
      <c r="B27" s="190" t="e">
        <f>VLOOKUP($E27,УЧАСТНИКИ!$A$2:$L$655,3,FALSE)</f>
        <v>#N/A</v>
      </c>
      <c r="C27" s="194" t="e">
        <f>VLOOKUP($E27,УЧАСТНИКИ!$A$2:$L$655,4,FALSE)</f>
        <v>#N/A</v>
      </c>
      <c r="D27" s="195" t="e">
        <f>VLOOKUP($E27,УЧАСТНИКИ!$A$2:$L$655,5,FALSE)</f>
        <v>#N/A</v>
      </c>
      <c r="E27" s="17"/>
      <c r="F27" s="17"/>
      <c r="G27" s="17"/>
      <c r="H27" s="17"/>
      <c r="I27" s="17"/>
      <c r="J27" s="17"/>
      <c r="K27" s="13"/>
    </row>
    <row r="28" spans="1:11" ht="24.95" hidden="1" customHeight="1">
      <c r="A28" s="17" t="s">
        <v>51</v>
      </c>
      <c r="B28" s="190" t="e">
        <f>VLOOKUP($E28,УЧАСТНИКИ!$A$2:$L$655,3,FALSE)</f>
        <v>#N/A</v>
      </c>
      <c r="C28" s="194" t="e">
        <f>VLOOKUP($E28,УЧАСТНИКИ!$A$2:$L$655,4,FALSE)</f>
        <v>#N/A</v>
      </c>
      <c r="D28" s="195" t="e">
        <f>VLOOKUP($E28,УЧАСТНИКИ!$A$2:$L$655,5,FALSE)</f>
        <v>#N/A</v>
      </c>
      <c r="E28" s="17"/>
      <c r="F28" s="17"/>
      <c r="G28" s="17"/>
      <c r="H28" s="17"/>
      <c r="I28" s="17"/>
      <c r="J28" s="17"/>
      <c r="K28" s="13"/>
    </row>
    <row r="29" spans="1:11" ht="24.95" hidden="1" customHeight="1">
      <c r="A29" s="17" t="s">
        <v>52</v>
      </c>
      <c r="B29" s="190" t="e">
        <f>VLOOKUP($E29,УЧАСТНИКИ!$A$2:$L$655,3,FALSE)</f>
        <v>#N/A</v>
      </c>
      <c r="C29" s="194" t="e">
        <f>VLOOKUP($E29,УЧАСТНИКИ!$A$2:$L$655,4,FALSE)</f>
        <v>#N/A</v>
      </c>
      <c r="D29" s="195" t="e">
        <f>VLOOKUP($E29,УЧАСТНИКИ!$A$2:$L$655,5,FALSE)</f>
        <v>#N/A</v>
      </c>
      <c r="E29" s="17"/>
      <c r="F29" s="17"/>
      <c r="G29" s="17"/>
      <c r="H29" s="17"/>
      <c r="I29" s="17"/>
      <c r="J29" s="17"/>
      <c r="K29" s="13"/>
    </row>
    <row r="30" spans="1:11" ht="20.100000000000001" hidden="1" customHeight="1">
      <c r="A30" s="17" t="s">
        <v>53</v>
      </c>
      <c r="B30" s="12" t="e">
        <f>VLOOKUP($E30,УЧАСТНИКИ!$A$2:$L$655,3,FALSE)</f>
        <v>#N/A</v>
      </c>
      <c r="C30" s="129" t="e">
        <f>VLOOKUP($E30,УЧАСТНИКИ!$A$2:$L$655,4,FALSE)</f>
        <v>#N/A</v>
      </c>
      <c r="D30" s="29" t="e">
        <f>VLOOKUP($E30,УЧАСТНИКИ!$A$2:$L$655,5,FALSE)</f>
        <v>#N/A</v>
      </c>
      <c r="E30" s="17"/>
      <c r="F30" s="17"/>
      <c r="G30" s="17"/>
      <c r="H30" s="17"/>
      <c r="I30" s="17"/>
      <c r="J30" s="17"/>
      <c r="K30" s="13"/>
    </row>
    <row r="31" spans="1:11" ht="15.75" hidden="1" customHeight="1"/>
    <row r="32" spans="1:11" ht="15.75" hidden="1" customHeight="1">
      <c r="A32" s="23"/>
      <c r="B32" s="30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5.75" customHeight="1">
      <c r="A33" s="4" t="s">
        <v>78</v>
      </c>
      <c r="B33" s="2"/>
      <c r="C33" s="33"/>
      <c r="D33" s="34"/>
      <c r="E33" s="31"/>
      <c r="F33" s="31"/>
      <c r="G33" s="31"/>
      <c r="H33" s="31"/>
      <c r="I33" s="31"/>
      <c r="J33" s="31"/>
      <c r="K33" s="33"/>
    </row>
    <row r="34" spans="1:11" ht="15.75" customHeight="1">
      <c r="A34" s="4" t="s">
        <v>70</v>
      </c>
      <c r="C34" s="33"/>
      <c r="D34" s="259"/>
      <c r="E34" s="31"/>
      <c r="F34" s="31"/>
      <c r="G34" s="31"/>
      <c r="H34" s="31"/>
      <c r="I34" s="31"/>
      <c r="J34" s="31"/>
      <c r="K34" s="33"/>
    </row>
    <row r="35" spans="1:11" ht="15.75" customHeight="1">
      <c r="A35" s="4" t="s">
        <v>72</v>
      </c>
      <c r="B35" s="4"/>
      <c r="C35" s="33"/>
      <c r="D35" s="259"/>
      <c r="E35" s="31"/>
      <c r="F35" s="31"/>
      <c r="G35" s="31"/>
      <c r="H35" s="31"/>
      <c r="I35" s="31"/>
      <c r="J35" s="31"/>
      <c r="K35" s="33"/>
    </row>
    <row r="36" spans="1:11" ht="15.75" customHeight="1">
      <c r="A36" s="470" t="s">
        <v>71</v>
      </c>
      <c r="B36" s="470"/>
      <c r="C36" s="33"/>
      <c r="D36" s="259"/>
      <c r="E36" s="31"/>
      <c r="F36" s="31"/>
      <c r="G36" s="31"/>
      <c r="H36" s="31"/>
      <c r="I36" s="31"/>
      <c r="J36" s="31"/>
      <c r="K36" s="33"/>
    </row>
    <row r="37" spans="1:11" ht="15.75" customHeight="1">
      <c r="A37" s="31"/>
      <c r="B37" s="35"/>
      <c r="C37" s="33"/>
      <c r="D37" s="34"/>
      <c r="E37" s="31"/>
      <c r="F37" s="31"/>
      <c r="G37" s="31"/>
      <c r="H37" s="31"/>
      <c r="I37" s="31"/>
      <c r="J37" s="31"/>
      <c r="K37" s="33"/>
    </row>
    <row r="38" spans="1:11" ht="15.75" customHeight="1">
      <c r="A38" s="31"/>
      <c r="B38" s="35"/>
      <c r="C38" s="33"/>
      <c r="D38" s="34"/>
      <c r="E38" s="31"/>
      <c r="F38" s="31"/>
      <c r="G38" s="31"/>
      <c r="H38" s="31"/>
      <c r="I38" s="31"/>
      <c r="J38" s="31"/>
      <c r="K38" s="33"/>
    </row>
    <row r="39" spans="1:11" ht="15.75" customHeight="1">
      <c r="A39" s="31"/>
      <c r="B39" s="35"/>
      <c r="C39" s="33"/>
      <c r="D39" s="34"/>
      <c r="E39" s="31"/>
      <c r="F39" s="31"/>
      <c r="G39" s="31"/>
      <c r="H39" s="31"/>
      <c r="I39" s="31"/>
      <c r="J39" s="31"/>
      <c r="K39" s="33"/>
    </row>
    <row r="40" spans="1:11" ht="15.75" customHeight="1">
      <c r="A40" s="31"/>
      <c r="B40" s="35"/>
      <c r="C40" s="33"/>
      <c r="D40" s="34"/>
      <c r="E40" s="31"/>
      <c r="F40" s="31"/>
      <c r="G40" s="31"/>
      <c r="H40" s="31"/>
      <c r="I40" s="31"/>
      <c r="J40" s="31"/>
      <c r="K40" s="33"/>
    </row>
    <row r="41" spans="1:11" ht="15.75" customHeight="1">
      <c r="A41" s="23"/>
      <c r="B41" s="30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15.75" customHeight="1">
      <c r="A42" s="31"/>
      <c r="B42" s="32"/>
      <c r="C42" s="33"/>
      <c r="D42" s="34"/>
      <c r="E42" s="31"/>
      <c r="F42" s="31"/>
      <c r="G42" s="31"/>
      <c r="H42" s="31"/>
      <c r="I42" s="31"/>
      <c r="J42" s="31"/>
      <c r="K42" s="33"/>
    </row>
    <row r="43" spans="1:11" ht="15.75" customHeight="1">
      <c r="A43" s="31"/>
      <c r="B43" s="32"/>
      <c r="C43" s="33"/>
      <c r="D43" s="34"/>
      <c r="E43" s="31"/>
      <c r="F43" s="31"/>
      <c r="G43" s="31"/>
      <c r="H43" s="31"/>
      <c r="I43" s="31"/>
      <c r="J43" s="31"/>
      <c r="K43" s="33"/>
    </row>
    <row r="44" spans="1:11" ht="15.75" customHeight="1">
      <c r="A44" s="31"/>
      <c r="B44" s="32"/>
      <c r="C44" s="33"/>
      <c r="D44" s="34"/>
      <c r="E44" s="31"/>
      <c r="F44" s="31"/>
      <c r="G44" s="31"/>
      <c r="H44" s="31"/>
      <c r="I44" s="31"/>
      <c r="J44" s="31"/>
      <c r="K44" s="33"/>
    </row>
    <row r="45" spans="1:11" ht="15.75" customHeight="1">
      <c r="A45" s="31"/>
      <c r="B45" s="32"/>
      <c r="C45" s="33"/>
      <c r="D45" s="34"/>
      <c r="E45" s="31"/>
      <c r="F45" s="31"/>
      <c r="G45" s="31"/>
      <c r="H45" s="31"/>
      <c r="I45" s="31"/>
      <c r="J45" s="31"/>
      <c r="K45" s="33"/>
    </row>
    <row r="46" spans="1:11" ht="15.75" customHeight="1">
      <c r="A46" s="31"/>
      <c r="B46" s="32"/>
      <c r="C46" s="33"/>
      <c r="D46" s="34"/>
      <c r="E46" s="31"/>
      <c r="F46" s="31"/>
      <c r="G46" s="31"/>
      <c r="H46" s="31"/>
      <c r="I46" s="31"/>
      <c r="J46" s="31"/>
      <c r="K46" s="33"/>
    </row>
    <row r="47" spans="1:11" ht="15.75" customHeight="1">
      <c r="A47" s="31"/>
      <c r="B47" s="32"/>
      <c r="C47" s="33"/>
      <c r="D47" s="34"/>
      <c r="E47" s="31"/>
      <c r="F47" s="31"/>
      <c r="G47" s="31"/>
      <c r="H47" s="31"/>
      <c r="I47" s="31"/>
      <c r="J47" s="31"/>
      <c r="K47" s="33"/>
    </row>
    <row r="48" spans="1:11" ht="15.75" customHeight="1">
      <c r="A48" s="31"/>
      <c r="B48" s="32"/>
      <c r="C48" s="33"/>
      <c r="D48" s="34"/>
      <c r="E48" s="31"/>
      <c r="F48" s="31"/>
      <c r="G48" s="31"/>
      <c r="H48" s="31"/>
      <c r="I48" s="31"/>
      <c r="J48" s="31"/>
      <c r="K48" s="33"/>
    </row>
    <row r="49" spans="1:11" ht="15.75" customHeight="1">
      <c r="A49" s="31"/>
      <c r="B49" s="32"/>
      <c r="C49" s="33"/>
      <c r="D49" s="34"/>
      <c r="E49" s="31"/>
      <c r="F49" s="31"/>
      <c r="G49" s="31"/>
      <c r="H49" s="31"/>
      <c r="I49" s="31"/>
      <c r="J49" s="31"/>
      <c r="K49" s="33"/>
    </row>
  </sheetData>
  <mergeCells count="8">
    <mergeCell ref="E19:K19"/>
    <mergeCell ref="A21:B21"/>
    <mergeCell ref="A36:B36"/>
    <mergeCell ref="A1:K1"/>
    <mergeCell ref="A2:K2"/>
    <mergeCell ref="E4:K4"/>
    <mergeCell ref="A6:B6"/>
    <mergeCell ref="A3:K3"/>
  </mergeCells>
  <phoneticPr fontId="2" type="noConversion"/>
  <printOptions horizontalCentered="1"/>
  <pageMargins left="0" right="0" top="0.9055118110236221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indexed="34"/>
  </sheetPr>
  <dimension ref="A1:P147"/>
  <sheetViews>
    <sheetView topLeftCell="A28" workbookViewId="0">
      <selection activeCell="G39" sqref="G39"/>
    </sheetView>
  </sheetViews>
  <sheetFormatPr defaultColWidth="9.140625" defaultRowHeight="12.75"/>
  <cols>
    <col min="1" max="1" width="4" style="14" customWidth="1"/>
    <col min="2" max="2" width="25.42578125" style="14" customWidth="1"/>
    <col min="3" max="3" width="10.5703125" style="14" customWidth="1"/>
    <col min="4" max="4" width="18.7109375" style="14" customWidth="1"/>
    <col min="5" max="5" width="11.28515625" style="14" customWidth="1"/>
    <col min="6" max="6" width="6.85546875" style="14" customWidth="1"/>
    <col min="7" max="7" width="27.42578125" style="14" customWidth="1"/>
    <col min="8" max="8" width="9.42578125" style="14" customWidth="1"/>
    <col min="9" max="9" width="18.140625" style="14" customWidth="1"/>
    <col min="10" max="10" width="6" style="14" customWidth="1"/>
    <col min="11" max="16384" width="9.140625" style="14"/>
  </cols>
  <sheetData>
    <row r="1" spans="1:16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  <c r="M1" s="86"/>
    </row>
    <row r="2" spans="1:16" customFormat="1">
      <c r="A2" s="469" t="s">
        <v>351</v>
      </c>
      <c r="B2" s="469"/>
      <c r="C2" s="469"/>
      <c r="D2" s="469"/>
      <c r="E2" s="469"/>
      <c r="F2" s="469"/>
      <c r="G2" s="469"/>
      <c r="H2" s="469"/>
      <c r="I2" s="469"/>
      <c r="J2" s="128"/>
      <c r="K2" s="128"/>
      <c r="L2" s="128"/>
      <c r="M2" s="128"/>
      <c r="N2" s="128"/>
      <c r="O2" s="128"/>
      <c r="P2" s="128"/>
    </row>
    <row r="3" spans="1:16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87"/>
      <c r="K3" s="86"/>
      <c r="L3" s="86"/>
      <c r="M3" s="86"/>
    </row>
    <row r="4" spans="1:16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87"/>
      <c r="K4" s="86"/>
      <c r="L4" s="86"/>
      <c r="M4" s="86"/>
    </row>
    <row r="5" spans="1:16">
      <c r="A5" s="466"/>
      <c r="B5" s="466"/>
      <c r="C5" s="11"/>
      <c r="D5" s="3"/>
      <c r="H5" s="11"/>
      <c r="I5" s="15"/>
      <c r="J5" s="11"/>
    </row>
    <row r="6" spans="1:16">
      <c r="A6" s="466" t="s">
        <v>87</v>
      </c>
      <c r="B6" s="466"/>
      <c r="C6" s="11"/>
      <c r="D6" s="3"/>
      <c r="H6" s="83" t="str">
        <f>d_2</f>
        <v>9 декабря 2023г.</v>
      </c>
      <c r="I6" s="15"/>
      <c r="J6" s="11"/>
    </row>
    <row r="7" spans="1:16" ht="13.5" customHeight="1">
      <c r="A7" s="83" t="str">
        <f>d_4</f>
        <v>ЖЕНЩИНЫ</v>
      </c>
      <c r="C7" s="11"/>
      <c r="D7" s="3"/>
      <c r="E7" s="121"/>
      <c r="F7" s="126" t="str">
        <f>d_5</f>
        <v>г. РОСТОВ-НА-ДОНУ, л/а манеж ДГТУ</v>
      </c>
      <c r="G7" s="121"/>
      <c r="H7" s="121"/>
      <c r="I7" s="184" t="s">
        <v>331</v>
      </c>
      <c r="J7" s="11"/>
    </row>
    <row r="8" spans="1:16" ht="18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117</v>
      </c>
      <c r="G8" s="119" t="s">
        <v>23</v>
      </c>
      <c r="H8" s="119" t="s">
        <v>60</v>
      </c>
      <c r="I8" s="106" t="s">
        <v>79</v>
      </c>
    </row>
    <row r="9" spans="1:16">
      <c r="A9" s="107"/>
      <c r="B9" s="113" t="s">
        <v>55</v>
      </c>
      <c r="C9" s="108"/>
      <c r="D9" s="108"/>
      <c r="E9" s="108"/>
      <c r="F9" s="108"/>
      <c r="G9" s="108"/>
      <c r="H9" s="108"/>
      <c r="I9" s="109"/>
    </row>
    <row r="10" spans="1:16" ht="15" customHeight="1">
      <c r="A10" s="17" t="s">
        <v>48</v>
      </c>
      <c r="B10" s="12" t="str">
        <f>VLOOKUP($E10,УЧАСТНИКИ!$A$2:$L$655,3,FALSE)</f>
        <v>РОМАНЧУК СОФИЯ</v>
      </c>
      <c r="C10" s="13" t="str">
        <f>VLOOKUP($E10,УЧАСТНИКИ!$A$2:$L$655,4,FALSE)</f>
        <v>17.02.2009</v>
      </c>
      <c r="D10" s="257" t="str">
        <f>VLOOKUP($E10,УЧАСТНИКИ!$A$2:$L$655,5,FALSE)</f>
        <v>СШОР-5</v>
      </c>
      <c r="E10" s="275" t="s">
        <v>456</v>
      </c>
      <c r="F10" s="264"/>
      <c r="G10" s="17"/>
      <c r="H10" s="17"/>
      <c r="I10" s="13"/>
    </row>
    <row r="11" spans="1:16" ht="15" customHeight="1">
      <c r="A11" s="17" t="s">
        <v>49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57" t="e">
        <f>VLOOKUP($E11,УЧАСТНИКИ!$A$2:$L$655,5,FALSE)</f>
        <v>#N/A</v>
      </c>
      <c r="E11" s="254" t="s">
        <v>163</v>
      </c>
      <c r="F11" s="228"/>
      <c r="G11" s="17"/>
      <c r="H11" s="17"/>
      <c r="I11" s="13"/>
    </row>
    <row r="12" spans="1:16" ht="15" customHeight="1">
      <c r="A12" s="17" t="s">
        <v>50</v>
      </c>
      <c r="B12" s="12" t="str">
        <f>VLOOKUP($E12,УЧАСТНИКИ!$A$2:$L$655,3,FALSE)</f>
        <v>ЧЕРНОВА АНАСТАСИЯ</v>
      </c>
      <c r="C12" s="13" t="str">
        <f>VLOOKUP($E12,УЧАСТНИКИ!$A$2:$L$655,4,FALSE)</f>
        <v>18.02.2007</v>
      </c>
      <c r="D12" s="257" t="str">
        <f>VLOOKUP($E12,УЧАСТНИКИ!$A$2:$L$655,5,FALSE)</f>
        <v>РОСТОВ ГБУ ДО РО "СШОР-8"</v>
      </c>
      <c r="E12" s="265" t="s">
        <v>296</v>
      </c>
      <c r="F12" s="228"/>
      <c r="G12" s="17"/>
      <c r="H12" s="17"/>
      <c r="I12" s="13"/>
    </row>
    <row r="13" spans="1:16" ht="15" customHeight="1">
      <c r="A13" s="107"/>
      <c r="B13" s="113" t="s">
        <v>56</v>
      </c>
      <c r="C13" s="108"/>
      <c r="D13" s="108"/>
      <c r="E13" s="108"/>
      <c r="F13" s="108"/>
      <c r="G13" s="108"/>
      <c r="H13" s="108"/>
      <c r="I13" s="109"/>
    </row>
    <row r="14" spans="1:16" ht="15" customHeight="1">
      <c r="A14" s="17" t="s">
        <v>48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57" t="e">
        <f>VLOOKUP($E14,УЧАСТНИКИ!$A$2:$L$655,5,FALSE)</f>
        <v>#N/A</v>
      </c>
      <c r="E14" s="265" t="s">
        <v>602</v>
      </c>
      <c r="F14" s="228"/>
      <c r="G14" s="17"/>
      <c r="H14" s="17"/>
      <c r="I14" s="13"/>
    </row>
    <row r="15" spans="1:16" ht="15" customHeight="1">
      <c r="A15" s="17" t="s">
        <v>49</v>
      </c>
      <c r="B15" s="12" t="str">
        <f>VLOOKUP($E15,УЧАСТНИКИ!$A$2:$L$655,3,FALSE)</f>
        <v>ЯКОВЛЕВА ДИАНА</v>
      </c>
      <c r="C15" s="13" t="str">
        <f>VLOOKUP($E15,УЧАСТНИКИ!$A$2:$L$655,4,FALSE)</f>
        <v>27.10.2008</v>
      </c>
      <c r="D15" s="257" t="str">
        <f>VLOOKUP($E15,УЧАСТНИКИ!$A$2:$L$655,5,FALSE)</f>
        <v>РОСТОВ СШ-1</v>
      </c>
      <c r="E15" s="275" t="s">
        <v>516</v>
      </c>
      <c r="F15" s="228"/>
      <c r="G15" s="17"/>
      <c r="H15" s="17"/>
      <c r="I15" s="13"/>
    </row>
    <row r="16" spans="1:16" ht="15" customHeight="1">
      <c r="A16" s="17" t="s">
        <v>50</v>
      </c>
      <c r="B16" s="12" t="str">
        <f>VLOOKUP($E16,УЧАСТНИКИ!$A$2:$L$655,3,FALSE)</f>
        <v>СИВОПЛЯС НИКОЛЬ</v>
      </c>
      <c r="C16" s="13" t="str">
        <f>VLOOKUP($E16,УЧАСТНИКИ!$A$2:$L$655,4,FALSE)</f>
        <v>12.10.2007</v>
      </c>
      <c r="D16" s="257" t="str">
        <f>VLOOKUP($E16,УЧАСТНИКИ!$A$2:$L$655,5,FALSE)</f>
        <v>РОСТОВ РОУОР, ТАГАНРОГ МБУ ДО СШ-2</v>
      </c>
      <c r="E16" s="254" t="s">
        <v>759</v>
      </c>
      <c r="F16" s="228"/>
      <c r="G16" s="17"/>
      <c r="H16" s="17"/>
      <c r="I16" s="13"/>
    </row>
    <row r="17" spans="1:9" ht="15" customHeight="1">
      <c r="A17" s="107"/>
      <c r="B17" s="113" t="s">
        <v>57</v>
      </c>
      <c r="C17" s="108"/>
      <c r="D17" s="108"/>
      <c r="E17" s="108"/>
      <c r="F17" s="108"/>
      <c r="G17" s="108"/>
      <c r="H17" s="108"/>
      <c r="I17" s="109"/>
    </row>
    <row r="18" spans="1:9" ht="15" customHeight="1">
      <c r="A18" s="17" t="s">
        <v>48</v>
      </c>
      <c r="B18" s="12" t="str">
        <f>VLOOKUP($E18,УЧАСТНИКИ!$A$2:$L$655,3,FALSE)</f>
        <v>ПОДУШКО МАРИЯ</v>
      </c>
      <c r="C18" s="13" t="str">
        <f>VLOOKUP($E18,УЧАСТНИКИ!$A$2:$L$655,4,FALSE)</f>
        <v>17.06.2008</v>
      </c>
      <c r="D18" s="257" t="str">
        <f>VLOOKUP($E18,УЧАСТНИКИ!$A$2:$L$655,5,FALSE)</f>
        <v>АЗОВ СШ-2</v>
      </c>
      <c r="E18" s="254" t="s">
        <v>547</v>
      </c>
      <c r="F18" s="228"/>
      <c r="G18" s="17"/>
      <c r="H18" s="17"/>
      <c r="I18" s="13"/>
    </row>
    <row r="19" spans="1:9" ht="15" customHeight="1">
      <c r="A19" s="17" t="s">
        <v>49</v>
      </c>
      <c r="B19" s="12" t="str">
        <f>VLOOKUP($E19,УЧАСТНИКИ!$A$2:$L$655,3,FALSE)</f>
        <v>ЛУКИЕНКО АРИНА</v>
      </c>
      <c r="C19" s="13" t="str">
        <f>VLOOKUP($E19,УЧАСТНИКИ!$A$2:$L$655,4,FALSE)</f>
        <v>22.05.2008</v>
      </c>
      <c r="D19" s="257" t="str">
        <f>VLOOKUP($E19,УЧАСТНИКИ!$A$2:$L$655,5,FALSE)</f>
        <v>ТАГАНРОГ СШОР-13</v>
      </c>
      <c r="E19" s="254" t="s">
        <v>101</v>
      </c>
      <c r="F19" s="228"/>
      <c r="G19" s="17"/>
      <c r="H19" s="17"/>
      <c r="I19" s="13"/>
    </row>
    <row r="20" spans="1:9" ht="15" customHeight="1">
      <c r="A20" s="17" t="s">
        <v>50</v>
      </c>
      <c r="B20" s="12" t="str">
        <f>VLOOKUP($E20,УЧАСТНИКИ!$A$2:$L$655,3,FALSE)</f>
        <v>КОТЛЯРОВА МАРГАРИТА</v>
      </c>
      <c r="C20" s="13" t="str">
        <f>VLOOKUP($E20,УЧАСТНИКИ!$A$2:$L$655,4,FALSE)</f>
        <v>07.05.2009</v>
      </c>
      <c r="D20" s="257" t="str">
        <f>VLOOKUP($E20,УЧАСТНИКИ!$A$2:$L$655,5,FALSE)</f>
        <v>СШОРК ЦСКА (СКА, Ростов н/Д)</v>
      </c>
      <c r="E20" s="254" t="s">
        <v>167</v>
      </c>
      <c r="F20" s="228"/>
      <c r="G20" s="17"/>
      <c r="H20" s="17"/>
      <c r="I20" s="13"/>
    </row>
    <row r="21" spans="1:9" ht="15" customHeight="1">
      <c r="A21" s="107"/>
      <c r="B21" s="113" t="s">
        <v>58</v>
      </c>
      <c r="C21" s="108"/>
      <c r="D21" s="108"/>
      <c r="E21" s="108"/>
      <c r="F21" s="108"/>
      <c r="G21" s="108"/>
      <c r="H21" s="108"/>
      <c r="I21" s="109"/>
    </row>
    <row r="22" spans="1:9" ht="15" customHeight="1">
      <c r="A22" s="17" t="s">
        <v>48</v>
      </c>
      <c r="B22" s="12" t="str">
        <f>VLOOKUP($E22,УЧАСТНИКИ!$A$2:$L$655,3,FALSE)</f>
        <v>КОЛМАКОВА АЛЕКСАНДРА</v>
      </c>
      <c r="C22" s="13" t="str">
        <f>VLOOKUP($E22,УЧАСТНИКИ!$A$2:$L$655,4,FALSE)</f>
        <v>02.02.2008</v>
      </c>
      <c r="D22" s="257" t="str">
        <f>VLOOKUP($E22,УЧАСТНИКИ!$A$2:$L$655,5,FALSE)</f>
        <v>РОСТОВ СШ-1</v>
      </c>
      <c r="E22" s="265" t="s">
        <v>472</v>
      </c>
      <c r="F22" s="228"/>
      <c r="G22" s="17"/>
      <c r="H22" s="17"/>
      <c r="I22" s="191">
        <f>VLOOKUP($E22,УЧАСТНИКИ!$A$2:$L$655,9,FALSE)</f>
        <v>0</v>
      </c>
    </row>
    <row r="23" spans="1:9" ht="15" customHeight="1">
      <c r="A23" s="17" t="s">
        <v>49</v>
      </c>
      <c r="B23" s="12" t="str">
        <f>VLOOKUP($E23,УЧАСТНИКИ!$A$2:$L$655,3,FALSE)</f>
        <v>СТАРОДУБЦЕВА ВИКТОРИЯ</v>
      </c>
      <c r="C23" s="13" t="str">
        <f>VLOOKUP($E23,УЧАСТНИКИ!$A$2:$L$655,4,FALSE)</f>
        <v>17.02.2009</v>
      </c>
      <c r="D23" s="257" t="str">
        <f>VLOOKUP($E23,УЧАСТНИКИ!$A$2:$L$655,5,FALSE)</f>
        <v>РОСТОВ ГБУ ДО РО "СШОР-8"</v>
      </c>
      <c r="E23" s="254" t="s">
        <v>346</v>
      </c>
      <c r="F23" s="228"/>
      <c r="G23" s="17"/>
      <c r="H23" s="17"/>
      <c r="I23" s="191">
        <f>VLOOKUP($E23,УЧАСТНИКИ!$A$2:$L$655,9,FALSE)</f>
        <v>0</v>
      </c>
    </row>
    <row r="24" spans="1:9" ht="15" customHeight="1">
      <c r="A24" s="17" t="s">
        <v>50</v>
      </c>
      <c r="B24" s="12" t="str">
        <f>VLOOKUP($E24,УЧАСТНИКИ!$A$2:$L$655,3,FALSE)</f>
        <v>ЩЕРБАКОВА ВЕРОНИКА</v>
      </c>
      <c r="C24" s="13" t="str">
        <f>VLOOKUP($E24,УЧАСТНИКИ!$A$2:$L$655,4,FALSE)</f>
        <v>15.04.2010</v>
      </c>
      <c r="D24" s="257" t="str">
        <f>VLOOKUP($E24,УЧАСТНИКИ!$A$2:$L$655,5,FALSE)</f>
        <v>РОСТОВ СШ-1</v>
      </c>
      <c r="E24" s="254" t="s">
        <v>252</v>
      </c>
      <c r="F24" s="228"/>
      <c r="G24" s="17"/>
      <c r="H24" s="17"/>
      <c r="I24" s="191">
        <f>VLOOKUP($E24,УЧАСТНИКИ!$A$2:$L$655,9,FALSE)</f>
        <v>0</v>
      </c>
    </row>
    <row r="25" spans="1:9" ht="15" customHeight="1">
      <c r="A25" s="110"/>
      <c r="B25" s="113" t="s">
        <v>73</v>
      </c>
      <c r="C25" s="111"/>
      <c r="D25" s="111"/>
      <c r="E25" s="111"/>
      <c r="F25" s="111"/>
      <c r="G25" s="111"/>
      <c r="H25" s="111"/>
      <c r="I25" s="196"/>
    </row>
    <row r="26" spans="1:9" ht="15" customHeight="1">
      <c r="A26" s="17" t="s">
        <v>48</v>
      </c>
      <c r="B26" s="12" t="e">
        <f>VLOOKUP($E26,УЧАСТНИКИ!$A$2:$L$655,3,FALSE)</f>
        <v>#N/A</v>
      </c>
      <c r="C26" s="13" t="e">
        <f>VLOOKUP($E26,УЧАСТНИКИ!$A$2:$L$655,4,FALSE)</f>
        <v>#N/A</v>
      </c>
      <c r="D26" s="257" t="e">
        <f>VLOOKUP($E26,УЧАСТНИКИ!$A$2:$L$655,5,FALSE)</f>
        <v>#N/A</v>
      </c>
      <c r="E26" s="265" t="s">
        <v>333</v>
      </c>
      <c r="F26" s="228"/>
      <c r="G26" s="17"/>
      <c r="H26" s="17"/>
      <c r="I26" s="191" t="e">
        <f>VLOOKUP($E26,УЧАСТНИКИ!$A$2:$L$655,9,FALSE)</f>
        <v>#N/A</v>
      </c>
    </row>
    <row r="27" spans="1:9" ht="15" customHeight="1">
      <c r="A27" s="17" t="s">
        <v>49</v>
      </c>
      <c r="B27" s="12" t="str">
        <f>VLOOKUP($E27,УЧАСТНИКИ!$A$2:$L$655,3,FALSE)</f>
        <v>КОЗЛОВА ЕКАТЕРИНА</v>
      </c>
      <c r="C27" s="13" t="str">
        <f>VLOOKUP($E27,УЧАСТНИКИ!$A$2:$L$655,4,FALSE)</f>
        <v>10.11.2007</v>
      </c>
      <c r="D27" s="257" t="str">
        <f>VLOOKUP($E27,УЧАСТНИКИ!$A$2:$L$655,5,FALSE)</f>
        <v>РОСТОВ СШ-1</v>
      </c>
      <c r="E27" s="254" t="s">
        <v>615</v>
      </c>
      <c r="F27" s="228"/>
      <c r="G27" s="17"/>
      <c r="H27" s="17"/>
      <c r="I27" s="191">
        <f>VLOOKUP($E27,УЧАСТНИКИ!$A$2:$L$655,9,FALSE)</f>
        <v>0</v>
      </c>
    </row>
    <row r="28" spans="1:9" ht="15" customHeight="1">
      <c r="A28" s="17" t="s">
        <v>50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57" t="e">
        <f>VLOOKUP($E28,УЧАСТНИКИ!$A$2:$L$655,5,FALSE)</f>
        <v>#N/A</v>
      </c>
      <c r="E28" s="254" t="s">
        <v>754</v>
      </c>
      <c r="F28" s="228"/>
      <c r="G28" s="17"/>
      <c r="H28" s="17"/>
      <c r="I28" s="191" t="e">
        <f>VLOOKUP($E28,УЧАСТНИКИ!$A$2:$L$655,9,FALSE)</f>
        <v>#N/A</v>
      </c>
    </row>
    <row r="29" spans="1:9" ht="15" customHeight="1">
      <c r="A29" s="110"/>
      <c r="B29" s="113" t="s">
        <v>35</v>
      </c>
      <c r="C29" s="111"/>
      <c r="D29" s="111"/>
      <c r="E29" s="111"/>
      <c r="F29" s="111"/>
      <c r="G29" s="111"/>
      <c r="H29" s="111"/>
      <c r="I29" s="196"/>
    </row>
    <row r="30" spans="1:9" ht="15" customHeight="1">
      <c r="A30" s="17" t="s">
        <v>48</v>
      </c>
      <c r="B30" s="266" t="e">
        <f>VLOOKUP($E30,УЧАСТНИКИ!$A$2:$L$655,3,FALSE)</f>
        <v>#N/A</v>
      </c>
      <c r="C30" s="359" t="e">
        <f>VLOOKUP($E30,УЧАСТНИКИ!$A$2:$L$655,4,FALSE)</f>
        <v>#N/A</v>
      </c>
      <c r="D30" s="268" t="e">
        <f>VLOOKUP($E30,УЧАСТНИКИ!$A$2:$L$655,5,FALSE)</f>
        <v>#N/A</v>
      </c>
      <c r="E30" s="265" t="s">
        <v>710</v>
      </c>
      <c r="F30" s="228"/>
      <c r="G30" s="17"/>
      <c r="H30" s="17"/>
      <c r="I30" s="191" t="e">
        <f>VLOOKUP($E30,УЧАСТНИКИ!$A$2:$L$655,9,FALSE)</f>
        <v>#N/A</v>
      </c>
    </row>
    <row r="31" spans="1:9" ht="15" customHeight="1">
      <c r="A31" s="17" t="s">
        <v>49</v>
      </c>
      <c r="B31" s="12" t="str">
        <f>VLOOKUP($E31,УЧАСТНИКИ!$A$2:$L$655,3,FALSE)</f>
        <v>БИБИК ЕКАТЕРИНА</v>
      </c>
      <c r="C31" s="13" t="str">
        <f>VLOOKUP($E31,УЧАСТНИКИ!$A$2:$L$655,4,FALSE)</f>
        <v>02.08.2007</v>
      </c>
      <c r="D31" s="257" t="str">
        <f>VLOOKUP($E31,УЧАСТНИКИ!$A$2:$L$655,5,FALSE)</f>
        <v>АЗОВ СШ-2</v>
      </c>
      <c r="E31" s="265" t="s">
        <v>224</v>
      </c>
      <c r="F31" s="228"/>
      <c r="G31" s="17"/>
      <c r="H31" s="17"/>
      <c r="I31" s="191">
        <f>VLOOKUP($E31,УЧАСТНИКИ!$A$2:$L$655,9,FALSE)</f>
        <v>0</v>
      </c>
    </row>
    <row r="32" spans="1:9" ht="15" customHeight="1">
      <c r="A32" s="17" t="s">
        <v>50</v>
      </c>
      <c r="B32" s="12" t="e">
        <f>VLOOKUP($E32,УЧАСТНИКИ!$A$2:$L$655,3,FALSE)</f>
        <v>#N/A</v>
      </c>
      <c r="C32" s="13" t="e">
        <f>VLOOKUP($E32,УЧАСТНИКИ!$A$2:$L$655,4,FALSE)</f>
        <v>#N/A</v>
      </c>
      <c r="D32" s="257" t="e">
        <f>VLOOKUP($E32,УЧАСТНИКИ!$A$2:$L$655,5,FALSE)</f>
        <v>#N/A</v>
      </c>
      <c r="E32" s="265" t="s">
        <v>160</v>
      </c>
      <c r="F32" s="228"/>
      <c r="G32" s="17"/>
      <c r="H32" s="17"/>
      <c r="I32" s="191" t="e">
        <f>VLOOKUP($E32,УЧАСТНИКИ!$A$2:$L$655,9,FALSE)</f>
        <v>#N/A</v>
      </c>
    </row>
    <row r="33" spans="1:9" ht="15" customHeight="1">
      <c r="A33" s="110"/>
      <c r="B33" s="113" t="s">
        <v>1</v>
      </c>
      <c r="C33" s="111"/>
      <c r="D33" s="111"/>
      <c r="E33" s="111"/>
      <c r="F33" s="111"/>
      <c r="G33" s="111"/>
      <c r="H33" s="111"/>
      <c r="I33" s="196"/>
    </row>
    <row r="34" spans="1:9" ht="15" customHeight="1">
      <c r="A34" s="17" t="s">
        <v>48</v>
      </c>
      <c r="B34" s="12" t="str">
        <f>VLOOKUP($E34,УЧАСТНИКИ!$A$2:$L$655,3,FALSE)</f>
        <v>САВЕЛЬЕВА ВАРВАРА</v>
      </c>
      <c r="C34" s="13" t="str">
        <f>VLOOKUP($E34,УЧАСТНИКИ!$A$2:$L$655,4,FALSE)</f>
        <v>14.01.2008</v>
      </c>
      <c r="D34" s="29" t="str">
        <f>VLOOKUP($E34,УЧАСТНИКИ!$A$2:$L$655,5,FALSE)</f>
        <v>СШОРК ЦСКА (СКА, Ростов н/Д)</v>
      </c>
      <c r="E34" s="17" t="s">
        <v>299</v>
      </c>
      <c r="F34" s="17"/>
      <c r="G34" s="17"/>
      <c r="H34" s="17"/>
      <c r="I34" s="191">
        <f>VLOOKUP($E34,УЧАСТНИКИ!$A$2:$L$655,9,FALSE)</f>
        <v>0</v>
      </c>
    </row>
    <row r="35" spans="1:9" ht="15" customHeight="1">
      <c r="A35" s="17" t="s">
        <v>49</v>
      </c>
      <c r="B35" s="198" t="str">
        <f>VLOOKUP($E35,УЧАСТНИКИ!$A$2:$L$655,3,FALSE)</f>
        <v>ЕНИНА ПОЛИНА</v>
      </c>
      <c r="C35" s="17" t="str">
        <f>VLOOKUP($E35,УЧАСТНИКИ!$A$2:$L$655,4,FALSE)</f>
        <v>19.12.2008</v>
      </c>
      <c r="D35" s="29" t="str">
        <f>VLOOKUP($E35,УЧАСТНИКИ!$A$2:$L$655,5,FALSE)</f>
        <v>РОСТОВ СШ-1</v>
      </c>
      <c r="E35" s="265" t="s">
        <v>520</v>
      </c>
      <c r="F35" s="17"/>
      <c r="G35" s="17"/>
      <c r="H35" s="17"/>
      <c r="I35" s="191">
        <f>VLOOKUP($E35,УЧАСТНИКИ!$A$2:$L$655,9,FALSE)</f>
        <v>0</v>
      </c>
    </row>
    <row r="36" spans="1:9" ht="15" customHeight="1">
      <c r="A36" s="17" t="s">
        <v>50</v>
      </c>
      <c r="B36" s="12" t="str">
        <f>VLOOKUP($E36,УЧАСТНИКИ!$A$2:$L$655,3,FALSE)</f>
        <v>ИШУТИНА МАРГАРИТА</v>
      </c>
      <c r="C36" s="13" t="str">
        <f>VLOOKUP($E36,УЧАСТНИКИ!$A$2:$L$655,4,FALSE)</f>
        <v>21.07.2009</v>
      </c>
      <c r="D36" s="29" t="str">
        <f>VLOOKUP($E36,УЧАСТНИКИ!$A$2:$L$655,5,FALSE)</f>
        <v>АЗОВ СШ-2</v>
      </c>
      <c r="E36" s="265" t="s">
        <v>726</v>
      </c>
      <c r="F36" s="17"/>
      <c r="G36" s="17"/>
      <c r="H36" s="17"/>
      <c r="I36" s="191">
        <f>VLOOKUP($E36,УЧАСТНИКИ!$A$2:$L$655,9,FALSE)</f>
        <v>0</v>
      </c>
    </row>
    <row r="37" spans="1:9">
      <c r="A37" s="110"/>
      <c r="B37" s="113" t="s">
        <v>176</v>
      </c>
      <c r="C37" s="111"/>
      <c r="D37" s="111"/>
      <c r="E37" s="111"/>
      <c r="F37" s="111"/>
      <c r="G37" s="111"/>
      <c r="H37" s="111"/>
      <c r="I37" s="196"/>
    </row>
    <row r="38" spans="1:9">
      <c r="A38" s="17" t="s">
        <v>48</v>
      </c>
      <c r="B38" s="12" t="str">
        <f>VLOOKUP($E38,УЧАСТНИКИ!$A$2:$L$655,3,FALSE)</f>
        <v>ГЕРАСИМЕНКО АНАСТАСИЯ</v>
      </c>
      <c r="C38" s="13" t="str">
        <f>VLOOKUP($E38,УЧАСТНИКИ!$A$2:$L$655,4,FALSE)</f>
        <v>19.07.2008</v>
      </c>
      <c r="D38" s="29" t="str">
        <f>VLOOKUP($E38,УЧАСТНИКИ!$A$2:$L$655,5,FALSE)</f>
        <v>РОСТОВ СШ-1</v>
      </c>
      <c r="E38" s="17" t="s">
        <v>266</v>
      </c>
      <c r="F38" s="17"/>
      <c r="G38" s="17"/>
      <c r="H38" s="17"/>
      <c r="I38" s="191">
        <f>VLOOKUP($E38,УЧАСТНИКИ!$A$2:$L$655,9,FALSE)</f>
        <v>0</v>
      </c>
    </row>
    <row r="39" spans="1:9" ht="14.25" customHeight="1">
      <c r="A39" s="17" t="s">
        <v>49</v>
      </c>
      <c r="B39" s="12" t="str">
        <f>VLOOKUP($E39,УЧАСТНИКИ!$A$2:$L$655,3,FALSE)</f>
        <v>УРУРОВА СОФЬЯ</v>
      </c>
      <c r="C39" s="13" t="str">
        <f>VLOOKUP($E39,УЧАСТНИКИ!$A$2:$L$655,4,FALSE)</f>
        <v>10.06.2007</v>
      </c>
      <c r="D39" s="29" t="str">
        <f>VLOOKUP($E39,УЧАСТНИКИ!$A$2:$L$655,5,FALSE)</f>
        <v>АЗОВ СШ-2</v>
      </c>
      <c r="E39" s="17" t="s">
        <v>390</v>
      </c>
      <c r="F39" s="17"/>
      <c r="G39" s="17"/>
      <c r="H39" s="17"/>
      <c r="I39" s="191">
        <f>VLOOKUP($E39,УЧАСТНИКИ!$A$2:$L$655,9,FALSE)</f>
        <v>0</v>
      </c>
    </row>
    <row r="40" spans="1:9" ht="14.25" customHeight="1">
      <c r="A40" s="17" t="s">
        <v>50</v>
      </c>
      <c r="B40" s="12" t="str">
        <f>VLOOKUP($E40,УЧАСТНИКИ!$A$2:$L$655,3,FALSE)</f>
        <v>НЕНАШЕВА АМАЛИЯ</v>
      </c>
      <c r="C40" s="13" t="str">
        <f>VLOOKUP($E40,УЧАСТНИКИ!$A$2:$L$655,4,FALSE)</f>
        <v>03.08.2007</v>
      </c>
      <c r="D40" s="29" t="str">
        <f>VLOOKUP($E40,УЧАСТНИКИ!$A$2:$L$655,5,FALSE)</f>
        <v>РОСТОВ СШ-1</v>
      </c>
      <c r="E40" s="17" t="s">
        <v>200</v>
      </c>
      <c r="F40" s="17"/>
      <c r="G40" s="17"/>
      <c r="H40" s="17"/>
      <c r="I40" s="191">
        <f>VLOOKUP($E40,УЧАСТНИКИ!$A$2:$L$655,9,FALSE)</f>
        <v>0</v>
      </c>
    </row>
    <row r="41" spans="1:9">
      <c r="A41" s="110"/>
      <c r="B41" s="113" t="s">
        <v>177</v>
      </c>
      <c r="C41" s="111"/>
      <c r="D41" s="111"/>
      <c r="E41" s="111"/>
      <c r="F41" s="111"/>
      <c r="G41" s="111"/>
      <c r="H41" s="111"/>
      <c r="I41" s="196"/>
    </row>
    <row r="42" spans="1:9">
      <c r="A42" s="17" t="s">
        <v>48</v>
      </c>
      <c r="B42" s="12" t="str">
        <f>VLOOKUP($E42,УЧАСТНИКИ!$A$2:$L$655,3,FALSE)</f>
        <v>ХОХЛАЧЕВА ЕЛИЗАВЕТА</v>
      </c>
      <c r="C42" s="13" t="str">
        <f>VLOOKUP($E42,УЧАСТНИКИ!$A$2:$L$655,4,FALSE)</f>
        <v>11.11.2009</v>
      </c>
      <c r="D42" s="29" t="str">
        <f>VLOOKUP($E42,УЧАСТНИКИ!$A$2:$L$655,5,FALSE)</f>
        <v>РОСТОВ СШ-1</v>
      </c>
      <c r="E42" s="17" t="s">
        <v>288</v>
      </c>
      <c r="F42" s="17"/>
      <c r="G42" s="17"/>
      <c r="H42" s="17"/>
      <c r="I42" s="191">
        <f>VLOOKUP($E42,УЧАСТНИКИ!$A$2:$L$655,9,FALSE)</f>
        <v>0</v>
      </c>
    </row>
    <row r="43" spans="1:9">
      <c r="A43" s="17" t="s">
        <v>49</v>
      </c>
      <c r="B43" s="12" t="str">
        <f>VLOOKUP($E43,УЧАСТНИКИ!$A$2:$L$655,3,FALSE)</f>
        <v xml:space="preserve">РОЖДЕСТВЕНСКАЯ МЕЛАНЬЯ </v>
      </c>
      <c r="C43" s="13" t="str">
        <f>VLOOKUP($E43,УЧАСТНИКИ!$A$2:$L$655,4,FALSE)</f>
        <v>15.09.2007</v>
      </c>
      <c r="D43" s="29" t="str">
        <f>VLOOKUP($E43,УЧАСТНИКИ!$A$2:$L$655,5,FALSE)</f>
        <v>УОР-АЗОВ СШ-2</v>
      </c>
      <c r="E43" s="17" t="s">
        <v>397</v>
      </c>
      <c r="F43" s="17"/>
      <c r="G43" s="17"/>
      <c r="H43" s="17"/>
      <c r="I43" s="191">
        <f>VLOOKUP($E43,УЧАСТНИКИ!$A$2:$L$655,9,FALSE)</f>
        <v>0</v>
      </c>
    </row>
    <row r="44" spans="1:9">
      <c r="A44" s="17" t="s">
        <v>50</v>
      </c>
      <c r="B44" s="12" t="e">
        <f>VLOOKUP($E44,УЧАСТНИКИ!$A$2:$L$655,3,FALSE)</f>
        <v>#N/A</v>
      </c>
      <c r="C44" s="13" t="e">
        <f>VLOOKUP($E44,УЧАСТНИКИ!$A$2:$L$655,4,FALSE)</f>
        <v>#N/A</v>
      </c>
      <c r="D44" s="29" t="e">
        <f>VLOOKUP($E44,УЧАСТНИКИ!$A$2:$L$655,5,FALSE)</f>
        <v>#N/A</v>
      </c>
      <c r="E44" s="17" t="s">
        <v>306</v>
      </c>
      <c r="F44" s="17"/>
      <c r="G44" s="17"/>
      <c r="H44" s="17"/>
      <c r="I44" s="191" t="e">
        <f>VLOOKUP($E44,УЧАСТНИКИ!$A$2:$L$655,9,FALSE)</f>
        <v>#N/A</v>
      </c>
    </row>
    <row r="45" spans="1:9">
      <c r="A45" s="110"/>
      <c r="B45" s="113" t="s">
        <v>178</v>
      </c>
      <c r="C45" s="111"/>
      <c r="D45" s="111"/>
      <c r="E45" s="111"/>
      <c r="F45" s="111"/>
      <c r="G45" s="111"/>
      <c r="H45" s="111"/>
      <c r="I45" s="196"/>
    </row>
    <row r="46" spans="1:9">
      <c r="A46" s="17" t="s">
        <v>48</v>
      </c>
      <c r="B46" s="12" t="str">
        <f>VLOOKUP($E46,УЧАСТНИКИ!$A$2:$L$655,3,FALSE)</f>
        <v>РОМАНОВА АНАСТАСИЯ</v>
      </c>
      <c r="C46" s="13" t="str">
        <f>VLOOKUP($E46,УЧАСТНИКИ!$A$2:$L$655,4,FALSE)</f>
        <v>08.05.2010</v>
      </c>
      <c r="D46" s="29" t="str">
        <f>VLOOKUP($E46,УЧАСТНИКИ!$A$2:$L$655,5,FALSE)</f>
        <v>СШОР-5</v>
      </c>
      <c r="E46" s="17" t="s">
        <v>761</v>
      </c>
      <c r="F46" s="17"/>
      <c r="G46" s="17"/>
      <c r="H46" s="17"/>
      <c r="I46" s="191">
        <f>VLOOKUP($E46,УЧАСТНИКИ!$A$2:$L$655,9,FALSE)</f>
        <v>0</v>
      </c>
    </row>
    <row r="47" spans="1:9" ht="25.5">
      <c r="A47" s="17" t="s">
        <v>49</v>
      </c>
      <c r="B47" s="12" t="str">
        <f>VLOOKUP($E47,УЧАСТНИКИ!$A$2:$L$655,3,FALSE)</f>
        <v>ЕМЕЦ АРИНА</v>
      </c>
      <c r="C47" s="13" t="str">
        <f>VLOOKUP($E47,УЧАСТНИКИ!$A$2:$L$655,4,FALSE)</f>
        <v>08.10.2008</v>
      </c>
      <c r="D47" s="29" t="str">
        <f>VLOOKUP($E47,УЧАСТНИКИ!$A$2:$L$655,5,FALSE)</f>
        <v>РОСТОВ ГБУ ДО РО СШОР-8</v>
      </c>
      <c r="E47" s="17" t="s">
        <v>658</v>
      </c>
      <c r="F47" s="17"/>
      <c r="G47" s="17"/>
      <c r="H47" s="17"/>
      <c r="I47" s="191" t="str">
        <f>VLOOKUP($E47,УЧАСТНИКИ!$A$2:$L$655,9,FALSE)</f>
        <v>МС</v>
      </c>
    </row>
    <row r="48" spans="1:9">
      <c r="A48" s="17" t="s">
        <v>50</v>
      </c>
      <c r="B48" s="12" t="e">
        <f>VLOOKUP($E48,УЧАСТНИКИ!$A$2:$L$655,3,FALSE)</f>
        <v>#N/A</v>
      </c>
      <c r="C48" s="13" t="e">
        <f>VLOOKUP($E48,УЧАСТНИКИ!$A$2:$L$655,4,FALSE)</f>
        <v>#N/A</v>
      </c>
      <c r="D48" s="29" t="e">
        <f>VLOOKUP($E48,УЧАСТНИКИ!$A$2:$L$655,5,FALSE)</f>
        <v>#N/A</v>
      </c>
      <c r="E48" s="17" t="s">
        <v>463</v>
      </c>
      <c r="F48" s="17"/>
      <c r="G48" s="17"/>
      <c r="H48" s="17"/>
      <c r="I48" s="191" t="e">
        <f>VLOOKUP($E48,УЧАСТНИКИ!$A$2:$L$655,9,FALSE)</f>
        <v>#N/A</v>
      </c>
    </row>
    <row r="49" spans="1:9">
      <c r="A49" s="110"/>
      <c r="B49" s="113" t="s">
        <v>179</v>
      </c>
      <c r="C49" s="111"/>
      <c r="D49" s="111"/>
      <c r="E49" s="111"/>
      <c r="F49" s="111"/>
      <c r="G49" s="111"/>
      <c r="H49" s="111"/>
      <c r="I49" s="196"/>
    </row>
    <row r="50" spans="1:9">
      <c r="A50" s="17" t="s">
        <v>48</v>
      </c>
      <c r="B50" s="12" t="e">
        <f>VLOOKUP($E50,УЧАСТНИКИ!$A$2:$L$655,3,FALSE)</f>
        <v>#N/A</v>
      </c>
      <c r="C50" s="13" t="e">
        <f>VLOOKUP($E50,УЧАСТНИКИ!$A$2:$L$655,4,FALSE)</f>
        <v>#N/A</v>
      </c>
      <c r="D50" s="29" t="e">
        <f>VLOOKUP($E50,УЧАСТНИКИ!$A$2:$L$655,5,FALSE)</f>
        <v>#N/A</v>
      </c>
      <c r="E50" s="17" t="s">
        <v>605</v>
      </c>
      <c r="F50" s="17"/>
      <c r="G50" s="17"/>
      <c r="H50" s="17"/>
      <c r="I50" s="191" t="e">
        <f>VLOOKUP($E50,УЧАСТНИКИ!$A$2:$L$655,9,FALSE)</f>
        <v>#N/A</v>
      </c>
    </row>
    <row r="51" spans="1:9" ht="25.5">
      <c r="A51" s="17" t="s">
        <v>49</v>
      </c>
      <c r="B51" s="12" t="str">
        <f>VLOOKUP($E51,УЧАСТНИКИ!$A$2:$L$655,3,FALSE)</f>
        <v xml:space="preserve">ЧЕРНОВА ЮЛИЯ </v>
      </c>
      <c r="C51" s="13" t="str">
        <f>VLOOKUP($E51,УЧАСТНИКИ!$A$2:$L$655,4,FALSE)</f>
        <v>18.02.2007</v>
      </c>
      <c r="D51" s="29" t="str">
        <f>VLOOKUP($E51,УЧАСТНИКИ!$A$2:$L$655,5,FALSE)</f>
        <v>РОСТОВ ГБУ ДО РО "СШОР-8"</v>
      </c>
      <c r="E51" s="17" t="s">
        <v>276</v>
      </c>
      <c r="F51" s="17"/>
      <c r="G51" s="17"/>
      <c r="H51" s="17"/>
      <c r="I51" s="191">
        <f>VLOOKUP($E51,УЧАСТНИКИ!$A$2:$L$655,9,FALSE)</f>
        <v>0</v>
      </c>
    </row>
    <row r="52" spans="1:9">
      <c r="A52" s="17" t="s">
        <v>50</v>
      </c>
      <c r="B52" s="12" t="e">
        <f>VLOOKUP($E52,УЧАСТНИКИ!$A$2:$L$655,3,FALSE)</f>
        <v>#N/A</v>
      </c>
      <c r="C52" s="13" t="e">
        <f>VLOOKUP($E52,УЧАСТНИКИ!$A$2:$L$655,4,FALSE)</f>
        <v>#N/A</v>
      </c>
      <c r="D52" s="29" t="e">
        <f>VLOOKUP($E52,УЧАСТНИКИ!$A$2:$L$655,5,FALSE)</f>
        <v>#N/A</v>
      </c>
      <c r="E52" s="17" t="s">
        <v>431</v>
      </c>
      <c r="F52" s="17"/>
      <c r="G52" s="17"/>
      <c r="H52" s="17"/>
      <c r="I52" s="191" t="e">
        <f>VLOOKUP($E52,УЧАСТНИКИ!$A$2:$L$655,9,FALSE)</f>
        <v>#N/A</v>
      </c>
    </row>
    <row r="53" spans="1:9">
      <c r="A53" s="107"/>
      <c r="B53" s="113" t="s">
        <v>217</v>
      </c>
      <c r="C53" s="108"/>
      <c r="D53" s="108"/>
      <c r="E53" s="108"/>
      <c r="F53" s="108"/>
      <c r="G53" s="108"/>
      <c r="H53" s="108"/>
      <c r="I53" s="109"/>
    </row>
    <row r="54" spans="1:9" ht="15" customHeight="1">
      <c r="A54" s="17" t="s">
        <v>48</v>
      </c>
      <c r="B54" s="12" t="e">
        <f>VLOOKUP($E54,УЧАСТНИКИ!$A$2:$L$655,3,FALSE)</f>
        <v>#N/A</v>
      </c>
      <c r="C54" s="13" t="e">
        <f>VLOOKUP($E54,УЧАСТНИКИ!$A$2:$L$655,4,FALSE)</f>
        <v>#N/A</v>
      </c>
      <c r="D54" s="257" t="e">
        <f>VLOOKUP($E54,УЧАСТНИКИ!$A$2:$L$655,5,FALSE)</f>
        <v>#N/A</v>
      </c>
      <c r="E54" s="275" t="s">
        <v>54</v>
      </c>
      <c r="F54" s="264"/>
      <c r="G54" s="17"/>
      <c r="H54" s="17"/>
      <c r="I54" s="13"/>
    </row>
    <row r="55" spans="1:9" ht="15" customHeight="1">
      <c r="A55" s="17" t="s">
        <v>49</v>
      </c>
      <c r="B55" s="12" t="str">
        <f>VLOOKUP($E55,УЧАСТНИКИ!$A$2:$L$655,3,FALSE)</f>
        <v>КОЛЕСНИКОВА АЛЕКСАНДРА</v>
      </c>
      <c r="C55" s="13" t="str">
        <f>VLOOKUP($E55,УЧАСТНИКИ!$A$2:$L$655,4,FALSE)</f>
        <v>06.01.2009</v>
      </c>
      <c r="D55" s="257" t="str">
        <f>VLOOKUP($E55,УЧАСТНИКИ!$A$2:$L$655,5,FALSE)</f>
        <v>СШОРК ЦСКА (СКА, Ростов н/Д)</v>
      </c>
      <c r="E55" s="254" t="s">
        <v>90</v>
      </c>
      <c r="F55" s="228"/>
      <c r="G55" s="17"/>
      <c r="H55" s="17"/>
      <c r="I55" s="13"/>
    </row>
    <row r="56" spans="1:9" ht="15" customHeight="1">
      <c r="A56" s="17" t="s">
        <v>50</v>
      </c>
      <c r="B56" s="12" t="e">
        <f>VLOOKUP($E56,УЧАСТНИКИ!$A$2:$L$655,3,FALSE)</f>
        <v>#N/A</v>
      </c>
      <c r="C56" s="13" t="e">
        <f>VLOOKUP($E56,УЧАСТНИКИ!$A$2:$L$655,4,FALSE)</f>
        <v>#N/A</v>
      </c>
      <c r="D56" s="257" t="e">
        <f>VLOOKUP($E56,УЧАСТНИКИ!$A$2:$L$655,5,FALSE)</f>
        <v>#N/A</v>
      </c>
      <c r="E56" s="265" t="s">
        <v>423</v>
      </c>
      <c r="F56" s="228"/>
      <c r="G56" s="17"/>
      <c r="H56" s="17"/>
      <c r="I56" s="13"/>
    </row>
    <row r="57" spans="1:9" ht="15" customHeight="1">
      <c r="A57" s="107"/>
      <c r="B57" s="113" t="s">
        <v>218</v>
      </c>
      <c r="C57" s="108"/>
      <c r="D57" s="108"/>
      <c r="E57" s="108"/>
      <c r="F57" s="108"/>
      <c r="G57" s="108"/>
      <c r="H57" s="108"/>
      <c r="I57" s="109"/>
    </row>
    <row r="58" spans="1:9" ht="15" customHeight="1">
      <c r="A58" s="17" t="s">
        <v>48</v>
      </c>
      <c r="B58" s="12" t="e">
        <f>VLOOKUP($E58,УЧАСТНИКИ!$A$2:$L$655,3,FALSE)</f>
        <v>#N/A</v>
      </c>
      <c r="C58" s="13" t="e">
        <f>VLOOKUP($E58,УЧАСТНИКИ!$A$2:$L$655,4,FALSE)</f>
        <v>#N/A</v>
      </c>
      <c r="D58" s="257" t="e">
        <f>VLOOKUP($E58,УЧАСТНИКИ!$A$2:$L$655,5,FALSE)</f>
        <v>#N/A</v>
      </c>
      <c r="E58" s="265" t="s">
        <v>799</v>
      </c>
      <c r="F58" s="228"/>
      <c r="G58" s="17"/>
      <c r="H58" s="17"/>
      <c r="I58" s="13"/>
    </row>
    <row r="59" spans="1:9" ht="15" customHeight="1">
      <c r="A59" s="17" t="s">
        <v>49</v>
      </c>
      <c r="B59" s="12" t="e">
        <f>VLOOKUP($E59,УЧАСТНИКИ!$A$2:$L$655,3,FALSE)</f>
        <v>#N/A</v>
      </c>
      <c r="C59" s="13" t="e">
        <f>VLOOKUP($E59,УЧАСТНИКИ!$A$2:$L$655,4,FALSE)</f>
        <v>#N/A</v>
      </c>
      <c r="D59" s="257" t="e">
        <f>VLOOKUP($E59,УЧАСТНИКИ!$A$2:$L$655,5,FALSE)</f>
        <v>#N/A</v>
      </c>
      <c r="E59" s="275" t="s">
        <v>303</v>
      </c>
      <c r="F59" s="228"/>
      <c r="G59" s="17"/>
      <c r="H59" s="17"/>
      <c r="I59" s="13"/>
    </row>
    <row r="60" spans="1:9" ht="15" customHeight="1">
      <c r="A60" s="17" t="s">
        <v>50</v>
      </c>
      <c r="B60" s="12" t="str">
        <f>VLOOKUP($E60,УЧАСТНИКИ!$A$2:$L$655,3,FALSE)</f>
        <v>АФАНАСЬЕВА ВИКТОРИЯ</v>
      </c>
      <c r="C60" s="13" t="str">
        <f>VLOOKUP($E60,УЧАСТНИКИ!$A$2:$L$655,4,FALSE)</f>
        <v>13.04.2009</v>
      </c>
      <c r="D60" s="257" t="str">
        <f>VLOOKUP($E60,УЧАСТНИКИ!$A$2:$L$655,5,FALSE)</f>
        <v>СШОРК ЦСКА (СКА, Ростов н/Д)</v>
      </c>
      <c r="E60" s="254" t="s">
        <v>168</v>
      </c>
      <c r="F60" s="228"/>
      <c r="G60" s="17"/>
      <c r="H60" s="17"/>
      <c r="I60" s="13"/>
    </row>
    <row r="61" spans="1:9" ht="15" customHeight="1">
      <c r="A61" s="107"/>
      <c r="B61" s="113" t="s">
        <v>227</v>
      </c>
      <c r="C61" s="108"/>
      <c r="D61" s="108"/>
      <c r="E61" s="108"/>
      <c r="F61" s="108"/>
      <c r="G61" s="108"/>
      <c r="H61" s="108"/>
      <c r="I61" s="109"/>
    </row>
    <row r="62" spans="1:9" ht="15" customHeight="1">
      <c r="A62" s="17" t="s">
        <v>48</v>
      </c>
      <c r="B62" s="12" t="str">
        <f>VLOOKUP($E62,УЧАСТНИКИ!$A$2:$L$655,3,FALSE)</f>
        <v>ТУЖАКОВА ЯНА</v>
      </c>
      <c r="C62" s="13" t="str">
        <f>VLOOKUP($E62,УЧАСТНИКИ!$A$2:$L$655,4,FALSE)</f>
        <v>15.09.2009</v>
      </c>
      <c r="D62" s="257" t="str">
        <f>VLOOKUP($E62,УЧАСТНИКИ!$A$2:$L$655,5,FALSE)</f>
        <v>АЗОВ СШ-2</v>
      </c>
      <c r="E62" s="254" t="s">
        <v>376</v>
      </c>
      <c r="F62" s="228"/>
      <c r="G62" s="17"/>
      <c r="H62" s="17"/>
      <c r="I62" s="13"/>
    </row>
    <row r="63" spans="1:9" ht="15" customHeight="1">
      <c r="A63" s="17" t="s">
        <v>49</v>
      </c>
      <c r="B63" s="12" t="str">
        <f>VLOOKUP($E63,УЧАСТНИКИ!$A$2:$L$655,3,FALSE)</f>
        <v>ТЮЧКАЛОВА АЛЕКСАНДРА</v>
      </c>
      <c r="C63" s="13" t="str">
        <f>VLOOKUP($E63,УЧАСТНИКИ!$A$2:$L$655,4,FALSE)</f>
        <v>08.04.2004</v>
      </c>
      <c r="D63" s="257" t="str">
        <f>VLOOKUP($E63,УЧАСТНИКИ!$A$2:$L$655,5,FALSE)</f>
        <v>РОСТОВ ГБУ ДО РО СШОР-5</v>
      </c>
      <c r="E63" s="254" t="s">
        <v>99</v>
      </c>
      <c r="F63" s="228"/>
      <c r="G63" s="17"/>
      <c r="H63" s="17"/>
      <c r="I63" s="13"/>
    </row>
    <row r="64" spans="1:9" ht="15" customHeight="1">
      <c r="A64" s="17" t="s">
        <v>50</v>
      </c>
      <c r="B64" s="12" t="str">
        <f>VLOOKUP($E64,УЧАСТНИКИ!$A$2:$L$655,3,FALSE)</f>
        <v>АНОХИНА ДИАНА</v>
      </c>
      <c r="C64" s="13" t="str">
        <f>VLOOKUP($E64,УЧАСТНИКИ!$A$2:$L$655,4,FALSE)</f>
        <v>29.11.2009</v>
      </c>
      <c r="D64" s="257" t="str">
        <f>VLOOKUP($E64,УЧАСТНИКИ!$A$2:$L$655,5,FALSE)</f>
        <v>СШОРК ЦСКА (СКА, Ростов н/Д)</v>
      </c>
      <c r="E64" s="254" t="s">
        <v>207</v>
      </c>
      <c r="F64" s="228"/>
      <c r="G64" s="17"/>
      <c r="H64" s="17"/>
      <c r="I64" s="13"/>
    </row>
    <row r="65" spans="1:9" ht="15" customHeight="1">
      <c r="A65" s="107"/>
      <c r="B65" s="113" t="s">
        <v>768</v>
      </c>
      <c r="C65" s="108"/>
      <c r="D65" s="108"/>
      <c r="E65" s="108"/>
      <c r="F65" s="108"/>
      <c r="G65" s="108"/>
      <c r="H65" s="108"/>
      <c r="I65" s="109"/>
    </row>
    <row r="66" spans="1:9" ht="15" customHeight="1">
      <c r="A66" s="17" t="s">
        <v>48</v>
      </c>
      <c r="B66" s="12" t="str">
        <f>VLOOKUP($E66,УЧАСТНИКИ!$A$2:$L$655,3,FALSE)</f>
        <v>ШУВАЛОВА АННА</v>
      </c>
      <c r="C66" s="13" t="str">
        <f>VLOOKUP($E66,УЧАСТНИКИ!$A$2:$L$655,4,FALSE)</f>
        <v>06.04.2009</v>
      </c>
      <c r="D66" s="257" t="str">
        <f>VLOOKUP($E66,УЧАСТНИКИ!$A$2:$L$655,5,FALSE)</f>
        <v>РОСТОВ СШ-1</v>
      </c>
      <c r="E66" s="265" t="s">
        <v>466</v>
      </c>
      <c r="F66" s="228"/>
      <c r="G66" s="17"/>
      <c r="H66" s="17"/>
      <c r="I66" s="191">
        <f>VLOOKUP($E66,УЧАСТНИКИ!$A$2:$L$655,9,FALSE)</f>
        <v>0</v>
      </c>
    </row>
    <row r="67" spans="1:9" ht="15" customHeight="1">
      <c r="A67" s="17" t="s">
        <v>49</v>
      </c>
      <c r="B67" s="12" t="str">
        <f>VLOOKUP($E67,УЧАСТНИКИ!$A$2:$L$655,3,FALSE)</f>
        <v>ТЕРЛИКОВА ВЛАДИСЛАВА</v>
      </c>
      <c r="C67" s="13" t="str">
        <f>VLOOKUP($E67,УЧАСТНИКИ!$A$2:$L$655,4,FALSE)</f>
        <v>27.01.2008</v>
      </c>
      <c r="D67" s="257" t="str">
        <f>VLOOKUP($E67,УЧАСТНИКИ!$A$2:$L$655,5,FALSE)</f>
        <v>РОСТОВ СШ-1</v>
      </c>
      <c r="E67" s="254" t="s">
        <v>748</v>
      </c>
      <c r="F67" s="228"/>
      <c r="G67" s="17"/>
      <c r="H67" s="17"/>
      <c r="I67" s="191">
        <f>VLOOKUP($E67,УЧАСТНИКИ!$A$2:$L$655,9,FALSE)</f>
        <v>0</v>
      </c>
    </row>
    <row r="68" spans="1:9" ht="15" customHeight="1">
      <c r="A68" s="17" t="s">
        <v>50</v>
      </c>
      <c r="B68" s="12" t="str">
        <f>VLOOKUP($E68,УЧАСТНИКИ!$A$2:$L$655,3,FALSE)</f>
        <v>ПОЛЯКОВА ЕКАТЕРИНА</v>
      </c>
      <c r="C68" s="13" t="str">
        <f>VLOOKUP($E68,УЧАСТНИКИ!$A$2:$L$655,4,FALSE)</f>
        <v>13.02.2008</v>
      </c>
      <c r="D68" s="257" t="str">
        <f>VLOOKUP($E68,УЧАСТНИКИ!$A$2:$L$655,5,FALSE)</f>
        <v>СШОРК ЦСКА (СКА, Ростов н/Д)</v>
      </c>
      <c r="E68" s="254" t="s">
        <v>257</v>
      </c>
      <c r="F68" s="228"/>
      <c r="G68" s="17"/>
      <c r="H68" s="17"/>
      <c r="I68" s="191">
        <f>VLOOKUP($E68,УЧАСТНИКИ!$A$2:$L$655,9,FALSE)</f>
        <v>0</v>
      </c>
    </row>
    <row r="69" spans="1:9" ht="15" customHeight="1">
      <c r="A69" s="110"/>
      <c r="B69" s="113" t="s">
        <v>769</v>
      </c>
      <c r="C69" s="111"/>
      <c r="D69" s="111"/>
      <c r="E69" s="111"/>
      <c r="F69" s="111"/>
      <c r="G69" s="111"/>
      <c r="H69" s="111"/>
      <c r="I69" s="196"/>
    </row>
    <row r="70" spans="1:9" ht="15" customHeight="1">
      <c r="A70" s="17" t="s">
        <v>48</v>
      </c>
      <c r="B70" s="12" t="e">
        <f>VLOOKUP($E70,УЧАСТНИКИ!$A$2:$L$655,3,FALSE)</f>
        <v>#N/A</v>
      </c>
      <c r="C70" s="13" t="e">
        <f>VLOOKUP($E70,УЧАСТНИКИ!$A$2:$L$655,4,FALSE)</f>
        <v>#N/A</v>
      </c>
      <c r="D70" s="257" t="e">
        <f>VLOOKUP($E70,УЧАСТНИКИ!$A$2:$L$655,5,FALSE)</f>
        <v>#N/A</v>
      </c>
      <c r="E70" s="265" t="s">
        <v>599</v>
      </c>
      <c r="F70" s="228"/>
      <c r="G70" s="17"/>
      <c r="H70" s="17"/>
      <c r="I70" s="191" t="e">
        <f>VLOOKUP($E70,УЧАСТНИКИ!$A$2:$L$655,9,FALSE)</f>
        <v>#N/A</v>
      </c>
    </row>
    <row r="71" spans="1:9" ht="15" customHeight="1">
      <c r="A71" s="17" t="s">
        <v>49</v>
      </c>
      <c r="B71" s="12" t="str">
        <f>VLOOKUP($E71,УЧАСТНИКИ!$A$2:$L$655,3,FALSE)</f>
        <v>ВАСИЛЬЕВА ВИКТОРИЯ</v>
      </c>
      <c r="C71" s="13" t="str">
        <f>VLOOKUP($E71,УЧАСТНИКИ!$A$2:$L$655,4,FALSE)</f>
        <v>25.06.2007</v>
      </c>
      <c r="D71" s="257" t="str">
        <f>VLOOKUP($E71,УЧАСТНИКИ!$A$2:$L$655,5,FALSE)</f>
        <v>РОСТОВ РОУОР</v>
      </c>
      <c r="E71" s="254" t="s">
        <v>213</v>
      </c>
      <c r="F71" s="228"/>
      <c r="G71" s="17"/>
      <c r="H71" s="17"/>
      <c r="I71" s="191">
        <f>VLOOKUP($E71,УЧАСТНИКИ!$A$2:$L$655,9,FALSE)</f>
        <v>0</v>
      </c>
    </row>
    <row r="72" spans="1:9" ht="15" customHeight="1">
      <c r="A72" s="17" t="s">
        <v>50</v>
      </c>
      <c r="B72" s="12" t="str">
        <f>VLOOKUP($E72,УЧАСТНИКИ!$A$2:$L$655,3,FALSE)</f>
        <v>КУРИНА ЕЛИЗАВЕТА</v>
      </c>
      <c r="C72" s="13" t="str">
        <f>VLOOKUP($E72,УЧАСТНИКИ!$A$2:$L$655,4,FALSE)</f>
        <v>24.02.2008</v>
      </c>
      <c r="D72" s="257" t="str">
        <f>VLOOKUP($E72,УЧАСТНИКИ!$A$2:$L$655,5,FALSE)</f>
        <v>МБУ ДО СШ № 2ТАГАНРОГ</v>
      </c>
      <c r="E72" s="254" t="s">
        <v>694</v>
      </c>
      <c r="F72" s="228"/>
      <c r="G72" s="17"/>
      <c r="H72" s="17"/>
      <c r="I72" s="191">
        <f>VLOOKUP($E72,УЧАСТНИКИ!$A$2:$L$655,9,FALSE)</f>
        <v>0</v>
      </c>
    </row>
    <row r="73" spans="1:9" ht="15" customHeight="1">
      <c r="A73" s="110"/>
      <c r="B73" s="113" t="s">
        <v>802</v>
      </c>
      <c r="C73" s="111"/>
      <c r="D73" s="111"/>
      <c r="E73" s="111"/>
      <c r="F73" s="111"/>
      <c r="G73" s="111"/>
      <c r="H73" s="111"/>
      <c r="I73" s="196"/>
    </row>
    <row r="74" spans="1:9" ht="15" customHeight="1">
      <c r="A74" s="17" t="s">
        <v>48</v>
      </c>
      <c r="B74" s="266" t="e">
        <f>VLOOKUP($E74,УЧАСТНИКИ!$A$2:$L$655,3,FALSE)</f>
        <v>#N/A</v>
      </c>
      <c r="C74" s="359" t="e">
        <f>VLOOKUP($E74,УЧАСТНИКИ!$A$2:$L$655,4,FALSE)</f>
        <v>#N/A</v>
      </c>
      <c r="D74" s="268" t="e">
        <f>VLOOKUP($E74,УЧАСТНИКИ!$A$2:$L$655,5,FALSE)</f>
        <v>#N/A</v>
      </c>
      <c r="E74" s="265" t="s">
        <v>235</v>
      </c>
      <c r="F74" s="228"/>
      <c r="G74" s="17"/>
      <c r="H74" s="17"/>
      <c r="I74" s="191" t="e">
        <f>VLOOKUP($E74,УЧАСТНИКИ!$A$2:$L$655,9,FALSE)</f>
        <v>#N/A</v>
      </c>
    </row>
    <row r="75" spans="1:9" ht="15" customHeight="1">
      <c r="A75" s="17" t="s">
        <v>49</v>
      </c>
      <c r="B75" s="12" t="str">
        <f>VLOOKUP($E75,УЧАСТНИКИ!$A$2:$L$655,3,FALSE)</f>
        <v>СИДОРЕНКО СОФИЯ</v>
      </c>
      <c r="C75" s="13" t="str">
        <f>VLOOKUP($E75,УЧАСТНИКИ!$A$2:$L$655,4,FALSE)</f>
        <v>10.10.2008</v>
      </c>
      <c r="D75" s="257" t="str">
        <f>VLOOKUP($E75,УЧАСТНИКИ!$A$2:$L$655,5,FALSE)</f>
        <v>МБУ ДО СШ № 2ТАГАНРОГ</v>
      </c>
      <c r="E75" s="265" t="s">
        <v>700</v>
      </c>
      <c r="F75" s="228"/>
      <c r="G75" s="17"/>
      <c r="H75" s="17"/>
      <c r="I75" s="191">
        <f>VLOOKUP($E75,УЧАСТНИКИ!$A$2:$L$655,9,FALSE)</f>
        <v>0</v>
      </c>
    </row>
    <row r="76" spans="1:9" ht="15" customHeight="1">
      <c r="A76" s="17" t="s">
        <v>50</v>
      </c>
      <c r="B76" s="12" t="e">
        <f>VLOOKUP($E76,УЧАСТНИКИ!$A$2:$L$655,3,FALSE)</f>
        <v>#N/A</v>
      </c>
      <c r="C76" s="13" t="e">
        <f>VLOOKUP($E76,УЧАСТНИКИ!$A$2:$L$655,4,FALSE)</f>
        <v>#N/A</v>
      </c>
      <c r="D76" s="257" t="e">
        <f>VLOOKUP($E76,УЧАСТНИКИ!$A$2:$L$655,5,FALSE)</f>
        <v>#N/A</v>
      </c>
      <c r="E76" s="265" t="s">
        <v>584</v>
      </c>
      <c r="F76" s="228"/>
      <c r="G76" s="17"/>
      <c r="H76" s="17"/>
      <c r="I76" s="191" t="e">
        <f>VLOOKUP($E76,УЧАСТНИКИ!$A$2:$L$655,9,FALSE)</f>
        <v>#N/A</v>
      </c>
    </row>
    <row r="77" spans="1:9" ht="15" customHeight="1">
      <c r="A77" s="110"/>
      <c r="B77" s="113" t="s">
        <v>803</v>
      </c>
      <c r="C77" s="111"/>
      <c r="D77" s="111"/>
      <c r="E77" s="111"/>
      <c r="F77" s="111"/>
      <c r="G77" s="111"/>
      <c r="H77" s="111"/>
      <c r="I77" s="196"/>
    </row>
    <row r="78" spans="1:9" ht="15" customHeight="1">
      <c r="A78" s="17" t="s">
        <v>48</v>
      </c>
      <c r="B78" s="12" t="str">
        <f>VLOOKUP($E78,УЧАСТНИКИ!$A$2:$L$655,3,FALSE)</f>
        <v>ВАСЮТИНА ВИКТОРИЯ</v>
      </c>
      <c r="C78" s="13" t="str">
        <f>VLOOKUP($E78,УЧАСТНИКИ!$A$2:$L$655,4,FALSE)</f>
        <v>16.10.2009</v>
      </c>
      <c r="D78" s="29" t="str">
        <f>VLOOKUP($E78,УЧАСТНИКИ!$A$2:$L$655,5,FALSE)</f>
        <v>РОСТОВ СШ-1</v>
      </c>
      <c r="E78" s="17" t="s">
        <v>532</v>
      </c>
      <c r="F78" s="17"/>
      <c r="G78" s="17"/>
      <c r="H78" s="17"/>
      <c r="I78" s="191">
        <f>VLOOKUP($E78,УЧАСТНИКИ!$A$2:$L$655,9,FALSE)</f>
        <v>0</v>
      </c>
    </row>
    <row r="79" spans="1:9" ht="15" customHeight="1">
      <c r="A79" s="17" t="s">
        <v>49</v>
      </c>
      <c r="B79" s="198" t="str">
        <f>VLOOKUP($E79,УЧАСТНИКИ!$A$2:$L$655,3,FALSE)</f>
        <v>МИТРОХИНА КИРА</v>
      </c>
      <c r="C79" s="17" t="str">
        <f>VLOOKUP($E79,УЧАСТНИКИ!$A$2:$L$655,4,FALSE)</f>
        <v>20.09.2007</v>
      </c>
      <c r="D79" s="29" t="str">
        <f>VLOOKUP($E79,УЧАСТНИКИ!$A$2:$L$655,5,FALSE)</f>
        <v>РОСТОВ РОУОР ШАХТЫ</v>
      </c>
      <c r="E79" s="265" t="s">
        <v>304</v>
      </c>
      <c r="F79" s="17"/>
      <c r="G79" s="17"/>
      <c r="H79" s="17"/>
      <c r="I79" s="191">
        <f>VLOOKUP($E79,УЧАСТНИКИ!$A$2:$L$655,9,FALSE)</f>
        <v>0</v>
      </c>
    </row>
    <row r="80" spans="1:9" ht="15" customHeight="1">
      <c r="A80" s="17" t="s">
        <v>50</v>
      </c>
      <c r="B80" s="12" t="str">
        <f>VLOOKUP($E80,УЧАСТНИКИ!$A$2:$L$655,3,FALSE)</f>
        <v>ШАЛАЕВА ЕКАТЕРИНА</v>
      </c>
      <c r="C80" s="13" t="str">
        <f>VLOOKUP($E80,УЧАСТНИКИ!$A$2:$L$655,4,FALSE)</f>
        <v>21.06.2010</v>
      </c>
      <c r="D80" s="29" t="str">
        <f>VLOOKUP($E80,УЧАСТНИКИ!$A$2:$L$655,5,FALSE)</f>
        <v>АЗОВ СШ-2</v>
      </c>
      <c r="E80" s="265" t="s">
        <v>399</v>
      </c>
      <c r="F80" s="17"/>
      <c r="G80" s="17"/>
      <c r="H80" s="17"/>
      <c r="I80" s="191">
        <f>VLOOKUP($E80,УЧАСТНИКИ!$A$2:$L$655,9,FALSE)</f>
        <v>0</v>
      </c>
    </row>
    <row r="81" spans="1:9">
      <c r="A81" s="110"/>
      <c r="B81" s="113" t="s">
        <v>804</v>
      </c>
      <c r="C81" s="111"/>
      <c r="D81" s="111"/>
      <c r="E81" s="111"/>
      <c r="F81" s="111"/>
      <c r="G81" s="111"/>
      <c r="H81" s="111"/>
      <c r="I81" s="196"/>
    </row>
    <row r="82" spans="1:9">
      <c r="A82" s="17" t="s">
        <v>48</v>
      </c>
      <c r="B82" s="12" t="e">
        <f>VLOOKUP($E82,УЧАСТНИКИ!$A$2:$L$655,3,FALSE)</f>
        <v>#N/A</v>
      </c>
      <c r="C82" s="13" t="e">
        <f>VLOOKUP($E82,УЧАСТНИКИ!$A$2:$L$655,4,FALSE)</f>
        <v>#N/A</v>
      </c>
      <c r="D82" s="29" t="e">
        <f>VLOOKUP($E82,УЧАСТНИКИ!$A$2:$L$655,5,FALSE)</f>
        <v>#N/A</v>
      </c>
      <c r="E82" s="17" t="s">
        <v>302</v>
      </c>
      <c r="F82" s="17"/>
      <c r="G82" s="17"/>
      <c r="H82" s="17"/>
      <c r="I82" s="191" t="e">
        <f>VLOOKUP($E82,УЧАСТНИКИ!$A$2:$L$655,9,FALSE)</f>
        <v>#N/A</v>
      </c>
    </row>
    <row r="83" spans="1:9" ht="14.25" customHeight="1">
      <c r="A83" s="17" t="s">
        <v>49</v>
      </c>
      <c r="B83" s="12" t="str">
        <f>VLOOKUP($E83,УЧАСТНИКИ!$A$2:$L$655,3,FALSE)</f>
        <v>МОРОЗОВА ВАЛЕРИЯ</v>
      </c>
      <c r="C83" s="13" t="str">
        <f>VLOOKUP($E83,УЧАСТНИКИ!$A$2:$L$655,4,FALSE)</f>
        <v>00.00.2006</v>
      </c>
      <c r="D83" s="29" t="str">
        <f>VLOOKUP($E83,УЧАСТНИКИ!$A$2:$L$655,5,FALSE)</f>
        <v>ТАГАНРОГ СШОР-13</v>
      </c>
      <c r="E83" s="17" t="s">
        <v>223</v>
      </c>
      <c r="F83" s="17"/>
      <c r="G83" s="17"/>
      <c r="H83" s="17"/>
      <c r="I83" s="191">
        <f>VLOOKUP($E83,УЧАСТНИКИ!$A$2:$L$655,9,FALSE)</f>
        <v>0</v>
      </c>
    </row>
    <row r="84" spans="1:9" ht="14.25" customHeight="1">
      <c r="A84" s="17" t="s">
        <v>50</v>
      </c>
      <c r="B84" s="12" t="e">
        <f>VLOOKUP($E84,УЧАСТНИКИ!$A$2:$L$655,3,FALSE)</f>
        <v>#N/A</v>
      </c>
      <c r="C84" s="13" t="e">
        <f>VLOOKUP($E84,УЧАСТНИКИ!$A$2:$L$655,4,FALSE)</f>
        <v>#N/A</v>
      </c>
      <c r="D84" s="29" t="e">
        <f>VLOOKUP($E84,УЧАСТНИКИ!$A$2:$L$655,5,FALSE)</f>
        <v>#N/A</v>
      </c>
      <c r="E84" s="17" t="s">
        <v>551</v>
      </c>
      <c r="F84" s="17"/>
      <c r="G84" s="17"/>
      <c r="H84" s="17"/>
      <c r="I84" s="191" t="e">
        <f>VLOOKUP($E84,УЧАСТНИКИ!$A$2:$L$655,9,FALSE)</f>
        <v>#N/A</v>
      </c>
    </row>
    <row r="85" spans="1:9">
      <c r="A85" s="110"/>
      <c r="B85" s="113" t="s">
        <v>805</v>
      </c>
      <c r="C85" s="111"/>
      <c r="D85" s="111"/>
      <c r="E85" s="111"/>
      <c r="F85" s="111"/>
      <c r="G85" s="111"/>
      <c r="H85" s="111"/>
      <c r="I85" s="196"/>
    </row>
    <row r="86" spans="1:9" ht="25.5">
      <c r="A86" s="17" t="s">
        <v>48</v>
      </c>
      <c r="B86" s="12" t="str">
        <f>VLOOKUP($E86,УЧАСТНИКИ!$A$2:$L$655,3,FALSE)</f>
        <v>ОСЬКИНА ЕВА</v>
      </c>
      <c r="C86" s="13" t="str">
        <f>VLOOKUP($E86,УЧАСТНИКИ!$A$2:$L$655,4,FALSE)</f>
        <v>15.09.2010</v>
      </c>
      <c r="D86" s="29" t="str">
        <f>VLOOKUP($E86,УЧАСТНИКИ!$A$2:$L$655,5,FALSE)</f>
        <v>СШОРК ЦСКА (СКА, Ростов н/Д)</v>
      </c>
      <c r="E86" s="17" t="s">
        <v>91</v>
      </c>
      <c r="F86" s="17"/>
      <c r="G86" s="17"/>
      <c r="H86" s="17"/>
      <c r="I86" s="191">
        <f>VLOOKUP($E86,УЧАСТНИКИ!$A$2:$L$655,9,FALSE)</f>
        <v>0</v>
      </c>
    </row>
    <row r="87" spans="1:9">
      <c r="A87" s="17" t="s">
        <v>49</v>
      </c>
      <c r="B87" s="12" t="str">
        <f>VLOOKUP($E87,УЧАСТНИКИ!$A$2:$L$655,3,FALSE)</f>
        <v>АНДРИЕНКО ВАРВАРА</v>
      </c>
      <c r="C87" s="13" t="str">
        <f>VLOOKUP($E87,УЧАСТНИКИ!$A$2:$L$655,4,FALSE)</f>
        <v>11.08.2008</v>
      </c>
      <c r="D87" s="29" t="str">
        <f>VLOOKUP($E87,УЧАСТНИКИ!$A$2:$L$655,5,FALSE)</f>
        <v>РОСТОВ СШ-1</v>
      </c>
      <c r="E87" s="17" t="s">
        <v>256</v>
      </c>
      <c r="F87" s="17"/>
      <c r="G87" s="17"/>
      <c r="H87" s="17"/>
      <c r="I87" s="191">
        <f>VLOOKUP($E87,УЧАСТНИКИ!$A$2:$L$655,9,FALSE)</f>
        <v>0</v>
      </c>
    </row>
    <row r="88" spans="1:9">
      <c r="A88" s="17" t="s">
        <v>50</v>
      </c>
      <c r="B88" s="12" t="str">
        <f>VLOOKUP($E88,УЧАСТНИКИ!$A$2:$L$655,3,FALSE)</f>
        <v>ПИНЧУК ВЛАДА</v>
      </c>
      <c r="C88" s="13" t="str">
        <f>VLOOKUP($E88,УЧАСТНИКИ!$A$2:$L$655,4,FALSE)</f>
        <v>30.11.2009</v>
      </c>
      <c r="D88" s="29" t="str">
        <f>VLOOKUP($E88,УЧАСТНИКИ!$A$2:$L$655,5,FALSE)</f>
        <v>АЗОВ СШ-2</v>
      </c>
      <c r="E88" s="17" t="s">
        <v>372</v>
      </c>
      <c r="F88" s="17"/>
      <c r="G88" s="17"/>
      <c r="H88" s="17"/>
      <c r="I88" s="191">
        <f>VLOOKUP($E88,УЧАСТНИКИ!$A$2:$L$655,9,FALSE)</f>
        <v>0</v>
      </c>
    </row>
    <row r="89" spans="1:9">
      <c r="A89" s="110"/>
      <c r="B89" s="113" t="s">
        <v>806</v>
      </c>
      <c r="C89" s="111"/>
      <c r="D89" s="111"/>
      <c r="E89" s="111"/>
      <c r="F89" s="111"/>
      <c r="G89" s="111"/>
      <c r="H89" s="111"/>
      <c r="I89" s="196"/>
    </row>
    <row r="90" spans="1:9">
      <c r="A90" s="17" t="s">
        <v>48</v>
      </c>
      <c r="B90" s="12" t="str">
        <f>VLOOKUP($E90,УЧАСТНИКИ!$A$2:$L$655,3,FALSE)</f>
        <v>ЛИВАНОВСКАЯ СОФИЯ</v>
      </c>
      <c r="C90" s="13" t="str">
        <f>VLOOKUP($E90,УЧАСТНИКИ!$A$2:$L$655,4,FALSE)</f>
        <v>01.04.2009</v>
      </c>
      <c r="D90" s="29" t="str">
        <f>VLOOKUP($E90,УЧАСТНИКИ!$A$2:$L$655,5,FALSE)</f>
        <v>РОСТОВ СШ-1</v>
      </c>
      <c r="E90" s="17" t="s">
        <v>753</v>
      </c>
      <c r="F90" s="17"/>
      <c r="G90" s="17"/>
      <c r="H90" s="17"/>
      <c r="I90" s="191">
        <f>VLOOKUP($E90,УЧАСТНИКИ!$A$2:$L$655,9,FALSE)</f>
        <v>0</v>
      </c>
    </row>
    <row r="91" spans="1:9" ht="25.5">
      <c r="A91" s="17" t="s">
        <v>49</v>
      </c>
      <c r="B91" s="12" t="str">
        <f>VLOOKUP($E91,УЧАСТНИКИ!$A$2:$L$655,3,FALSE)</f>
        <v>ТИХОНОВА ЕЛИЗАВЕТА</v>
      </c>
      <c r="C91" s="13" t="str">
        <f>VLOOKUP($E91,УЧАСТНИКИ!$A$2:$L$655,4,FALSE)</f>
        <v>24.09.2008</v>
      </c>
      <c r="D91" s="29" t="str">
        <f>VLOOKUP($E91,УЧАСТНИКИ!$A$2:$L$655,5,FALSE)</f>
        <v>ГУКОВО СШ ПРОМЕТЕЙ</v>
      </c>
      <c r="E91" s="17" t="s">
        <v>166</v>
      </c>
      <c r="F91" s="17"/>
      <c r="G91" s="17"/>
      <c r="H91" s="17"/>
      <c r="I91" s="191">
        <f>VLOOKUP($E91,УЧАСТНИКИ!$A$2:$L$655,9,FALSE)</f>
        <v>0</v>
      </c>
    </row>
    <row r="92" spans="1:9">
      <c r="A92" s="17" t="s">
        <v>50</v>
      </c>
      <c r="B92" s="12" t="e">
        <f>VLOOKUP($E92,УЧАСТНИКИ!$A$2:$L$655,3,FALSE)</f>
        <v>#N/A</v>
      </c>
      <c r="C92" s="13" t="e">
        <f>VLOOKUP($E92,УЧАСТНИКИ!$A$2:$L$655,4,FALSE)</f>
        <v>#N/A</v>
      </c>
      <c r="D92" s="29" t="e">
        <f>VLOOKUP($E92,УЧАСТНИКИ!$A$2:$L$655,5,FALSE)</f>
        <v>#N/A</v>
      </c>
      <c r="E92" s="17" t="s">
        <v>554</v>
      </c>
      <c r="F92" s="17"/>
      <c r="G92" s="17"/>
      <c r="H92" s="17"/>
      <c r="I92" s="191" t="e">
        <f>VLOOKUP($E92,УЧАСТНИКИ!$A$2:$L$655,9,FALSE)</f>
        <v>#N/A</v>
      </c>
    </row>
    <row r="93" spans="1:9">
      <c r="A93" s="110"/>
      <c r="B93" s="113" t="s">
        <v>807</v>
      </c>
      <c r="C93" s="111"/>
      <c r="D93" s="111"/>
      <c r="E93" s="111"/>
      <c r="F93" s="111"/>
      <c r="G93" s="111"/>
      <c r="H93" s="111"/>
      <c r="I93" s="196"/>
    </row>
    <row r="94" spans="1:9">
      <c r="A94" s="17" t="s">
        <v>48</v>
      </c>
      <c r="B94" s="12" t="e">
        <f>VLOOKUP($E94,УЧАСТНИКИ!$A$2:$L$655,3,FALSE)</f>
        <v>#N/A</v>
      </c>
      <c r="C94" s="13" t="e">
        <f>VLOOKUP($E94,УЧАСТНИКИ!$A$2:$L$655,4,FALSE)</f>
        <v>#N/A</v>
      </c>
      <c r="D94" s="29" t="e">
        <f>VLOOKUP($E94,УЧАСТНИКИ!$A$2:$L$655,5,FALSE)</f>
        <v>#N/A</v>
      </c>
      <c r="E94" s="17" t="s">
        <v>435</v>
      </c>
      <c r="F94" s="17"/>
      <c r="G94" s="17"/>
      <c r="H94" s="17"/>
      <c r="I94" s="191" t="e">
        <f>VLOOKUP($E94,УЧАСТНИКИ!$A$2:$L$655,9,FALSE)</f>
        <v>#N/A</v>
      </c>
    </row>
    <row r="95" spans="1:9">
      <c r="A95" s="17" t="s">
        <v>49</v>
      </c>
      <c r="B95" s="12" t="str">
        <f>VLOOKUP($E95,УЧАСТНИКИ!$A$2:$L$655,3,FALSE)</f>
        <v>ГАРАЩЕНКО АРИНА</v>
      </c>
      <c r="C95" s="13" t="str">
        <f>VLOOKUP($E95,УЧАСТНИКИ!$A$2:$L$655,4,FALSE)</f>
        <v>26.04.2008</v>
      </c>
      <c r="D95" s="29" t="str">
        <f>VLOOKUP($E95,УЧАСТНИКИ!$A$2:$L$655,5,FALSE)</f>
        <v>АЗОВ СШ-2</v>
      </c>
      <c r="E95" s="17" t="s">
        <v>394</v>
      </c>
      <c r="F95" s="17"/>
      <c r="G95" s="17"/>
      <c r="H95" s="17"/>
      <c r="I95" s="191">
        <f>VLOOKUP($E95,УЧАСТНИКИ!$A$2:$L$655,9,FALSE)</f>
        <v>0</v>
      </c>
    </row>
    <row r="96" spans="1:9">
      <c r="A96" s="17" t="s">
        <v>50</v>
      </c>
      <c r="B96" s="12" t="e">
        <f>VLOOKUP($E96,УЧАСТНИКИ!$A$2:$L$655,3,FALSE)</f>
        <v>#N/A</v>
      </c>
      <c r="C96" s="13" t="e">
        <f>VLOOKUP($E96,УЧАСТНИКИ!$A$2:$L$655,4,FALSE)</f>
        <v>#N/A</v>
      </c>
      <c r="D96" s="29" t="e">
        <f>VLOOKUP($E96,УЧАСТНИКИ!$A$2:$L$655,5,FALSE)</f>
        <v>#N/A</v>
      </c>
      <c r="E96" s="17" t="s">
        <v>720</v>
      </c>
      <c r="F96" s="17"/>
      <c r="G96" s="17"/>
      <c r="H96" s="17"/>
      <c r="I96" s="191" t="e">
        <f>VLOOKUP($E96,УЧАСТНИКИ!$A$2:$L$655,9,FALSE)</f>
        <v>#N/A</v>
      </c>
    </row>
    <row r="97" spans="1:9" ht="15" customHeight="1">
      <c r="A97" s="110"/>
      <c r="B97" s="113" t="s">
        <v>808</v>
      </c>
      <c r="C97" s="111"/>
      <c r="D97" s="111"/>
      <c r="E97" s="111"/>
      <c r="F97" s="111"/>
      <c r="G97" s="111"/>
      <c r="H97" s="111"/>
      <c r="I97" s="196"/>
    </row>
    <row r="98" spans="1:9" ht="15" customHeight="1">
      <c r="A98" s="17" t="s">
        <v>48</v>
      </c>
      <c r="B98" s="12" t="e">
        <f>VLOOKUP($E98,УЧАСТНИКИ!$A$2:$L$655,3,FALSE)</f>
        <v>#N/A</v>
      </c>
      <c r="C98" s="13" t="e">
        <f>VLOOKUP($E98,УЧАСТНИКИ!$A$2:$L$655,4,FALSE)</f>
        <v>#N/A</v>
      </c>
      <c r="D98" s="29" t="e">
        <f>VLOOKUP($E98,УЧАСТНИКИ!$A$2:$L$655,5,FALSE)</f>
        <v>#N/A</v>
      </c>
      <c r="E98" s="17" t="s">
        <v>744</v>
      </c>
      <c r="F98" s="17"/>
      <c r="G98" s="17"/>
      <c r="H98" s="17"/>
      <c r="I98" s="191" t="e">
        <f>VLOOKUP($E98,УЧАСТНИКИ!$A$2:$L$655,9,FALSE)</f>
        <v>#N/A</v>
      </c>
    </row>
    <row r="99" spans="1:9" ht="15" customHeight="1">
      <c r="A99" s="17" t="s">
        <v>49</v>
      </c>
      <c r="B99" s="198" t="e">
        <f>VLOOKUP($E99,УЧАСТНИКИ!$A$2:$L$655,3,FALSE)</f>
        <v>#N/A</v>
      </c>
      <c r="C99" s="17" t="e">
        <f>VLOOKUP($E99,УЧАСТНИКИ!$A$2:$L$655,4,FALSE)</f>
        <v>#N/A</v>
      </c>
      <c r="D99" s="29" t="e">
        <f>VLOOKUP($E99,УЧАСТНИКИ!$A$2:$L$655,5,FALSE)</f>
        <v>#N/A</v>
      </c>
      <c r="E99" s="265" t="s">
        <v>305</v>
      </c>
      <c r="F99" s="17"/>
      <c r="G99" s="17"/>
      <c r="H99" s="17"/>
      <c r="I99" s="191" t="e">
        <f>VLOOKUP($E99,УЧАСТНИКИ!$A$2:$L$655,9,FALSE)</f>
        <v>#N/A</v>
      </c>
    </row>
    <row r="100" spans="1:9" ht="15" customHeight="1">
      <c r="A100" s="17" t="s">
        <v>50</v>
      </c>
      <c r="B100" s="12" t="str">
        <f>VLOOKUP($E100,УЧАСТНИКИ!$A$2:$L$655,3,FALSE)</f>
        <v>КОЛОМАЦКАЯ НАТАЛЬЯ</v>
      </c>
      <c r="C100" s="13" t="str">
        <f>VLOOKUP($E100,УЧАСТНИКИ!$A$2:$L$655,4,FALSE)</f>
        <v>25.01.2008</v>
      </c>
      <c r="D100" s="29" t="str">
        <f>VLOOKUP($E100,УЧАСТНИКИ!$A$2:$L$655,5,FALSE)</f>
        <v>РОСТОВ СШ-1</v>
      </c>
      <c r="E100" s="265" t="s">
        <v>261</v>
      </c>
      <c r="F100" s="17"/>
      <c r="G100" s="17"/>
      <c r="H100" s="17"/>
      <c r="I100" s="191">
        <f>VLOOKUP($E100,УЧАСТНИКИ!$A$2:$L$655,9,FALSE)</f>
        <v>0</v>
      </c>
    </row>
    <row r="101" spans="1:9">
      <c r="A101" s="110"/>
      <c r="B101" s="113" t="s">
        <v>809</v>
      </c>
      <c r="C101" s="111"/>
      <c r="D101" s="111"/>
      <c r="E101" s="111"/>
      <c r="F101" s="111"/>
      <c r="G101" s="111"/>
      <c r="H101" s="111"/>
      <c r="I101" s="196"/>
    </row>
    <row r="102" spans="1:9">
      <c r="A102" s="17" t="s">
        <v>48</v>
      </c>
      <c r="B102" s="12" t="str">
        <f>VLOOKUP($E102,УЧАСТНИКИ!$A$2:$L$655,3,FALSE)</f>
        <v>ЛЕЗИНА ВАСИЛИСА</v>
      </c>
      <c r="C102" s="13" t="str">
        <f>VLOOKUP($E102,УЧАСТНИКИ!$A$2:$L$655,4,FALSE)</f>
        <v>10.02.2010</v>
      </c>
      <c r="D102" s="29" t="str">
        <f>VLOOKUP($E102,УЧАСТНИКИ!$A$2:$L$655,5,FALSE)</f>
        <v>ТАГАНРОГ СШОР-13</v>
      </c>
      <c r="E102" s="17" t="s">
        <v>92</v>
      </c>
      <c r="F102" s="17"/>
      <c r="G102" s="17"/>
      <c r="H102" s="17"/>
      <c r="I102" s="191">
        <f>VLOOKUP($E102,УЧАСТНИКИ!$A$2:$L$655,9,FALSE)</f>
        <v>0</v>
      </c>
    </row>
    <row r="103" spans="1:9" ht="14.25" customHeight="1">
      <c r="A103" s="17" t="s">
        <v>49</v>
      </c>
      <c r="B103" s="12" t="str">
        <f>VLOOKUP($E103,УЧАСТНИКИ!$A$2:$L$655,3,FALSE)</f>
        <v>КУЧЕРЯВАЯ АЛЕКСАНДРА</v>
      </c>
      <c r="C103" s="13" t="str">
        <f>VLOOKUP($E103,УЧАСТНИКИ!$A$2:$L$655,4,FALSE)</f>
        <v>8.02.2008</v>
      </c>
      <c r="D103" s="29" t="str">
        <f>VLOOKUP($E103,УЧАСТНИКИ!$A$2:$L$655,5,FALSE)</f>
        <v>ТАГАНРОГ СШОР-13</v>
      </c>
      <c r="E103" s="17" t="s">
        <v>162</v>
      </c>
      <c r="F103" s="17"/>
      <c r="G103" s="17"/>
      <c r="H103" s="17"/>
      <c r="I103" s="191">
        <f>VLOOKUP($E103,УЧАСТНИКИ!$A$2:$L$655,9,FALSE)</f>
        <v>0</v>
      </c>
    </row>
    <row r="104" spans="1:9" ht="14.25" customHeight="1">
      <c r="A104" s="17" t="s">
        <v>50</v>
      </c>
      <c r="B104" s="12" t="str">
        <f>VLOOKUP($E104,УЧАСТНИКИ!$A$2:$L$655,3,FALSE)</f>
        <v>МАГОМЕДОВА ЛЕЙСАН</v>
      </c>
      <c r="C104" s="13" t="str">
        <f>VLOOKUP($E104,УЧАСТНИКИ!$A$2:$L$655,4,FALSE)</f>
        <v>28.12.2009</v>
      </c>
      <c r="D104" s="29" t="str">
        <f>VLOOKUP($E104,УЧАСТНИКИ!$A$2:$L$655,5,FALSE)</f>
        <v>СШОРК ЦСКА (СКА, Ростов н/Д)</v>
      </c>
      <c r="E104" s="17" t="s">
        <v>259</v>
      </c>
      <c r="F104" s="17"/>
      <c r="G104" s="17"/>
      <c r="H104" s="17"/>
      <c r="I104" s="191">
        <f>VLOOKUP($E104,УЧАСТНИКИ!$A$2:$L$655,9,FALSE)</f>
        <v>0</v>
      </c>
    </row>
    <row r="105" spans="1:9">
      <c r="A105" s="110"/>
      <c r="B105" s="113" t="s">
        <v>810</v>
      </c>
      <c r="C105" s="111"/>
      <c r="D105" s="111"/>
      <c r="E105" s="111"/>
      <c r="F105" s="111"/>
      <c r="G105" s="111"/>
      <c r="H105" s="111"/>
      <c r="I105" s="196"/>
    </row>
    <row r="106" spans="1:9">
      <c r="A106" s="17" t="s">
        <v>48</v>
      </c>
      <c r="B106" s="12" t="e">
        <f>VLOOKUP($E106,УЧАСТНИКИ!$A$2:$L$655,3,FALSE)</f>
        <v>#N/A</v>
      </c>
      <c r="C106" s="13" t="e">
        <f>VLOOKUP($E106,УЧАСТНИКИ!$A$2:$L$655,4,FALSE)</f>
        <v>#N/A</v>
      </c>
      <c r="D106" s="29" t="e">
        <f>VLOOKUP($E106,УЧАСТНИКИ!$A$2:$L$655,5,FALSE)</f>
        <v>#N/A</v>
      </c>
      <c r="E106" s="17" t="s">
        <v>300</v>
      </c>
      <c r="F106" s="17"/>
      <c r="G106" s="17"/>
      <c r="H106" s="17"/>
      <c r="I106" s="191" t="e">
        <f>VLOOKUP($E106,УЧАСТНИКИ!$A$2:$L$655,9,FALSE)</f>
        <v>#N/A</v>
      </c>
    </row>
    <row r="107" spans="1:9" ht="25.5">
      <c r="A107" s="17" t="s">
        <v>49</v>
      </c>
      <c r="B107" s="12" t="str">
        <f>VLOOKUP($E107,УЧАСТНИКИ!$A$2:$L$655,3,FALSE)</f>
        <v>ЖУРАВСКАЯ ВИКТОРИЯ</v>
      </c>
      <c r="C107" s="13" t="str">
        <f>VLOOKUP($E107,УЧАСТНИКИ!$A$2:$L$655,4,FALSE)</f>
        <v>03.03.2007</v>
      </c>
      <c r="D107" s="29" t="str">
        <f>VLOOKUP($E107,УЧАСТНИКИ!$A$2:$L$655,5,FALSE)</f>
        <v>БАТАЙСК МБУ ДО СШ</v>
      </c>
      <c r="E107" s="17" t="s">
        <v>405</v>
      </c>
      <c r="F107" s="17"/>
      <c r="G107" s="17"/>
      <c r="H107" s="17"/>
      <c r="I107" s="191">
        <f>VLOOKUP($E107,УЧАСТНИКИ!$A$2:$L$655,9,FALSE)</f>
        <v>0</v>
      </c>
    </row>
    <row r="108" spans="1:9">
      <c r="A108" s="17" t="s">
        <v>50</v>
      </c>
      <c r="B108" s="12" t="str">
        <f>VLOOKUP($E108,УЧАСТНИКИ!$A$2:$L$655,3,FALSE)</f>
        <v>НЕЙМАН ДИАНА</v>
      </c>
      <c r="C108" s="13" t="str">
        <f>VLOOKUP($E108,УЧАСТНИКИ!$A$2:$L$655,4,FALSE)</f>
        <v>06.01.2009</v>
      </c>
      <c r="D108" s="29" t="str">
        <f>VLOOKUP($E108,УЧАСТНИКИ!$A$2:$L$655,5,FALSE)</f>
        <v>РОСТОВ СШ-12</v>
      </c>
      <c r="E108" s="17" t="s">
        <v>685</v>
      </c>
      <c r="F108" s="17"/>
      <c r="G108" s="17"/>
      <c r="H108" s="17"/>
      <c r="I108" s="191">
        <f>VLOOKUP($E108,УЧАСТНИКИ!$A$2:$L$655,9,FALSE)</f>
        <v>0</v>
      </c>
    </row>
    <row r="109" spans="1:9">
      <c r="A109" s="110"/>
      <c r="B109" s="113" t="s">
        <v>811</v>
      </c>
      <c r="C109" s="111"/>
      <c r="D109" s="111"/>
      <c r="E109" s="111"/>
      <c r="F109" s="111"/>
      <c r="G109" s="111"/>
      <c r="H109" s="111"/>
      <c r="I109" s="196"/>
    </row>
    <row r="110" spans="1:9">
      <c r="A110" s="17" t="s">
        <v>48</v>
      </c>
      <c r="B110" s="12" t="e">
        <f>VLOOKUP($E110,УЧАСТНИКИ!$A$2:$L$655,3,FALSE)</f>
        <v>#N/A</v>
      </c>
      <c r="C110" s="13" t="e">
        <f>VLOOKUP($E110,УЧАСТНИКИ!$A$2:$L$655,4,FALSE)</f>
        <v>#N/A</v>
      </c>
      <c r="D110" s="29" t="e">
        <f>VLOOKUP($E110,УЧАСТНИКИ!$A$2:$L$655,5,FALSE)</f>
        <v>#N/A</v>
      </c>
      <c r="E110" s="17" t="s">
        <v>362</v>
      </c>
      <c r="F110" s="17"/>
      <c r="G110" s="17"/>
      <c r="H110" s="17"/>
      <c r="I110" s="191" t="e">
        <f>VLOOKUP($E110,УЧАСТНИКИ!$A$2:$L$655,9,FALSE)</f>
        <v>#N/A</v>
      </c>
    </row>
    <row r="111" spans="1:9" ht="25.5">
      <c r="A111" s="17" t="s">
        <v>49</v>
      </c>
      <c r="B111" s="12" t="str">
        <f>VLOOKUP($E111,УЧАСТНИКИ!$A$2:$L$655,3,FALSE)</f>
        <v>МУХАМЕДЖАНОВА АНАСТАСИЯ</v>
      </c>
      <c r="C111" s="13" t="str">
        <f>VLOOKUP($E111,УЧАСТНИКИ!$A$2:$L$655,4,FALSE)</f>
        <v>07.04.2008</v>
      </c>
      <c r="D111" s="29" t="str">
        <f>VLOOKUP($E111,УЧАСТНИКИ!$A$2:$L$655,5,FALSE)</f>
        <v>СШОРК ЦСКА (СКА, Ростов н/Д)</v>
      </c>
      <c r="E111" s="17" t="s">
        <v>242</v>
      </c>
      <c r="F111" s="17"/>
      <c r="G111" s="17"/>
      <c r="H111" s="17"/>
      <c r="I111" s="191">
        <f>VLOOKUP($E111,УЧАСТНИКИ!$A$2:$L$655,9,FALSE)</f>
        <v>0</v>
      </c>
    </row>
    <row r="112" spans="1:9">
      <c r="A112" s="17" t="s">
        <v>50</v>
      </c>
      <c r="B112" s="12" t="e">
        <f>VLOOKUP($E112,УЧАСТНИКИ!$A$2:$L$655,3,FALSE)</f>
        <v>#N/A</v>
      </c>
      <c r="C112" s="13" t="e">
        <f>VLOOKUP($E112,УЧАСТНИКИ!$A$2:$L$655,4,FALSE)</f>
        <v>#N/A</v>
      </c>
      <c r="D112" s="29" t="e">
        <f>VLOOKUP($E112,УЧАСТНИКИ!$A$2:$L$655,5,FALSE)</f>
        <v>#N/A</v>
      </c>
      <c r="E112" s="17" t="s">
        <v>102</v>
      </c>
      <c r="F112" s="17"/>
      <c r="G112" s="17"/>
      <c r="H112" s="17"/>
      <c r="I112" s="191" t="e">
        <f>VLOOKUP($E112,УЧАСТНИКИ!$A$2:$L$655,9,FALSE)</f>
        <v>#N/A</v>
      </c>
    </row>
    <row r="113" spans="1:9" hidden="1">
      <c r="A113" s="110"/>
      <c r="B113" s="113" t="s">
        <v>812</v>
      </c>
      <c r="C113" s="111"/>
      <c r="D113" s="111"/>
      <c r="E113" s="111"/>
      <c r="F113" s="111"/>
      <c r="G113" s="111"/>
      <c r="H113" s="111"/>
      <c r="I113" s="196"/>
    </row>
    <row r="114" spans="1:9" hidden="1">
      <c r="A114" s="17" t="s">
        <v>48</v>
      </c>
      <c r="B114" s="12" t="e">
        <f>VLOOKUP($E114,УЧАСТНИКИ!$A$2:$L$655,3,FALSE)</f>
        <v>#N/A</v>
      </c>
      <c r="C114" s="13" t="e">
        <f>VLOOKUP($E114,УЧАСТНИКИ!$A$2:$L$655,4,FALSE)</f>
        <v>#N/A</v>
      </c>
      <c r="D114" s="29" t="e">
        <f>VLOOKUP($E114,УЧАСТНИКИ!$A$2:$L$655,5,FALSE)</f>
        <v>#N/A</v>
      </c>
      <c r="E114" s="17"/>
      <c r="F114" s="17"/>
      <c r="G114" s="17"/>
      <c r="H114" s="17"/>
      <c r="I114" s="191" t="e">
        <f>VLOOKUP($E114,УЧАСТНИКИ!$A$2:$L$655,9,FALSE)</f>
        <v>#N/A</v>
      </c>
    </row>
    <row r="115" spans="1:9" hidden="1">
      <c r="A115" s="17" t="s">
        <v>49</v>
      </c>
      <c r="B115" s="12" t="e">
        <f>VLOOKUP($E115,УЧАСТНИКИ!$A$2:$L$655,3,FALSE)</f>
        <v>#N/A</v>
      </c>
      <c r="C115" s="13" t="e">
        <f>VLOOKUP($E115,УЧАСТНИКИ!$A$2:$L$655,4,FALSE)</f>
        <v>#N/A</v>
      </c>
      <c r="D115" s="29" t="e">
        <f>VLOOKUP($E115,УЧАСТНИКИ!$A$2:$L$655,5,FALSE)</f>
        <v>#N/A</v>
      </c>
      <c r="E115" s="17"/>
      <c r="F115" s="17"/>
      <c r="G115" s="17"/>
      <c r="H115" s="17"/>
      <c r="I115" s="191" t="e">
        <f>VLOOKUP($E115,УЧАСТНИКИ!$A$2:$L$655,9,FALSE)</f>
        <v>#N/A</v>
      </c>
    </row>
    <row r="116" spans="1:9" hidden="1">
      <c r="A116" s="17" t="s">
        <v>50</v>
      </c>
      <c r="B116" s="12" t="e">
        <f>VLOOKUP($E116,УЧАСТНИКИ!$A$2:$L$655,3,FALSE)</f>
        <v>#N/A</v>
      </c>
      <c r="C116" s="13" t="e">
        <f>VLOOKUP($E116,УЧАСТНИКИ!$A$2:$L$655,4,FALSE)</f>
        <v>#N/A</v>
      </c>
      <c r="D116" s="29" t="e">
        <f>VLOOKUP($E116,УЧАСТНИКИ!$A$2:$L$655,5,FALSE)</f>
        <v>#N/A</v>
      </c>
      <c r="E116" s="17"/>
      <c r="F116" s="17"/>
      <c r="G116" s="17"/>
      <c r="H116" s="17"/>
      <c r="I116" s="191" t="e">
        <f>VLOOKUP($E116,УЧАСТНИКИ!$A$2:$L$655,9,FALSE)</f>
        <v>#N/A</v>
      </c>
    </row>
    <row r="117" spans="1:9" hidden="1">
      <c r="A117" s="110"/>
      <c r="B117" s="113" t="s">
        <v>813</v>
      </c>
      <c r="C117" s="111"/>
      <c r="D117" s="111"/>
      <c r="E117" s="111"/>
      <c r="F117" s="111"/>
      <c r="G117" s="111"/>
      <c r="H117" s="111"/>
      <c r="I117" s="196"/>
    </row>
    <row r="118" spans="1:9" hidden="1">
      <c r="A118" s="17" t="s">
        <v>48</v>
      </c>
      <c r="B118" s="190" t="e">
        <f>VLOOKUP($E118,УЧАСТНИКИ!$A$2:$L$655,3,FALSE)</f>
        <v>#N/A</v>
      </c>
      <c r="C118" s="191" t="e">
        <f>VLOOKUP($E118,УЧАСТНИКИ!$A$2:$L$655,4,FALSE)</f>
        <v>#N/A</v>
      </c>
      <c r="D118" s="195" t="e">
        <f>VLOOKUP($E118,УЧАСТНИКИ!$A$2:$L$655,5,FALSE)</f>
        <v>#N/A</v>
      </c>
      <c r="E118" s="17"/>
      <c r="F118" s="17"/>
      <c r="G118" s="17"/>
      <c r="H118" s="17"/>
      <c r="I118" s="191" t="e">
        <f>VLOOKUP($E118,УЧАСТНИКИ!$A$2:$L$655,9,FALSE)</f>
        <v>#N/A</v>
      </c>
    </row>
    <row r="119" spans="1:9" hidden="1">
      <c r="A119" s="17" t="s">
        <v>49</v>
      </c>
      <c r="B119" s="12" t="e">
        <f>VLOOKUP($E119,УЧАСТНИКИ!$A$2:$L$655,3,FALSE)</f>
        <v>#N/A</v>
      </c>
      <c r="C119" s="13" t="e">
        <f>VLOOKUP($E119,УЧАСТНИКИ!$A$2:$L$655,4,FALSE)</f>
        <v>#N/A</v>
      </c>
      <c r="D119" s="29" t="e">
        <f>VLOOKUP($E119,УЧАСТНИКИ!$A$2:$L$655,5,FALSE)</f>
        <v>#N/A</v>
      </c>
      <c r="E119" s="17"/>
      <c r="F119" s="17"/>
      <c r="G119" s="17"/>
      <c r="H119" s="17"/>
      <c r="I119" s="191" t="e">
        <f>VLOOKUP($E119,УЧАСТНИКИ!$A$2:$L$655,9,FALSE)</f>
        <v>#N/A</v>
      </c>
    </row>
    <row r="120" spans="1:9" hidden="1">
      <c r="A120" s="17" t="s">
        <v>50</v>
      </c>
      <c r="B120" s="12" t="e">
        <f>VLOOKUP($E120,УЧАСТНИКИ!$A$2:$L$655,3,FALSE)</f>
        <v>#N/A</v>
      </c>
      <c r="C120" s="13" t="e">
        <f>VLOOKUP($E120,УЧАСТНИКИ!$A$2:$L$655,4,FALSE)</f>
        <v>#N/A</v>
      </c>
      <c r="D120" s="29" t="e">
        <f>VLOOKUP($E120,УЧАСТНИКИ!$A$2:$L$655,5,FALSE)</f>
        <v>#N/A</v>
      </c>
      <c r="E120" s="17"/>
      <c r="F120" s="17"/>
      <c r="G120" s="17"/>
      <c r="H120" s="17"/>
      <c r="I120" s="191" t="e">
        <f>VLOOKUP($E120,УЧАСТНИКИ!$A$2:$L$655,9,FALSE)</f>
        <v>#N/A</v>
      </c>
    </row>
    <row r="121" spans="1:9" ht="15.75" hidden="1" customHeight="1"/>
    <row r="122" spans="1:9" ht="15.75" hidden="1" customHeight="1"/>
    <row r="123" spans="1:9" ht="15.75" customHeight="1"/>
    <row r="124" spans="1:9" ht="15.75" customHeight="1">
      <c r="A124" s="4" t="s">
        <v>78</v>
      </c>
      <c r="B124" s="2"/>
      <c r="D124" s="259"/>
    </row>
    <row r="125" spans="1:9" ht="15.75" customHeight="1">
      <c r="A125" s="4" t="s">
        <v>70</v>
      </c>
      <c r="D125" s="259"/>
    </row>
    <row r="126" spans="1:9" ht="15.75" customHeight="1">
      <c r="A126" s="4" t="s">
        <v>72</v>
      </c>
      <c r="B126" s="4"/>
      <c r="D126" s="259"/>
    </row>
    <row r="127" spans="1:9" ht="15.75" customHeight="1">
      <c r="A127" s="470" t="s">
        <v>71</v>
      </c>
      <c r="B127" s="470"/>
    </row>
    <row r="128" spans="1:9" ht="15.75" customHeight="1"/>
    <row r="129" spans="1:10" ht="15.75" customHeight="1"/>
    <row r="130" spans="1:10" ht="15.75" customHeight="1">
      <c r="A130" s="23"/>
      <c r="B130" s="30"/>
      <c r="C130" s="23"/>
      <c r="D130" s="23"/>
      <c r="E130" s="23"/>
      <c r="F130" s="23"/>
      <c r="G130" s="23"/>
      <c r="H130" s="23"/>
      <c r="I130" s="23"/>
      <c r="J130" s="23"/>
    </row>
    <row r="131" spans="1:10" ht="15.75" customHeight="1">
      <c r="A131" s="31"/>
      <c r="B131" s="32"/>
      <c r="C131" s="33"/>
      <c r="D131" s="34"/>
      <c r="E131" s="31"/>
      <c r="F131" s="31"/>
      <c r="G131" s="31"/>
      <c r="H131" s="31"/>
      <c r="I131" s="31"/>
      <c r="J131" s="33"/>
    </row>
    <row r="132" spans="1:10" ht="15.75" customHeight="1">
      <c r="A132" s="31"/>
      <c r="B132" s="8"/>
      <c r="C132" s="33"/>
      <c r="D132" s="34"/>
      <c r="E132" s="31"/>
      <c r="F132" s="31"/>
      <c r="G132" s="31"/>
      <c r="H132" s="31"/>
      <c r="I132" s="31"/>
      <c r="J132" s="33"/>
    </row>
    <row r="133" spans="1:10" ht="15.75" customHeight="1">
      <c r="A133" s="31"/>
      <c r="B133" s="35"/>
      <c r="C133" s="33"/>
      <c r="D133" s="34"/>
      <c r="E133" s="31"/>
      <c r="F133" s="31"/>
      <c r="G133" s="31"/>
      <c r="H133" s="31"/>
      <c r="I133" s="31"/>
      <c r="J133" s="33"/>
    </row>
    <row r="134" spans="1:10" ht="15.75" customHeight="1">
      <c r="A134" s="31"/>
      <c r="B134" s="35"/>
      <c r="C134" s="33"/>
      <c r="D134" s="34"/>
      <c r="E134" s="31"/>
      <c r="F134" s="31"/>
      <c r="G134" s="31"/>
      <c r="H134" s="31"/>
      <c r="I134" s="31"/>
      <c r="J134" s="33"/>
    </row>
    <row r="135" spans="1:10" ht="15.75" customHeight="1">
      <c r="A135" s="31"/>
      <c r="B135" s="35"/>
      <c r="C135" s="33"/>
      <c r="D135" s="34"/>
      <c r="E135" s="31"/>
      <c r="F135" s="31"/>
      <c r="G135" s="31"/>
      <c r="H135" s="31"/>
      <c r="I135" s="31"/>
      <c r="J135" s="33"/>
    </row>
    <row r="136" spans="1:10" ht="15.75" customHeight="1">
      <c r="A136" s="31"/>
      <c r="B136" s="35"/>
      <c r="C136" s="33"/>
      <c r="D136" s="34"/>
      <c r="E136" s="31"/>
      <c r="F136" s="31"/>
      <c r="G136" s="31"/>
      <c r="H136" s="31"/>
      <c r="I136" s="31"/>
      <c r="J136" s="33"/>
    </row>
    <row r="137" spans="1:10" ht="15.75" customHeight="1">
      <c r="A137" s="31"/>
      <c r="B137" s="35"/>
      <c r="C137" s="33"/>
      <c r="D137" s="34"/>
      <c r="E137" s="31"/>
      <c r="F137" s="31"/>
      <c r="G137" s="31"/>
      <c r="H137" s="31"/>
      <c r="I137" s="31"/>
      <c r="J137" s="33"/>
    </row>
    <row r="138" spans="1:10" ht="15.75" customHeight="1">
      <c r="A138" s="31"/>
      <c r="B138" s="35"/>
      <c r="C138" s="33"/>
      <c r="D138" s="34"/>
      <c r="E138" s="31"/>
      <c r="F138" s="31"/>
      <c r="G138" s="31"/>
      <c r="H138" s="31"/>
      <c r="I138" s="31"/>
      <c r="J138" s="33"/>
    </row>
    <row r="139" spans="1:10" ht="15.75" customHeight="1">
      <c r="A139" s="23"/>
      <c r="B139" s="30"/>
      <c r="C139" s="23"/>
      <c r="D139" s="23"/>
      <c r="E139" s="23"/>
      <c r="F139" s="23"/>
      <c r="G139" s="23"/>
      <c r="H139" s="23"/>
      <c r="I139" s="23"/>
      <c r="J139" s="23"/>
    </row>
    <row r="140" spans="1:10" ht="15.75" customHeight="1">
      <c r="A140" s="31"/>
      <c r="B140" s="32"/>
      <c r="C140" s="33"/>
      <c r="D140" s="34"/>
      <c r="E140" s="31"/>
      <c r="F140" s="31"/>
      <c r="G140" s="31"/>
      <c r="H140" s="31"/>
      <c r="I140" s="31"/>
      <c r="J140" s="33"/>
    </row>
    <row r="141" spans="1:10" ht="15.75" customHeight="1">
      <c r="A141" s="31"/>
      <c r="B141" s="32"/>
      <c r="C141" s="33"/>
      <c r="D141" s="34"/>
      <c r="E141" s="31"/>
      <c r="F141" s="31"/>
      <c r="G141" s="31"/>
      <c r="H141" s="31"/>
      <c r="I141" s="31"/>
      <c r="J141" s="33"/>
    </row>
    <row r="142" spans="1:10" ht="15.75" customHeight="1">
      <c r="A142" s="31"/>
      <c r="B142" s="32"/>
      <c r="C142" s="33"/>
      <c r="D142" s="34"/>
      <c r="E142" s="31"/>
      <c r="F142" s="31"/>
      <c r="G142" s="31"/>
      <c r="H142" s="31"/>
      <c r="I142" s="31"/>
      <c r="J142" s="33"/>
    </row>
    <row r="143" spans="1:10" ht="15.75" customHeight="1">
      <c r="A143" s="31"/>
      <c r="B143" s="32"/>
      <c r="C143" s="33"/>
      <c r="D143" s="34"/>
      <c r="E143" s="31"/>
      <c r="F143" s="31"/>
      <c r="G143" s="31"/>
      <c r="H143" s="31"/>
      <c r="I143" s="31"/>
      <c r="J143" s="33"/>
    </row>
    <row r="144" spans="1:10" ht="15.75" customHeight="1">
      <c r="A144" s="31"/>
      <c r="B144" s="32"/>
      <c r="C144" s="33"/>
      <c r="D144" s="34"/>
      <c r="E144" s="31"/>
      <c r="F144" s="31"/>
      <c r="G144" s="31"/>
      <c r="H144" s="31"/>
      <c r="I144" s="31"/>
      <c r="J144" s="33"/>
    </row>
    <row r="145" spans="1:10" ht="15.75" customHeight="1">
      <c r="A145" s="31"/>
      <c r="B145" s="32"/>
      <c r="C145" s="33"/>
      <c r="D145" s="34"/>
      <c r="E145" s="31"/>
      <c r="F145" s="31"/>
      <c r="G145" s="31"/>
      <c r="H145" s="31"/>
      <c r="I145" s="31"/>
      <c r="J145" s="33"/>
    </row>
    <row r="146" spans="1:10" ht="15.75" customHeight="1">
      <c r="A146" s="31"/>
      <c r="B146" s="32"/>
      <c r="C146" s="33"/>
      <c r="D146" s="34"/>
      <c r="E146" s="31"/>
      <c r="F146" s="31"/>
      <c r="G146" s="31"/>
      <c r="H146" s="31"/>
      <c r="I146" s="31"/>
      <c r="J146" s="33"/>
    </row>
    <row r="147" spans="1:10" ht="15.75" customHeight="1">
      <c r="A147" s="31"/>
      <c r="B147" s="32"/>
      <c r="C147" s="33"/>
      <c r="D147" s="34"/>
      <c r="E147" s="31"/>
      <c r="F147" s="31"/>
      <c r="G147" s="31"/>
      <c r="H147" s="31"/>
      <c r="I147" s="31"/>
      <c r="J147" s="33"/>
    </row>
  </sheetData>
  <mergeCells count="7">
    <mergeCell ref="A127:B127"/>
    <mergeCell ref="A5:B5"/>
    <mergeCell ref="A6:B6"/>
    <mergeCell ref="A4:I4"/>
    <mergeCell ref="A1:I1"/>
    <mergeCell ref="A3:I3"/>
    <mergeCell ref="A2:I2"/>
  </mergeCells>
  <phoneticPr fontId="2" type="noConversion"/>
  <printOptions horizontalCentered="1"/>
  <pageMargins left="0" right="0" top="0.48" bottom="0.16" header="0.27559055118110237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4"/>
  </sheetPr>
  <dimension ref="A1:J48"/>
  <sheetViews>
    <sheetView workbookViewId="0">
      <selection sqref="A1:J33"/>
    </sheetView>
  </sheetViews>
  <sheetFormatPr defaultColWidth="9.140625" defaultRowHeight="12.75"/>
  <cols>
    <col min="1" max="1" width="4" style="14" customWidth="1"/>
    <col min="2" max="2" width="27.5703125" style="14" customWidth="1"/>
    <col min="3" max="3" width="10.5703125" style="14" customWidth="1"/>
    <col min="4" max="4" width="20.85546875" style="14" customWidth="1"/>
    <col min="5" max="5" width="7.7109375" style="14" customWidth="1"/>
    <col min="6" max="6" width="9.5703125" style="14" customWidth="1"/>
    <col min="7" max="7" width="6.85546875" style="14" customWidth="1"/>
    <col min="8" max="8" width="25.5703125" style="14" customWidth="1"/>
    <col min="9" max="9" width="6" style="14" customWidth="1"/>
    <col min="10" max="16384" width="9.140625" style="14"/>
  </cols>
  <sheetData>
    <row r="1" spans="1:10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464"/>
    </row>
    <row r="2" spans="1:10" ht="15">
      <c r="A2" s="467" t="s">
        <v>109</v>
      </c>
      <c r="B2" s="467"/>
      <c r="C2" s="467"/>
      <c r="D2" s="467"/>
      <c r="E2" s="467"/>
      <c r="F2" s="467"/>
      <c r="G2" s="467"/>
      <c r="H2" s="467"/>
      <c r="I2" s="467"/>
      <c r="J2" s="467"/>
    </row>
    <row r="3" spans="1:10">
      <c r="A3" s="469" t="str">
        <f>Name_4</f>
        <v>ОТКРЫТЫЙ ЗИМНИЙ ЧЕМПИОНАТ ГОРОДА РОСТОВА-НА-ДОНУ</v>
      </c>
      <c r="B3" s="469"/>
      <c r="C3" s="469"/>
      <c r="D3" s="469"/>
      <c r="E3" s="469"/>
      <c r="F3" s="469"/>
      <c r="G3" s="469"/>
      <c r="H3" s="469"/>
      <c r="I3" s="469"/>
      <c r="J3" s="469"/>
    </row>
    <row r="4" spans="1:10" ht="14.25">
      <c r="A4" s="88"/>
      <c r="B4" s="88"/>
      <c r="C4" s="88"/>
      <c r="D4" s="88"/>
      <c r="E4" s="468" t="s">
        <v>771</v>
      </c>
      <c r="F4" s="468"/>
      <c r="G4" s="468"/>
      <c r="H4" s="468"/>
      <c r="I4" s="468"/>
    </row>
    <row r="5" spans="1:10">
      <c r="C5" s="11"/>
      <c r="D5" s="3"/>
      <c r="G5" s="11"/>
      <c r="H5" s="15"/>
      <c r="I5" s="11"/>
    </row>
    <row r="6" spans="1:10">
      <c r="A6" s="466" t="s">
        <v>87</v>
      </c>
      <c r="B6" s="466"/>
      <c r="C6" s="11"/>
      <c r="D6" s="3"/>
      <c r="H6" s="15"/>
      <c r="I6" s="83" t="str">
        <f>d_2</f>
        <v>9 декабря 2023г.</v>
      </c>
    </row>
    <row r="7" spans="1:10" ht="13.5" customHeight="1">
      <c r="A7" s="83" t="str">
        <f>d_4</f>
        <v>ЖЕНЩИНЫ</v>
      </c>
      <c r="C7" s="11"/>
      <c r="D7" s="3"/>
      <c r="E7" s="121"/>
      <c r="F7" s="126" t="str">
        <f>d_5</f>
        <v>г. РОСТОВ-НА-ДОНУ, л/а манеж ДГТУ</v>
      </c>
      <c r="G7" s="121"/>
      <c r="I7" s="11"/>
      <c r="J7" s="184" t="s">
        <v>796</v>
      </c>
    </row>
    <row r="8" spans="1:10" ht="26.25" customHeight="1" thickBot="1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113</v>
      </c>
      <c r="G8" s="119" t="s">
        <v>114</v>
      </c>
      <c r="H8" s="106" t="s">
        <v>115</v>
      </c>
      <c r="I8" s="106" t="s">
        <v>60</v>
      </c>
      <c r="J8" s="106" t="s">
        <v>79</v>
      </c>
    </row>
    <row r="9" spans="1:10" ht="6.75" customHeight="1" thickBot="1">
      <c r="A9" s="25"/>
      <c r="B9" s="26"/>
      <c r="C9" s="27"/>
      <c r="D9" s="27"/>
      <c r="E9" s="27"/>
      <c r="F9" s="27"/>
      <c r="G9" s="27"/>
      <c r="H9" s="27"/>
      <c r="I9" s="27"/>
      <c r="J9" s="28"/>
    </row>
    <row r="10" spans="1:10" ht="24.95" customHeight="1">
      <c r="A10" s="16" t="s">
        <v>48</v>
      </c>
      <c r="B10" s="190" t="e">
        <f>VLOOKUP($E10,УЧАСТНИКИ!$A$2:$L$655,3,FALSE)</f>
        <v>#N/A</v>
      </c>
      <c r="C10" s="191" t="e">
        <f>VLOOKUP($E10,УЧАСТНИКИ!$A$2:$L$655,4,FALSE)</f>
        <v>#N/A</v>
      </c>
      <c r="D10" s="195" t="e">
        <f>VLOOKUP($E10,УЧАСТНИКИ!$A$2:$L$655,5,FALSE)</f>
        <v>#N/A</v>
      </c>
      <c r="E10" s="17"/>
      <c r="F10" s="17"/>
      <c r="G10" s="17"/>
      <c r="H10" s="17"/>
      <c r="I10" s="17"/>
      <c r="J10" s="13"/>
    </row>
    <row r="11" spans="1:10" ht="24.95" customHeight="1">
      <c r="A11" s="17" t="s">
        <v>49</v>
      </c>
      <c r="B11" s="190" t="e">
        <f>VLOOKUP($E11,УЧАСТНИКИ!$A$2:$L$655,3,FALSE)</f>
        <v>#N/A</v>
      </c>
      <c r="C11" s="191" t="e">
        <f>VLOOKUP($E11,УЧАСТНИКИ!$A$2:$L$655,4,FALSE)</f>
        <v>#N/A</v>
      </c>
      <c r="D11" s="195" t="e">
        <f>VLOOKUP($E11,УЧАСТНИКИ!$A$2:$L$655,5,FALSE)</f>
        <v>#N/A</v>
      </c>
      <c r="E11" s="17"/>
      <c r="F11" s="17"/>
      <c r="G11" s="17"/>
      <c r="H11" s="17"/>
      <c r="I11" s="17"/>
      <c r="J11" s="13"/>
    </row>
    <row r="12" spans="1:10" ht="24.95" customHeight="1">
      <c r="A12" s="17" t="s">
        <v>50</v>
      </c>
      <c r="B12" s="190" t="e">
        <f>VLOOKUP($E12,УЧАСТНИКИ!$A$2:$L$655,3,FALSE)</f>
        <v>#N/A</v>
      </c>
      <c r="C12" s="191" t="e">
        <f>VLOOKUP($E12,УЧАСТНИКИ!$A$2:$L$655,4,FALSE)</f>
        <v>#N/A</v>
      </c>
      <c r="D12" s="195" t="e">
        <f>VLOOKUP($E12,УЧАСТНИКИ!$A$2:$L$655,5,FALSE)</f>
        <v>#N/A</v>
      </c>
      <c r="E12" s="17"/>
      <c r="F12" s="17"/>
      <c r="G12" s="17"/>
      <c r="H12" s="17"/>
      <c r="I12" s="17"/>
      <c r="J12" s="13"/>
    </row>
    <row r="13" spans="1:10" ht="19.899999999999999" hidden="1" customHeight="1">
      <c r="A13" s="17" t="s">
        <v>52</v>
      </c>
      <c r="B13" s="12" t="e">
        <f>VLOOKUP($E13,УЧАСТНИКИ!$A$2:$L$655,3,FALSE)</f>
        <v>#N/A</v>
      </c>
      <c r="C13" s="13" t="e">
        <f>VLOOKUP($E13,УЧАСТНИКИ!$A$2:$L$655,4,FALSE)</f>
        <v>#N/A</v>
      </c>
      <c r="D13" s="29" t="e">
        <f>VLOOKUP($E13,УЧАСТНИКИ!$A$2:$L$655,5,FALSE)</f>
        <v>#N/A</v>
      </c>
      <c r="E13" s="17"/>
      <c r="F13" s="17"/>
      <c r="G13" s="17"/>
      <c r="H13" s="17"/>
      <c r="I13" s="17"/>
      <c r="J13" s="13"/>
    </row>
    <row r="14" spans="1:10" ht="19.899999999999999" hidden="1" customHeight="1">
      <c r="A14" s="17" t="s">
        <v>53</v>
      </c>
      <c r="B14" s="12" t="e">
        <f>VLOOKUP($E14,УЧАСТНИКИ!$A$2:$L$655,3,FALSE)</f>
        <v>#N/A</v>
      </c>
      <c r="C14" s="13" t="e">
        <f>VLOOKUP($E14,УЧАСТНИКИ!$A$2:$L$655,4,FALSE)</f>
        <v>#N/A</v>
      </c>
      <c r="D14" s="29" t="e">
        <f>VLOOKUP($E14,УЧАСТНИКИ!$A$2:$L$655,5,FALSE)</f>
        <v>#N/A</v>
      </c>
      <c r="E14" s="17"/>
      <c r="F14" s="17"/>
      <c r="G14" s="17"/>
      <c r="H14" s="17"/>
      <c r="I14" s="17"/>
      <c r="J14" s="13"/>
    </row>
    <row r="15" spans="1:10" ht="19.899999999999999" hidden="1" customHeight="1">
      <c r="A15" s="17" t="s">
        <v>54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9" t="e">
        <f>VLOOKUP($E15,УЧАСТНИКИ!$A$2:$L$655,5,FALSE)</f>
        <v>#N/A</v>
      </c>
      <c r="E15" s="17"/>
      <c r="F15" s="17"/>
      <c r="G15" s="17"/>
      <c r="H15" s="17"/>
      <c r="I15" s="17"/>
      <c r="J15" s="13"/>
    </row>
    <row r="16" spans="1:10" ht="19.899999999999999" hidden="1" customHeight="1">
      <c r="A16" s="17">
        <v>8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9" t="e">
        <f>VLOOKUP($E16,УЧАСТНИКИ!$A$2:$L$655,5,FALSE)</f>
        <v>#N/A</v>
      </c>
      <c r="E16" s="17"/>
      <c r="F16" s="17"/>
      <c r="G16" s="17"/>
      <c r="H16" s="17"/>
      <c r="I16" s="17"/>
      <c r="J16" s="13"/>
    </row>
    <row r="18" spans="1:10" ht="15.75">
      <c r="A18" s="4"/>
      <c r="B18" s="2"/>
      <c r="C18" s="4"/>
      <c r="D18" s="4"/>
      <c r="E18" s="4"/>
      <c r="F18" s="20"/>
      <c r="G18" s="4"/>
      <c r="H18" s="63"/>
    </row>
    <row r="19" spans="1:10" ht="15.75" hidden="1" customHeight="1">
      <c r="A19" s="88"/>
      <c r="B19" s="88"/>
      <c r="C19" s="88"/>
      <c r="D19" s="88"/>
      <c r="E19" s="468" t="s">
        <v>181</v>
      </c>
      <c r="F19" s="468"/>
      <c r="G19" s="468"/>
      <c r="H19" s="468"/>
      <c r="I19" s="468"/>
    </row>
    <row r="20" spans="1:10" ht="15.75" hidden="1" customHeight="1">
      <c r="C20" s="11"/>
      <c r="D20" s="3"/>
      <c r="G20" s="11"/>
      <c r="H20" s="15"/>
      <c r="I20" s="11"/>
    </row>
    <row r="21" spans="1:10" ht="15.75" hidden="1" customHeight="1">
      <c r="A21" s="466" t="s">
        <v>87</v>
      </c>
      <c r="B21" s="466"/>
      <c r="C21" s="11"/>
      <c r="D21" s="3"/>
      <c r="H21" s="15"/>
      <c r="I21" s="83" t="str">
        <f>d_2</f>
        <v>9 декабря 2023г.</v>
      </c>
    </row>
    <row r="22" spans="1:10" ht="15.75" hidden="1" customHeight="1">
      <c r="A22" s="83" t="str">
        <f>d_4</f>
        <v>ЖЕНЩИНЫ</v>
      </c>
      <c r="C22" s="11"/>
      <c r="D22" s="3"/>
      <c r="E22" s="121"/>
      <c r="F22" s="126" t="str">
        <f>d_5</f>
        <v>г. РОСТОВ-НА-ДОНУ, л/а манеж ДГТУ</v>
      </c>
      <c r="G22" s="121"/>
      <c r="I22" s="11"/>
      <c r="J22" s="184" t="s">
        <v>182</v>
      </c>
    </row>
    <row r="23" spans="1:10" ht="24" hidden="1" customHeight="1" thickBot="1">
      <c r="A23" s="106" t="s">
        <v>76</v>
      </c>
      <c r="B23" s="106" t="s">
        <v>77</v>
      </c>
      <c r="C23" s="106" t="s">
        <v>74</v>
      </c>
      <c r="D23" s="106" t="s">
        <v>110</v>
      </c>
      <c r="E23" s="119" t="s">
        <v>45</v>
      </c>
      <c r="F23" s="119" t="s">
        <v>113</v>
      </c>
      <c r="G23" s="119" t="s">
        <v>114</v>
      </c>
      <c r="H23" s="106" t="s">
        <v>115</v>
      </c>
      <c r="I23" s="106" t="s">
        <v>60</v>
      </c>
      <c r="J23" s="106" t="s">
        <v>79</v>
      </c>
    </row>
    <row r="24" spans="1:10" ht="15.75" hidden="1" customHeight="1" thickBot="1">
      <c r="A24" s="25"/>
      <c r="B24" s="26"/>
      <c r="C24" s="27"/>
      <c r="D24" s="27"/>
      <c r="E24" s="27"/>
      <c r="F24" s="27"/>
      <c r="G24" s="27"/>
      <c r="H24" s="27"/>
      <c r="I24" s="27"/>
      <c r="J24" s="28"/>
    </row>
    <row r="25" spans="1:10" ht="24.95" hidden="1" customHeight="1">
      <c r="A25" s="16" t="s">
        <v>48</v>
      </c>
      <c r="B25" s="190" t="e">
        <f>VLOOKUP($E25,УЧАСТНИКИ!$A$2:$L$655,3,FALSE)</f>
        <v>#N/A</v>
      </c>
      <c r="C25" s="191" t="e">
        <f>VLOOKUP($E25,УЧАСТНИКИ!$A$2:$L$655,4,FALSE)</f>
        <v>#N/A</v>
      </c>
      <c r="D25" s="195" t="e">
        <f>VLOOKUP($E25,УЧАСТНИКИ!$A$2:$L$655,5,FALSE)</f>
        <v>#N/A</v>
      </c>
      <c r="E25" s="17"/>
      <c r="F25" s="17"/>
      <c r="G25" s="17"/>
      <c r="H25" s="17"/>
      <c r="I25" s="17"/>
      <c r="J25" s="13"/>
    </row>
    <row r="26" spans="1:10" ht="24.95" hidden="1" customHeight="1">
      <c r="A26" s="17" t="s">
        <v>49</v>
      </c>
      <c r="B26" s="190" t="e">
        <f>VLOOKUP($E26,УЧАСТНИКИ!$A$2:$L$655,3,FALSE)</f>
        <v>#N/A</v>
      </c>
      <c r="C26" s="191" t="e">
        <f>VLOOKUP($E26,УЧАСТНИКИ!$A$2:$L$655,4,FALSE)</f>
        <v>#N/A</v>
      </c>
      <c r="D26" s="195" t="e">
        <f>VLOOKUP($E26,УЧАСТНИКИ!$A$2:$L$655,5,FALSE)</f>
        <v>#N/A</v>
      </c>
      <c r="E26" s="17"/>
      <c r="F26" s="17"/>
      <c r="G26" s="17"/>
      <c r="H26" s="17"/>
      <c r="I26" s="17"/>
      <c r="J26" s="13"/>
    </row>
    <row r="27" spans="1:10" ht="24.95" hidden="1" customHeight="1">
      <c r="A27" s="17" t="s">
        <v>50</v>
      </c>
      <c r="B27" s="190" t="e">
        <f>VLOOKUP($E27,УЧАСТНИКИ!$A$2:$L$655,3,FALSE)</f>
        <v>#N/A</v>
      </c>
      <c r="C27" s="191" t="e">
        <f>VLOOKUP($E27,УЧАСТНИКИ!$A$2:$L$655,4,FALSE)</f>
        <v>#N/A</v>
      </c>
      <c r="D27" s="195" t="e">
        <f>VLOOKUP($E27,УЧАСТНИКИ!$A$2:$L$655,5,FALSE)</f>
        <v>#N/A</v>
      </c>
      <c r="E27" s="17"/>
      <c r="F27" s="17"/>
      <c r="G27" s="17"/>
      <c r="H27" s="17"/>
      <c r="I27" s="17"/>
      <c r="J27" s="13"/>
    </row>
    <row r="28" spans="1:10" ht="15.75" customHeight="1"/>
    <row r="29" spans="1:10" ht="15.75" customHeight="1"/>
    <row r="30" spans="1:10" ht="15.75" customHeight="1">
      <c r="A30" s="4" t="s">
        <v>78</v>
      </c>
      <c r="B30" s="2"/>
    </row>
    <row r="31" spans="1:10" ht="15.75" customHeight="1">
      <c r="A31" s="4" t="s">
        <v>70</v>
      </c>
      <c r="C31" s="23"/>
      <c r="D31" s="23"/>
      <c r="E31" s="23"/>
      <c r="F31" s="23"/>
      <c r="G31" s="23"/>
      <c r="H31" s="23"/>
      <c r="I31" s="23"/>
    </row>
    <row r="32" spans="1:10" ht="15.75" customHeight="1">
      <c r="A32" s="4" t="s">
        <v>72</v>
      </c>
      <c r="B32" s="4"/>
      <c r="C32" s="33"/>
      <c r="D32" s="34"/>
      <c r="E32" s="31"/>
      <c r="F32" s="31"/>
      <c r="G32" s="31"/>
      <c r="H32" s="31"/>
      <c r="I32" s="33"/>
    </row>
    <row r="33" spans="1:9" ht="15.75" customHeight="1">
      <c r="A33" s="4" t="s">
        <v>71</v>
      </c>
      <c r="B33" s="4"/>
      <c r="C33" s="33"/>
      <c r="D33" s="34"/>
      <c r="E33" s="31"/>
      <c r="F33" s="31"/>
      <c r="G33" s="31"/>
      <c r="H33" s="31"/>
      <c r="I33" s="33"/>
    </row>
    <row r="34" spans="1:9" ht="15.75" customHeight="1">
      <c r="A34" s="31"/>
      <c r="B34" s="35"/>
      <c r="C34" s="33"/>
      <c r="D34" s="34"/>
      <c r="E34" s="31"/>
      <c r="F34" s="31"/>
      <c r="G34" s="31"/>
      <c r="H34" s="31"/>
      <c r="I34" s="33"/>
    </row>
    <row r="35" spans="1:9" ht="15.75" customHeight="1">
      <c r="A35" s="31"/>
      <c r="B35" s="35"/>
      <c r="C35" s="33"/>
      <c r="D35" s="34"/>
      <c r="E35" s="31"/>
      <c r="F35" s="31"/>
      <c r="G35" s="31"/>
      <c r="H35" s="31"/>
      <c r="I35" s="33"/>
    </row>
    <row r="36" spans="1:9" ht="15.75" customHeight="1">
      <c r="A36" s="31"/>
      <c r="B36" s="35"/>
      <c r="C36" s="33"/>
      <c r="D36" s="34"/>
      <c r="E36" s="31"/>
      <c r="F36" s="31"/>
      <c r="G36" s="31"/>
      <c r="H36" s="31"/>
      <c r="I36" s="33"/>
    </row>
    <row r="37" spans="1:9" ht="15.75" customHeight="1">
      <c r="A37" s="31"/>
      <c r="B37" s="35"/>
      <c r="C37" s="33"/>
      <c r="D37" s="34"/>
      <c r="E37" s="31"/>
      <c r="F37" s="31"/>
      <c r="G37" s="31"/>
      <c r="H37" s="31"/>
      <c r="I37" s="33"/>
    </row>
    <row r="38" spans="1:9" ht="15.75" customHeight="1">
      <c r="A38" s="31"/>
      <c r="B38" s="35"/>
      <c r="C38" s="33"/>
      <c r="D38" s="34"/>
      <c r="E38" s="31"/>
      <c r="F38" s="31"/>
      <c r="G38" s="31"/>
      <c r="H38" s="31"/>
      <c r="I38" s="33"/>
    </row>
    <row r="39" spans="1:9" ht="15.75" customHeight="1">
      <c r="A39" s="31"/>
      <c r="B39" s="35"/>
      <c r="C39" s="33"/>
      <c r="D39" s="34"/>
      <c r="E39" s="31"/>
      <c r="F39" s="31"/>
      <c r="G39" s="31"/>
      <c r="H39" s="31"/>
      <c r="I39" s="33"/>
    </row>
    <row r="40" spans="1:9" ht="15.75" customHeight="1">
      <c r="A40" s="23"/>
      <c r="B40" s="30"/>
      <c r="C40" s="23"/>
      <c r="D40" s="23"/>
      <c r="E40" s="23"/>
      <c r="F40" s="23"/>
      <c r="G40" s="23"/>
      <c r="H40" s="23"/>
      <c r="I40" s="23"/>
    </row>
    <row r="41" spans="1:9" ht="15.75" customHeight="1">
      <c r="A41" s="31"/>
      <c r="B41" s="32"/>
      <c r="C41" s="33"/>
      <c r="D41" s="34"/>
      <c r="E41" s="31"/>
      <c r="F41" s="31"/>
      <c r="G41" s="31"/>
      <c r="H41" s="31"/>
      <c r="I41" s="33"/>
    </row>
    <row r="42" spans="1:9" ht="15.75" customHeight="1">
      <c r="A42" s="31"/>
      <c r="B42" s="32"/>
      <c r="C42" s="33"/>
      <c r="D42" s="34"/>
      <c r="E42" s="31"/>
      <c r="F42" s="31"/>
      <c r="G42" s="31"/>
      <c r="H42" s="31"/>
      <c r="I42" s="33"/>
    </row>
    <row r="43" spans="1:9" ht="15.75" customHeight="1">
      <c r="A43" s="31"/>
      <c r="B43" s="32"/>
      <c r="C43" s="33"/>
      <c r="D43" s="34"/>
      <c r="E43" s="31"/>
      <c r="F43" s="31"/>
      <c r="G43" s="31"/>
      <c r="H43" s="31"/>
      <c r="I43" s="33"/>
    </row>
    <row r="44" spans="1:9" ht="15.75" customHeight="1">
      <c r="A44" s="31"/>
      <c r="B44" s="32"/>
      <c r="C44" s="33"/>
      <c r="D44" s="34"/>
      <c r="E44" s="31"/>
      <c r="F44" s="31"/>
      <c r="G44" s="31"/>
      <c r="H44" s="31"/>
      <c r="I44" s="33"/>
    </row>
    <row r="45" spans="1:9" ht="15.75" customHeight="1">
      <c r="A45" s="31"/>
      <c r="B45" s="32"/>
      <c r="C45" s="33"/>
      <c r="D45" s="34"/>
      <c r="E45" s="31"/>
      <c r="F45" s="31"/>
      <c r="G45" s="31"/>
      <c r="H45" s="31"/>
      <c r="I45" s="33"/>
    </row>
    <row r="46" spans="1:9" ht="15.75" customHeight="1">
      <c r="A46" s="31"/>
      <c r="B46" s="32"/>
      <c r="C46" s="33"/>
      <c r="D46" s="34"/>
      <c r="E46" s="31"/>
      <c r="F46" s="31"/>
      <c r="G46" s="31"/>
      <c r="H46" s="31"/>
      <c r="I46" s="33"/>
    </row>
    <row r="47" spans="1:9" ht="15.75" customHeight="1">
      <c r="A47" s="31"/>
      <c r="B47" s="32"/>
      <c r="C47" s="33"/>
      <c r="D47" s="34"/>
      <c r="E47" s="31"/>
      <c r="F47" s="31"/>
      <c r="G47" s="31"/>
      <c r="H47" s="31"/>
      <c r="I47" s="33"/>
    </row>
    <row r="48" spans="1:9" ht="15.75" customHeight="1">
      <c r="A48" s="31"/>
      <c r="B48" s="32"/>
      <c r="C48" s="33"/>
      <c r="D48" s="34"/>
      <c r="E48" s="31"/>
      <c r="F48" s="31"/>
      <c r="G48" s="31"/>
      <c r="H48" s="31"/>
      <c r="I48" s="33"/>
    </row>
  </sheetData>
  <mergeCells count="7">
    <mergeCell ref="E19:I19"/>
    <mergeCell ref="A21:B21"/>
    <mergeCell ref="E4:I4"/>
    <mergeCell ref="A6:B6"/>
    <mergeCell ref="A1:J1"/>
    <mergeCell ref="A2:J2"/>
    <mergeCell ref="A3:J3"/>
  </mergeCells>
  <phoneticPr fontId="2" type="noConversion"/>
  <printOptions horizontalCentered="1"/>
  <pageMargins left="0" right="0" top="0.9055118110236221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34"/>
  </sheetPr>
  <dimension ref="A1:M79"/>
  <sheetViews>
    <sheetView zoomScale="90" zoomScaleNormal="90" workbookViewId="0">
      <selection sqref="A1:M78"/>
    </sheetView>
  </sheetViews>
  <sheetFormatPr defaultColWidth="9.140625" defaultRowHeight="12.75"/>
  <cols>
    <col min="1" max="1" width="4" style="14" customWidth="1"/>
    <col min="2" max="2" width="25.5703125" style="14" customWidth="1"/>
    <col min="3" max="3" width="13" style="14" customWidth="1"/>
    <col min="4" max="4" width="29.85546875" style="14" customWidth="1"/>
    <col min="5" max="5" width="10.28515625" style="14" customWidth="1"/>
    <col min="6" max="6" width="6.85546875" style="14" customWidth="1"/>
    <col min="7" max="7" width="35" style="14" customWidth="1"/>
    <col min="8" max="8" width="8.140625" style="14" customWidth="1"/>
    <col min="9" max="9" width="9.7109375" style="14" customWidth="1"/>
    <col min="10" max="10" width="6" style="14" hidden="1" customWidth="1"/>
    <col min="11" max="13" width="0" style="14" hidden="1" customWidth="1"/>
    <col min="14" max="16384" width="9.140625" style="14"/>
  </cols>
  <sheetData>
    <row r="1" spans="1:13">
      <c r="A1" s="464" t="str">
        <f>'1'!A10:M10</f>
        <v>МИНИСТЕРСТВО СПОРТА РОСТОВСКОЙ ОБЛАСТИ</v>
      </c>
      <c r="B1" s="464"/>
      <c r="C1" s="464"/>
      <c r="D1" s="464"/>
      <c r="E1" s="464"/>
      <c r="F1" s="464"/>
      <c r="G1" s="464"/>
      <c r="H1" s="464"/>
      <c r="I1" s="464"/>
      <c r="J1" s="86"/>
      <c r="K1" s="86"/>
      <c r="L1" s="86"/>
      <c r="M1" s="86"/>
    </row>
    <row r="2" spans="1:13">
      <c r="A2" s="471" t="s">
        <v>289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</row>
    <row r="3" spans="1:13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87"/>
      <c r="K3" s="86"/>
      <c r="L3" s="86"/>
      <c r="M3" s="86"/>
    </row>
    <row r="4" spans="1:13" ht="15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87"/>
      <c r="K4" s="86"/>
      <c r="L4" s="86"/>
      <c r="M4" s="86"/>
    </row>
    <row r="5" spans="1:13" ht="14.25">
      <c r="A5" s="466"/>
      <c r="B5" s="466"/>
      <c r="C5" s="11"/>
      <c r="D5" s="3"/>
      <c r="E5" s="468" t="s">
        <v>5</v>
      </c>
      <c r="F5" s="468"/>
      <c r="G5" s="468"/>
      <c r="H5" s="468"/>
      <c r="I5" s="468"/>
      <c r="J5" s="468"/>
    </row>
    <row r="6" spans="1:13">
      <c r="A6" s="466" t="s">
        <v>80</v>
      </c>
      <c r="B6" s="466"/>
      <c r="C6" s="11"/>
      <c r="D6" s="3"/>
      <c r="H6" s="83" t="str">
        <f>d_1</f>
        <v>9 декабря 2023г.</v>
      </c>
      <c r="I6" s="15"/>
      <c r="J6" s="11"/>
    </row>
    <row r="7" spans="1:13" ht="13.5" customHeight="1">
      <c r="A7" s="83" t="str">
        <f>d_4</f>
        <v>ЖЕНЩИНЫ</v>
      </c>
      <c r="C7" s="11"/>
      <c r="D7" s="3"/>
      <c r="E7" s="121"/>
      <c r="F7" s="126" t="str">
        <f>d_5</f>
        <v>г. РОСТОВ-НА-ДОНУ, л/а манеж ДГТУ</v>
      </c>
      <c r="G7" s="121"/>
      <c r="H7" s="121"/>
      <c r="I7" s="184" t="s">
        <v>220</v>
      </c>
      <c r="J7" s="11"/>
    </row>
    <row r="8" spans="1:13" ht="20.100000000000001" customHeight="1">
      <c r="A8" s="106" t="s">
        <v>76</v>
      </c>
      <c r="B8" s="106" t="s">
        <v>77</v>
      </c>
      <c r="C8" s="106" t="s">
        <v>74</v>
      </c>
      <c r="D8" s="106" t="s">
        <v>110</v>
      </c>
      <c r="E8" s="119" t="s">
        <v>45</v>
      </c>
      <c r="F8" s="119" t="s">
        <v>117</v>
      </c>
      <c r="G8" s="119" t="s">
        <v>23</v>
      </c>
      <c r="H8" s="119" t="s">
        <v>60</v>
      </c>
      <c r="I8" s="106" t="s">
        <v>79</v>
      </c>
    </row>
    <row r="9" spans="1:13" ht="20.100000000000001" customHeight="1">
      <c r="A9" s="107"/>
      <c r="B9" s="113" t="s">
        <v>55</v>
      </c>
      <c r="C9" s="108"/>
      <c r="D9" s="108"/>
      <c r="E9" s="108"/>
      <c r="F9" s="108"/>
      <c r="G9" s="108"/>
      <c r="H9" s="108"/>
      <c r="I9" s="109"/>
    </row>
    <row r="10" spans="1:13" ht="20.100000000000001" customHeight="1">
      <c r="A10" s="240" t="s">
        <v>48</v>
      </c>
      <c r="B10" s="241" t="e">
        <f>VLOOKUP($E10,УЧАСТНИКИ!$A$2:$L$655,3,FALSE)</f>
        <v>#N/A</v>
      </c>
      <c r="C10" s="242" t="e">
        <f>VLOOKUP($E10,УЧАСТНИКИ!$A$2:$L$655,4,FALSE)</f>
        <v>#N/A</v>
      </c>
      <c r="D10" s="243" t="e">
        <f>VLOOKUP($E10,УЧАСТНИКИ!$A$2:$L$655,5,FALSE)</f>
        <v>#N/A</v>
      </c>
      <c r="E10" s="240" t="s">
        <v>197</v>
      </c>
      <c r="F10" s="244"/>
      <c r="G10" s="240"/>
      <c r="H10" s="240"/>
      <c r="I10" s="242"/>
    </row>
    <row r="11" spans="1:13" ht="20.100000000000001" customHeight="1">
      <c r="A11" s="240" t="s">
        <v>49</v>
      </c>
      <c r="B11" s="241" t="e">
        <f>VLOOKUP($E11,УЧАСТНИКИ!$A$2:$L$655,3,FALSE)</f>
        <v>#N/A</v>
      </c>
      <c r="C11" s="242" t="e">
        <f>VLOOKUP($E11,УЧАСТНИКИ!$A$2:$L$655,4,FALSE)</f>
        <v>#N/A</v>
      </c>
      <c r="D11" s="243" t="e">
        <f>VLOOKUP($E11,УЧАСТНИКИ!$A$2:$L$655,5,FALSE)</f>
        <v>#N/A</v>
      </c>
      <c r="E11" s="240" t="s">
        <v>209</v>
      </c>
      <c r="F11" s="240"/>
      <c r="G11" s="240"/>
      <c r="H11" s="240"/>
      <c r="I11" s="242"/>
    </row>
    <row r="12" spans="1:13" ht="20.100000000000001" customHeight="1">
      <c r="A12" s="240" t="s">
        <v>50</v>
      </c>
      <c r="B12" s="241" t="e">
        <f>VLOOKUP($E12,УЧАСТНИКИ!$A$2:$L$655,3,FALSE)</f>
        <v>#N/A</v>
      </c>
      <c r="C12" s="242" t="e">
        <f>VLOOKUP($E12,УЧАСТНИКИ!$A$2:$L$655,4,FALSE)</f>
        <v>#N/A</v>
      </c>
      <c r="D12" s="243" t="e">
        <f>VLOOKUP($E12,УЧАСТНИКИ!$A$2:$L$655,5,FALSE)</f>
        <v>#N/A</v>
      </c>
      <c r="E12" s="240" t="s">
        <v>212</v>
      </c>
      <c r="F12" s="240"/>
      <c r="G12" s="240"/>
      <c r="H12" s="240"/>
      <c r="I12" s="242"/>
    </row>
    <row r="13" spans="1:13" ht="20.100000000000001" hidden="1" customHeight="1">
      <c r="A13" s="107"/>
      <c r="B13" s="113" t="s">
        <v>56</v>
      </c>
      <c r="C13" s="108"/>
      <c r="D13" s="108"/>
      <c r="E13" s="108"/>
      <c r="F13" s="108"/>
      <c r="G13" s="108"/>
      <c r="H13" s="108"/>
      <c r="I13" s="109"/>
    </row>
    <row r="14" spans="1:13" ht="20.100000000000001" hidden="1" customHeight="1">
      <c r="A14" s="17" t="s">
        <v>48</v>
      </c>
      <c r="B14" s="12" t="str">
        <f>VLOOKUP($E14,УЧАСТНИКИ!$A$2:$L$655,3,FALSE)</f>
        <v>НЕНАШЕВА АМАЛИЯ</v>
      </c>
      <c r="C14" s="13" t="str">
        <f>VLOOKUP($E14,УЧАСТНИКИ!$A$2:$L$655,4,FALSE)</f>
        <v>03.08.2007</v>
      </c>
      <c r="D14" s="29" t="str">
        <f>VLOOKUP($E14,УЧАСТНИКИ!$A$2:$L$655,5,FALSE)</f>
        <v>РОСТОВ СШ-1</v>
      </c>
      <c r="E14" s="17" t="s">
        <v>200</v>
      </c>
      <c r="F14" s="17"/>
      <c r="G14" s="17"/>
      <c r="H14" s="17"/>
      <c r="I14" s="13"/>
    </row>
    <row r="15" spans="1:13" ht="20.100000000000001" hidden="1" customHeight="1">
      <c r="A15" s="17" t="s">
        <v>49</v>
      </c>
      <c r="B15" s="12" t="e">
        <f>VLOOKUP($E15,УЧАСТНИКИ!$A$2:$L$655,3,FALSE)</f>
        <v>#N/A</v>
      </c>
      <c r="C15" s="13" t="e">
        <f>VLOOKUP($E15,УЧАСТНИКИ!$A$2:$L$655,4,FALSE)</f>
        <v>#N/A</v>
      </c>
      <c r="D15" s="29" t="e">
        <f>VLOOKUP($E15,УЧАСТНИКИ!$A$2:$L$655,5,FALSE)</f>
        <v>#N/A</v>
      </c>
      <c r="E15" s="17" t="s">
        <v>209</v>
      </c>
      <c r="F15" s="17"/>
      <c r="G15" s="17"/>
      <c r="H15" s="17"/>
      <c r="I15" s="13"/>
    </row>
    <row r="16" spans="1:13" ht="20.100000000000001" hidden="1" customHeight="1">
      <c r="A16" s="17" t="s">
        <v>50</v>
      </c>
      <c r="B16" s="12" t="e">
        <f>VLOOKUP($E16,УЧАСТНИКИ!$A$2:$L$655,3,FALSE)</f>
        <v>#N/A</v>
      </c>
      <c r="C16" s="13" t="e">
        <f>VLOOKUP($E16,УЧАСТНИКИ!$A$2:$L$655,4,FALSE)</f>
        <v>#N/A</v>
      </c>
      <c r="D16" s="29" t="e">
        <f>VLOOKUP($E16,УЧАСТНИКИ!$A$2:$L$655,5,FALSE)</f>
        <v>#N/A</v>
      </c>
      <c r="E16" s="17" t="s">
        <v>169</v>
      </c>
      <c r="F16" s="17"/>
      <c r="G16" s="17"/>
      <c r="H16" s="17"/>
      <c r="I16" s="13"/>
    </row>
    <row r="17" spans="1:9" ht="20.100000000000001" hidden="1" customHeight="1">
      <c r="A17" s="107"/>
      <c r="B17" s="113" t="s">
        <v>57</v>
      </c>
      <c r="C17" s="108"/>
      <c r="D17" s="108"/>
      <c r="E17" s="108"/>
      <c r="F17" s="108"/>
      <c r="G17" s="108"/>
      <c r="H17" s="108"/>
      <c r="I17" s="109"/>
    </row>
    <row r="18" spans="1:9" ht="20.100000000000001" hidden="1" customHeight="1">
      <c r="A18" s="17" t="s">
        <v>48</v>
      </c>
      <c r="B18" s="12" t="e">
        <f>VLOOKUP($E18,УЧАСТНИКИ!$A$2:$L$655,3,FALSE)</f>
        <v>#N/A</v>
      </c>
      <c r="C18" s="13" t="e">
        <f>VLOOKUP($E18,УЧАСТНИКИ!$A$2:$L$655,4,FALSE)</f>
        <v>#N/A</v>
      </c>
      <c r="D18" s="29" t="e">
        <f>VLOOKUP($E18,УЧАСТНИКИ!$A$2:$L$655,5,FALSE)</f>
        <v>#N/A</v>
      </c>
      <c r="E18" s="17" t="s">
        <v>202</v>
      </c>
      <c r="F18" s="17"/>
      <c r="G18" s="17"/>
      <c r="H18" s="17"/>
      <c r="I18" s="13"/>
    </row>
    <row r="19" spans="1:9" ht="20.100000000000001" hidden="1" customHeight="1">
      <c r="A19" s="17" t="s">
        <v>49</v>
      </c>
      <c r="B19" s="12" t="e">
        <f>VLOOKUP($E19,УЧАСТНИКИ!$A$2:$L$655,3,FALSE)</f>
        <v>#N/A</v>
      </c>
      <c r="C19" s="13" t="e">
        <f>VLOOKUP($E19,УЧАСТНИКИ!$A$2:$L$655,4,FALSE)</f>
        <v>#N/A</v>
      </c>
      <c r="D19" s="29" t="e">
        <f>VLOOKUP($E19,УЧАСТНИКИ!$A$2:$L$655,5,FALSE)</f>
        <v>#N/A</v>
      </c>
      <c r="E19" s="17" t="s">
        <v>206</v>
      </c>
      <c r="F19" s="17"/>
      <c r="G19" s="17"/>
      <c r="H19" s="17"/>
      <c r="I19" s="13"/>
    </row>
    <row r="20" spans="1:9" ht="20.100000000000001" hidden="1" customHeight="1">
      <c r="A20" s="107"/>
      <c r="B20" s="12" t="e">
        <f>VLOOKUP($E20,УЧАСТНИКИ!$A$2:$L$655,3,FALSE)</f>
        <v>#N/A</v>
      </c>
      <c r="C20" s="13" t="e">
        <f>VLOOKUP($E20,УЧАСТНИКИ!$A$2:$L$655,4,FALSE)</f>
        <v>#N/A</v>
      </c>
      <c r="D20" s="29" t="e">
        <f>VLOOKUP($E20,УЧАСТНИКИ!$A$2:$L$655,5,FALSE)</f>
        <v>#N/A</v>
      </c>
      <c r="E20" s="17"/>
      <c r="F20" s="17"/>
      <c r="G20" s="17"/>
      <c r="H20" s="17"/>
      <c r="I20" s="13"/>
    </row>
    <row r="21" spans="1:9" ht="20.100000000000001" hidden="1" customHeight="1">
      <c r="A21" s="17" t="s">
        <v>48</v>
      </c>
      <c r="B21" s="12" t="e">
        <f>VLOOKUP($E21,УЧАСТНИКИ!$A$2:$L$655,3,FALSE)</f>
        <v>#N/A</v>
      </c>
      <c r="C21" s="13" t="e">
        <f>VLOOKUP($E21,УЧАСТНИКИ!$A$2:$L$655,4,FALSE)</f>
        <v>#N/A</v>
      </c>
      <c r="D21" s="29" t="e">
        <f>VLOOKUP($E21,УЧАСТНИКИ!$A$2:$L$655,5,FALSE)</f>
        <v>#N/A</v>
      </c>
      <c r="E21" s="17"/>
      <c r="F21" s="17"/>
      <c r="G21" s="17"/>
      <c r="H21" s="17"/>
      <c r="I21" s="13"/>
    </row>
    <row r="22" spans="1:9" ht="20.100000000000001" hidden="1" customHeight="1">
      <c r="A22" s="17" t="s">
        <v>49</v>
      </c>
      <c r="B22" s="12" t="e">
        <f>VLOOKUP($E22,УЧАСТНИКИ!$A$2:$L$655,3,FALSE)</f>
        <v>#N/A</v>
      </c>
      <c r="C22" s="13" t="e">
        <f>VLOOKUP($E22,УЧАСТНИКИ!$A$2:$L$655,4,FALSE)</f>
        <v>#N/A</v>
      </c>
      <c r="D22" s="29" t="e">
        <f>VLOOKUP($E22,УЧАСТНИКИ!$A$2:$L$655,5,FALSE)</f>
        <v>#N/A</v>
      </c>
      <c r="E22" s="17"/>
      <c r="F22" s="17"/>
      <c r="G22" s="17"/>
      <c r="H22" s="17"/>
      <c r="I22" s="13"/>
    </row>
    <row r="23" spans="1:9" ht="20.100000000000001" hidden="1" customHeight="1">
      <c r="A23" s="17" t="s">
        <v>50</v>
      </c>
      <c r="B23" s="12" t="e">
        <f>VLOOKUP($E23,УЧАСТНИКИ!$A$2:$L$655,3,FALSE)</f>
        <v>#N/A</v>
      </c>
      <c r="C23" s="13" t="e">
        <f>VLOOKUP($E23,УЧАСТНИКИ!$A$2:$L$655,4,FALSE)</f>
        <v>#N/A</v>
      </c>
      <c r="D23" s="29" t="e">
        <f>VLOOKUP($E23,УЧАСТНИКИ!$A$2:$L$655,5,FALSE)</f>
        <v>#N/A</v>
      </c>
      <c r="E23" s="17"/>
      <c r="F23" s="17"/>
      <c r="G23" s="17"/>
      <c r="H23" s="17"/>
      <c r="I23" s="13"/>
    </row>
    <row r="24" spans="1:9" ht="20.100000000000001" hidden="1" customHeight="1">
      <c r="A24" s="17" t="s">
        <v>51</v>
      </c>
      <c r="B24" s="12" t="e">
        <f>VLOOKUP($E24,УЧАСТНИКИ!$A$2:$L$655,3,FALSE)</f>
        <v>#N/A</v>
      </c>
      <c r="C24" s="13" t="e">
        <f>VLOOKUP($E24,УЧАСТНИКИ!$A$2:$L$655,4,FALSE)</f>
        <v>#N/A</v>
      </c>
      <c r="D24" s="29" t="e">
        <f>VLOOKUP($E24,УЧАСТНИКИ!$A$2:$L$655,5,FALSE)</f>
        <v>#N/A</v>
      </c>
      <c r="E24" s="17"/>
      <c r="F24" s="17"/>
      <c r="G24" s="17"/>
      <c r="H24" s="17"/>
      <c r="I24" s="13"/>
    </row>
    <row r="25" spans="1:9" ht="20.100000000000001" hidden="1" customHeight="1">
      <c r="A25" s="17" t="s">
        <v>52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9" t="e">
        <f>VLOOKUP($E25,УЧАСТНИКИ!$A$2:$L$655,5,FALSE)</f>
        <v>#N/A</v>
      </c>
      <c r="E25" s="17"/>
      <c r="F25" s="17"/>
      <c r="G25" s="17"/>
      <c r="H25" s="17"/>
      <c r="I25" s="13"/>
    </row>
    <row r="26" spans="1:9" ht="20.100000000000001" hidden="1" customHeight="1">
      <c r="A26" s="17" t="s">
        <v>53</v>
      </c>
      <c r="B26" s="12" t="e">
        <f>VLOOKUP($E26,УЧАСТНИКИ!$A$2:$L$655,3,FALSE)</f>
        <v>#N/A</v>
      </c>
      <c r="C26" s="13" t="e">
        <f>VLOOKUP($E26,УЧАСТНИКИ!$A$2:$L$655,4,FALSE)</f>
        <v>#N/A</v>
      </c>
      <c r="D26" s="29" t="e">
        <f>VLOOKUP($E26,УЧАСТНИКИ!$A$2:$L$655,5,FALSE)</f>
        <v>#N/A</v>
      </c>
      <c r="E26" s="17"/>
      <c r="F26" s="17"/>
      <c r="G26" s="17"/>
      <c r="H26" s="17"/>
      <c r="I26" s="13"/>
    </row>
    <row r="27" spans="1:9" ht="20.100000000000001" hidden="1" customHeight="1">
      <c r="A27" s="17" t="s">
        <v>54</v>
      </c>
      <c r="B27" s="12" t="e">
        <f>VLOOKUP($E27,УЧАСТНИКИ!$A$2:$L$655,3,FALSE)</f>
        <v>#N/A</v>
      </c>
      <c r="C27" s="13" t="e">
        <f>VLOOKUP($E27,УЧАСТНИКИ!$A$2:$L$655,4,FALSE)</f>
        <v>#N/A</v>
      </c>
      <c r="D27" s="29" t="e">
        <f>VLOOKUP($E27,УЧАСТНИКИ!$A$2:$L$655,5,FALSE)</f>
        <v>#N/A</v>
      </c>
      <c r="E27" s="17"/>
      <c r="F27" s="17"/>
      <c r="G27" s="17"/>
      <c r="H27" s="17"/>
      <c r="I27" s="13"/>
    </row>
    <row r="28" spans="1:9" ht="20.100000000000001" hidden="1" customHeight="1">
      <c r="A28" s="17">
        <v>8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9" t="e">
        <f>VLOOKUP($E28,УЧАСТНИКИ!$A$2:$L$655,5,FALSE)</f>
        <v>#N/A</v>
      </c>
      <c r="E28" s="17"/>
      <c r="F28" s="17"/>
      <c r="G28" s="17"/>
      <c r="H28" s="17"/>
      <c r="I28" s="13"/>
    </row>
    <row r="29" spans="1:9" ht="20.100000000000001" hidden="1" customHeight="1">
      <c r="A29" s="107"/>
      <c r="B29" s="12" t="e">
        <f>VLOOKUP($E29,УЧАСТНИКИ!$A$2:$L$655,3,FALSE)</f>
        <v>#N/A</v>
      </c>
      <c r="C29" s="13" t="e">
        <f>VLOOKUP($E29,УЧАСТНИКИ!$A$2:$L$655,4,FALSE)</f>
        <v>#N/A</v>
      </c>
      <c r="D29" s="29" t="e">
        <f>VLOOKUP($E29,УЧАСТНИКИ!$A$2:$L$655,5,FALSE)</f>
        <v>#N/A</v>
      </c>
      <c r="E29" s="17"/>
      <c r="F29" s="17"/>
      <c r="G29" s="17"/>
      <c r="H29" s="17"/>
      <c r="I29" s="13"/>
    </row>
    <row r="30" spans="1:9" ht="20.100000000000001" hidden="1" customHeight="1">
      <c r="A30" s="17" t="s">
        <v>48</v>
      </c>
      <c r="B30" s="12" t="e">
        <f>VLOOKUP($E30,УЧАСТНИКИ!$A$2:$L$655,3,FALSE)</f>
        <v>#N/A</v>
      </c>
      <c r="C30" s="13" t="e">
        <f>VLOOKUP($E30,УЧАСТНИКИ!$A$2:$L$655,4,FALSE)</f>
        <v>#N/A</v>
      </c>
      <c r="D30" s="29" t="e">
        <f>VLOOKUP($E30,УЧАСТНИКИ!$A$2:$L$655,5,FALSE)</f>
        <v>#N/A</v>
      </c>
      <c r="E30" s="17"/>
      <c r="F30" s="17"/>
      <c r="G30" s="17"/>
      <c r="H30" s="17"/>
      <c r="I30" s="13"/>
    </row>
    <row r="31" spans="1:9" ht="20.100000000000001" hidden="1" customHeight="1">
      <c r="A31" s="17" t="s">
        <v>49</v>
      </c>
      <c r="B31" s="12" t="e">
        <f>VLOOKUP($E31,УЧАСТНИКИ!$A$2:$L$655,3,FALSE)</f>
        <v>#N/A</v>
      </c>
      <c r="C31" s="13" t="e">
        <f>VLOOKUP($E31,УЧАСТНИКИ!$A$2:$L$655,4,FALSE)</f>
        <v>#N/A</v>
      </c>
      <c r="D31" s="29" t="e">
        <f>VLOOKUP($E31,УЧАСТНИКИ!$A$2:$L$655,5,FALSE)</f>
        <v>#N/A</v>
      </c>
      <c r="E31" s="17"/>
      <c r="F31" s="17"/>
      <c r="G31" s="17"/>
      <c r="H31" s="17"/>
      <c r="I31" s="13"/>
    </row>
    <row r="32" spans="1:9" ht="20.100000000000001" hidden="1" customHeight="1">
      <c r="A32" s="17" t="s">
        <v>50</v>
      </c>
      <c r="B32" s="12" t="e">
        <f>VLOOKUP($E32,УЧАСТНИКИ!$A$2:$L$655,3,FALSE)</f>
        <v>#N/A</v>
      </c>
      <c r="C32" s="13" t="e">
        <f>VLOOKUP($E32,УЧАСТНИКИ!$A$2:$L$655,4,FALSE)</f>
        <v>#N/A</v>
      </c>
      <c r="D32" s="29" t="e">
        <f>VLOOKUP($E32,УЧАСТНИКИ!$A$2:$L$655,5,FALSE)</f>
        <v>#N/A</v>
      </c>
      <c r="E32" s="17"/>
      <c r="F32" s="17"/>
      <c r="G32" s="17"/>
      <c r="H32" s="17"/>
      <c r="I32" s="13"/>
    </row>
    <row r="33" spans="1:9" ht="20.100000000000001" hidden="1" customHeight="1">
      <c r="A33" s="17" t="s">
        <v>51</v>
      </c>
      <c r="B33" s="12" t="e">
        <f>VLOOKUP($E33,УЧАСТНИКИ!$A$2:$L$655,3,FALSE)</f>
        <v>#N/A</v>
      </c>
      <c r="C33" s="13" t="e">
        <f>VLOOKUP($E33,УЧАСТНИКИ!$A$2:$L$655,4,FALSE)</f>
        <v>#N/A</v>
      </c>
      <c r="D33" s="29" t="e">
        <f>VLOOKUP($E33,УЧАСТНИКИ!$A$2:$L$655,5,FALSE)</f>
        <v>#N/A</v>
      </c>
      <c r="E33" s="17"/>
      <c r="F33" s="17"/>
      <c r="G33" s="17"/>
      <c r="H33" s="17"/>
      <c r="I33" s="13"/>
    </row>
    <row r="34" spans="1:9" ht="20.100000000000001" hidden="1" customHeight="1">
      <c r="A34" s="17" t="s">
        <v>52</v>
      </c>
      <c r="B34" s="12" t="e">
        <f>VLOOKUP($E34,УЧАСТНИКИ!$A$2:$L$655,3,FALSE)</f>
        <v>#N/A</v>
      </c>
      <c r="C34" s="13" t="e">
        <f>VLOOKUP($E34,УЧАСТНИКИ!$A$2:$L$655,4,FALSE)</f>
        <v>#N/A</v>
      </c>
      <c r="D34" s="29" t="e">
        <f>VLOOKUP($E34,УЧАСТНИКИ!$A$2:$L$655,5,FALSE)</f>
        <v>#N/A</v>
      </c>
      <c r="E34" s="17"/>
      <c r="F34" s="17"/>
      <c r="G34" s="17"/>
      <c r="H34" s="17"/>
      <c r="I34" s="13"/>
    </row>
    <row r="35" spans="1:9" ht="20.100000000000001" hidden="1" customHeight="1">
      <c r="A35" s="17" t="s">
        <v>53</v>
      </c>
      <c r="B35" s="12" t="e">
        <f>VLOOKUP($E35,УЧАСТНИКИ!$A$2:$L$655,3,FALSE)</f>
        <v>#N/A</v>
      </c>
      <c r="C35" s="13" t="e">
        <f>VLOOKUP($E35,УЧАСТНИКИ!$A$2:$L$655,4,FALSE)</f>
        <v>#N/A</v>
      </c>
      <c r="D35" s="29" t="e">
        <f>VLOOKUP($E35,УЧАСТНИКИ!$A$2:$L$655,5,FALSE)</f>
        <v>#N/A</v>
      </c>
      <c r="E35" s="17"/>
      <c r="F35" s="17"/>
      <c r="G35" s="17"/>
      <c r="H35" s="17"/>
      <c r="I35" s="13"/>
    </row>
    <row r="36" spans="1:9" ht="20.100000000000001" hidden="1" customHeight="1">
      <c r="A36" s="17" t="s">
        <v>54</v>
      </c>
      <c r="B36" s="12" t="e">
        <f>VLOOKUP($E36,УЧАСТНИКИ!$A$2:$L$655,3,FALSE)</f>
        <v>#N/A</v>
      </c>
      <c r="C36" s="13" t="e">
        <f>VLOOKUP($E36,УЧАСТНИКИ!$A$2:$L$655,4,FALSE)</f>
        <v>#N/A</v>
      </c>
      <c r="D36" s="29" t="e">
        <f>VLOOKUP($E36,УЧАСТНИКИ!$A$2:$L$655,5,FALSE)</f>
        <v>#N/A</v>
      </c>
      <c r="E36" s="17"/>
      <c r="F36" s="17"/>
      <c r="G36" s="17"/>
      <c r="H36" s="17"/>
      <c r="I36" s="13"/>
    </row>
    <row r="37" spans="1:9" ht="20.100000000000001" hidden="1" customHeight="1">
      <c r="A37" s="17">
        <v>8</v>
      </c>
      <c r="B37" s="12" t="e">
        <f>VLOOKUP($E37,УЧАСТНИКИ!$A$2:$L$655,3,FALSE)</f>
        <v>#N/A</v>
      </c>
      <c r="C37" s="13" t="e">
        <f>VLOOKUP($E37,УЧАСТНИКИ!$A$2:$L$655,4,FALSE)</f>
        <v>#N/A</v>
      </c>
      <c r="D37" s="29" t="e">
        <f>VLOOKUP($E37,УЧАСТНИКИ!$A$2:$L$655,5,FALSE)</f>
        <v>#N/A</v>
      </c>
      <c r="E37" s="17"/>
      <c r="F37" s="17"/>
      <c r="G37" s="17"/>
      <c r="H37" s="17"/>
      <c r="I37" s="13"/>
    </row>
    <row r="38" spans="1:9" ht="20.100000000000001" hidden="1" customHeight="1">
      <c r="A38" s="110"/>
      <c r="B38" s="12" t="e">
        <f>VLOOKUP($E38,УЧАСТНИКИ!$A$2:$L$655,3,FALSE)</f>
        <v>#N/A</v>
      </c>
      <c r="C38" s="13" t="e">
        <f>VLOOKUP($E38,УЧАСТНИКИ!$A$2:$L$655,4,FALSE)</f>
        <v>#N/A</v>
      </c>
      <c r="D38" s="29" t="e">
        <f>VLOOKUP($E38,УЧАСТНИКИ!$A$2:$L$655,5,FALSE)</f>
        <v>#N/A</v>
      </c>
      <c r="E38" s="17"/>
      <c r="F38" s="17"/>
      <c r="G38" s="17"/>
      <c r="H38" s="17"/>
      <c r="I38" s="13"/>
    </row>
    <row r="39" spans="1:9" ht="20.100000000000001" hidden="1" customHeight="1">
      <c r="A39" s="17" t="s">
        <v>48</v>
      </c>
      <c r="B39" s="12" t="e">
        <f>VLOOKUP($E39,УЧАСТНИКИ!$A$2:$L$655,3,FALSE)</f>
        <v>#N/A</v>
      </c>
      <c r="C39" s="13" t="e">
        <f>VLOOKUP($E39,УЧАСТНИКИ!$A$2:$L$655,4,FALSE)</f>
        <v>#N/A</v>
      </c>
      <c r="D39" s="29" t="e">
        <f>VLOOKUP($E39,УЧАСТНИКИ!$A$2:$L$655,5,FALSE)</f>
        <v>#N/A</v>
      </c>
      <c r="E39" s="17"/>
      <c r="F39" s="17"/>
      <c r="G39" s="17"/>
      <c r="H39" s="17"/>
      <c r="I39" s="13"/>
    </row>
    <row r="40" spans="1:9" ht="20.100000000000001" hidden="1" customHeight="1">
      <c r="A40" s="17" t="s">
        <v>49</v>
      </c>
      <c r="B40" s="12" t="e">
        <f>VLOOKUP($E40,УЧАСТНИКИ!$A$2:$L$655,3,FALSE)</f>
        <v>#N/A</v>
      </c>
      <c r="C40" s="13" t="e">
        <f>VLOOKUP($E40,УЧАСТНИКИ!$A$2:$L$655,4,FALSE)</f>
        <v>#N/A</v>
      </c>
      <c r="D40" s="29" t="e">
        <f>VLOOKUP($E40,УЧАСТНИКИ!$A$2:$L$655,5,FALSE)</f>
        <v>#N/A</v>
      </c>
      <c r="E40" s="17"/>
      <c r="F40" s="17"/>
      <c r="G40" s="17"/>
      <c r="H40" s="17"/>
      <c r="I40" s="13"/>
    </row>
    <row r="41" spans="1:9" ht="20.100000000000001" hidden="1" customHeight="1">
      <c r="A41" s="17" t="s">
        <v>50</v>
      </c>
      <c r="B41" s="12" t="e">
        <f>VLOOKUP($E41,УЧАСТНИКИ!$A$2:$L$655,3,FALSE)</f>
        <v>#N/A</v>
      </c>
      <c r="C41" s="13" t="e">
        <f>VLOOKUP($E41,УЧАСТНИКИ!$A$2:$L$655,4,FALSE)</f>
        <v>#N/A</v>
      </c>
      <c r="D41" s="29" t="e">
        <f>VLOOKUP($E41,УЧАСТНИКИ!$A$2:$L$655,5,FALSE)</f>
        <v>#N/A</v>
      </c>
      <c r="E41" s="17"/>
      <c r="F41" s="17"/>
      <c r="G41" s="17"/>
      <c r="H41" s="17"/>
      <c r="I41" s="13"/>
    </row>
    <row r="42" spans="1:9" ht="20.100000000000001" hidden="1" customHeight="1">
      <c r="A42" s="17" t="s">
        <v>51</v>
      </c>
      <c r="B42" s="12" t="e">
        <f>VLOOKUP($E42,УЧАСТНИКИ!$A$2:$L$655,3,FALSE)</f>
        <v>#N/A</v>
      </c>
      <c r="C42" s="13" t="e">
        <f>VLOOKUP($E42,УЧАСТНИКИ!$A$2:$L$655,4,FALSE)</f>
        <v>#N/A</v>
      </c>
      <c r="D42" s="29" t="e">
        <f>VLOOKUP($E42,УЧАСТНИКИ!$A$2:$L$655,5,FALSE)</f>
        <v>#N/A</v>
      </c>
      <c r="E42" s="17"/>
      <c r="F42" s="17"/>
      <c r="G42" s="17"/>
      <c r="H42" s="17"/>
      <c r="I42" s="13"/>
    </row>
    <row r="43" spans="1:9" ht="20.100000000000001" hidden="1" customHeight="1">
      <c r="A43" s="17" t="s">
        <v>52</v>
      </c>
      <c r="B43" s="12" t="e">
        <f>VLOOKUP($E43,УЧАСТНИКИ!$A$2:$L$655,3,FALSE)</f>
        <v>#N/A</v>
      </c>
      <c r="C43" s="13" t="e">
        <f>VLOOKUP($E43,УЧАСТНИКИ!$A$2:$L$655,4,FALSE)</f>
        <v>#N/A</v>
      </c>
      <c r="D43" s="29" t="e">
        <f>VLOOKUP($E43,УЧАСТНИКИ!$A$2:$L$655,5,FALSE)</f>
        <v>#N/A</v>
      </c>
      <c r="E43" s="17"/>
      <c r="F43" s="17"/>
      <c r="G43" s="17"/>
      <c r="H43" s="17"/>
      <c r="I43" s="13"/>
    </row>
    <row r="44" spans="1:9" ht="20.100000000000001" hidden="1" customHeight="1">
      <c r="A44" s="17" t="s">
        <v>53</v>
      </c>
      <c r="B44" s="12" t="e">
        <f>VLOOKUP($E44,УЧАСТНИКИ!$A$2:$L$655,3,FALSE)</f>
        <v>#N/A</v>
      </c>
      <c r="C44" s="13" t="e">
        <f>VLOOKUP($E44,УЧАСТНИКИ!$A$2:$L$655,4,FALSE)</f>
        <v>#N/A</v>
      </c>
      <c r="D44" s="29" t="e">
        <f>VLOOKUP($E44,УЧАСТНИКИ!$A$2:$L$655,5,FALSE)</f>
        <v>#N/A</v>
      </c>
      <c r="E44" s="17"/>
      <c r="F44" s="17"/>
      <c r="G44" s="17"/>
      <c r="H44" s="17"/>
      <c r="I44" s="13"/>
    </row>
    <row r="45" spans="1:9" ht="20.100000000000001" hidden="1" customHeight="1">
      <c r="A45" s="17" t="s">
        <v>54</v>
      </c>
      <c r="B45" s="12" t="e">
        <f>VLOOKUP($E45,УЧАСТНИКИ!$A$2:$L$655,3,FALSE)</f>
        <v>#N/A</v>
      </c>
      <c r="C45" s="13" t="e">
        <f>VLOOKUP($E45,УЧАСТНИКИ!$A$2:$L$655,4,FALSE)</f>
        <v>#N/A</v>
      </c>
      <c r="D45" s="29" t="e">
        <f>VLOOKUP($E45,УЧАСТНИКИ!$A$2:$L$655,5,FALSE)</f>
        <v>#N/A</v>
      </c>
      <c r="E45" s="17"/>
      <c r="F45" s="17"/>
      <c r="G45" s="17"/>
      <c r="H45" s="17"/>
      <c r="I45" s="13"/>
    </row>
    <row r="46" spans="1:9" ht="20.100000000000001" hidden="1" customHeight="1">
      <c r="A46" s="17">
        <v>8</v>
      </c>
      <c r="B46" s="12" t="e">
        <f>VLOOKUP($E46,УЧАСТНИКИ!$A$2:$L$655,3,FALSE)</f>
        <v>#N/A</v>
      </c>
      <c r="C46" s="13" t="e">
        <f>VLOOKUP($E46,УЧАСТНИКИ!$A$2:$L$655,4,FALSE)</f>
        <v>#N/A</v>
      </c>
      <c r="D46" s="29" t="e">
        <f>VLOOKUP($E46,УЧАСТНИКИ!$A$2:$L$655,5,FALSE)</f>
        <v>#N/A</v>
      </c>
      <c r="E46" s="17"/>
      <c r="F46" s="17"/>
      <c r="G46" s="17"/>
      <c r="H46" s="17"/>
      <c r="I46" s="13"/>
    </row>
    <row r="47" spans="1:9" ht="20.100000000000001" hidden="1" customHeight="1">
      <c r="A47" s="110"/>
      <c r="B47" s="12" t="e">
        <f>VLOOKUP($E47,УЧАСТНИКИ!$A$2:$L$655,3,FALSE)</f>
        <v>#N/A</v>
      </c>
      <c r="C47" s="13" t="e">
        <f>VLOOKUP($E47,УЧАСТНИКИ!$A$2:$L$655,4,FALSE)</f>
        <v>#N/A</v>
      </c>
      <c r="D47" s="29" t="e">
        <f>VLOOKUP($E47,УЧАСТНИКИ!$A$2:$L$655,5,FALSE)</f>
        <v>#N/A</v>
      </c>
      <c r="E47" s="17"/>
      <c r="F47" s="17"/>
      <c r="G47" s="17"/>
      <c r="H47" s="17"/>
      <c r="I47" s="13"/>
    </row>
    <row r="48" spans="1:9" ht="20.100000000000001" hidden="1" customHeight="1">
      <c r="A48" s="17" t="s">
        <v>48</v>
      </c>
      <c r="B48" s="12" t="e">
        <f>VLOOKUP($E48,УЧАСТНИКИ!$A$2:$L$655,3,FALSE)</f>
        <v>#N/A</v>
      </c>
      <c r="C48" s="13" t="e">
        <f>VLOOKUP($E48,УЧАСТНИКИ!$A$2:$L$655,4,FALSE)</f>
        <v>#N/A</v>
      </c>
      <c r="D48" s="29" t="e">
        <f>VLOOKUP($E48,УЧАСТНИКИ!$A$2:$L$655,5,FALSE)</f>
        <v>#N/A</v>
      </c>
      <c r="E48" s="17"/>
      <c r="F48" s="17"/>
      <c r="G48" s="17"/>
      <c r="H48" s="17"/>
      <c r="I48" s="13"/>
    </row>
    <row r="49" spans="1:9" ht="20.100000000000001" hidden="1" customHeight="1">
      <c r="A49" s="17" t="s">
        <v>49</v>
      </c>
      <c r="B49" s="12" t="e">
        <f>VLOOKUP($E49,УЧАСТНИКИ!$A$2:$L$655,3,FALSE)</f>
        <v>#N/A</v>
      </c>
      <c r="C49" s="13" t="e">
        <f>VLOOKUP($E49,УЧАСТНИКИ!$A$2:$L$655,4,FALSE)</f>
        <v>#N/A</v>
      </c>
      <c r="D49" s="29" t="e">
        <f>VLOOKUP($E49,УЧАСТНИКИ!$A$2:$L$655,5,FALSE)</f>
        <v>#N/A</v>
      </c>
      <c r="E49" s="17"/>
      <c r="F49" s="17"/>
      <c r="G49" s="17"/>
      <c r="H49" s="17"/>
      <c r="I49" s="13"/>
    </row>
    <row r="50" spans="1:9" ht="20.100000000000001" hidden="1" customHeight="1">
      <c r="A50" s="17" t="s">
        <v>50</v>
      </c>
      <c r="B50" s="12" t="e">
        <f>VLOOKUP($E50,УЧАСТНИКИ!$A$2:$L$655,3,FALSE)</f>
        <v>#N/A</v>
      </c>
      <c r="C50" s="13" t="e">
        <f>VLOOKUP($E50,УЧАСТНИКИ!$A$2:$L$655,4,FALSE)</f>
        <v>#N/A</v>
      </c>
      <c r="D50" s="29" t="e">
        <f>VLOOKUP($E50,УЧАСТНИКИ!$A$2:$L$655,5,FALSE)</f>
        <v>#N/A</v>
      </c>
      <c r="E50" s="17"/>
      <c r="F50" s="17"/>
      <c r="G50" s="17"/>
      <c r="H50" s="17"/>
      <c r="I50" s="13"/>
    </row>
    <row r="51" spans="1:9" ht="20.100000000000001" hidden="1" customHeight="1">
      <c r="A51" s="17" t="s">
        <v>51</v>
      </c>
      <c r="B51" s="12" t="e">
        <f>VLOOKUP($E51,УЧАСТНИКИ!$A$2:$L$655,3,FALSE)</f>
        <v>#N/A</v>
      </c>
      <c r="C51" s="13" t="e">
        <f>VLOOKUP($E51,УЧАСТНИКИ!$A$2:$L$655,4,FALSE)</f>
        <v>#N/A</v>
      </c>
      <c r="D51" s="29" t="e">
        <f>VLOOKUP($E51,УЧАСТНИКИ!$A$2:$L$655,5,FALSE)</f>
        <v>#N/A</v>
      </c>
      <c r="E51" s="17"/>
      <c r="F51" s="17"/>
      <c r="G51" s="17"/>
      <c r="H51" s="17"/>
      <c r="I51" s="13"/>
    </row>
    <row r="52" spans="1:9" ht="20.100000000000001" hidden="1" customHeight="1">
      <c r="A52" s="17" t="s">
        <v>52</v>
      </c>
      <c r="B52" s="12" t="e">
        <f>VLOOKUP($E52,УЧАСТНИКИ!$A$2:$L$655,3,FALSE)</f>
        <v>#N/A</v>
      </c>
      <c r="C52" s="13" t="e">
        <f>VLOOKUP($E52,УЧАСТНИКИ!$A$2:$L$655,4,FALSE)</f>
        <v>#N/A</v>
      </c>
      <c r="D52" s="29" t="e">
        <f>VLOOKUP($E52,УЧАСТНИКИ!$A$2:$L$655,5,FALSE)</f>
        <v>#N/A</v>
      </c>
      <c r="E52" s="17"/>
      <c r="F52" s="17"/>
      <c r="G52" s="17"/>
      <c r="H52" s="17"/>
      <c r="I52" s="13"/>
    </row>
    <row r="53" spans="1:9" ht="20.100000000000001" hidden="1" customHeight="1">
      <c r="A53" s="17" t="s">
        <v>53</v>
      </c>
      <c r="B53" s="12" t="e">
        <f>VLOOKUP($E53,УЧАСТНИКИ!$A$2:$L$655,3,FALSE)</f>
        <v>#N/A</v>
      </c>
      <c r="C53" s="13" t="e">
        <f>VLOOKUP($E53,УЧАСТНИКИ!$A$2:$L$655,4,FALSE)</f>
        <v>#N/A</v>
      </c>
      <c r="D53" s="29" t="e">
        <f>VLOOKUP($E53,УЧАСТНИКИ!$A$2:$L$655,5,FALSE)</f>
        <v>#N/A</v>
      </c>
      <c r="E53" s="17"/>
      <c r="F53" s="17"/>
      <c r="G53" s="17"/>
      <c r="H53" s="17"/>
      <c r="I53" s="13"/>
    </row>
    <row r="54" spans="1:9" ht="20.100000000000001" hidden="1" customHeight="1">
      <c r="A54" s="17" t="s">
        <v>54</v>
      </c>
      <c r="B54" s="12" t="e">
        <f>VLOOKUP($E54,УЧАСТНИКИ!$A$2:$L$655,3,FALSE)</f>
        <v>#N/A</v>
      </c>
      <c r="C54" s="13" t="e">
        <f>VLOOKUP($E54,УЧАСТНИКИ!$A$2:$L$655,4,FALSE)</f>
        <v>#N/A</v>
      </c>
      <c r="D54" s="29" t="e">
        <f>VLOOKUP($E54,УЧАСТНИКИ!$A$2:$L$655,5,FALSE)</f>
        <v>#N/A</v>
      </c>
      <c r="E54" s="17"/>
      <c r="F54" s="17"/>
      <c r="G54" s="17"/>
      <c r="H54" s="17"/>
      <c r="I54" s="13"/>
    </row>
    <row r="55" spans="1:9" ht="20.100000000000001" hidden="1" customHeight="1">
      <c r="A55" s="17">
        <v>8</v>
      </c>
      <c r="B55" s="12" t="e">
        <f>VLOOKUP($E55,УЧАСТНИКИ!$A$2:$L$655,3,FALSE)</f>
        <v>#N/A</v>
      </c>
      <c r="C55" s="13" t="e">
        <f>VLOOKUP($E55,УЧАСТНИКИ!$A$2:$L$655,4,FALSE)</f>
        <v>#N/A</v>
      </c>
      <c r="D55" s="29" t="e">
        <f>VLOOKUP($E55,УЧАСТНИКИ!$A$2:$L$655,5,FALSE)</f>
        <v>#N/A</v>
      </c>
      <c r="E55" s="17"/>
      <c r="F55" s="17"/>
      <c r="G55" s="17"/>
      <c r="H55" s="17"/>
      <c r="I55" s="13"/>
    </row>
    <row r="56" spans="1:9" ht="20.100000000000001" hidden="1" customHeight="1">
      <c r="A56" s="110"/>
      <c r="B56" s="12" t="e">
        <f>VLOOKUP($E56,УЧАСТНИКИ!$A$2:$L$655,3,FALSE)</f>
        <v>#N/A</v>
      </c>
      <c r="C56" s="13" t="e">
        <f>VLOOKUP($E56,УЧАСТНИКИ!$A$2:$L$655,4,FALSE)</f>
        <v>#N/A</v>
      </c>
      <c r="D56" s="29" t="e">
        <f>VLOOKUP($E56,УЧАСТНИКИ!$A$2:$L$655,5,FALSE)</f>
        <v>#N/A</v>
      </c>
      <c r="E56" s="17"/>
      <c r="F56" s="17"/>
      <c r="G56" s="17"/>
      <c r="H56" s="17"/>
      <c r="I56" s="13"/>
    </row>
    <row r="57" spans="1:9" ht="20.100000000000001" hidden="1" customHeight="1">
      <c r="A57" s="17" t="s">
        <v>48</v>
      </c>
      <c r="B57" s="12" t="e">
        <f>VLOOKUP($E57,УЧАСТНИКИ!$A$2:$L$655,3,FALSE)</f>
        <v>#N/A</v>
      </c>
      <c r="C57" s="13" t="e">
        <f>VLOOKUP($E57,УЧАСТНИКИ!$A$2:$L$655,4,FALSE)</f>
        <v>#N/A</v>
      </c>
      <c r="D57" s="29" t="e">
        <f>VLOOKUP($E57,УЧАСТНИКИ!$A$2:$L$655,5,FALSE)</f>
        <v>#N/A</v>
      </c>
      <c r="E57" s="17"/>
      <c r="F57" s="17"/>
      <c r="G57" s="17"/>
      <c r="H57" s="17"/>
      <c r="I57" s="13"/>
    </row>
    <row r="58" spans="1:9" ht="20.100000000000001" hidden="1" customHeight="1">
      <c r="A58" s="17" t="s">
        <v>50</v>
      </c>
      <c r="B58" s="12" t="e">
        <f>VLOOKUP($E58,УЧАСТНИКИ!$A$2:$L$655,3,FALSE)</f>
        <v>#N/A</v>
      </c>
      <c r="C58" s="13" t="e">
        <f>VLOOKUP($E58,УЧАСТНИКИ!$A$2:$L$655,4,FALSE)</f>
        <v>#N/A</v>
      </c>
      <c r="D58" s="29" t="e">
        <f>VLOOKUP($E58,УЧАСТНИКИ!$A$2:$L$655,5,FALSE)</f>
        <v>#N/A</v>
      </c>
      <c r="E58" s="17" t="s">
        <v>175</v>
      </c>
      <c r="F58" s="17"/>
      <c r="G58" s="17"/>
      <c r="H58" s="17"/>
      <c r="I58" s="13"/>
    </row>
    <row r="59" spans="1:9" ht="20.100000000000001" hidden="1" customHeight="1">
      <c r="A59" s="107"/>
      <c r="B59" s="113" t="s">
        <v>58</v>
      </c>
      <c r="C59" s="108"/>
      <c r="D59" s="108"/>
      <c r="E59" s="108"/>
      <c r="F59" s="108"/>
      <c r="G59" s="108"/>
      <c r="H59" s="108"/>
      <c r="I59" s="109"/>
    </row>
    <row r="60" spans="1:9" ht="20.100000000000001" hidden="1" customHeight="1">
      <c r="A60" s="17" t="s">
        <v>48</v>
      </c>
      <c r="B60" s="12" t="e">
        <f>VLOOKUP($E60,УЧАСТНИКИ!$A$2:$L$655,3,FALSE)</f>
        <v>#N/A</v>
      </c>
      <c r="C60" s="13" t="e">
        <f>VLOOKUP($E60,УЧАСТНИКИ!$A$2:$L$655,4,FALSE)</f>
        <v>#N/A</v>
      </c>
      <c r="D60" s="29" t="e">
        <f>VLOOKUP($E60,УЧАСТНИКИ!$A$2:$L$655,5,FALSE)</f>
        <v>#N/A</v>
      </c>
      <c r="E60" s="17" t="s">
        <v>226</v>
      </c>
      <c r="F60" s="192"/>
      <c r="G60" s="17"/>
      <c r="H60" s="17"/>
      <c r="I60" s="13"/>
    </row>
    <row r="61" spans="1:9" ht="20.100000000000001" hidden="1" customHeight="1">
      <c r="A61" s="17" t="s">
        <v>49</v>
      </c>
      <c r="B61" s="12" t="e">
        <f>VLOOKUP($E61,УЧАСТНИКИ!$A$2:$L$655,3,FALSE)</f>
        <v>#N/A</v>
      </c>
      <c r="C61" s="13" t="e">
        <f>VLOOKUP($E61,УЧАСТНИКИ!$A$2:$L$655,4,FALSE)</f>
        <v>#N/A</v>
      </c>
      <c r="D61" s="29" t="e">
        <f>VLOOKUP($E61,УЧАСТНИКИ!$A$2:$L$655,5,FALSE)</f>
        <v>#N/A</v>
      </c>
      <c r="E61" s="17" t="s">
        <v>197</v>
      </c>
      <c r="F61" s="192"/>
      <c r="G61" s="17"/>
      <c r="H61" s="17"/>
      <c r="I61" s="13"/>
    </row>
    <row r="62" spans="1:9" ht="20.100000000000001" hidden="1" customHeight="1">
      <c r="A62" s="17" t="s">
        <v>50</v>
      </c>
      <c r="B62" s="12" t="str">
        <f>VLOOKUP($E62,УЧАСТНИКИ!$A$2:$L$655,3,FALSE)</f>
        <v>СЕМИЗОРОВА ВЕРОНИКА</v>
      </c>
      <c r="C62" s="13" t="str">
        <f>VLOOKUP($E62,УЧАСТНИКИ!$A$2:$L$655,4,FALSE)</f>
        <v>26.12.2009</v>
      </c>
      <c r="D62" s="29" t="str">
        <f>VLOOKUP($E62,УЧАСТНИКИ!$A$2:$L$655,5,FALSE)</f>
        <v>СШОРК СКА РОСТОВ Н/Д</v>
      </c>
      <c r="E62" s="17" t="s">
        <v>201</v>
      </c>
      <c r="F62" s="192"/>
      <c r="G62" s="17"/>
      <c r="H62" s="17"/>
      <c r="I62" s="13"/>
    </row>
    <row r="63" spans="1:9" ht="20.100000000000001" hidden="1" customHeight="1">
      <c r="A63" s="107"/>
      <c r="B63" s="113" t="s">
        <v>73</v>
      </c>
      <c r="C63" s="108"/>
      <c r="D63" s="108"/>
      <c r="E63" s="108"/>
      <c r="F63" s="108"/>
      <c r="G63" s="108"/>
      <c r="H63" s="108"/>
      <c r="I63" s="109"/>
    </row>
    <row r="64" spans="1:9" ht="20.100000000000001" hidden="1" customHeight="1">
      <c r="A64" s="17" t="s">
        <v>48</v>
      </c>
      <c r="B64" s="12" t="str">
        <f>VLOOKUP($E64,УЧАСТНИКИ!$A$2:$L$655,3,FALSE)</f>
        <v>САМАРЧЕНКО АЛИНА</v>
      </c>
      <c r="C64" s="13" t="str">
        <f>VLOOKUP($E64,УЧАСТНИКИ!$A$2:$L$655,4,FALSE)</f>
        <v>25.08.2007</v>
      </c>
      <c r="D64" s="29" t="str">
        <f>VLOOKUP($E64,УЧАСТНИКИ!$A$2:$L$655,5,FALSE)</f>
        <v>ТАГАНРОГ СШОР-13</v>
      </c>
      <c r="E64" s="17" t="s">
        <v>222</v>
      </c>
      <c r="F64" s="192"/>
      <c r="G64" s="17"/>
      <c r="H64" s="17"/>
      <c r="I64" s="13"/>
    </row>
    <row r="65" spans="1:10" ht="20.100000000000001" hidden="1" customHeight="1">
      <c r="A65" s="17" t="s">
        <v>49</v>
      </c>
      <c r="B65" s="12" t="e">
        <f>VLOOKUP($E65,УЧАСТНИКИ!$A$2:$L$655,3,FALSE)</f>
        <v>#N/A</v>
      </c>
      <c r="C65" s="13" t="e">
        <f>VLOOKUP($E65,УЧАСТНИКИ!$A$2:$L$655,4,FALSE)</f>
        <v>#N/A</v>
      </c>
      <c r="D65" s="29" t="e">
        <f>VLOOKUP($E65,УЧАСТНИКИ!$A$2:$L$655,5,FALSE)</f>
        <v>#N/A</v>
      </c>
      <c r="E65" s="17" t="s">
        <v>204</v>
      </c>
      <c r="F65" s="192"/>
      <c r="G65" s="17"/>
      <c r="H65" s="17"/>
      <c r="I65" s="13"/>
    </row>
    <row r="66" spans="1:10" ht="20.100000000000001" hidden="1" customHeight="1">
      <c r="A66" s="17" t="s">
        <v>50</v>
      </c>
      <c r="B66" s="12" t="e">
        <f>VLOOKUP($E66,УЧАСТНИКИ!$A$2:$L$655,3,FALSE)</f>
        <v>#N/A</v>
      </c>
      <c r="C66" s="13" t="e">
        <f>VLOOKUP($E66,УЧАСТНИКИ!$A$2:$L$655,4,FALSE)</f>
        <v>#N/A</v>
      </c>
      <c r="D66" s="29" t="e">
        <f>VLOOKUP($E66,УЧАСТНИКИ!$A$2:$L$655,5,FALSE)</f>
        <v>#N/A</v>
      </c>
      <c r="E66" s="17" t="s">
        <v>216</v>
      </c>
      <c r="F66" s="192"/>
      <c r="G66" s="17"/>
      <c r="H66" s="17"/>
      <c r="I66" s="13"/>
    </row>
    <row r="67" spans="1:10" ht="20.100000000000001" hidden="1" customHeight="1">
      <c r="A67" s="31"/>
      <c r="B67" s="32"/>
      <c r="C67" s="33"/>
      <c r="D67" s="34"/>
      <c r="E67" s="31"/>
      <c r="F67" s="224"/>
      <c r="G67" s="31"/>
      <c r="H67" s="31"/>
      <c r="I67" s="33"/>
    </row>
    <row r="68" spans="1:10" ht="20.100000000000001" hidden="1" customHeight="1">
      <c r="A68" s="31"/>
      <c r="B68" s="32"/>
      <c r="C68" s="33"/>
      <c r="D68" s="34"/>
      <c r="E68" s="31"/>
      <c r="F68" s="31"/>
      <c r="G68" s="31"/>
      <c r="H68" s="31"/>
      <c r="I68" s="33"/>
    </row>
    <row r="69" spans="1:10" ht="20.100000000000001" hidden="1" customHeight="1">
      <c r="A69" s="31"/>
      <c r="B69" s="32"/>
      <c r="C69" s="33"/>
      <c r="D69" s="34"/>
      <c r="E69" s="31"/>
      <c r="F69" s="31"/>
      <c r="G69" s="31"/>
      <c r="H69" s="31"/>
      <c r="I69" s="33"/>
    </row>
    <row r="70" spans="1:10" ht="20.100000000000001" hidden="1" customHeight="1"/>
    <row r="71" spans="1:10" ht="20.100000000000001" customHeight="1">
      <c r="A71" s="4" t="s">
        <v>78</v>
      </c>
      <c r="B71" s="2"/>
      <c r="D71" s="4"/>
      <c r="F71" s="20"/>
      <c r="H71" s="4"/>
    </row>
    <row r="72" spans="1:10" ht="20.100000000000001" customHeight="1">
      <c r="A72" s="4" t="s">
        <v>70</v>
      </c>
    </row>
    <row r="73" spans="1:10" ht="20.100000000000001" customHeight="1">
      <c r="A73" s="4" t="s">
        <v>72</v>
      </c>
      <c r="B73" s="4"/>
    </row>
    <row r="74" spans="1:10" ht="20.100000000000001" customHeight="1">
      <c r="A74" s="470" t="s">
        <v>71</v>
      </c>
      <c r="B74" s="470"/>
    </row>
    <row r="75" spans="1:10" ht="15.75" customHeight="1">
      <c r="A75" s="31"/>
      <c r="B75" s="32"/>
      <c r="C75" s="33"/>
      <c r="D75" s="34"/>
      <c r="E75" s="31"/>
      <c r="F75" s="31"/>
      <c r="G75" s="31"/>
      <c r="H75" s="31"/>
      <c r="I75" s="31"/>
      <c r="J75" s="33"/>
    </row>
    <row r="76" spans="1:10" ht="15.75" customHeight="1">
      <c r="A76" s="31"/>
      <c r="B76" s="32"/>
      <c r="C76" s="33"/>
      <c r="D76" s="34"/>
      <c r="E76" s="31"/>
      <c r="F76" s="31"/>
      <c r="G76" s="31"/>
      <c r="H76" s="31"/>
      <c r="I76" s="31"/>
      <c r="J76" s="33"/>
    </row>
    <row r="77" spans="1:10" ht="15.75" customHeight="1">
      <c r="A77" s="31"/>
      <c r="B77" s="32"/>
      <c r="C77" s="33"/>
      <c r="D77" s="34"/>
      <c r="E77" s="31"/>
      <c r="F77" s="31"/>
      <c r="G77" s="31"/>
      <c r="H77" s="31"/>
      <c r="I77" s="31"/>
      <c r="J77" s="33"/>
    </row>
    <row r="78" spans="1:10" ht="15.75" customHeight="1">
      <c r="A78" s="31"/>
      <c r="B78" s="32"/>
      <c r="C78" s="33"/>
      <c r="D78" s="34"/>
      <c r="E78" s="31"/>
      <c r="F78" s="31"/>
      <c r="G78" s="31"/>
      <c r="H78" s="31"/>
      <c r="I78" s="31"/>
      <c r="J78" s="33"/>
    </row>
    <row r="79" spans="1:10" ht="15.75" customHeight="1">
      <c r="A79" s="31"/>
      <c r="B79" s="32"/>
      <c r="C79" s="33"/>
      <c r="D79" s="34"/>
      <c r="E79" s="31"/>
      <c r="F79" s="31"/>
      <c r="G79" s="31"/>
      <c r="H79" s="31"/>
      <c r="I79" s="31"/>
      <c r="J79" s="33"/>
    </row>
  </sheetData>
  <mergeCells count="8">
    <mergeCell ref="A74:B74"/>
    <mergeCell ref="A5:B5"/>
    <mergeCell ref="A6:B6"/>
    <mergeCell ref="A4:I4"/>
    <mergeCell ref="A1:I1"/>
    <mergeCell ref="A3:I3"/>
    <mergeCell ref="E5:J5"/>
    <mergeCell ref="A2:M2"/>
  </mergeCells>
  <phoneticPr fontId="2" type="noConversion"/>
  <printOptions horizontalCentered="1"/>
  <pageMargins left="0.42" right="0" top="0.49" bottom="0.18" header="0.27559055118110237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34"/>
  </sheetPr>
  <dimension ref="A1:M94"/>
  <sheetViews>
    <sheetView topLeftCell="A53" workbookViewId="0">
      <selection sqref="A1:M63"/>
    </sheetView>
  </sheetViews>
  <sheetFormatPr defaultColWidth="9.140625" defaultRowHeight="12.75"/>
  <cols>
    <col min="1" max="1" width="4" style="14" customWidth="1"/>
    <col min="2" max="2" width="30.7109375" style="14" customWidth="1"/>
    <col min="3" max="3" width="14.42578125" style="14" customWidth="1"/>
    <col min="4" max="4" width="21.42578125" style="14" customWidth="1"/>
    <col min="5" max="5" width="7.7109375" style="14" customWidth="1"/>
    <col min="6" max="7" width="6.85546875" style="14" customWidth="1"/>
    <col min="8" max="8" width="22.42578125" style="14" customWidth="1"/>
    <col min="9" max="9" width="8.28515625" style="14" customWidth="1"/>
    <col min="10" max="10" width="5.85546875" style="14" customWidth="1"/>
    <col min="11" max="11" width="9.140625" style="14" customWidth="1"/>
    <col min="12" max="13" width="9.140625" style="14" hidden="1" customWidth="1"/>
    <col min="14" max="16384" width="9.140625" style="14"/>
  </cols>
  <sheetData>
    <row r="1" spans="1:13">
      <c r="A1" s="464" t="s">
        <v>350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>
      <c r="A2" s="464" t="s">
        <v>351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5">
      <c r="A3" s="467" t="s">
        <v>109</v>
      </c>
      <c r="B3" s="467"/>
      <c r="C3" s="467"/>
      <c r="D3" s="467"/>
      <c r="E3" s="467"/>
      <c r="F3" s="467"/>
      <c r="G3" s="467"/>
      <c r="H3" s="467"/>
      <c r="I3" s="467"/>
      <c r="J3" s="467"/>
    </row>
    <row r="4" spans="1:13" ht="15" customHeight="1">
      <c r="A4" s="469" t="str">
        <f>Name_4</f>
        <v>ОТКРЫТЫЙ ЗИМНИЙ ЧЕМПИОНАТ ГОРОДА РОСТОВА-НА-ДОНУ</v>
      </c>
      <c r="B4" s="469"/>
      <c r="C4" s="469"/>
      <c r="D4" s="469"/>
      <c r="E4" s="469"/>
      <c r="F4" s="469"/>
      <c r="G4" s="469"/>
      <c r="H4" s="469"/>
      <c r="I4" s="469"/>
      <c r="J4" s="469"/>
    </row>
    <row r="5" spans="1:13" ht="14.25">
      <c r="A5" s="88"/>
      <c r="B5" s="88"/>
      <c r="C5" s="88"/>
      <c r="D5" s="88"/>
      <c r="E5" s="468" t="s">
        <v>88</v>
      </c>
      <c r="F5" s="468"/>
      <c r="G5" s="468"/>
      <c r="H5" s="468"/>
      <c r="I5" s="468"/>
      <c r="J5" s="468"/>
    </row>
    <row r="6" spans="1:13">
      <c r="C6" s="11"/>
      <c r="D6" s="3"/>
      <c r="H6" s="11"/>
      <c r="I6" s="15"/>
      <c r="J6" s="11"/>
    </row>
    <row r="7" spans="1:13">
      <c r="A7" s="466" t="s">
        <v>80</v>
      </c>
      <c r="B7" s="466"/>
      <c r="C7" s="11"/>
      <c r="D7" s="3"/>
      <c r="H7" s="83" t="str">
        <f>d_1</f>
        <v>9 декабря 2023г.</v>
      </c>
      <c r="I7" s="15"/>
      <c r="J7" s="11"/>
    </row>
    <row r="8" spans="1:13" ht="12.75" customHeight="1">
      <c r="A8" s="83" t="str">
        <f>d_4</f>
        <v>ЖЕНЩИНЫ</v>
      </c>
      <c r="C8" s="11"/>
      <c r="D8" s="3"/>
      <c r="E8" s="121"/>
      <c r="F8" s="126" t="str">
        <f>d_5</f>
        <v>г. РОСТОВ-НА-ДОНУ, л/а манеж ДГТУ</v>
      </c>
      <c r="G8" s="121"/>
      <c r="H8" s="121"/>
      <c r="I8" s="184" t="s">
        <v>363</v>
      </c>
      <c r="J8" s="11"/>
    </row>
    <row r="9" spans="1:13" ht="26.25" customHeight="1" thickBot="1">
      <c r="A9" s="106" t="s">
        <v>76</v>
      </c>
      <c r="B9" s="106" t="s">
        <v>77</v>
      </c>
      <c r="C9" s="106" t="s">
        <v>74</v>
      </c>
      <c r="D9" s="106" t="s">
        <v>110</v>
      </c>
      <c r="E9" s="119" t="s">
        <v>45</v>
      </c>
      <c r="F9" s="119" t="s">
        <v>113</v>
      </c>
      <c r="G9" s="119" t="s">
        <v>114</v>
      </c>
      <c r="H9" s="119" t="s">
        <v>115</v>
      </c>
      <c r="I9" s="106" t="s">
        <v>60</v>
      </c>
      <c r="J9" s="106" t="s">
        <v>79</v>
      </c>
    </row>
    <row r="10" spans="1:13" ht="18.75" customHeight="1" thickBot="1">
      <c r="A10" s="25"/>
      <c r="B10" s="26" t="s">
        <v>320</v>
      </c>
      <c r="C10" s="27"/>
      <c r="D10" s="27"/>
      <c r="E10" s="27"/>
      <c r="F10" s="27"/>
      <c r="G10" s="27"/>
      <c r="H10" s="27"/>
      <c r="I10" s="27"/>
      <c r="J10" s="28"/>
    </row>
    <row r="11" spans="1:13" ht="24.95" customHeight="1">
      <c r="A11" s="16" t="s">
        <v>48</v>
      </c>
      <c r="B11" s="12" t="e">
        <f>VLOOKUP($E11,УЧАСТНИКИ!$A$2:$L$655,3,FALSE)</f>
        <v>#N/A</v>
      </c>
      <c r="C11" s="13" t="e">
        <f>VLOOKUP($E11,УЧАСТНИКИ!$A$2:$L$655,4,FALSE)</f>
        <v>#N/A</v>
      </c>
      <c r="D11" s="29" t="e">
        <f>VLOOKUP($E11,УЧАСТНИКИ!$A$2:$L$655,5,FALSE)</f>
        <v>#N/A</v>
      </c>
      <c r="E11" s="17" t="s">
        <v>599</v>
      </c>
      <c r="F11" s="17"/>
      <c r="G11" s="17"/>
      <c r="H11" s="17"/>
      <c r="I11" s="17"/>
      <c r="J11" s="191" t="e">
        <f>VLOOKUP($E11,УЧАСТНИКИ!$A$2:$L$655,9,FALSE)</f>
        <v>#N/A</v>
      </c>
    </row>
    <row r="12" spans="1:13" ht="24.95" customHeight="1">
      <c r="A12" s="17" t="s">
        <v>49</v>
      </c>
      <c r="B12" s="12" t="str">
        <f>VLOOKUP($E12,УЧАСТНИКИ!$A$2:$L$655,3,FALSE)</f>
        <v>СТАРОДУБЦЕВА ВИКТОРИЯ</v>
      </c>
      <c r="C12" s="13" t="str">
        <f>VLOOKUP($E12,УЧАСТНИКИ!$A$2:$L$655,4,FALSE)</f>
        <v>17.02.2009</v>
      </c>
      <c r="D12" s="29" t="str">
        <f>VLOOKUP($E12,УЧАСТНИКИ!$A$2:$L$655,5,FALSE)</f>
        <v>РОСТОВ ГБУ ДО РО "СШОР-8"</v>
      </c>
      <c r="E12" s="17" t="s">
        <v>346</v>
      </c>
      <c r="F12" s="17"/>
      <c r="G12" s="17"/>
      <c r="H12" s="17"/>
      <c r="I12" s="17"/>
      <c r="J12" s="191">
        <f>VLOOKUP($E12,УЧАСТНИКИ!$A$2:$L$655,9,FALSE)</f>
        <v>0</v>
      </c>
    </row>
    <row r="13" spans="1:13" ht="24.95" customHeight="1" thickBot="1">
      <c r="A13" s="17" t="s">
        <v>50</v>
      </c>
      <c r="B13" s="12" t="str">
        <f>VLOOKUP($E13,УЧАСТНИКИ!$A$2:$L$655,3,FALSE)</f>
        <v xml:space="preserve">РОЖДЕСТВЕНСКАЯ МЕЛАНЬЯ </v>
      </c>
      <c r="C13" s="13" t="str">
        <f>VLOOKUP($E13,УЧАСТНИКИ!$A$2:$L$655,4,FALSE)</f>
        <v>15.09.2007</v>
      </c>
      <c r="D13" s="29" t="str">
        <f>VLOOKUP($E13,УЧАСТНИКИ!$A$2:$L$655,5,FALSE)</f>
        <v>УОР-АЗОВ СШ-2</v>
      </c>
      <c r="E13" s="17" t="s">
        <v>397</v>
      </c>
      <c r="F13" s="17"/>
      <c r="G13" s="17"/>
      <c r="H13" s="17"/>
      <c r="I13" s="17"/>
      <c r="J13" s="191">
        <f>VLOOKUP($E13,УЧАСТНИКИ!$A$2:$L$655,9,FALSE)</f>
        <v>0</v>
      </c>
    </row>
    <row r="14" spans="1:13" ht="18.75" customHeight="1" thickBot="1">
      <c r="A14" s="25"/>
      <c r="B14" s="26" t="s">
        <v>321</v>
      </c>
      <c r="C14" s="27"/>
      <c r="D14" s="27"/>
      <c r="E14" s="27"/>
      <c r="F14" s="27"/>
      <c r="G14" s="27"/>
      <c r="H14" s="27"/>
      <c r="I14" s="27"/>
      <c r="J14" s="28"/>
    </row>
    <row r="15" spans="1:13" ht="24.95" customHeight="1">
      <c r="A15" s="17" t="s">
        <v>48</v>
      </c>
      <c r="B15" s="12" t="str">
        <f>VLOOKUP($E15,УЧАСТНИКИ!$A$2:$L$655,3,FALSE)</f>
        <v>ВАСЮТИНА ВИКТОРИЯ</v>
      </c>
      <c r="C15" s="13" t="str">
        <f>VLOOKUP($E15,УЧАСТНИКИ!$A$2:$L$655,4,FALSE)</f>
        <v>16.10.2009</v>
      </c>
      <c r="D15" s="29" t="str">
        <f>VLOOKUP($E15,УЧАСТНИКИ!$A$2:$L$655,5,FALSE)</f>
        <v>РОСТОВ СШ-1</v>
      </c>
      <c r="E15" s="17" t="s">
        <v>532</v>
      </c>
      <c r="F15" s="17"/>
      <c r="G15" s="17"/>
      <c r="H15" s="17"/>
      <c r="I15" s="17"/>
      <c r="J15" s="191">
        <f>VLOOKUP($E15,УЧАСТНИКИ!$A$2:$L$655,9,FALSE)</f>
        <v>0</v>
      </c>
    </row>
    <row r="16" spans="1:13" ht="24.95" customHeight="1">
      <c r="A16" s="17" t="s">
        <v>49</v>
      </c>
      <c r="B16" s="12" t="str">
        <f>VLOOKUP($E16,УЧАСТНИКИ!$A$2:$L$655,3,FALSE)</f>
        <v>ЯКОВЛЕВА ДИАНА</v>
      </c>
      <c r="C16" s="13" t="str">
        <f>VLOOKUP($E16,УЧАСТНИКИ!$A$2:$L$655,4,FALSE)</f>
        <v>27.10.2008</v>
      </c>
      <c r="D16" s="29" t="str">
        <f>VLOOKUP($E16,УЧАСТНИКИ!$A$2:$L$655,5,FALSE)</f>
        <v>РОСТОВ СШ-1</v>
      </c>
      <c r="E16" s="17" t="s">
        <v>516</v>
      </c>
      <c r="F16" s="17"/>
      <c r="G16" s="17"/>
      <c r="H16" s="17"/>
      <c r="I16" s="17"/>
      <c r="J16" s="191">
        <f>VLOOKUP($E16,УЧАСТНИКИ!$A$2:$L$655,9,FALSE)</f>
        <v>0</v>
      </c>
    </row>
    <row r="17" spans="1:10" ht="24.95" customHeight="1" thickBot="1">
      <c r="A17" s="17" t="s">
        <v>50</v>
      </c>
      <c r="B17" s="12" t="e">
        <f>VLOOKUP($E17,УЧАСТНИКИ!$A$2:$L$655,3,FALSE)</f>
        <v>#N/A</v>
      </c>
      <c r="C17" s="13" t="e">
        <f>VLOOKUP($E17,УЧАСТНИКИ!$A$2:$L$655,4,FALSE)</f>
        <v>#N/A</v>
      </c>
      <c r="D17" s="29" t="e">
        <f>VLOOKUP($E17,УЧАСТНИКИ!$A$2:$L$655,5,FALSE)</f>
        <v>#N/A</v>
      </c>
      <c r="E17" s="17" t="s">
        <v>562</v>
      </c>
      <c r="F17" s="17"/>
      <c r="G17" s="17"/>
      <c r="H17" s="17"/>
      <c r="I17" s="17"/>
      <c r="J17" s="191" t="e">
        <f>VLOOKUP($E17,УЧАСТНИКИ!$A$2:$L$655,9,FALSE)</f>
        <v>#N/A</v>
      </c>
    </row>
    <row r="18" spans="1:10" ht="18.75" customHeight="1">
      <c r="A18" s="260"/>
      <c r="B18" s="261" t="s">
        <v>322</v>
      </c>
      <c r="C18" s="262"/>
      <c r="D18" s="262"/>
      <c r="E18" s="262"/>
      <c r="F18" s="262"/>
      <c r="G18" s="262"/>
      <c r="H18" s="262"/>
      <c r="I18" s="262"/>
      <c r="J18" s="263"/>
    </row>
    <row r="19" spans="1:10" ht="24.95" customHeight="1">
      <c r="A19" s="17" t="s">
        <v>48</v>
      </c>
      <c r="B19" s="12" t="str">
        <f>VLOOKUP($E19,УЧАСТНИКИ!$A$2:$L$655,3,FALSE)</f>
        <v>ЧУЧЕЛОВА ЕВГЕНИЯ</v>
      </c>
      <c r="C19" s="13" t="str">
        <f>VLOOKUP($E19,УЧАСТНИКИ!$A$2:$L$655,4,FALSE)</f>
        <v>09.08.2008</v>
      </c>
      <c r="D19" s="29" t="str">
        <f>VLOOKUP($E19,УЧАСТНИКИ!$A$2:$L$655,5,FALSE)</f>
        <v>РОСТОВ СШ-1</v>
      </c>
      <c r="E19" s="17" t="s">
        <v>526</v>
      </c>
      <c r="F19" s="17"/>
      <c r="G19" s="17"/>
      <c r="H19" s="17"/>
      <c r="I19" s="17"/>
      <c r="J19" s="191">
        <f>VLOOKUP($E19,УЧАСТНИКИ!$A$2:$L$655,9,FALSE)</f>
        <v>0</v>
      </c>
    </row>
    <row r="20" spans="1:10" ht="24.95" customHeight="1">
      <c r="A20" s="17" t="s">
        <v>49</v>
      </c>
      <c r="B20" s="12" t="str">
        <f>VLOOKUP($E20,УЧАСТНИКИ!$A$2:$L$655,3,FALSE)</f>
        <v>БИБИК ЕКАТЕРИНА</v>
      </c>
      <c r="C20" s="13" t="str">
        <f>VLOOKUP($E20,УЧАСТНИКИ!$A$2:$L$655,4,FALSE)</f>
        <v>02.08.2007</v>
      </c>
      <c r="D20" s="29" t="str">
        <f>VLOOKUP($E20,УЧАСТНИКИ!$A$2:$L$655,5,FALSE)</f>
        <v>АЗОВ СШ-2</v>
      </c>
      <c r="E20" s="17" t="s">
        <v>224</v>
      </c>
      <c r="F20" s="17"/>
      <c r="G20" s="17"/>
      <c r="H20" s="17"/>
      <c r="I20" s="17"/>
      <c r="J20" s="191">
        <f>VLOOKUP($E20,УЧАСТНИКИ!$A$2:$L$655,9,FALSE)</f>
        <v>0</v>
      </c>
    </row>
    <row r="21" spans="1:10" ht="24.95" customHeight="1" thickBot="1">
      <c r="A21" s="17" t="s">
        <v>50</v>
      </c>
      <c r="B21" s="12" t="str">
        <f>VLOOKUP($E21,УЧАСТНИКИ!$A$2:$L$655,3,FALSE)</f>
        <v>ЛУКИЕНКО АРИНА</v>
      </c>
      <c r="C21" s="13" t="str">
        <f>VLOOKUP($E21,УЧАСТНИКИ!$A$2:$L$655,4,FALSE)</f>
        <v>22.05.2008</v>
      </c>
      <c r="D21" s="29" t="str">
        <f>VLOOKUP($E21,УЧАСТНИКИ!$A$2:$L$655,5,FALSE)</f>
        <v>ТАГАНРОГ СШОР-13</v>
      </c>
      <c r="E21" s="17" t="s">
        <v>101</v>
      </c>
      <c r="F21" s="17"/>
      <c r="G21" s="17"/>
      <c r="H21" s="17"/>
      <c r="I21" s="17"/>
      <c r="J21" s="191">
        <f>VLOOKUP($E21,УЧАСТНИКИ!$A$2:$L$655,9,FALSE)</f>
        <v>0</v>
      </c>
    </row>
    <row r="22" spans="1:10" ht="18.75" customHeight="1" thickBot="1">
      <c r="A22" s="25"/>
      <c r="B22" s="26" t="s">
        <v>779</v>
      </c>
      <c r="C22" s="27"/>
      <c r="D22" s="27"/>
      <c r="E22" s="27"/>
      <c r="F22" s="27"/>
      <c r="G22" s="27"/>
      <c r="H22" s="27"/>
      <c r="I22" s="27"/>
      <c r="J22" s="28"/>
    </row>
    <row r="23" spans="1:10" ht="24.95" customHeight="1">
      <c r="A23" s="16" t="s">
        <v>48</v>
      </c>
      <c r="B23" s="12" t="str">
        <f>VLOOKUP($E23,УЧАСТНИКИ!$A$2:$L$655,3,FALSE)</f>
        <v>ЛИВАНОВСКАЯ СОФИЯ</v>
      </c>
      <c r="C23" s="13" t="str">
        <f>VLOOKUP($E23,УЧАСТНИКИ!$A$2:$L$655,4,FALSE)</f>
        <v>01.04.2009</v>
      </c>
      <c r="D23" s="29" t="str">
        <f>VLOOKUP($E23,УЧАСТНИКИ!$A$2:$L$655,5,FALSE)</f>
        <v>РОСТОВ СШ-1</v>
      </c>
      <c r="E23" s="17" t="s">
        <v>753</v>
      </c>
      <c r="F23" s="17"/>
      <c r="G23" s="17"/>
      <c r="H23" s="17"/>
      <c r="I23" s="17"/>
      <c r="J23" s="191">
        <f>VLOOKUP($E23,УЧАСТНИКИ!$A$2:$L$655,9,FALSE)</f>
        <v>0</v>
      </c>
    </row>
    <row r="24" spans="1:10" ht="24.95" customHeight="1">
      <c r="A24" s="17" t="s">
        <v>49</v>
      </c>
      <c r="B24" s="12" t="str">
        <f>VLOOKUP($E24,УЧАСТНИКИ!$A$2:$L$655,3,FALSE)</f>
        <v>КУРИНА ЕЛИЗАВЕТА</v>
      </c>
      <c r="C24" s="13" t="str">
        <f>VLOOKUP($E24,УЧАСТНИКИ!$A$2:$L$655,4,FALSE)</f>
        <v>24.02.2008</v>
      </c>
      <c r="D24" s="29" t="str">
        <f>VLOOKUP($E24,УЧАСТНИКИ!$A$2:$L$655,5,FALSE)</f>
        <v>МБУ ДО СШ № 2ТАГАНРОГ</v>
      </c>
      <c r="E24" s="17" t="s">
        <v>694</v>
      </c>
      <c r="F24" s="17"/>
      <c r="G24" s="17"/>
      <c r="H24" s="17"/>
      <c r="I24" s="17"/>
      <c r="J24" s="191">
        <f>VLOOKUP($E24,УЧАСТНИКИ!$A$2:$L$655,9,FALSE)</f>
        <v>0</v>
      </c>
    </row>
    <row r="25" spans="1:10" ht="24.95" customHeight="1" thickBot="1">
      <c r="A25" s="17" t="s">
        <v>50</v>
      </c>
      <c r="B25" s="12" t="e">
        <f>VLOOKUP($E25,УЧАСТНИКИ!$A$2:$L$655,3,FALSE)</f>
        <v>#N/A</v>
      </c>
      <c r="C25" s="13" t="e">
        <f>VLOOKUP($E25,УЧАСТНИКИ!$A$2:$L$655,4,FALSE)</f>
        <v>#N/A</v>
      </c>
      <c r="D25" s="29" t="e">
        <f>VLOOKUP($E25,УЧАСТНИКИ!$A$2:$L$655,5,FALSE)</f>
        <v>#N/A</v>
      </c>
      <c r="E25" s="17" t="s">
        <v>491</v>
      </c>
      <c r="F25" s="17"/>
      <c r="G25" s="17"/>
      <c r="H25" s="17"/>
      <c r="I25" s="17"/>
      <c r="J25" s="191" t="e">
        <f>VLOOKUP($E25,УЧАСТНИКИ!$A$2:$L$655,9,FALSE)</f>
        <v>#N/A</v>
      </c>
    </row>
    <row r="26" spans="1:10" ht="18.75" customHeight="1" thickBot="1">
      <c r="A26" s="25"/>
      <c r="B26" s="26" t="s">
        <v>780</v>
      </c>
      <c r="C26" s="27"/>
      <c r="D26" s="27"/>
      <c r="E26" s="27"/>
      <c r="F26" s="27"/>
      <c r="G26" s="27"/>
      <c r="H26" s="27"/>
      <c r="I26" s="27"/>
      <c r="J26" s="28"/>
    </row>
    <row r="27" spans="1:10" ht="24.95" customHeight="1">
      <c r="A27" s="17" t="s">
        <v>48</v>
      </c>
      <c r="B27" s="12" t="str">
        <f>VLOOKUP($E27,УЧАСТНИКИ!$A$2:$L$655,3,FALSE)</f>
        <v>ШУВАЛОВА АННА</v>
      </c>
      <c r="C27" s="13" t="str">
        <f>VLOOKUP($E27,УЧАСТНИКИ!$A$2:$L$655,4,FALSE)</f>
        <v>06.04.2009</v>
      </c>
      <c r="D27" s="29" t="str">
        <f>VLOOKUP($E27,УЧАСТНИКИ!$A$2:$L$655,5,FALSE)</f>
        <v>РОСТОВ СШ-1</v>
      </c>
      <c r="E27" s="17" t="s">
        <v>466</v>
      </c>
      <c r="F27" s="17"/>
      <c r="G27" s="17"/>
      <c r="H27" s="17"/>
      <c r="I27" s="17"/>
      <c r="J27" s="191">
        <f>VLOOKUP($E27,УЧАСТНИКИ!$A$2:$L$655,9,FALSE)</f>
        <v>0</v>
      </c>
    </row>
    <row r="28" spans="1:10" ht="24.95" customHeight="1">
      <c r="A28" s="17" t="s">
        <v>49</v>
      </c>
      <c r="B28" s="12" t="e">
        <f>VLOOKUP($E28,УЧАСТНИКИ!$A$2:$L$655,3,FALSE)</f>
        <v>#N/A</v>
      </c>
      <c r="C28" s="13" t="e">
        <f>VLOOKUP($E28,УЧАСТНИКИ!$A$2:$L$655,4,FALSE)</f>
        <v>#N/A</v>
      </c>
      <c r="D28" s="29" t="e">
        <f>VLOOKUP($E28,УЧАСТНИКИ!$A$2:$L$655,5,FALSE)</f>
        <v>#N/A</v>
      </c>
      <c r="E28" s="17" t="s">
        <v>303</v>
      </c>
      <c r="F28" s="17"/>
      <c r="G28" s="17"/>
      <c r="H28" s="17"/>
      <c r="I28" s="17"/>
      <c r="J28" s="191" t="e">
        <f>VLOOKUP($E28,УЧАСТНИКИ!$A$2:$L$655,9,FALSE)</f>
        <v>#N/A</v>
      </c>
    </row>
    <row r="29" spans="1:10" ht="24.95" customHeight="1" thickBot="1">
      <c r="A29" s="17" t="s">
        <v>50</v>
      </c>
      <c r="B29" s="12" t="str">
        <f>VLOOKUP($E29,УЧАСТНИКИ!$A$2:$L$655,3,FALSE)</f>
        <v>ОСТАПЧЕНКО ПОЛИНА</v>
      </c>
      <c r="C29" s="13" t="str">
        <f>VLOOKUP($E29,УЧАСТНИКИ!$A$2:$L$655,4,FALSE)</f>
        <v>18.12.2008</v>
      </c>
      <c r="D29" s="29" t="str">
        <f>VLOOKUP($E29,УЧАСТНИКИ!$A$2:$L$655,5,FALSE)</f>
        <v>ГУКОВО СШ ПРОМЕТЕЙ</v>
      </c>
      <c r="E29" s="17" t="s">
        <v>411</v>
      </c>
      <c r="F29" s="17"/>
      <c r="G29" s="17"/>
      <c r="H29" s="17"/>
      <c r="I29" s="17"/>
      <c r="J29" s="191">
        <f>VLOOKUP($E29,УЧАСТНИКИ!$A$2:$L$655,9,FALSE)</f>
        <v>0</v>
      </c>
    </row>
    <row r="30" spans="1:10" ht="18.75" customHeight="1">
      <c r="A30" s="260"/>
      <c r="B30" s="261" t="s">
        <v>781</v>
      </c>
      <c r="C30" s="262"/>
      <c r="D30" s="262"/>
      <c r="E30" s="262"/>
      <c r="F30" s="262"/>
      <c r="G30" s="262"/>
      <c r="H30" s="262"/>
      <c r="I30" s="262"/>
      <c r="J30" s="263"/>
    </row>
    <row r="31" spans="1:10" ht="24.95" customHeight="1">
      <c r="A31" s="17" t="s">
        <v>48</v>
      </c>
      <c r="B31" s="12" t="str">
        <f>VLOOKUP($E31,УЧАСТНИКИ!$A$2:$L$655,3,FALSE)</f>
        <v>НЕЙМАН ДИАНА</v>
      </c>
      <c r="C31" s="13" t="str">
        <f>VLOOKUP($E31,УЧАСТНИКИ!$A$2:$L$655,4,FALSE)</f>
        <v>06.01.2009</v>
      </c>
      <c r="D31" s="29" t="str">
        <f>VLOOKUP($E31,УЧАСТНИКИ!$A$2:$L$655,5,FALSE)</f>
        <v>РОСТОВ СШ-12</v>
      </c>
      <c r="E31" s="17" t="s">
        <v>685</v>
      </c>
      <c r="F31" s="17"/>
      <c r="G31" s="17"/>
      <c r="H31" s="17"/>
      <c r="I31" s="17"/>
      <c r="J31" s="191">
        <f>VLOOKUP($E31,УЧАСТНИКИ!$A$2:$L$655,9,FALSE)</f>
        <v>0</v>
      </c>
    </row>
    <row r="32" spans="1:10" ht="24.95" customHeight="1">
      <c r="A32" s="17" t="s">
        <v>49</v>
      </c>
      <c r="B32" s="12" t="str">
        <f>VLOOKUP($E32,УЧАСТНИКИ!$A$2:$L$655,3,FALSE)</f>
        <v>НЕНАШЕВА АМАЛИЯ</v>
      </c>
      <c r="C32" s="13" t="str">
        <f>VLOOKUP($E32,УЧАСТНИКИ!$A$2:$L$655,4,FALSE)</f>
        <v>03.08.2007</v>
      </c>
      <c r="D32" s="29" t="str">
        <f>VLOOKUP($E32,УЧАСТНИКИ!$A$2:$L$655,5,FALSE)</f>
        <v>РОСТОВ СШ-1</v>
      </c>
      <c r="E32" s="17" t="s">
        <v>200</v>
      </c>
      <c r="F32" s="17"/>
      <c r="G32" s="17"/>
      <c r="H32" s="17"/>
      <c r="I32" s="17"/>
      <c r="J32" s="191">
        <f>VLOOKUP($E32,УЧАСТНИКИ!$A$2:$L$655,9,FALSE)</f>
        <v>0</v>
      </c>
    </row>
    <row r="33" spans="1:10" ht="24.95" customHeight="1" thickBot="1">
      <c r="A33" s="17" t="s">
        <v>50</v>
      </c>
      <c r="B33" s="12" t="str">
        <f>VLOOKUP($E33,УЧАСТНИКИ!$A$2:$L$655,3,FALSE)</f>
        <v>КОЛЕСНИКОВА АЛЕКСАНДРА</v>
      </c>
      <c r="C33" s="13" t="str">
        <f>VLOOKUP($E33,УЧАСТНИКИ!$A$2:$L$655,4,FALSE)</f>
        <v>06.01.2009</v>
      </c>
      <c r="D33" s="29" t="str">
        <f>VLOOKUP($E33,УЧАСТНИКИ!$A$2:$L$655,5,FALSE)</f>
        <v>СШОРК ЦСКА (СКА, Ростов н/Д)</v>
      </c>
      <c r="E33" s="17" t="s">
        <v>90</v>
      </c>
      <c r="F33" s="17"/>
      <c r="G33" s="17"/>
      <c r="H33" s="17"/>
      <c r="I33" s="17"/>
      <c r="J33" s="191">
        <f>VLOOKUP($E33,УЧАСТНИКИ!$A$2:$L$655,9,FALSE)</f>
        <v>0</v>
      </c>
    </row>
    <row r="34" spans="1:10" ht="18.75" customHeight="1" thickBot="1">
      <c r="A34" s="25"/>
      <c r="B34" s="26" t="s">
        <v>782</v>
      </c>
      <c r="C34" s="27"/>
      <c r="D34" s="27"/>
      <c r="E34" s="27"/>
      <c r="F34" s="27"/>
      <c r="G34" s="27"/>
      <c r="H34" s="27"/>
      <c r="I34" s="27"/>
      <c r="J34" s="28"/>
    </row>
    <row r="35" spans="1:10" ht="24.95" customHeight="1">
      <c r="A35" s="16" t="s">
        <v>48</v>
      </c>
      <c r="B35" s="12" t="str">
        <f>VLOOKUP($E35,УЧАСТНИКИ!$A$2:$L$655,3,FALSE)</f>
        <v>АНДРИЕНКО ВАРВАРА</v>
      </c>
      <c r="C35" s="13" t="str">
        <f>VLOOKUP($E35,УЧАСТНИКИ!$A$2:$L$655,4,FALSE)</f>
        <v>11.08.2008</v>
      </c>
      <c r="D35" s="29" t="str">
        <f>VLOOKUP($E35,УЧАСТНИКИ!$A$2:$L$655,5,FALSE)</f>
        <v>РОСТОВ СШ-1</v>
      </c>
      <c r="E35" s="17" t="s">
        <v>256</v>
      </c>
      <c r="F35" s="17"/>
      <c r="G35" s="17"/>
      <c r="H35" s="17"/>
      <c r="I35" s="17"/>
      <c r="J35" s="191">
        <f>VLOOKUP($E35,УЧАСТНИКИ!$A$2:$L$655,9,FALSE)</f>
        <v>0</v>
      </c>
    </row>
    <row r="36" spans="1:10" ht="24.95" customHeight="1">
      <c r="A36" s="17" t="s">
        <v>49</v>
      </c>
      <c r="B36" s="12" t="str">
        <f>VLOOKUP($E36,УЧАСТНИКИ!$A$2:$L$655,3,FALSE)</f>
        <v>СИДОРЕНКО СОФИЯ</v>
      </c>
      <c r="C36" s="13" t="str">
        <f>VLOOKUP($E36,УЧАСТНИКИ!$A$2:$L$655,4,FALSE)</f>
        <v>10.10.2008</v>
      </c>
      <c r="D36" s="29" t="str">
        <f>VLOOKUP($E36,УЧАСТНИКИ!$A$2:$L$655,5,FALSE)</f>
        <v>МБУ ДО СШ № 2ТАГАНРОГ</v>
      </c>
      <c r="E36" s="17" t="s">
        <v>700</v>
      </c>
      <c r="F36" s="17"/>
      <c r="G36" s="17"/>
      <c r="H36" s="17"/>
      <c r="I36" s="17"/>
      <c r="J36" s="191">
        <f>VLOOKUP($E36,УЧАСТНИКИ!$A$2:$L$655,9,FALSE)</f>
        <v>0</v>
      </c>
    </row>
    <row r="37" spans="1:10" ht="24.95" customHeight="1" thickBot="1">
      <c r="A37" s="17" t="s">
        <v>50</v>
      </c>
      <c r="B37" s="12" t="e">
        <f>VLOOKUP($E37,УЧАСТНИКИ!$A$2:$L$655,3,FALSE)</f>
        <v>#N/A</v>
      </c>
      <c r="C37" s="13" t="e">
        <f>VLOOKUP($E37,УЧАСТНИКИ!$A$2:$L$655,4,FALSE)</f>
        <v>#N/A</v>
      </c>
      <c r="D37" s="29" t="e">
        <f>VLOOKUP($E37,УЧАСТНИКИ!$A$2:$L$655,5,FALSE)</f>
        <v>#N/A</v>
      </c>
      <c r="E37" s="17" t="s">
        <v>584</v>
      </c>
      <c r="F37" s="17"/>
      <c r="G37" s="17"/>
      <c r="H37" s="17"/>
      <c r="I37" s="17"/>
      <c r="J37" s="191" t="e">
        <f>VLOOKUP($E37,УЧАСТНИКИ!$A$2:$L$655,9,FALSE)</f>
        <v>#N/A</v>
      </c>
    </row>
    <row r="38" spans="1:10" ht="18.75" customHeight="1" thickBot="1">
      <c r="A38" s="25"/>
      <c r="B38" s="26" t="s">
        <v>783</v>
      </c>
      <c r="C38" s="27"/>
      <c r="D38" s="27"/>
      <c r="E38" s="27"/>
      <c r="F38" s="27"/>
      <c r="G38" s="27"/>
      <c r="H38" s="27"/>
      <c r="I38" s="27"/>
      <c r="J38" s="28"/>
    </row>
    <row r="39" spans="1:10" ht="24.95" customHeight="1">
      <c r="A39" s="17" t="s">
        <v>48</v>
      </c>
      <c r="B39" s="12" t="str">
        <f>VLOOKUP($E39,УЧАСТНИКИ!$A$2:$L$655,3,FALSE)</f>
        <v>ХЛЫБОВА МАРИЯ</v>
      </c>
      <c r="C39" s="13" t="str">
        <f>VLOOKUP($E39,УЧАСТНИКИ!$A$2:$L$655,4,FALSE)</f>
        <v>26.09.2009</v>
      </c>
      <c r="D39" s="29" t="str">
        <f>VLOOKUP($E39,УЧАСТНИКИ!$A$2:$L$655,5,FALSE)</f>
        <v>ТАГАНРОГ СШОР-13</v>
      </c>
      <c r="E39" s="17" t="s">
        <v>170</v>
      </c>
      <c r="F39" s="17"/>
      <c r="G39" s="17"/>
      <c r="H39" s="17"/>
      <c r="I39" s="17"/>
      <c r="J39" s="191">
        <f>VLOOKUP($E39,УЧАСТНИКИ!$A$2:$L$655,9,FALSE)</f>
        <v>0</v>
      </c>
    </row>
    <row r="40" spans="1:10" ht="24.95" customHeight="1">
      <c r="A40" s="17" t="s">
        <v>49</v>
      </c>
      <c r="B40" s="12" t="e">
        <f>VLOOKUP($E40,УЧАСТНИКИ!$A$2:$L$655,3,FALSE)</f>
        <v>#N/A</v>
      </c>
      <c r="C40" s="13" t="e">
        <f>VLOOKUP($E40,УЧАСТНИКИ!$A$2:$L$655,4,FALSE)</f>
        <v>#N/A</v>
      </c>
      <c r="D40" s="29" t="e">
        <f>VLOOKUP($E40,УЧАСТНИКИ!$A$2:$L$655,5,FALSE)</f>
        <v>#N/A</v>
      </c>
      <c r="E40" s="17" t="s">
        <v>754</v>
      </c>
      <c r="F40" s="17"/>
      <c r="G40" s="17"/>
      <c r="H40" s="17"/>
      <c r="I40" s="17"/>
      <c r="J40" s="191" t="e">
        <f>VLOOKUP($E40,УЧАСТНИКИ!$A$2:$L$655,9,FALSE)</f>
        <v>#N/A</v>
      </c>
    </row>
    <row r="41" spans="1:10" ht="24.95" customHeight="1" thickBot="1">
      <c r="A41" s="17" t="s">
        <v>50</v>
      </c>
      <c r="B41" s="12" t="str">
        <f>VLOOKUP($E41,УЧАСТНИКИ!$A$2:$L$655,3,FALSE)</f>
        <v>ВАСИЛЬЕВА ВИКТОРИЯ</v>
      </c>
      <c r="C41" s="13" t="str">
        <f>VLOOKUP($E41,УЧАСТНИКИ!$A$2:$L$655,4,FALSE)</f>
        <v>25.06.2007</v>
      </c>
      <c r="D41" s="29" t="str">
        <f>VLOOKUP($E41,УЧАСТНИКИ!$A$2:$L$655,5,FALSE)</f>
        <v>РОСТОВ РОУОР</v>
      </c>
      <c r="E41" s="17" t="s">
        <v>213</v>
      </c>
      <c r="F41" s="17"/>
      <c r="G41" s="17"/>
      <c r="H41" s="17"/>
      <c r="I41" s="17"/>
      <c r="J41" s="191">
        <f>VLOOKUP($E41,УЧАСТНИКИ!$A$2:$L$655,9,FALSE)</f>
        <v>0</v>
      </c>
    </row>
    <row r="42" spans="1:10" ht="18.75" customHeight="1">
      <c r="A42" s="260"/>
      <c r="B42" s="261" t="s">
        <v>784</v>
      </c>
      <c r="C42" s="262"/>
      <c r="D42" s="262"/>
      <c r="E42" s="262"/>
      <c r="F42" s="262"/>
      <c r="G42" s="262"/>
      <c r="H42" s="262"/>
      <c r="I42" s="262"/>
      <c r="J42" s="263"/>
    </row>
    <row r="43" spans="1:10" ht="24.95" customHeight="1">
      <c r="A43" s="17" t="s">
        <v>48</v>
      </c>
      <c r="B43" s="12" t="e">
        <f>VLOOKUP($E43,УЧАСТНИКИ!$A$2:$L$655,3,FALSE)</f>
        <v>#N/A</v>
      </c>
      <c r="C43" s="13" t="e">
        <f>VLOOKUP($E43,УЧАСТНИКИ!$A$2:$L$655,4,FALSE)</f>
        <v>#N/A</v>
      </c>
      <c r="D43" s="29" t="e">
        <f>VLOOKUP($E43,УЧАСТНИКИ!$A$2:$L$655,5,FALSE)</f>
        <v>#N/A</v>
      </c>
      <c r="E43" s="17" t="s">
        <v>102</v>
      </c>
      <c r="F43" s="17"/>
      <c r="G43" s="17"/>
      <c r="H43" s="17"/>
      <c r="I43" s="17"/>
      <c r="J43" s="191" t="e">
        <f>VLOOKUP($E43,УЧАСТНИКИ!$A$2:$L$655,9,FALSE)</f>
        <v>#N/A</v>
      </c>
    </row>
    <row r="44" spans="1:10" ht="24.95" customHeight="1">
      <c r="A44" s="17" t="s">
        <v>49</v>
      </c>
      <c r="B44" s="12" t="str">
        <f>VLOOKUP($E44,УЧАСТНИКИ!$A$2:$L$655,3,FALSE)</f>
        <v>ТЕРЛИКОВА ВЛАДИСЛАВА</v>
      </c>
      <c r="C44" s="13" t="str">
        <f>VLOOKUP($E44,УЧАСТНИКИ!$A$2:$L$655,4,FALSE)</f>
        <v>27.01.2008</v>
      </c>
      <c r="D44" s="29" t="str">
        <f>VLOOKUP($E44,УЧАСТНИКИ!$A$2:$L$655,5,FALSE)</f>
        <v>РОСТОВ СШ-1</v>
      </c>
      <c r="E44" s="17" t="s">
        <v>748</v>
      </c>
      <c r="F44" s="17"/>
      <c r="G44" s="17"/>
      <c r="H44" s="17"/>
      <c r="I44" s="17"/>
      <c r="J44" s="191">
        <f>VLOOKUP($E44,УЧАСТНИКИ!$A$2:$L$655,9,FALSE)</f>
        <v>0</v>
      </c>
    </row>
    <row r="45" spans="1:10" ht="24.95" customHeight="1" thickBot="1">
      <c r="A45" s="17" t="s">
        <v>50</v>
      </c>
      <c r="B45" s="12" t="str">
        <f>VLOOKUP($E45,УЧАСТНИКИ!$A$2:$L$655,3,FALSE)</f>
        <v>НЕГОВОРОВА АНАСТАСИЯ</v>
      </c>
      <c r="C45" s="13" t="str">
        <f>VLOOKUP($E45,УЧАСТНИКИ!$A$2:$L$655,4,FALSE)</f>
        <v>16.0.2006</v>
      </c>
      <c r="D45" s="29" t="str">
        <f>VLOOKUP($E45,УЧАСТНИКИ!$A$2:$L$655,5,FALSE)</f>
        <v>БАТАЙСК МБУ ДО СШ</v>
      </c>
      <c r="E45" s="17" t="s">
        <v>34</v>
      </c>
      <c r="F45" s="17"/>
      <c r="G45" s="17"/>
      <c r="H45" s="17"/>
      <c r="I45" s="17"/>
      <c r="J45" s="191">
        <f>VLOOKUP($E45,УЧАСТНИКИ!$A$2:$L$655,9,FALSE)</f>
        <v>0</v>
      </c>
    </row>
    <row r="46" spans="1:10" ht="18.75" customHeight="1" thickBot="1">
      <c r="A46" s="25"/>
      <c r="B46" s="26" t="s">
        <v>785</v>
      </c>
      <c r="C46" s="27"/>
      <c r="D46" s="27"/>
      <c r="E46" s="27"/>
      <c r="F46" s="27"/>
      <c r="G46" s="27"/>
      <c r="H46" s="27"/>
      <c r="I46" s="27"/>
      <c r="J46" s="28"/>
    </row>
    <row r="47" spans="1:10" ht="24.95" customHeight="1">
      <c r="A47" s="16" t="s">
        <v>48</v>
      </c>
      <c r="B47" s="12" t="str">
        <f>VLOOKUP($E47,УЧАСТНИКИ!$A$2:$L$655,3,FALSE)</f>
        <v>ХОХЛАЧЕВА ЕЛИЗАВЕТА</v>
      </c>
      <c r="C47" s="13" t="str">
        <f>VLOOKUP($E47,УЧАСТНИКИ!$A$2:$L$655,4,FALSE)</f>
        <v>11.11.2009</v>
      </c>
      <c r="D47" s="29" t="str">
        <f>VLOOKUP($E47,УЧАСТНИКИ!$A$2:$L$655,5,FALSE)</f>
        <v>РОСТОВ СШ-1</v>
      </c>
      <c r="E47" s="17" t="s">
        <v>288</v>
      </c>
      <c r="F47" s="17"/>
      <c r="G47" s="17"/>
      <c r="H47" s="17"/>
      <c r="I47" s="17"/>
      <c r="J47" s="191">
        <f>VLOOKUP($E47,УЧАСТНИКИ!$A$2:$L$655,9,FALSE)</f>
        <v>0</v>
      </c>
    </row>
    <row r="48" spans="1:10" ht="24.95" customHeight="1">
      <c r="A48" s="17" t="s">
        <v>49</v>
      </c>
      <c r="B48" s="12" t="str">
        <f>VLOOKUP($E48,УЧАСТНИКИ!$A$2:$L$655,3,FALSE)</f>
        <v xml:space="preserve">ЛЕДНИЧЕНКО АННА </v>
      </c>
      <c r="C48" s="13" t="str">
        <f>VLOOKUP($E48,УЧАСТНИКИ!$A$2:$L$655,4,FALSE)</f>
        <v>20.02.2009</v>
      </c>
      <c r="D48" s="29" t="str">
        <f>VLOOKUP($E48,УЧАСТНИКИ!$A$2:$L$655,5,FALSE)</f>
        <v>ГБУ ДО РО СШОР №5</v>
      </c>
      <c r="E48" s="17" t="s">
        <v>447</v>
      </c>
      <c r="F48" s="17"/>
      <c r="G48" s="17"/>
      <c r="H48" s="17"/>
      <c r="I48" s="17"/>
      <c r="J48" s="191">
        <f>VLOOKUP($E48,УЧАСТНИКИ!$A$2:$L$655,9,FALSE)</f>
        <v>0</v>
      </c>
    </row>
    <row r="49" spans="1:10" ht="24.95" customHeight="1" thickBot="1">
      <c r="A49" s="17" t="s">
        <v>50</v>
      </c>
      <c r="B49" s="12" t="str">
        <f>VLOOKUP($E49,УЧАСТНИКИ!$A$2:$L$655,3,FALSE)</f>
        <v>КОЛОМАЦКАЯ НАТАЛЬЯ</v>
      </c>
      <c r="C49" s="13" t="str">
        <f>VLOOKUP($E49,УЧАСТНИКИ!$A$2:$L$655,4,FALSE)</f>
        <v>25.01.2008</v>
      </c>
      <c r="D49" s="29" t="str">
        <f>VLOOKUP($E49,УЧАСТНИКИ!$A$2:$L$655,5,FALSE)</f>
        <v>РОСТОВ СШ-1</v>
      </c>
      <c r="E49" s="17" t="s">
        <v>261</v>
      </c>
      <c r="F49" s="17"/>
      <c r="G49" s="17"/>
      <c r="H49" s="17"/>
      <c r="I49" s="17"/>
      <c r="J49" s="191">
        <f>VLOOKUP($E49,УЧАСТНИКИ!$A$2:$L$655,9,FALSE)</f>
        <v>0</v>
      </c>
    </row>
    <row r="50" spans="1:10" ht="18.75" customHeight="1" thickBot="1">
      <c r="A50" s="25"/>
      <c r="B50" s="26" t="s">
        <v>786</v>
      </c>
      <c r="C50" s="27"/>
      <c r="D50" s="27"/>
      <c r="E50" s="27"/>
      <c r="F50" s="27"/>
      <c r="G50" s="27"/>
      <c r="H50" s="27"/>
      <c r="I50" s="27"/>
      <c r="J50" s="28"/>
    </row>
    <row r="51" spans="1:10" ht="24.95" customHeight="1">
      <c r="A51" s="17" t="s">
        <v>48</v>
      </c>
      <c r="B51" s="190" t="e">
        <f>VLOOKUP($E51,УЧАСТНИКИ!$A$2:$L$655,3,FALSE)</f>
        <v>#N/A</v>
      </c>
      <c r="C51" s="191" t="e">
        <f>VLOOKUP($E51,УЧАСТНИКИ!$A$2:$L$655,4,FALSE)</f>
        <v>#N/A</v>
      </c>
      <c r="D51" s="195" t="e">
        <f>VLOOKUP($E51,УЧАСТНИКИ!$A$2:$L$655,5,FALSE)</f>
        <v>#N/A</v>
      </c>
      <c r="E51" s="17"/>
      <c r="F51" s="17"/>
      <c r="G51" s="17"/>
      <c r="H51" s="17"/>
      <c r="I51" s="17"/>
      <c r="J51" s="191" t="e">
        <f>VLOOKUP($E51,УЧАСТНИКИ!$A$2:$L$655,9,FALSE)</f>
        <v>#N/A</v>
      </c>
    </row>
    <row r="52" spans="1:10" ht="24.95" customHeight="1">
      <c r="A52" s="17" t="s">
        <v>49</v>
      </c>
      <c r="B52" s="12" t="e">
        <f>VLOOKUP($E52,УЧАСТНИКИ!$A$2:$L$655,3,FALSE)</f>
        <v>#N/A</v>
      </c>
      <c r="C52" s="13" t="e">
        <f>VLOOKUP($E52,УЧАСТНИКИ!$A$2:$L$655,4,FALSE)</f>
        <v>#N/A</v>
      </c>
      <c r="D52" s="29" t="e">
        <f>VLOOKUP($E52,УЧАСТНИКИ!$A$2:$L$655,5,FALSE)</f>
        <v>#N/A</v>
      </c>
      <c r="E52" s="17" t="s">
        <v>235</v>
      </c>
      <c r="F52" s="17"/>
      <c r="G52" s="17"/>
      <c r="H52" s="17"/>
      <c r="I52" s="17"/>
      <c r="J52" s="191" t="e">
        <f>VLOOKUP($E52,УЧАСТНИКИ!$A$2:$L$655,9,FALSE)</f>
        <v>#N/A</v>
      </c>
    </row>
    <row r="53" spans="1:10" ht="24.95" customHeight="1" thickBot="1">
      <c r="A53" s="17" t="s">
        <v>50</v>
      </c>
      <c r="B53" s="12" t="str">
        <f>VLOOKUP($E53,УЧАСТНИКИ!$A$2:$L$655,3,FALSE)</f>
        <v>РОМАНЧУК СОФИЯ</v>
      </c>
      <c r="C53" s="13" t="str">
        <f>VLOOKUP($E53,УЧАСТНИКИ!$A$2:$L$655,4,FALSE)</f>
        <v>17.02.2009</v>
      </c>
      <c r="D53" s="29" t="str">
        <f>VLOOKUP($E53,УЧАСТНИКИ!$A$2:$L$655,5,FALSE)</f>
        <v>СШОР-5</v>
      </c>
      <c r="E53" s="17" t="s">
        <v>456</v>
      </c>
      <c r="F53" s="17"/>
      <c r="G53" s="17"/>
      <c r="H53" s="17"/>
      <c r="I53" s="17"/>
      <c r="J53" s="191">
        <f>VLOOKUP($E53,УЧАСТНИКИ!$A$2:$L$655,9,FALSE)</f>
        <v>0</v>
      </c>
    </row>
    <row r="54" spans="1:10" ht="18.75" customHeight="1">
      <c r="A54" s="260"/>
      <c r="B54" s="261" t="s">
        <v>787</v>
      </c>
      <c r="C54" s="262"/>
      <c r="D54" s="262"/>
      <c r="E54" s="262"/>
      <c r="F54" s="262"/>
      <c r="G54" s="262"/>
      <c r="H54" s="262"/>
      <c r="I54" s="262"/>
      <c r="J54" s="263"/>
    </row>
    <row r="55" spans="1:10" ht="24.95" customHeight="1">
      <c r="A55" s="17" t="s">
        <v>48</v>
      </c>
      <c r="B55" s="190" t="e">
        <f>VLOOKUP($E55,УЧАСТНИКИ!$A$2:$L$655,3,FALSE)</f>
        <v>#N/A</v>
      </c>
      <c r="C55" s="191" t="e">
        <f>VLOOKUP($E55,УЧАСТНИКИ!$A$2:$L$655,4,FALSE)</f>
        <v>#N/A</v>
      </c>
      <c r="D55" s="195" t="e">
        <f>VLOOKUP($E55,УЧАСТНИКИ!$A$2:$L$655,5,FALSE)</f>
        <v>#N/A</v>
      </c>
      <c r="E55" s="17"/>
      <c r="F55" s="17"/>
      <c r="G55" s="17"/>
      <c r="H55" s="17"/>
      <c r="I55" s="17"/>
      <c r="J55" s="191" t="e">
        <f>VLOOKUP($E55,УЧАСТНИКИ!$A$2:$L$655,9,FALSE)</f>
        <v>#N/A</v>
      </c>
    </row>
    <row r="56" spans="1:10" ht="24.95" customHeight="1">
      <c r="A56" s="17" t="s">
        <v>49</v>
      </c>
      <c r="B56" s="12" t="str">
        <f>VLOOKUP($E56,УЧАСТНИКИ!$A$2:$L$655,3,FALSE)</f>
        <v>ЩЕРБАКОВА ВЕРОНИКА</v>
      </c>
      <c r="C56" s="13" t="str">
        <f>VLOOKUP($E56,УЧАСТНИКИ!$A$2:$L$655,4,FALSE)</f>
        <v>15.04.2010</v>
      </c>
      <c r="D56" s="29" t="str">
        <f>VLOOKUP($E56,УЧАСТНИКИ!$A$2:$L$655,5,FALSE)</f>
        <v>РОСТОВ СШ-1</v>
      </c>
      <c r="E56" s="17" t="s">
        <v>252</v>
      </c>
      <c r="F56" s="17"/>
      <c r="G56" s="17"/>
      <c r="H56" s="17"/>
      <c r="I56" s="17"/>
      <c r="J56" s="191">
        <f>VLOOKUP($E56,УЧАСТНИКИ!$A$2:$L$655,9,FALSE)</f>
        <v>0</v>
      </c>
    </row>
    <row r="57" spans="1:10" ht="24.95" customHeight="1">
      <c r="A57" s="17" t="s">
        <v>50</v>
      </c>
      <c r="B57" s="12" t="str">
        <f>VLOOKUP($E57,УЧАСТНИКИ!$A$2:$L$655,3,FALSE)</f>
        <v>СОКОЛЕНКО ПОЛИНА</v>
      </c>
      <c r="C57" s="13" t="str">
        <f>VLOOKUP($E57,УЧАСТНИКИ!$A$2:$L$655,4,FALSE)</f>
        <v>13.12.2009</v>
      </c>
      <c r="D57" s="29" t="str">
        <f>VLOOKUP($E57,УЧАСТНИКИ!$A$2:$L$655,5,FALSE)</f>
        <v>РОСТОВ СШ-1</v>
      </c>
      <c r="E57" s="17" t="s">
        <v>483</v>
      </c>
      <c r="F57" s="17"/>
      <c r="G57" s="17"/>
      <c r="H57" s="17"/>
      <c r="I57" s="17"/>
      <c r="J57" s="191">
        <f>VLOOKUP($E57,УЧАСТНИКИ!$A$2:$L$655,9,FALSE)</f>
        <v>0</v>
      </c>
    </row>
    <row r="59" spans="1:10" ht="15.75">
      <c r="A59" s="4"/>
      <c r="B59" s="2"/>
      <c r="C59" s="4"/>
      <c r="D59" s="4"/>
      <c r="E59" s="4"/>
      <c r="F59" s="20"/>
      <c r="H59" s="4"/>
      <c r="I59" s="63"/>
    </row>
    <row r="60" spans="1:10" ht="15.75" customHeight="1">
      <c r="A60" s="4" t="s">
        <v>78</v>
      </c>
      <c r="B60" s="2"/>
      <c r="D60" s="259"/>
    </row>
    <row r="61" spans="1:10" ht="15.75" customHeight="1">
      <c r="A61" s="4" t="s">
        <v>70</v>
      </c>
      <c r="D61" s="259"/>
    </row>
    <row r="62" spans="1:10" ht="15.75" customHeight="1">
      <c r="A62" s="4" t="s">
        <v>72</v>
      </c>
      <c r="B62" s="4"/>
      <c r="D62" s="259"/>
    </row>
    <row r="63" spans="1:10" ht="15.75" customHeight="1">
      <c r="A63" s="470" t="s">
        <v>71</v>
      </c>
      <c r="B63" s="470"/>
    </row>
    <row r="64" spans="1:10" ht="15.75" customHeight="1">
      <c r="B64" s="4"/>
    </row>
    <row r="65" spans="1:10" ht="15.75" customHeight="1">
      <c r="B65" s="4"/>
    </row>
    <row r="66" spans="1:10" ht="15.75" customHeight="1">
      <c r="B66" s="4"/>
    </row>
    <row r="67" spans="1:10" ht="15.75" customHeight="1">
      <c r="B67" s="4"/>
    </row>
    <row r="68" spans="1:10" ht="15.75" customHeight="1"/>
    <row r="69" spans="1:10" ht="15.75" customHeight="1"/>
    <row r="70" spans="1:10" ht="15.75" customHeight="1"/>
    <row r="71" spans="1:10" ht="15.75" customHeight="1"/>
    <row r="72" spans="1:10" ht="15.75" customHeight="1"/>
    <row r="73" spans="1:10" ht="15.75" customHeight="1"/>
    <row r="74" spans="1:10" ht="15.75" customHeight="1"/>
    <row r="75" spans="1:10" ht="15.75" customHeight="1"/>
    <row r="76" spans="1:10" ht="15.75" customHeight="1"/>
    <row r="77" spans="1:10" ht="15.75" customHeight="1">
      <c r="A77" s="23"/>
      <c r="B77" s="30"/>
      <c r="C77" s="23"/>
      <c r="D77" s="23"/>
      <c r="E77" s="23"/>
      <c r="F77" s="23"/>
      <c r="G77" s="23"/>
      <c r="H77" s="23"/>
      <c r="I77" s="23"/>
      <c r="J77" s="23"/>
    </row>
    <row r="78" spans="1:10" ht="15.75" customHeight="1">
      <c r="A78" s="31"/>
      <c r="B78" s="32"/>
      <c r="C78" s="33"/>
      <c r="D78" s="34"/>
      <c r="E78" s="31"/>
      <c r="F78" s="31"/>
      <c r="G78" s="31"/>
      <c r="H78" s="31"/>
      <c r="I78" s="31"/>
      <c r="J78" s="33"/>
    </row>
    <row r="79" spans="1:10" ht="15.75" customHeight="1">
      <c r="A79" s="31"/>
      <c r="B79" s="8"/>
      <c r="C79" s="33"/>
      <c r="D79" s="34"/>
      <c r="E79" s="31"/>
      <c r="F79" s="31"/>
      <c r="G79" s="31"/>
      <c r="H79" s="31"/>
      <c r="I79" s="31"/>
      <c r="J79" s="33"/>
    </row>
    <row r="80" spans="1:10" ht="15.75" customHeight="1">
      <c r="A80" s="31"/>
      <c r="B80" s="35"/>
      <c r="C80" s="33"/>
      <c r="D80" s="34"/>
      <c r="E80" s="31"/>
      <c r="F80" s="31"/>
      <c r="G80" s="31"/>
      <c r="H80" s="31"/>
      <c r="I80" s="31"/>
      <c r="J80" s="33"/>
    </row>
    <row r="81" spans="1:10" ht="15.75" customHeight="1">
      <c r="A81" s="31"/>
      <c r="B81" s="35"/>
      <c r="C81" s="33"/>
      <c r="D81" s="34"/>
      <c r="E81" s="31"/>
      <c r="F81" s="31"/>
      <c r="G81" s="31"/>
      <c r="H81" s="31"/>
      <c r="I81" s="31"/>
      <c r="J81" s="33"/>
    </row>
    <row r="82" spans="1:10" ht="15.75" customHeight="1">
      <c r="A82" s="31"/>
      <c r="B82" s="35"/>
      <c r="C82" s="33"/>
      <c r="D82" s="34"/>
      <c r="E82" s="31"/>
      <c r="F82" s="31"/>
      <c r="G82" s="31"/>
      <c r="H82" s="31"/>
      <c r="I82" s="31"/>
      <c r="J82" s="33"/>
    </row>
    <row r="83" spans="1:10" ht="15.75" customHeight="1">
      <c r="A83" s="31"/>
      <c r="B83" s="35"/>
      <c r="C83" s="33"/>
      <c r="D83" s="34"/>
      <c r="E83" s="31"/>
      <c r="F83" s="31"/>
      <c r="G83" s="31"/>
      <c r="H83" s="31"/>
      <c r="I83" s="31"/>
      <c r="J83" s="33"/>
    </row>
    <row r="84" spans="1:10" ht="15.75" customHeight="1">
      <c r="A84" s="31"/>
      <c r="B84" s="35"/>
      <c r="C84" s="33"/>
      <c r="D84" s="34"/>
      <c r="E84" s="31"/>
      <c r="F84" s="31"/>
      <c r="G84" s="31"/>
      <c r="H84" s="31"/>
      <c r="I84" s="31"/>
      <c r="J84" s="33"/>
    </row>
    <row r="85" spans="1:10" ht="15.75" customHeight="1">
      <c r="A85" s="31"/>
      <c r="B85" s="35"/>
      <c r="C85" s="33"/>
      <c r="D85" s="34"/>
      <c r="E85" s="31"/>
      <c r="F85" s="31"/>
      <c r="G85" s="31"/>
      <c r="H85" s="31"/>
      <c r="I85" s="31"/>
      <c r="J85" s="33"/>
    </row>
    <row r="86" spans="1:10" ht="15.75" customHeight="1">
      <c r="A86" s="23"/>
      <c r="B86" s="30"/>
      <c r="C86" s="23"/>
      <c r="D86" s="23"/>
      <c r="E86" s="23"/>
      <c r="F86" s="23"/>
      <c r="G86" s="23"/>
      <c r="H86" s="23"/>
      <c r="I86" s="23"/>
      <c r="J86" s="23"/>
    </row>
    <row r="87" spans="1:10" ht="15.75" customHeight="1">
      <c r="A87" s="31"/>
      <c r="B87" s="32"/>
      <c r="C87" s="33"/>
      <c r="D87" s="34"/>
      <c r="E87" s="31"/>
      <c r="F87" s="31"/>
      <c r="G87" s="31"/>
      <c r="H87" s="31"/>
      <c r="I87" s="31"/>
      <c r="J87" s="33"/>
    </row>
    <row r="88" spans="1:10" ht="15.75" customHeight="1">
      <c r="A88" s="31"/>
      <c r="B88" s="32"/>
      <c r="C88" s="33"/>
      <c r="D88" s="34"/>
      <c r="E88" s="31"/>
      <c r="F88" s="31"/>
      <c r="G88" s="31"/>
      <c r="H88" s="31"/>
      <c r="I88" s="31"/>
      <c r="J88" s="33"/>
    </row>
    <row r="89" spans="1:10" ht="15.75" customHeight="1">
      <c r="A89" s="31"/>
      <c r="B89" s="32"/>
      <c r="C89" s="33"/>
      <c r="D89" s="34"/>
      <c r="E89" s="31"/>
      <c r="F89" s="31"/>
      <c r="G89" s="31"/>
      <c r="H89" s="31"/>
      <c r="I89" s="31"/>
      <c r="J89" s="33"/>
    </row>
    <row r="90" spans="1:10" ht="15.75" customHeight="1">
      <c r="A90" s="31"/>
      <c r="B90" s="32"/>
      <c r="C90" s="33"/>
      <c r="D90" s="34"/>
      <c r="E90" s="31"/>
      <c r="F90" s="31"/>
      <c r="G90" s="31"/>
      <c r="H90" s="31"/>
      <c r="I90" s="31"/>
      <c r="J90" s="33"/>
    </row>
    <row r="91" spans="1:10" ht="15.75" customHeight="1">
      <c r="A91" s="31"/>
      <c r="B91" s="32"/>
      <c r="C91" s="33"/>
      <c r="D91" s="34"/>
      <c r="E91" s="31"/>
      <c r="F91" s="31"/>
      <c r="G91" s="31"/>
      <c r="H91" s="31"/>
      <c r="I91" s="31"/>
      <c r="J91" s="33"/>
    </row>
    <row r="92" spans="1:10" ht="15.75" customHeight="1">
      <c r="A92" s="31"/>
      <c r="B92" s="32"/>
      <c r="C92" s="33"/>
      <c r="D92" s="34"/>
      <c r="E92" s="31"/>
      <c r="F92" s="31"/>
      <c r="G92" s="31"/>
      <c r="H92" s="31"/>
      <c r="I92" s="31"/>
      <c r="J92" s="33"/>
    </row>
    <row r="93" spans="1:10" ht="15.75" customHeight="1">
      <c r="A93" s="31"/>
      <c r="B93" s="32"/>
      <c r="C93" s="33"/>
      <c r="D93" s="34"/>
      <c r="E93" s="31"/>
      <c r="F93" s="31"/>
      <c r="G93" s="31"/>
      <c r="H93" s="31"/>
      <c r="I93" s="31"/>
      <c r="J93" s="33"/>
    </row>
    <row r="94" spans="1:10" ht="15.75" customHeight="1">
      <c r="A94" s="31"/>
      <c r="B94" s="32"/>
      <c r="C94" s="33"/>
      <c r="D94" s="34"/>
      <c r="E94" s="31"/>
      <c r="F94" s="31"/>
      <c r="G94" s="31"/>
      <c r="H94" s="31"/>
      <c r="I94" s="31"/>
      <c r="J94" s="33"/>
    </row>
  </sheetData>
  <mergeCells count="7">
    <mergeCell ref="A1:M1"/>
    <mergeCell ref="A2:M2"/>
    <mergeCell ref="A63:B63"/>
    <mergeCell ref="A3:J3"/>
    <mergeCell ref="E5:J5"/>
    <mergeCell ref="A7:B7"/>
    <mergeCell ref="A4:J4"/>
  </mergeCells>
  <phoneticPr fontId="2" type="noConversion"/>
  <printOptions horizontalCentered="1"/>
  <pageMargins left="0" right="0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51</vt:i4>
      </vt:variant>
      <vt:variant>
        <vt:lpstr>Именованные диапазоны</vt:lpstr>
      </vt:variant>
      <vt:variant>
        <vt:i4>17</vt:i4>
      </vt:variant>
    </vt:vector>
  </HeadingPairs>
  <TitlesOfParts>
    <vt:vector size="68" baseType="lpstr">
      <vt:lpstr>УЧАСТНИКИ</vt:lpstr>
      <vt:lpstr>1</vt:lpstr>
      <vt:lpstr>100м пф</vt:lpstr>
      <vt:lpstr>60м</vt:lpstr>
      <vt:lpstr>60мф</vt:lpstr>
      <vt:lpstr>200м</vt:lpstr>
      <vt:lpstr>200мф</vt:lpstr>
      <vt:lpstr>400м</vt:lpstr>
      <vt:lpstr>400мф</vt:lpstr>
      <vt:lpstr>800м</vt:lpstr>
      <vt:lpstr>800м ф</vt:lpstr>
      <vt:lpstr>1500м</vt:lpstr>
      <vt:lpstr>3000м</vt:lpstr>
      <vt:lpstr>4х200</vt:lpstr>
      <vt:lpstr>4х400</vt:lpstr>
      <vt:lpstr>110сб пф</vt:lpstr>
      <vt:lpstr>110сб ф</vt:lpstr>
      <vt:lpstr>400сб</vt:lpstr>
      <vt:lpstr>400сб ф</vt:lpstr>
      <vt:lpstr>3000сп</vt:lpstr>
      <vt:lpstr>60СБ</vt:lpstr>
      <vt:lpstr>ядро</vt:lpstr>
      <vt:lpstr>И4х400</vt:lpstr>
      <vt:lpstr>И400сб</vt:lpstr>
      <vt:lpstr>ТРОЙ</vt:lpstr>
      <vt:lpstr>ДЛ-НА</vt:lpstr>
      <vt:lpstr>ШЕСТ ф</vt:lpstr>
      <vt:lpstr>ВЫСОТА</vt:lpstr>
      <vt:lpstr>60</vt:lpstr>
      <vt:lpstr>200</vt:lpstr>
      <vt:lpstr>400</vt:lpstr>
      <vt:lpstr>800</vt:lpstr>
      <vt:lpstr>1500</vt:lpstr>
      <vt:lpstr>3000</vt:lpstr>
      <vt:lpstr>5000</vt:lpstr>
      <vt:lpstr>10000</vt:lpstr>
      <vt:lpstr>И 400</vt:lpstr>
      <vt:lpstr>И3000</vt:lpstr>
      <vt:lpstr>И4х200</vt:lpstr>
      <vt:lpstr>И2000сп</vt:lpstr>
      <vt:lpstr>60С Б</vt:lpstr>
      <vt:lpstr>И ВЫСОТА</vt:lpstr>
      <vt:lpstr>И ШЕСТ</vt:lpstr>
      <vt:lpstr>ТРОЙНОЙ</vt:lpstr>
      <vt:lpstr>И ДЛИНА</vt:lpstr>
      <vt:lpstr>И ЯДРО</vt:lpstr>
      <vt:lpstr>И ТРОЙНОЙ</vt:lpstr>
      <vt:lpstr>5-БОРЬЕ</vt:lpstr>
      <vt:lpstr>Лист1</vt:lpstr>
      <vt:lpstr>Лист2</vt:lpstr>
      <vt:lpstr>Лист4</vt:lpstr>
      <vt:lpstr>d</vt:lpstr>
      <vt:lpstr>d_1</vt:lpstr>
      <vt:lpstr>d_2</vt:lpstr>
      <vt:lpstr>d_3</vt:lpstr>
      <vt:lpstr>d_4</vt:lpstr>
      <vt:lpstr>d_5</vt:lpstr>
      <vt:lpstr>d_6</vt:lpstr>
      <vt:lpstr>d_7</vt:lpstr>
      <vt:lpstr>d_8</vt:lpstr>
      <vt:lpstr>date_1</vt:lpstr>
      <vt:lpstr>Name_1</vt:lpstr>
      <vt:lpstr>Name_2</vt:lpstr>
      <vt:lpstr>Name_3</vt:lpstr>
      <vt:lpstr>Name_4</vt:lpstr>
      <vt:lpstr>Name_5</vt:lpstr>
      <vt:lpstr>Name_6</vt:lpstr>
      <vt:lpstr>Tit_1</vt:lpstr>
    </vt:vector>
  </TitlesOfParts>
  <Company>Lamers CREW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VoVaN</dc:creator>
  <cp:lastModifiedBy>Acer1</cp:lastModifiedBy>
  <cp:lastPrinted>2024-12-27T06:38:47Z</cp:lastPrinted>
  <dcterms:created xsi:type="dcterms:W3CDTF">2004-05-24T08:29:48Z</dcterms:created>
  <dcterms:modified xsi:type="dcterms:W3CDTF">2024-12-27T06:39:12Z</dcterms:modified>
</cp:coreProperties>
</file>