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" sheetId="1" r:id="rId4"/>
    <sheet state="visible" name="02" sheetId="2" r:id="rId5"/>
    <sheet state="visible" name="03" sheetId="3" r:id="rId6"/>
    <sheet state="visible" name="04" sheetId="4" r:id="rId7"/>
    <sheet state="visible" name="05" sheetId="5" r:id="rId8"/>
    <sheet state="visible" name="06" sheetId="6" r:id="rId9"/>
    <sheet state="visible" name="07" sheetId="7" r:id="rId10"/>
    <sheet state="visible" name="08" sheetId="8" r:id="rId11"/>
    <sheet state="visible" name="09" sheetId="9" r:id="rId12"/>
    <sheet state="visible" name="10" sheetId="10" r:id="rId13"/>
    <sheet state="visible" name="11" sheetId="11" r:id="rId14"/>
    <sheet state="visible" name="12" sheetId="12" r:id="rId15"/>
  </sheets>
  <definedNames/>
  <calcPr/>
</workbook>
</file>

<file path=xl/sharedStrings.xml><?xml version="1.0" encoding="utf-8"?>
<sst xmlns="http://schemas.openxmlformats.org/spreadsheetml/2006/main" count="5228" uniqueCount="1029">
  <si>
    <t>ПЛЯСКА МОРОЗА, T21</t>
  </si>
  <si>
    <t>Место</t>
  </si>
  <si>
    <t>Участник</t>
  </si>
  <si>
    <t>№</t>
  </si>
  <si>
    <t>Result</t>
  </si>
  <si>
    <t>Комментарий</t>
  </si>
  <si>
    <t>Фамилия</t>
  </si>
  <si>
    <t>Имя</t>
  </si>
  <si>
    <t>Дата/Рожд</t>
  </si>
  <si>
    <t>Лет</t>
  </si>
  <si>
    <t>Категория</t>
  </si>
  <si>
    <t>Регион</t>
  </si>
  <si>
    <t>Time</t>
  </si>
  <si>
    <t>Split</t>
  </si>
  <si>
    <t>Pace</t>
  </si>
  <si>
    <t>МУЖЧИНЫ</t>
  </si>
  <si>
    <t>Садовников</t>
  </si>
  <si>
    <t>Игорь</t>
  </si>
  <si>
    <t>20.04.1976</t>
  </si>
  <si>
    <t>М45-49</t>
  </si>
  <si>
    <t>г. Москва</t>
  </si>
  <si>
    <t>GOLD</t>
  </si>
  <si>
    <t>Садковой</t>
  </si>
  <si>
    <t>Антон</t>
  </si>
  <si>
    <t>13.05.1985</t>
  </si>
  <si>
    <t>М35-39</t>
  </si>
  <si>
    <t>SILVER</t>
  </si>
  <si>
    <t>Холопов</t>
  </si>
  <si>
    <t>Владимир</t>
  </si>
  <si>
    <t>30.08.1995</t>
  </si>
  <si>
    <t>М18-34</t>
  </si>
  <si>
    <t>Московская обл.</t>
  </si>
  <si>
    <t>BRONZE</t>
  </si>
  <si>
    <t>Горшков</t>
  </si>
  <si>
    <t>Евгений</t>
  </si>
  <si>
    <t>14.04.1984</t>
  </si>
  <si>
    <t>М40-44</t>
  </si>
  <si>
    <t>Демьянов</t>
  </si>
  <si>
    <t>Дмитрий</t>
  </si>
  <si>
    <t>19.05.1995</t>
  </si>
  <si>
    <t>Шамилев</t>
  </si>
  <si>
    <t>Павел</t>
  </si>
  <si>
    <t>22.07.1988</t>
  </si>
  <si>
    <t>Хабаровский край</t>
  </si>
  <si>
    <t>Белянин</t>
  </si>
  <si>
    <t>Иван</t>
  </si>
  <si>
    <t>23.07.1986</t>
  </si>
  <si>
    <t>Рахаев</t>
  </si>
  <si>
    <t>25.01.1989</t>
  </si>
  <si>
    <t>Мосин</t>
  </si>
  <si>
    <t>Виталий</t>
  </si>
  <si>
    <t>19.01.1989</t>
  </si>
  <si>
    <t>Цурканенко</t>
  </si>
  <si>
    <t>Семен</t>
  </si>
  <si>
    <t>21.09.1993</t>
  </si>
  <si>
    <t>Сергей</t>
  </si>
  <si>
    <t>05.05.1985</t>
  </si>
  <si>
    <t>Павлов</t>
  </si>
  <si>
    <t>Петр</t>
  </si>
  <si>
    <t>04.06.1997</t>
  </si>
  <si>
    <t>Шац</t>
  </si>
  <si>
    <t>Станислав</t>
  </si>
  <si>
    <t>24.11.1990</t>
  </si>
  <si>
    <t>Тюменская обл.</t>
  </si>
  <si>
    <t>Костюкевич</t>
  </si>
  <si>
    <t>Николай</t>
  </si>
  <si>
    <t>Online</t>
  </si>
  <si>
    <t>Булгинов</t>
  </si>
  <si>
    <t>Кирилл</t>
  </si>
  <si>
    <t>27.09.1989</t>
  </si>
  <si>
    <t>DNS</t>
  </si>
  <si>
    <t>Торун</t>
  </si>
  <si>
    <t>Кайа</t>
  </si>
  <si>
    <t>01.01.1968</t>
  </si>
  <si>
    <t>М55-59</t>
  </si>
  <si>
    <t>Респ. Крым</t>
  </si>
  <si>
    <t>ЖЕНЩИНЫ</t>
  </si>
  <si>
    <t>Лухманова</t>
  </si>
  <si>
    <t>Светлана</t>
  </si>
  <si>
    <t>07.09.1982</t>
  </si>
  <si>
    <t>Ж40-44</t>
  </si>
  <si>
    <t>Конова</t>
  </si>
  <si>
    <t>Евгения</t>
  </si>
  <si>
    <t>18.05.1979</t>
  </si>
  <si>
    <t>Ж45-49</t>
  </si>
  <si>
    <t>ПЛЯСКА МОРОЗА, T10</t>
  </si>
  <si>
    <t>Блашко</t>
  </si>
  <si>
    <t>28.06.1991</t>
  </si>
  <si>
    <t>Ожегов</t>
  </si>
  <si>
    <t>Александр</t>
  </si>
  <si>
    <t>18.01.1987</t>
  </si>
  <si>
    <t>Рычин</t>
  </si>
  <si>
    <t>25.10.1992</t>
  </si>
  <si>
    <t>Алехин</t>
  </si>
  <si>
    <t>Вадим</t>
  </si>
  <si>
    <t>02.10.1988</t>
  </si>
  <si>
    <t>Батиров</t>
  </si>
  <si>
    <t>Рустам</t>
  </si>
  <si>
    <t>22.08.1977</t>
  </si>
  <si>
    <t>Гусев</t>
  </si>
  <si>
    <t>11.11.2001</t>
  </si>
  <si>
    <t>Суровицкий</t>
  </si>
  <si>
    <t>29.12.1986</t>
  </si>
  <si>
    <t>Суворов</t>
  </si>
  <si>
    <t>06.10.1980</t>
  </si>
  <si>
    <t>Зайцев</t>
  </si>
  <si>
    <t>Максим</t>
  </si>
  <si>
    <t>19.04.1982</t>
  </si>
  <si>
    <t>Себелев</t>
  </si>
  <si>
    <t>09.05.1985</t>
  </si>
  <si>
    <t>Борисов</t>
  </si>
  <si>
    <t>21.08.1982</t>
  </si>
  <si>
    <t>Лерман</t>
  </si>
  <si>
    <t>Филипп</t>
  </si>
  <si>
    <t>20.07.1977</t>
  </si>
  <si>
    <t>Хафизов</t>
  </si>
  <si>
    <t>Тимур</t>
  </si>
  <si>
    <t>06.01.1983</t>
  </si>
  <si>
    <t>М40-42</t>
  </si>
  <si>
    <t>Пеньков</t>
  </si>
  <si>
    <t>12.03.1991</t>
  </si>
  <si>
    <t>Мурышкин</t>
  </si>
  <si>
    <t>Алексей</t>
  </si>
  <si>
    <t>17.02.1976</t>
  </si>
  <si>
    <t>Крайнев</t>
  </si>
  <si>
    <t>06.07.1986</t>
  </si>
  <si>
    <t>Ле Доан</t>
  </si>
  <si>
    <t>Тхьеу</t>
  </si>
  <si>
    <t>14.04.1978</t>
  </si>
  <si>
    <t>Юхин</t>
  </si>
  <si>
    <t>24.04.1987</t>
  </si>
  <si>
    <t>Ваничкин</t>
  </si>
  <si>
    <t>09.11.1976</t>
  </si>
  <si>
    <t>Брайцев</t>
  </si>
  <si>
    <t>Андрей</t>
  </si>
  <si>
    <t>25.10.1978</t>
  </si>
  <si>
    <t>Ходыкин</t>
  </si>
  <si>
    <t>Даниил</t>
  </si>
  <si>
    <t>20.02.1997</t>
  </si>
  <si>
    <t>Страздин</t>
  </si>
  <si>
    <t>Яков</t>
  </si>
  <si>
    <t>08.12.1982</t>
  </si>
  <si>
    <t>Косач</t>
  </si>
  <si>
    <t>22.10.1991</t>
  </si>
  <si>
    <t>Кузьмин</t>
  </si>
  <si>
    <t>Никита</t>
  </si>
  <si>
    <t>27.03.1992</t>
  </si>
  <si>
    <t>Демин</t>
  </si>
  <si>
    <t>27.07.1984</t>
  </si>
  <si>
    <t>Алтайский край</t>
  </si>
  <si>
    <t>Долгий</t>
  </si>
  <si>
    <t>Михаил</t>
  </si>
  <si>
    <t>Родниковский</t>
  </si>
  <si>
    <t>Косачев</t>
  </si>
  <si>
    <t>13.06.1982</t>
  </si>
  <si>
    <t>Копылова</t>
  </si>
  <si>
    <t>Ирина</t>
  </si>
  <si>
    <t>09.07.1982</t>
  </si>
  <si>
    <t>Федичкина</t>
  </si>
  <si>
    <t>Наталья</t>
  </si>
  <si>
    <t>25.07.1970</t>
  </si>
  <si>
    <t>Ж50-54</t>
  </si>
  <si>
    <t>Власкина</t>
  </si>
  <si>
    <t>Мария</t>
  </si>
  <si>
    <t>14.07.1982</t>
  </si>
  <si>
    <t>Попова</t>
  </si>
  <si>
    <t>Алиса</t>
  </si>
  <si>
    <t>01.06.1989</t>
  </si>
  <si>
    <t>Ж35-39</t>
  </si>
  <si>
    <t>Горшкова</t>
  </si>
  <si>
    <t>Анна</t>
  </si>
  <si>
    <t>10.12.1975</t>
  </si>
  <si>
    <t>Козлова</t>
  </si>
  <si>
    <t>Инга</t>
  </si>
  <si>
    <t>19.07.1990</t>
  </si>
  <si>
    <t>Ж18-34</t>
  </si>
  <si>
    <t>Токмакова</t>
  </si>
  <si>
    <t>11.04.1976</t>
  </si>
  <si>
    <t>Павлова</t>
  </si>
  <si>
    <t>Оксана</t>
  </si>
  <si>
    <t>09.02.1988</t>
  </si>
  <si>
    <t>Кокшина</t>
  </si>
  <si>
    <t>Виктория</t>
  </si>
  <si>
    <t>19.07.1976</t>
  </si>
  <si>
    <t>Майник</t>
  </si>
  <si>
    <t>Анжелика</t>
  </si>
  <si>
    <t>24.01.1969</t>
  </si>
  <si>
    <t>Ж55-59</t>
  </si>
  <si>
    <t>Атабаева</t>
  </si>
  <si>
    <t>Мурманская обл.</t>
  </si>
  <si>
    <t>Курлова</t>
  </si>
  <si>
    <t>22.02.1976</t>
  </si>
  <si>
    <t>Стаканова</t>
  </si>
  <si>
    <t>Алла</t>
  </si>
  <si>
    <t>30.07.1987</t>
  </si>
  <si>
    <t>Шамсулина</t>
  </si>
  <si>
    <t>Юлия</t>
  </si>
  <si>
    <t>16.03.1993</t>
  </si>
  <si>
    <t>Юрьева</t>
  </si>
  <si>
    <t>14.12.1987</t>
  </si>
  <si>
    <t>Голева</t>
  </si>
  <si>
    <t>09.07.1981</t>
  </si>
  <si>
    <t>ПЛЯСКА МОРОЗА, T5</t>
  </si>
  <si>
    <t>Дрогавцев</t>
  </si>
  <si>
    <t>08.05.1988</t>
  </si>
  <si>
    <t>Орловская обл.</t>
  </si>
  <si>
    <t>Богданов</t>
  </si>
  <si>
    <t>Прохор</t>
  </si>
  <si>
    <t>22.10.2005</t>
  </si>
  <si>
    <t>Кудаков</t>
  </si>
  <si>
    <t>12.03.1986</t>
  </si>
  <si>
    <t>Красноярский край</t>
  </si>
  <si>
    <t>Кузнецов</t>
  </si>
  <si>
    <t>09.09.2001</t>
  </si>
  <si>
    <t>Назаров</t>
  </si>
  <si>
    <t>10.01.1984</t>
  </si>
  <si>
    <t>Чирков</t>
  </si>
  <si>
    <t>Илья</t>
  </si>
  <si>
    <t>21.12.1971</t>
  </si>
  <si>
    <t>М50-54</t>
  </si>
  <si>
    <t>Аврамков</t>
  </si>
  <si>
    <t>Василий</t>
  </si>
  <si>
    <t>03.07.1983</t>
  </si>
  <si>
    <t>Козленков</t>
  </si>
  <si>
    <t>Владислав</t>
  </si>
  <si>
    <t>18.07.1979</t>
  </si>
  <si>
    <t>Васкевич</t>
  </si>
  <si>
    <t>Данила</t>
  </si>
  <si>
    <t>10.01.1979</t>
  </si>
  <si>
    <t>Малюк</t>
  </si>
  <si>
    <t>Олег</t>
  </si>
  <si>
    <t>12.02.1995</t>
  </si>
  <si>
    <t>Антонов</t>
  </si>
  <si>
    <t>07.03.1989</t>
  </si>
  <si>
    <t>Куц</t>
  </si>
  <si>
    <t>02.08.1981</t>
  </si>
  <si>
    <t>Гимадиев</t>
  </si>
  <si>
    <t>Ринат</t>
  </si>
  <si>
    <t>Архипов</t>
  </si>
  <si>
    <t>Арсений</t>
  </si>
  <si>
    <t>01.03.1984</t>
  </si>
  <si>
    <t>Перескоков</t>
  </si>
  <si>
    <t>26.05.1988</t>
  </si>
  <si>
    <t>Никитин</t>
  </si>
  <si>
    <t>07.03.1964</t>
  </si>
  <si>
    <t>М60-64</t>
  </si>
  <si>
    <t>Осташек</t>
  </si>
  <si>
    <t>14.10.1980</t>
  </si>
  <si>
    <t>Таскаев</t>
  </si>
  <si>
    <t>23.05.1976</t>
  </si>
  <si>
    <t>Юрин</t>
  </si>
  <si>
    <t>Бейрит</t>
  </si>
  <si>
    <t>14.06.2007</t>
  </si>
  <si>
    <t>М14-17</t>
  </si>
  <si>
    <t>Иванов</t>
  </si>
  <si>
    <t>25.05.1987</t>
  </si>
  <si>
    <t>Благовестникова</t>
  </si>
  <si>
    <t>24.12.1987</t>
  </si>
  <si>
    <t>Семененко</t>
  </si>
  <si>
    <t>Надежда</t>
  </si>
  <si>
    <t>17.06.1983</t>
  </si>
  <si>
    <t>Минаева</t>
  </si>
  <si>
    <t>Ольга</t>
  </si>
  <si>
    <t>15.11.1986</t>
  </si>
  <si>
    <t>Савостьянова</t>
  </si>
  <si>
    <t>05.04.1983</t>
  </si>
  <si>
    <t>Коннова</t>
  </si>
  <si>
    <t>05.01.1983</t>
  </si>
  <si>
    <t>Федорова</t>
  </si>
  <si>
    <t>Алина</t>
  </si>
  <si>
    <t>29.10.1981</t>
  </si>
  <si>
    <t>Турдалиева</t>
  </si>
  <si>
    <t>Людмила</t>
  </si>
  <si>
    <t>14.10.1976</t>
  </si>
  <si>
    <t>Баландина</t>
  </si>
  <si>
    <t>Лидия</t>
  </si>
  <si>
    <t>08.08.1990</t>
  </si>
  <si>
    <t>Хряпина</t>
  </si>
  <si>
    <t>20.05.1987</t>
  </si>
  <si>
    <t>Борисова</t>
  </si>
  <si>
    <t>10.07.1977</t>
  </si>
  <si>
    <t>Чигарева</t>
  </si>
  <si>
    <t>25.07.1986</t>
  </si>
  <si>
    <t>Боброва</t>
  </si>
  <si>
    <t>20.02.1978</t>
  </si>
  <si>
    <t>Гусева</t>
  </si>
  <si>
    <t>Маргарита</t>
  </si>
  <si>
    <t>12.10.1978</t>
  </si>
  <si>
    <t>Тверская обл.</t>
  </si>
  <si>
    <t>Култышева</t>
  </si>
  <si>
    <t>12.04.1970</t>
  </si>
  <si>
    <t>Курбатова</t>
  </si>
  <si>
    <t>12.09.1973</t>
  </si>
  <si>
    <t>Курская обл.</t>
  </si>
  <si>
    <t>Лобачева</t>
  </si>
  <si>
    <t>Щепкина</t>
  </si>
  <si>
    <t>12.12.1996</t>
  </si>
  <si>
    <t>Воронежская обл.</t>
  </si>
  <si>
    <t>ПЛЯСКА МОРОЗА, TKIDS</t>
  </si>
  <si>
    <t>МАЛЬЧИКИ / ЮНОШИ</t>
  </si>
  <si>
    <t>Юрий</t>
  </si>
  <si>
    <t>17.07.2017</t>
  </si>
  <si>
    <t>М6-9</t>
  </si>
  <si>
    <t>Постоялко</t>
  </si>
  <si>
    <t>28.08.2018</t>
  </si>
  <si>
    <t>Фроловский</t>
  </si>
  <si>
    <t>09.11.2017</t>
  </si>
  <si>
    <t>ДЕВОЧКИ / ДЕВУШКИ</t>
  </si>
  <si>
    <t>Кулакова</t>
  </si>
  <si>
    <t>01.07.2014</t>
  </si>
  <si>
    <t>Ж10-13</t>
  </si>
  <si>
    <t xml:space="preserve">  </t>
  </si>
  <si>
    <t>МЕЛОДИЯ ВЬЮГИ, T21</t>
  </si>
  <si>
    <t>Кондратов</t>
  </si>
  <si>
    <t>28.02.1982</t>
  </si>
  <si>
    <t>Рябокожушный</t>
  </si>
  <si>
    <t>14.02.1990</t>
  </si>
  <si>
    <t>Сердюк</t>
  </si>
  <si>
    <t>02.07.1983</t>
  </si>
  <si>
    <t>Наземнов</t>
  </si>
  <si>
    <t>10.06.1977</t>
  </si>
  <si>
    <t>Пичугин</t>
  </si>
  <si>
    <t>19.04.1979</t>
  </si>
  <si>
    <t>Иркутская обл.</t>
  </si>
  <si>
    <t>Товтин</t>
  </si>
  <si>
    <t>Эмил</t>
  </si>
  <si>
    <t>07.12.1990</t>
  </si>
  <si>
    <t>Щербанюк</t>
  </si>
  <si>
    <t>Анатолий</t>
  </si>
  <si>
    <t>06.08.1976</t>
  </si>
  <si>
    <t>МЕЛОДИЯ ВЬЮГИ, T10</t>
  </si>
  <si>
    <t>Пичуляк</t>
  </si>
  <si>
    <t>11.06.1999</t>
  </si>
  <si>
    <t>Новосибирская обл.</t>
  </si>
  <si>
    <t>Зорин</t>
  </si>
  <si>
    <t>23.11.1986</t>
  </si>
  <si>
    <t>Нижегородская обл.</t>
  </si>
  <si>
    <t>26.09.1986</t>
  </si>
  <si>
    <t>21.02.1978</t>
  </si>
  <si>
    <t>Харьков</t>
  </si>
  <si>
    <t>Грудин</t>
  </si>
  <si>
    <t>10.01.1986</t>
  </si>
  <si>
    <t>Котов</t>
  </si>
  <si>
    <t>Артём</t>
  </si>
  <si>
    <t>20.08.1980</t>
  </si>
  <si>
    <t>Живодров</t>
  </si>
  <si>
    <t>29.06.1980</t>
  </si>
  <si>
    <t>Шевченко</t>
  </si>
  <si>
    <t>Роман</t>
  </si>
  <si>
    <t>06.02.1986</t>
  </si>
  <si>
    <t>Смирнов</t>
  </si>
  <si>
    <t>01.02.1961</t>
  </si>
  <si>
    <t>Махомет</t>
  </si>
  <si>
    <t>17.01.1979</t>
  </si>
  <si>
    <t>Привезенцев</t>
  </si>
  <si>
    <t>26.04.1979</t>
  </si>
  <si>
    <t>Кузин</t>
  </si>
  <si>
    <t>01.04.1981</t>
  </si>
  <si>
    <t>Рунова</t>
  </si>
  <si>
    <t>Вера</t>
  </si>
  <si>
    <t>30.03.1984</t>
  </si>
  <si>
    <t>Иванюшенкова</t>
  </si>
  <si>
    <t>Марина</t>
  </si>
  <si>
    <t>16.06.1963</t>
  </si>
  <si>
    <t>Ж60-64</t>
  </si>
  <si>
    <t>Богачева</t>
  </si>
  <si>
    <t>09.08.1977</t>
  </si>
  <si>
    <t>Куркина</t>
  </si>
  <si>
    <t>29.11.1985</t>
  </si>
  <si>
    <t>Кристина</t>
  </si>
  <si>
    <t>08.12.1979</t>
  </si>
  <si>
    <t>Соколова</t>
  </si>
  <si>
    <t>30.12.1983</t>
  </si>
  <si>
    <t>МЕЛОДИЯ ВЬЮГИ, T5</t>
  </si>
  <si>
    <t>Малофеев</t>
  </si>
  <si>
    <t>06.05.1977</t>
  </si>
  <si>
    <t>Островерх</t>
  </si>
  <si>
    <t>Олимпий</t>
  </si>
  <si>
    <t>10.11.1958</t>
  </si>
  <si>
    <t>М65-69</t>
  </si>
  <si>
    <t>Жулимов</t>
  </si>
  <si>
    <t>02.10.1984</t>
  </si>
  <si>
    <t>Стрельченко</t>
  </si>
  <si>
    <t>18.01.1973</t>
  </si>
  <si>
    <t>Кокуев</t>
  </si>
  <si>
    <t>13.11.1978</t>
  </si>
  <si>
    <t>Краснодарский край</t>
  </si>
  <si>
    <t>Гущина</t>
  </si>
  <si>
    <t>Альбина</t>
  </si>
  <si>
    <t>15.12.2000</t>
  </si>
  <si>
    <t>Калужская обл.</t>
  </si>
  <si>
    <t>Родниковская</t>
  </si>
  <si>
    <t>30.03.1990</t>
  </si>
  <si>
    <t>Демьянова</t>
  </si>
  <si>
    <t>08.07.1996</t>
  </si>
  <si>
    <t>Сирачева</t>
  </si>
  <si>
    <t>Мунира</t>
  </si>
  <si>
    <t>19.03.1991</t>
  </si>
  <si>
    <t>Подчалимова</t>
  </si>
  <si>
    <t>Елена</t>
  </si>
  <si>
    <t>03.06.1998</t>
  </si>
  <si>
    <t>МЕЛОДИЯ ВЬЮГИ, TKIDS</t>
  </si>
  <si>
    <t>ДЫХАНИЕ ВЕСНЫ, T21</t>
  </si>
  <si>
    <t>Дажин</t>
  </si>
  <si>
    <t>Лякишев</t>
  </si>
  <si>
    <t>Шарифуллин</t>
  </si>
  <si>
    <t>Рамиль</t>
  </si>
  <si>
    <t>Ханты-Мансийский АО</t>
  </si>
  <si>
    <t>Герасимов</t>
  </si>
  <si>
    <t>Стадник</t>
  </si>
  <si>
    <t>Соколов</t>
  </si>
  <si>
    <t>Рязанская обл.</t>
  </si>
  <si>
    <t>Игнатов</t>
  </si>
  <si>
    <t>Ермишкин</t>
  </si>
  <si>
    <t>Сова</t>
  </si>
  <si>
    <t>Абрамов</t>
  </si>
  <si>
    <t>Ярославская обл.</t>
  </si>
  <si>
    <t>Карнишин</t>
  </si>
  <si>
    <t>Спивак</t>
  </si>
  <si>
    <t>Константин</t>
  </si>
  <si>
    <t>Костромская обл.</t>
  </si>
  <si>
    <t>Давыденков</t>
  </si>
  <si>
    <t>Ханова</t>
  </si>
  <si>
    <t>Назирова</t>
  </si>
  <si>
    <t>Чернова</t>
  </si>
  <si>
    <t>ДЫХАНИЕ ВЕСНЫ, T10</t>
  </si>
  <si>
    <t>Солодаев</t>
  </si>
  <si>
    <t>Ефремов</t>
  </si>
  <si>
    <t>Демидов</t>
  </si>
  <si>
    <t>Петров</t>
  </si>
  <si>
    <t>Артемий</t>
  </si>
  <si>
    <t>Пушенко</t>
  </si>
  <si>
    <t>Карпов</t>
  </si>
  <si>
    <t>Уфимцев</t>
  </si>
  <si>
    <t>Данил</t>
  </si>
  <si>
    <t>Пахомов</t>
  </si>
  <si>
    <t>Сироклин</t>
  </si>
  <si>
    <t>Лавриненко</t>
  </si>
  <si>
    <t>Фещенко</t>
  </si>
  <si>
    <t>Гусихин</t>
  </si>
  <si>
    <t>Макаров</t>
  </si>
  <si>
    <t>Сергеева</t>
  </si>
  <si>
    <t>Любовь</t>
  </si>
  <si>
    <t>Федотова</t>
  </si>
  <si>
    <t>Алексюнайте</t>
  </si>
  <si>
    <t>Лина</t>
  </si>
  <si>
    <t>Овсянникова</t>
  </si>
  <si>
    <t>Шанина</t>
  </si>
  <si>
    <t>Екатерина</t>
  </si>
  <si>
    <t>Фомина</t>
  </si>
  <si>
    <t>Меркулова</t>
  </si>
  <si>
    <t>Перфильева</t>
  </si>
  <si>
    <t>Александра</t>
  </si>
  <si>
    <t>Азаренко</t>
  </si>
  <si>
    <t>Татьяна</t>
  </si>
  <si>
    <t>Тульская обл.</t>
  </si>
  <si>
    <t>Новикова</t>
  </si>
  <si>
    <t>Уфимцева</t>
  </si>
  <si>
    <t>Воротилина</t>
  </si>
  <si>
    <t>ДЫХАНИЕ ВЕСНЫ, T5</t>
  </si>
  <si>
    <t>М50-55</t>
  </si>
  <si>
    <t>Семенцов</t>
  </si>
  <si>
    <t>Шишов</t>
  </si>
  <si>
    <t>Коротеев</t>
  </si>
  <si>
    <t>Зайцева</t>
  </si>
  <si>
    <t>Палысаева</t>
  </si>
  <si>
    <t>Галина</t>
  </si>
  <si>
    <t>Рейдина</t>
  </si>
  <si>
    <t>Ярославцева</t>
  </si>
  <si>
    <t>Мелания</t>
  </si>
  <si>
    <t>Юрлова</t>
  </si>
  <si>
    <t>Василиса</t>
  </si>
  <si>
    <t>Ж14-17</t>
  </si>
  <si>
    <t>Маршакова</t>
  </si>
  <si>
    <t>Панина</t>
  </si>
  <si>
    <t>Кравченко</t>
  </si>
  <si>
    <t>Румянцева</t>
  </si>
  <si>
    <t>Хохлова</t>
  </si>
  <si>
    <t>Тетерина</t>
  </si>
  <si>
    <t>Золотарева</t>
  </si>
  <si>
    <t>Кононова</t>
  </si>
  <si>
    <t>ДЫХАНИЕ ВЕСНЫ, TKIDS</t>
  </si>
  <si>
    <t>Галиев</t>
  </si>
  <si>
    <t>Радель</t>
  </si>
  <si>
    <t>Палысаев</t>
  </si>
  <si>
    <t>Платон</t>
  </si>
  <si>
    <t>Якшумятов</t>
  </si>
  <si>
    <t>Рафаэль</t>
  </si>
  <si>
    <t>М4-5</t>
  </si>
  <si>
    <t>Риналь</t>
  </si>
  <si>
    <t>Широков</t>
  </si>
  <si>
    <t>Шокур</t>
  </si>
  <si>
    <t>Елизавета</t>
  </si>
  <si>
    <t>Ж6-9</t>
  </si>
  <si>
    <t>Якшумятова</t>
  </si>
  <si>
    <t>Регина</t>
  </si>
  <si>
    <t>ГРЯЗЕВОЙ ДРАЙВ, T21</t>
  </si>
  <si>
    <t>Минская обл.</t>
  </si>
  <si>
    <t>Аникин</t>
  </si>
  <si>
    <t>Гуреев</t>
  </si>
  <si>
    <t>Катков</t>
  </si>
  <si>
    <t>ГРЯЗЕВОЙ ДРАЙВ, T10</t>
  </si>
  <si>
    <t>Кудрявцев</t>
  </si>
  <si>
    <t>Марков</t>
  </si>
  <si>
    <t>Савушкин</t>
  </si>
  <si>
    <t>Летова</t>
  </si>
  <si>
    <t>Харламова</t>
  </si>
  <si>
    <t>Шубакова</t>
  </si>
  <si>
    <t>Алена</t>
  </si>
  <si>
    <t>Гахова</t>
  </si>
  <si>
    <t>Голяновская</t>
  </si>
  <si>
    <t>Скрипко</t>
  </si>
  <si>
    <t>ГРЯЗЕВОЙ ДРАЙВ, T5</t>
  </si>
  <si>
    <t>Муромцев</t>
  </si>
  <si>
    <t>Глеб</t>
  </si>
  <si>
    <t>Лепиш</t>
  </si>
  <si>
    <t>Великий</t>
  </si>
  <si>
    <t>Денис</t>
  </si>
  <si>
    <t>Бакшеев</t>
  </si>
  <si>
    <t>Шарков</t>
  </si>
  <si>
    <t>Георгий</t>
  </si>
  <si>
    <t>Муромцева</t>
  </si>
  <si>
    <t>Дарья</t>
  </si>
  <si>
    <t>Шумилова</t>
  </si>
  <si>
    <t>Дроздова</t>
  </si>
  <si>
    <t>Шаркова</t>
  </si>
  <si>
    <t>ГРЯЗЕВОЙ ДРАЙВ, TKIDS</t>
  </si>
  <si>
    <t>Лиджиев</t>
  </si>
  <si>
    <t>Давид</t>
  </si>
  <si>
    <t>Шумилов</t>
  </si>
  <si>
    <t>М10-13</t>
  </si>
  <si>
    <t>Тимофей</t>
  </si>
  <si>
    <t>Лиджиева</t>
  </si>
  <si>
    <t>София</t>
  </si>
  <si>
    <t>Дыченкова</t>
  </si>
  <si>
    <t>Тамара</t>
  </si>
  <si>
    <t>СЕРДЦЕ ТУНДРЫ, T21</t>
  </si>
  <si>
    <t>Савчук</t>
  </si>
  <si>
    <t>Васильев</t>
  </si>
  <si>
    <t>СЕРДЦЕ ТУНДРЫ, T10</t>
  </si>
  <si>
    <t>Мордасов</t>
  </si>
  <si>
    <t>Нечаев</t>
  </si>
  <si>
    <t>Пермский край</t>
  </si>
  <si>
    <t>Артем</t>
  </si>
  <si>
    <t>Сидоров</t>
  </si>
  <si>
    <t>Палеха</t>
  </si>
  <si>
    <t>Вячеслав</t>
  </si>
  <si>
    <t>г. Санкт-Петербург</t>
  </si>
  <si>
    <t>Панков</t>
  </si>
  <si>
    <t>Забудняк</t>
  </si>
  <si>
    <t>Анастасия</t>
  </si>
  <si>
    <t>Богуж</t>
  </si>
  <si>
    <t>Преснякова</t>
  </si>
  <si>
    <t>н/д</t>
  </si>
  <si>
    <t>Шмилович</t>
  </si>
  <si>
    <t>СЕРДЦЕ ТУНДРЫ, T5</t>
  </si>
  <si>
    <t>Новиков</t>
  </si>
  <si>
    <t>Потеряхин</t>
  </si>
  <si>
    <t>Андреев</t>
  </si>
  <si>
    <t>М12-13</t>
  </si>
  <si>
    <t>Нечаева</t>
  </si>
  <si>
    <t>СЕРДЦЕ ТУНДРЫ, TKIDS</t>
  </si>
  <si>
    <t>Пожелухина</t>
  </si>
  <si>
    <t>Гнидо</t>
  </si>
  <si>
    <t>Вероника</t>
  </si>
  <si>
    <t>Чигирева</t>
  </si>
  <si>
    <t>Ульяна</t>
  </si>
  <si>
    <t>ИЗУМРУДНЫЕ ВОДЫ, T21</t>
  </si>
  <si>
    <t>Волков</t>
  </si>
  <si>
    <t>Шацкий</t>
  </si>
  <si>
    <t>Владимирская обл.</t>
  </si>
  <si>
    <t>Егоров</t>
  </si>
  <si>
    <t>Карпинский</t>
  </si>
  <si>
    <t>Локтионова</t>
  </si>
  <si>
    <t>Запорожская</t>
  </si>
  <si>
    <t>ИЗУМРУДНЫЕ ВОДЫ, T10</t>
  </si>
  <si>
    <t>Боровой</t>
  </si>
  <si>
    <t>Баранов</t>
  </si>
  <si>
    <t>Мокиенко</t>
  </si>
  <si>
    <t>Шапоров</t>
  </si>
  <si>
    <t>Кулаев</t>
  </si>
  <si>
    <t>Гайнуллин</t>
  </si>
  <si>
    <t>Григорий</t>
  </si>
  <si>
    <t>Крючков</t>
  </si>
  <si>
    <t>Рогалева</t>
  </si>
  <si>
    <t>Арина</t>
  </si>
  <si>
    <t>Кочетова</t>
  </si>
  <si>
    <t>Валерия</t>
  </si>
  <si>
    <t>Гальцова</t>
  </si>
  <si>
    <t>Каличкина</t>
  </si>
  <si>
    <t>Нина</t>
  </si>
  <si>
    <t>Морозова</t>
  </si>
  <si>
    <t>ИЗУМРУДНЫЕ ВОДЫ, T5</t>
  </si>
  <si>
    <t>Белоусов</t>
  </si>
  <si>
    <t>Кравцов</t>
  </si>
  <si>
    <t>Дегтерев</t>
  </si>
  <si>
    <t>Нестор</t>
  </si>
  <si>
    <t>Рыбин</t>
  </si>
  <si>
    <t>Устинова</t>
  </si>
  <si>
    <t>Рыбина</t>
  </si>
  <si>
    <t>Чепурная</t>
  </si>
  <si>
    <t>Кравцова</t>
  </si>
  <si>
    <t>Струнникова</t>
  </si>
  <si>
    <t>Буренина</t>
  </si>
  <si>
    <t>Дегтерева</t>
  </si>
  <si>
    <t>Оливия</t>
  </si>
  <si>
    <t>Шавронская</t>
  </si>
  <si>
    <t>ИЗУМРУДНЫЕ ВОДЫ, TKIDS</t>
  </si>
  <si>
    <t>Савелий</t>
  </si>
  <si>
    <t>Кочетов</t>
  </si>
  <si>
    <t>Ярослав</t>
  </si>
  <si>
    <t>Федор</t>
  </si>
  <si>
    <t>Коршунов</t>
  </si>
  <si>
    <t>Высоцкий</t>
  </si>
  <si>
    <t>Лев</t>
  </si>
  <si>
    <t>Локтионов</t>
  </si>
  <si>
    <t>Ростислав</t>
  </si>
  <si>
    <t>Тимофеев</t>
  </si>
  <si>
    <t>Виктор</t>
  </si>
  <si>
    <t>Лахина</t>
  </si>
  <si>
    <t>Пойда</t>
  </si>
  <si>
    <t>Милена</t>
  </si>
  <si>
    <t>Филиппова</t>
  </si>
  <si>
    <t>Милана</t>
  </si>
  <si>
    <t>Ж4-5</t>
  </si>
  <si>
    <t>РЕЧНОЙ БРИЗ, T21</t>
  </si>
  <si>
    <t>Хаустов</t>
  </si>
  <si>
    <t>г Санкт-Петербург</t>
  </si>
  <si>
    <t>Козлов</t>
  </si>
  <si>
    <t xml:space="preserve">Московская обл. </t>
  </si>
  <si>
    <t>Земеров</t>
  </si>
  <si>
    <t>Ветлов</t>
  </si>
  <si>
    <t>Гриднев</t>
  </si>
  <si>
    <t>Купряшкин</t>
  </si>
  <si>
    <t>Борис</t>
  </si>
  <si>
    <t>Калининградская обл.</t>
  </si>
  <si>
    <t>Казак</t>
  </si>
  <si>
    <t xml:space="preserve">г. Москва </t>
  </si>
  <si>
    <t>Шлапаков</t>
  </si>
  <si>
    <t>Ключка</t>
  </si>
  <si>
    <t>Саратовская обл.</t>
  </si>
  <si>
    <t>Свиридов</t>
  </si>
  <si>
    <t>Китаев</t>
  </si>
  <si>
    <t>Панкин</t>
  </si>
  <si>
    <t>Крейнес</t>
  </si>
  <si>
    <t>Погодин</t>
  </si>
  <si>
    <t>Ботнарь</t>
  </si>
  <si>
    <t>Подфигурный</t>
  </si>
  <si>
    <t>Слизова</t>
  </si>
  <si>
    <t>Шлапакова</t>
  </si>
  <si>
    <t>Панкина</t>
  </si>
  <si>
    <t>Жбанова</t>
  </si>
  <si>
    <t>Инесса</t>
  </si>
  <si>
    <t>Ж65-69</t>
  </si>
  <si>
    <t>Шабалина</t>
  </si>
  <si>
    <t>Кабанова</t>
  </si>
  <si>
    <t>Исакова</t>
  </si>
  <si>
    <t>Пурчинская</t>
  </si>
  <si>
    <t>Сидоренкова</t>
  </si>
  <si>
    <t>РЕЧНОЙ БРИЗ, T10</t>
  </si>
  <si>
    <t>Яковлев</t>
  </si>
  <si>
    <t>Горбунов</t>
  </si>
  <si>
    <t>Юренский</t>
  </si>
  <si>
    <t>Захаров</t>
  </si>
  <si>
    <t>Старцев</t>
  </si>
  <si>
    <t>Прокопенко</t>
  </si>
  <si>
    <t>Демченко</t>
  </si>
  <si>
    <t xml:space="preserve">Есаев </t>
  </si>
  <si>
    <t xml:space="preserve">Андрей </t>
  </si>
  <si>
    <t>Ищак</t>
  </si>
  <si>
    <t>Кудряшов</t>
  </si>
  <si>
    <t>Старцева</t>
  </si>
  <si>
    <t>Лысак</t>
  </si>
  <si>
    <t>Домникова</t>
  </si>
  <si>
    <t>Мильникова</t>
  </si>
  <si>
    <t>Пилацкая</t>
  </si>
  <si>
    <t>Лариса</t>
  </si>
  <si>
    <t>Баскакова</t>
  </si>
  <si>
    <t>Миронова</t>
  </si>
  <si>
    <t>Кипайкина</t>
  </si>
  <si>
    <t>Кузнецова</t>
  </si>
  <si>
    <t>Петрова</t>
  </si>
  <si>
    <t xml:space="preserve">Арина </t>
  </si>
  <si>
    <t>РЕЧНОЙ БРИЗ, T5</t>
  </si>
  <si>
    <t>Каширин</t>
  </si>
  <si>
    <t>Самощенков</t>
  </si>
  <si>
    <t>Кораблев</t>
  </si>
  <si>
    <t>Ожегин</t>
  </si>
  <si>
    <t>Еврейская АО</t>
  </si>
  <si>
    <t>Морозюк</t>
  </si>
  <si>
    <t>Селезнева</t>
  </si>
  <si>
    <t xml:space="preserve">Тверская обл. </t>
  </si>
  <si>
    <t>Власова</t>
  </si>
  <si>
    <t>Ковальская</t>
  </si>
  <si>
    <t>Кожан</t>
  </si>
  <si>
    <t>Софья</t>
  </si>
  <si>
    <t>Ларионова</t>
  </si>
  <si>
    <t>Седова</t>
  </si>
  <si>
    <t>Воробьева</t>
  </si>
  <si>
    <t>РЕЧНОЙ БРИЗ, TKIDS</t>
  </si>
  <si>
    <t>Демид</t>
  </si>
  <si>
    <t>Маринин</t>
  </si>
  <si>
    <t>Ковальский</t>
  </si>
  <si>
    <t>Власов</t>
  </si>
  <si>
    <t>Храпкина</t>
  </si>
  <si>
    <t>Гриднева</t>
  </si>
  <si>
    <t>Тея</t>
  </si>
  <si>
    <t>ФОСФОРИТНЫЕ КОПИ, T21</t>
  </si>
  <si>
    <t>Гузанов</t>
  </si>
  <si>
    <t>Саковский</t>
  </si>
  <si>
    <t>Бородкин</t>
  </si>
  <si>
    <t>Максимкин</t>
  </si>
  <si>
    <t>Брусникин</t>
  </si>
  <si>
    <t>Науменко</t>
  </si>
  <si>
    <t>Чеботарев</t>
  </si>
  <si>
    <t>Исмоилов</t>
  </si>
  <si>
    <t>Галанин</t>
  </si>
  <si>
    <t>Леонид</t>
  </si>
  <si>
    <t>Савостьянов</t>
  </si>
  <si>
    <t>Гульназ</t>
  </si>
  <si>
    <t>Голубева</t>
  </si>
  <si>
    <t>Мещерякова</t>
  </si>
  <si>
    <t>Панкова</t>
  </si>
  <si>
    <t>Вишнякова</t>
  </si>
  <si>
    <t>ФОСФОРИТНЫЕ КОПИ, T10</t>
  </si>
  <si>
    <t>Коляскин</t>
  </si>
  <si>
    <t>Карпухин</t>
  </si>
  <si>
    <t>Новосибирская обл</t>
  </si>
  <si>
    <t>Елисеев</t>
  </si>
  <si>
    <t>Авдюшин</t>
  </si>
  <si>
    <t>Корочкин</t>
  </si>
  <si>
    <t>Ботнев</t>
  </si>
  <si>
    <t>Языков</t>
  </si>
  <si>
    <t>Каранов</t>
  </si>
  <si>
    <t>Терентьев</t>
  </si>
  <si>
    <t>Румянцев</t>
  </si>
  <si>
    <t>Чижов</t>
  </si>
  <si>
    <t>Коржова</t>
  </si>
  <si>
    <t>Николаева</t>
  </si>
  <si>
    <t>Доманина</t>
  </si>
  <si>
    <t>Кириллова</t>
  </si>
  <si>
    <t>Амелькина</t>
  </si>
  <si>
    <t>Запорожcкая</t>
  </si>
  <si>
    <t>Липская</t>
  </si>
  <si>
    <t>Языкова</t>
  </si>
  <si>
    <t>Сидорова</t>
  </si>
  <si>
    <t>Слепова</t>
  </si>
  <si>
    <t>Артемова</t>
  </si>
  <si>
    <t>Горькова</t>
  </si>
  <si>
    <t>Гаврилова</t>
  </si>
  <si>
    <t>Ева</t>
  </si>
  <si>
    <t>Наппельбаум</t>
  </si>
  <si>
    <t>Левшенкова</t>
  </si>
  <si>
    <t>Абрашова</t>
  </si>
  <si>
    <t>Хитрова</t>
  </si>
  <si>
    <t>Рулина</t>
  </si>
  <si>
    <t>Махова</t>
  </si>
  <si>
    <t>Митина</t>
  </si>
  <si>
    <t>Трофимова</t>
  </si>
  <si>
    <t>ФОСФОРИТНЫЕ КОПИ, T5</t>
  </si>
  <si>
    <t>Швиндин</t>
  </si>
  <si>
    <t>Мунянов</t>
  </si>
  <si>
    <t>Наран</t>
  </si>
  <si>
    <t>Брацук</t>
  </si>
  <si>
    <t>Алексашин</t>
  </si>
  <si>
    <t>DNF</t>
  </si>
  <si>
    <t>Васильева</t>
  </si>
  <si>
    <t>Алексашина</t>
  </si>
  <si>
    <t>Демина</t>
  </si>
  <si>
    <t>Батищева</t>
  </si>
  <si>
    <t>Ксения</t>
  </si>
  <si>
    <t>Мусатова</t>
  </si>
  <si>
    <t>Литвин</t>
  </si>
  <si>
    <t>Мироседи</t>
  </si>
  <si>
    <t>Потапова</t>
  </si>
  <si>
    <t>Баранова</t>
  </si>
  <si>
    <t>Костерева</t>
  </si>
  <si>
    <t>ФОСФОРИТНЫЕ КОПИ, TKIDS</t>
  </si>
  <si>
    <t>Зубин</t>
  </si>
  <si>
    <t>Харламов-Завада</t>
  </si>
  <si>
    <t>Захар</t>
  </si>
  <si>
    <t>Коржов</t>
  </si>
  <si>
    <t>Руслан</t>
  </si>
  <si>
    <t>Ратибор</t>
  </si>
  <si>
    <t>Радомир</t>
  </si>
  <si>
    <t>Максимов</t>
  </si>
  <si>
    <t>Амир</t>
  </si>
  <si>
    <t>Ямало-Ненецкий АО</t>
  </si>
  <si>
    <t>Боровая</t>
  </si>
  <si>
    <t>Комракова</t>
  </si>
  <si>
    <t>КРАСКИ ОСЕНИ, T21</t>
  </si>
  <si>
    <t>Балычевцев</t>
  </si>
  <si>
    <t>Рахманов</t>
  </si>
  <si>
    <t>Соловьев</t>
  </si>
  <si>
    <t>Адаменко</t>
  </si>
  <si>
    <t>Свердловская обл.</t>
  </si>
  <si>
    <t>Снопов</t>
  </si>
  <si>
    <t>Томская обл.</t>
  </si>
  <si>
    <t>Кириллов</t>
  </si>
  <si>
    <t>Есиков</t>
  </si>
  <si>
    <t>Скляр</t>
  </si>
  <si>
    <t>Огурцов</t>
  </si>
  <si>
    <t>Машталеров</t>
  </si>
  <si>
    <t>Омская обл.</t>
  </si>
  <si>
    <t>Неверов</t>
  </si>
  <si>
    <t>КРАСКИ ОСЕНИ, T10</t>
  </si>
  <si>
    <t>Латыпов</t>
  </si>
  <si>
    <t>Беляев</t>
  </si>
  <si>
    <t>Папырин</t>
  </si>
  <si>
    <t>Герасим</t>
  </si>
  <si>
    <t>Паньков</t>
  </si>
  <si>
    <t>Эдуард</t>
  </si>
  <si>
    <t>Туманов</t>
  </si>
  <si>
    <t>Коротков</t>
  </si>
  <si>
    <t>Джалилов</t>
  </si>
  <si>
    <t>Эмиль</t>
  </si>
  <si>
    <t>Волчков</t>
  </si>
  <si>
    <t>Меньшиков</t>
  </si>
  <si>
    <t>Алексеева</t>
  </si>
  <si>
    <t>Наталия</t>
  </si>
  <si>
    <t>Клюйко</t>
  </si>
  <si>
    <t>Агеева</t>
  </si>
  <si>
    <t>Привезенцева</t>
  </si>
  <si>
    <t>Яна</t>
  </si>
  <si>
    <t>Ревенкова</t>
  </si>
  <si>
    <t>Копейкина</t>
  </si>
  <si>
    <t>Шилова</t>
  </si>
  <si>
    <t>Коршунова</t>
  </si>
  <si>
    <t>Валентина</t>
  </si>
  <si>
    <t>Нам</t>
  </si>
  <si>
    <t>Туманова</t>
  </si>
  <si>
    <t>Никанорова</t>
  </si>
  <si>
    <t>Гугкаева</t>
  </si>
  <si>
    <t>Иошина</t>
  </si>
  <si>
    <t>Кунц</t>
  </si>
  <si>
    <t>Титова</t>
  </si>
  <si>
    <t>Васса</t>
  </si>
  <si>
    <t>Мугинова</t>
  </si>
  <si>
    <t>Алия</t>
  </si>
  <si>
    <t>Остафий</t>
  </si>
  <si>
    <t>Епифанова</t>
  </si>
  <si>
    <t>Орда</t>
  </si>
  <si>
    <t>КРАСКИ ОСЕНИ, T5</t>
  </si>
  <si>
    <t>Колдун</t>
  </si>
  <si>
    <t>Агеев</t>
  </si>
  <si>
    <t>Уткин</t>
  </si>
  <si>
    <t>Коновалов</t>
  </si>
  <si>
    <t>Сулейгин</t>
  </si>
  <si>
    <t>Швец</t>
  </si>
  <si>
    <t>М70-74</t>
  </si>
  <si>
    <t>Охотный</t>
  </si>
  <si>
    <t>Шелехов</t>
  </si>
  <si>
    <t>Копкарева</t>
  </si>
  <si>
    <t>Гарина</t>
  </si>
  <si>
    <t>Артеменко</t>
  </si>
  <si>
    <t>Чалова</t>
  </si>
  <si>
    <t>Варвара</t>
  </si>
  <si>
    <t>Таранова</t>
  </si>
  <si>
    <t>Полина</t>
  </si>
  <si>
    <t>Сомова</t>
  </si>
  <si>
    <t>Цветкова</t>
  </si>
  <si>
    <t>Сайпудинова</t>
  </si>
  <si>
    <t>Деминова</t>
  </si>
  <si>
    <t>Воронченко</t>
  </si>
  <si>
    <t>Суханова</t>
  </si>
  <si>
    <t>Ейкалис</t>
  </si>
  <si>
    <t>Целенко</t>
  </si>
  <si>
    <t>Бутова</t>
  </si>
  <si>
    <t>Ж75-79</t>
  </si>
  <si>
    <t>Яшкова</t>
  </si>
  <si>
    <t>Мишукова</t>
  </si>
  <si>
    <t>Найко</t>
  </si>
  <si>
    <t>Приморский край</t>
  </si>
  <si>
    <t>Ярыгина</t>
  </si>
  <si>
    <t>КРАСКИ ОСЕНИ, TKIDS</t>
  </si>
  <si>
    <t>Большаков</t>
  </si>
  <si>
    <t>Егор</t>
  </si>
  <si>
    <t>Литвинов</t>
  </si>
  <si>
    <t>Бадалян</t>
  </si>
  <si>
    <t>Копейкин</t>
  </si>
  <si>
    <t>Герман</t>
  </si>
  <si>
    <t>Андросов</t>
  </si>
  <si>
    <t>Коркунов</t>
  </si>
  <si>
    <t>Степан</t>
  </si>
  <si>
    <t>Кудряшова</t>
  </si>
  <si>
    <t>Майя</t>
  </si>
  <si>
    <t>Братышева</t>
  </si>
  <si>
    <t>Стефания</t>
  </si>
  <si>
    <t>Моисеенкова</t>
  </si>
  <si>
    <t>ДОЛИНА ТЕРРИКОНА, T21</t>
  </si>
  <si>
    <t>Милосердов</t>
  </si>
  <si>
    <t>Михалев</t>
  </si>
  <si>
    <t>Кривченко</t>
  </si>
  <si>
    <t>Бондарь</t>
  </si>
  <si>
    <t>Блохов</t>
  </si>
  <si>
    <t>Богомолов</t>
  </si>
  <si>
    <t>Кулавский</t>
  </si>
  <si>
    <t>Влад</t>
  </si>
  <si>
    <t>Костина</t>
  </si>
  <si>
    <t>ДОЛИНА ТЕРРИКОНА, T10</t>
  </si>
  <si>
    <t>Фишин</t>
  </si>
  <si>
    <t>Кудашов</t>
  </si>
  <si>
    <t>Фокин</t>
  </si>
  <si>
    <t>Лобашевский</t>
  </si>
  <si>
    <t>Федюк</t>
  </si>
  <si>
    <t>Стабуров</t>
  </si>
  <si>
    <t>Плахин</t>
  </si>
  <si>
    <t>Чукотский АО</t>
  </si>
  <si>
    <t>Квашнин</t>
  </si>
  <si>
    <t>Седых</t>
  </si>
  <si>
    <t>Лебедев</t>
  </si>
  <si>
    <t>Мелконов</t>
  </si>
  <si>
    <t>Семён</t>
  </si>
  <si>
    <t>Пименов</t>
  </si>
  <si>
    <t>Соловов</t>
  </si>
  <si>
    <t>Афанасьев</t>
  </si>
  <si>
    <t>Воробьев</t>
  </si>
  <si>
    <t>Мустафаев</t>
  </si>
  <si>
    <t>Рассказов</t>
  </si>
  <si>
    <t>Сорокин</t>
  </si>
  <si>
    <t>Козочкина</t>
  </si>
  <si>
    <t>Жукова</t>
  </si>
  <si>
    <t>Соловова</t>
  </si>
  <si>
    <t>Карулина</t>
  </si>
  <si>
    <t>Бирюкова</t>
  </si>
  <si>
    <t>Акимова</t>
  </si>
  <si>
    <t>ДОЛИНА ТЕРРИКОНА, T5</t>
  </si>
  <si>
    <t>Чумаков</t>
  </si>
  <si>
    <t>Кировская обл.</t>
  </si>
  <si>
    <t>Пугачев</t>
  </si>
  <si>
    <t>Горин</t>
  </si>
  <si>
    <t>Коробенков</t>
  </si>
  <si>
    <t>Протасов</t>
  </si>
  <si>
    <t>Истинов</t>
  </si>
  <si>
    <t>Янцов</t>
  </si>
  <si>
    <t>Журавель</t>
  </si>
  <si>
    <t>Козочкин</t>
  </si>
  <si>
    <t>Полунин</t>
  </si>
  <si>
    <t>Шилованов</t>
  </si>
  <si>
    <t>Лукашин</t>
  </si>
  <si>
    <t>Милосердова</t>
  </si>
  <si>
    <t>Снежана</t>
  </si>
  <si>
    <t>Голикова</t>
  </si>
  <si>
    <t>Булатова</t>
  </si>
  <si>
    <t>Максакова</t>
  </si>
  <si>
    <t>Стрельцова</t>
  </si>
  <si>
    <t>Палилова</t>
  </si>
  <si>
    <t>Лукашина</t>
  </si>
  <si>
    <t>Воейкова</t>
  </si>
  <si>
    <t>Шимолина</t>
  </si>
  <si>
    <t>ДОЛИНА ТЕРРИКОНА, TKIDS</t>
  </si>
  <si>
    <t>Долгов</t>
  </si>
  <si>
    <t>Баканов</t>
  </si>
  <si>
    <t>Лобашевская</t>
  </si>
  <si>
    <t>Шкаликова</t>
  </si>
  <si>
    <t>НОЧНЫЕ ОГНИ, T21</t>
  </si>
  <si>
    <t>Родионов</t>
  </si>
  <si>
    <t>Чувашская Респ.</t>
  </si>
  <si>
    <t>Силиванов</t>
  </si>
  <si>
    <t>НОЧНЫЕ ОГНИ, T10</t>
  </si>
  <si>
    <t>Шлепков</t>
  </si>
  <si>
    <t>Карушев</t>
  </si>
  <si>
    <t>Мельханов</t>
  </si>
  <si>
    <t>Ушаков</t>
  </si>
  <si>
    <t>Рудлевски</t>
  </si>
  <si>
    <t>Митяшов</t>
  </si>
  <si>
    <t>Галдин</t>
  </si>
  <si>
    <t>Блохова</t>
  </si>
  <si>
    <t>Саляхова</t>
  </si>
  <si>
    <t>Мурышкина</t>
  </si>
  <si>
    <t>Шитова</t>
  </si>
  <si>
    <t>Бердникова</t>
  </si>
  <si>
    <t>Садовникова</t>
  </si>
  <si>
    <t>Клавдия</t>
  </si>
  <si>
    <t>Жанна</t>
  </si>
  <si>
    <t>НОЧНЫЕ ОГНИ, T5</t>
  </si>
  <si>
    <t>Ломакин</t>
  </si>
  <si>
    <t>Губанов</t>
  </si>
  <si>
    <t>Курскеев</t>
  </si>
  <si>
    <t>Ломакина</t>
  </si>
  <si>
    <t>НОЧНЫЕ ОГНИ, TKIDS</t>
  </si>
  <si>
    <t>Уляшов</t>
  </si>
  <si>
    <t>Кудакова</t>
  </si>
  <si>
    <t>Уляшова</t>
  </si>
  <si>
    <t>ЛЕДЯНЫЕ ТОПИ, T21</t>
  </si>
  <si>
    <t>Домиков</t>
  </si>
  <si>
    <t>Сачков</t>
  </si>
  <si>
    <t>Лавриненок</t>
  </si>
  <si>
    <t>Ратников</t>
  </si>
  <si>
    <t>Семенова</t>
  </si>
  <si>
    <t>ЛЕДЯНЫЕ ТОПИ, T10</t>
  </si>
  <si>
    <t>Говорушко</t>
  </si>
  <si>
    <t>Чурсанов</t>
  </si>
  <si>
    <t>Погорелов</t>
  </si>
  <si>
    <t>Татарченко</t>
  </si>
  <si>
    <t>Кожин</t>
  </si>
  <si>
    <t>Ле-Доан</t>
  </si>
  <si>
    <t>Поляков</t>
  </si>
  <si>
    <t>Бостан</t>
  </si>
  <si>
    <t>Зимина</t>
  </si>
  <si>
    <t>Степанова</t>
  </si>
  <si>
    <t>Черепенникова</t>
  </si>
  <si>
    <t>Наташа</t>
  </si>
  <si>
    <t>Першина</t>
  </si>
  <si>
    <t>Борисычева</t>
  </si>
  <si>
    <t>Прокофьева</t>
  </si>
  <si>
    <t>Бакумова</t>
  </si>
  <si>
    <t>ЛЕДЯНЫЕ ТОПИ, T5</t>
  </si>
  <si>
    <t>Гайденко</t>
  </si>
  <si>
    <t>Симанов</t>
  </si>
  <si>
    <t>Мартынов</t>
  </si>
  <si>
    <t>Климов</t>
  </si>
  <si>
    <t>Ухова</t>
  </si>
  <si>
    <t>Пушкова</t>
  </si>
  <si>
    <t>Симанова</t>
  </si>
  <si>
    <t>Серафима</t>
  </si>
  <si>
    <t>Ужищенко</t>
  </si>
  <si>
    <t>Мяздрикова</t>
  </si>
  <si>
    <t>Копалеишвили</t>
  </si>
  <si>
    <t>Бурова</t>
  </si>
  <si>
    <t>Патрина</t>
  </si>
  <si>
    <t>Марианна</t>
  </si>
  <si>
    <t>Талых</t>
  </si>
  <si>
    <t>Олеся</t>
  </si>
  <si>
    <t>Елиза</t>
  </si>
  <si>
    <t>Гекман</t>
  </si>
  <si>
    <t>ЛЕДЯНЫЕ ТОПИ, TKIDS</t>
  </si>
  <si>
    <t>Акимов</t>
  </si>
  <si>
    <t>Родион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</si>
</sst>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[hh]:mm:ss"/>
    <numFmt numFmtId="166" formatCode="[mm]:ss"/>
  </numFmts>
  <fonts count="9">
    <font>
      <sz val="11.0"/>
      <color theme="1"/>
      <name val="Calibri"/>
      <scheme val="minor"/>
    </font>
    <font>
      <b/>
      <i/>
      <sz val="10.0"/>
      <color rgb="FFFFFFFF"/>
      <name val="Arial"/>
    </font>
    <font/>
    <font>
      <sz val="11.0"/>
      <color theme="1"/>
      <name val="Calibri"/>
    </font>
    <font>
      <b/>
      <i/>
      <sz val="9.0"/>
      <color theme="0"/>
      <name val="Arial"/>
    </font>
    <font>
      <b/>
      <i/>
      <sz val="9.0"/>
      <color rgb="FFFFFFFF"/>
      <name val="Arial"/>
    </font>
    <font>
      <b/>
      <i/>
      <sz val="10.0"/>
      <color theme="0"/>
      <name val="Arial"/>
    </font>
    <font>
      <sz val="10.0"/>
      <color theme="1"/>
      <name val="Arial"/>
    </font>
    <font>
      <b/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C5E0B3"/>
        <bgColor rgb="FFC5E0B3"/>
      </patternFill>
    </fill>
    <fill>
      <patternFill patternType="solid">
        <fgColor rgb="FFBF9000"/>
        <bgColor rgb="FFBF9000"/>
      </patternFill>
    </fill>
    <fill>
      <patternFill patternType="solid">
        <fgColor rgb="FF757070"/>
        <bgColor rgb="FF757070"/>
      </patternFill>
    </fill>
    <fill>
      <patternFill patternType="solid">
        <fgColor rgb="FFC55A11"/>
        <bgColor rgb="FFC55A11"/>
      </patternFill>
    </fill>
    <fill>
      <patternFill patternType="solid">
        <fgColor rgb="FFBDD6EE"/>
        <bgColor rgb="FFBDD6EE"/>
      </patternFill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3" fontId="4" numFmtId="0" xfId="0" applyAlignment="1" applyBorder="1" applyFont="1">
      <alignment horizontal="center" vertical="center"/>
    </xf>
    <xf borderId="8" fillId="3" fontId="4" numFmtId="0" xfId="0" applyAlignment="1" applyBorder="1" applyFont="1">
      <alignment horizontal="center" vertical="center"/>
    </xf>
    <xf borderId="8" fillId="3" fontId="4" numFmtId="164" xfId="0" applyAlignment="1" applyBorder="1" applyFont="1" applyNumberFormat="1">
      <alignment horizontal="center" vertical="center"/>
    </xf>
    <xf borderId="1" fillId="4" fontId="6" numFmtId="0" xfId="0" applyAlignment="1" applyBorder="1" applyFill="1" applyFont="1">
      <alignment horizontal="center" vertical="center"/>
    </xf>
    <xf borderId="9" fillId="5" fontId="7" numFmtId="0" xfId="0" applyAlignment="1" applyBorder="1" applyFill="1" applyFont="1">
      <alignment horizontal="center" vertical="center"/>
    </xf>
    <xf borderId="9" fillId="5" fontId="7" numFmtId="0" xfId="0" applyAlignment="1" applyBorder="1" applyFont="1">
      <alignment horizontal="left" vertical="center"/>
    </xf>
    <xf borderId="9" fillId="5" fontId="7" numFmtId="164" xfId="0" applyAlignment="1" applyBorder="1" applyFont="1" applyNumberFormat="1">
      <alignment horizontal="center" vertical="center"/>
    </xf>
    <xf borderId="7" fillId="5" fontId="7" numFmtId="1" xfId="0" applyAlignment="1" applyBorder="1" applyFont="1" applyNumberFormat="1">
      <alignment horizontal="center" vertical="center"/>
    </xf>
    <xf borderId="7" fillId="5" fontId="7" numFmtId="0" xfId="0" applyAlignment="1" applyBorder="1" applyFont="1">
      <alignment horizontal="center" vertical="center"/>
    </xf>
    <xf borderId="7" fillId="5" fontId="8" numFmtId="165" xfId="0" applyAlignment="1" applyBorder="1" applyFont="1" applyNumberFormat="1">
      <alignment horizontal="center" vertical="center"/>
    </xf>
    <xf borderId="7" fillId="5" fontId="8" numFmtId="166" xfId="0" applyAlignment="1" applyBorder="1" applyFont="1" applyNumberFormat="1">
      <alignment horizontal="center" vertical="center"/>
    </xf>
    <xf borderId="9" fillId="6" fontId="4" numFmtId="1" xfId="0" applyAlignment="1" applyBorder="1" applyFill="1" applyFont="1" applyNumberFormat="1">
      <alignment horizontal="center" vertical="center"/>
    </xf>
    <xf borderId="9" fillId="7" fontId="4" numFmtId="1" xfId="0" applyAlignment="1" applyBorder="1" applyFill="1" applyFont="1" applyNumberFormat="1">
      <alignment horizontal="center" vertical="center"/>
    </xf>
    <xf borderId="9" fillId="8" fontId="4" numFmtId="1" xfId="0" applyAlignment="1" applyBorder="1" applyFill="1" applyFont="1" applyNumberFormat="1">
      <alignment horizontal="center" vertical="center"/>
    </xf>
    <xf borderId="9" fillId="5" fontId="8" numFmtId="49" xfId="0" applyAlignment="1" applyBorder="1" applyFont="1" applyNumberFormat="1">
      <alignment horizontal="center" vertical="center"/>
    </xf>
    <xf borderId="9" fillId="9" fontId="7" numFmtId="0" xfId="0" applyAlignment="1" applyBorder="1" applyFill="1" applyFont="1">
      <alignment horizontal="center" vertical="center"/>
    </xf>
    <xf borderId="9" fillId="9" fontId="7" numFmtId="0" xfId="0" applyAlignment="1" applyBorder="1" applyFont="1">
      <alignment horizontal="left" vertical="center"/>
    </xf>
    <xf borderId="9" fillId="9" fontId="7" numFmtId="164" xfId="0" applyAlignment="1" applyBorder="1" applyFont="1" applyNumberFormat="1">
      <alignment horizontal="center" vertical="center"/>
    </xf>
    <xf borderId="7" fillId="9" fontId="7" numFmtId="1" xfId="0" applyAlignment="1" applyBorder="1" applyFont="1" applyNumberFormat="1">
      <alignment horizontal="center" vertical="center"/>
    </xf>
    <xf borderId="7" fillId="9" fontId="8" numFmtId="165" xfId="0" applyAlignment="1" applyBorder="1" applyFont="1" applyNumberFormat="1">
      <alignment horizontal="center" vertical="center"/>
    </xf>
    <xf borderId="7" fillId="9" fontId="8" numFmtId="166" xfId="0" applyAlignment="1" applyBorder="1" applyFont="1" applyNumberFormat="1">
      <alignment horizontal="center" vertical="center"/>
    </xf>
    <xf borderId="9" fillId="9" fontId="8" numFmtId="49" xfId="0" applyAlignment="1" applyBorder="1" applyFont="1" applyNumberFormat="1">
      <alignment horizontal="left" vertical="center"/>
    </xf>
    <xf borderId="9" fillId="10" fontId="7" numFmtId="0" xfId="0" applyAlignment="1" applyBorder="1" applyFill="1" applyFont="1">
      <alignment horizontal="center" vertical="center"/>
    </xf>
    <xf borderId="9" fillId="10" fontId="7" numFmtId="0" xfId="0" applyAlignment="1" applyBorder="1" applyFont="1">
      <alignment horizontal="left" vertical="center"/>
    </xf>
    <xf borderId="9" fillId="10" fontId="7" numFmtId="164" xfId="0" applyAlignment="1" applyBorder="1" applyFont="1" applyNumberFormat="1">
      <alignment horizontal="center" vertical="center"/>
    </xf>
    <xf borderId="7" fillId="10" fontId="7" numFmtId="1" xfId="0" applyAlignment="1" applyBorder="1" applyFont="1" applyNumberFormat="1">
      <alignment horizontal="center" vertical="center"/>
    </xf>
    <xf borderId="7" fillId="10" fontId="8" numFmtId="165" xfId="0" applyAlignment="1" applyBorder="1" applyFont="1" applyNumberFormat="1">
      <alignment horizontal="center" vertical="center"/>
    </xf>
    <xf borderId="7" fillId="10" fontId="8" numFmtId="166" xfId="0" applyAlignment="1" applyBorder="1" applyFont="1" applyNumberFormat="1">
      <alignment horizontal="center" vertical="center"/>
    </xf>
    <xf borderId="9" fillId="10" fontId="8" numFmtId="49" xfId="0" applyAlignment="1" applyBorder="1" applyFont="1" applyNumberFormat="1">
      <alignment horizontal="center" vertical="center"/>
    </xf>
    <xf borderId="9" fillId="10" fontId="8" numFmtId="49" xfId="0" applyAlignment="1" applyBorder="1" applyFont="1" applyNumberFormat="1">
      <alignment horizontal="left" vertical="center"/>
    </xf>
    <xf borderId="9" fillId="11" fontId="7" numFmtId="0" xfId="0" applyAlignment="1" applyBorder="1" applyFill="1" applyFont="1">
      <alignment horizontal="center" vertical="center"/>
    </xf>
    <xf borderId="9" fillId="11" fontId="7" numFmtId="0" xfId="0" applyAlignment="1" applyBorder="1" applyFont="1">
      <alignment horizontal="left" vertical="center"/>
    </xf>
    <xf borderId="9" fillId="11" fontId="7" numFmtId="164" xfId="0" applyAlignment="1" applyBorder="1" applyFont="1" applyNumberFormat="1">
      <alignment horizontal="center" vertical="center"/>
    </xf>
    <xf borderId="7" fillId="11" fontId="8" numFmtId="165" xfId="0" applyAlignment="1" applyBorder="1" applyFont="1" applyNumberFormat="1">
      <alignment horizontal="center" vertical="center"/>
    </xf>
    <xf borderId="9" fillId="11" fontId="8" numFmtId="49" xfId="0" applyAlignment="1" applyBorder="1" applyFont="1" applyNumberFormat="1">
      <alignment horizontal="center" vertical="center"/>
    </xf>
    <xf borderId="10" fillId="0" fontId="3" numFmtId="0" xfId="0" applyAlignment="1" applyBorder="1" applyFont="1">
      <alignment horizontal="center" vertical="center"/>
    </xf>
    <xf borderId="10" fillId="0" fontId="2" numFmtId="0" xfId="0" applyBorder="1" applyFont="1"/>
    <xf borderId="2" fillId="0" fontId="3" numFmtId="0" xfId="0" applyAlignment="1" applyBorder="1" applyFont="1">
      <alignment horizontal="center" vertical="center"/>
    </xf>
    <xf borderId="7" fillId="9" fontId="7" numFmtId="0" xfId="0" applyAlignment="1" applyBorder="1" applyFont="1">
      <alignment horizontal="center" vertical="center"/>
    </xf>
    <xf borderId="7" fillId="10" fontId="7" numFmtId="0" xfId="0" applyAlignment="1" applyBorder="1" applyFont="1">
      <alignment horizontal="center" vertical="center"/>
    </xf>
    <xf borderId="1" fillId="4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/>
    </xf>
    <xf borderId="7" fillId="10" fontId="8" numFmtId="0" xfId="0" applyAlignment="1" applyBorder="1" applyFont="1">
      <alignment horizontal="center" vertical="center"/>
    </xf>
    <xf borderId="9" fillId="12" fontId="7" numFmtId="0" xfId="0" applyAlignment="1" applyBorder="1" applyFill="1" applyFont="1">
      <alignment horizontal="center" vertical="center"/>
    </xf>
    <xf borderId="9" fillId="12" fontId="7" numFmtId="0" xfId="0" applyAlignment="1" applyBorder="1" applyFont="1">
      <alignment horizontal="left" vertical="center"/>
    </xf>
    <xf borderId="9" fillId="12" fontId="7" numFmtId="164" xfId="0" applyAlignment="1" applyBorder="1" applyFont="1" applyNumberFormat="1">
      <alignment horizontal="center" vertical="center"/>
    </xf>
    <xf borderId="7" fillId="12" fontId="7" numFmtId="1" xfId="0" applyAlignment="1" applyBorder="1" applyFont="1" applyNumberFormat="1">
      <alignment horizontal="center" vertical="center"/>
    </xf>
    <xf borderId="7" fillId="12" fontId="7" numFmtId="0" xfId="0" applyAlignment="1" applyBorder="1" applyFont="1">
      <alignment horizontal="center" vertical="center"/>
    </xf>
    <xf borderId="7" fillId="12" fontId="8" numFmtId="165" xfId="0" applyAlignment="1" applyBorder="1" applyFont="1" applyNumberFormat="1">
      <alignment horizontal="center" vertical="center"/>
    </xf>
    <xf borderId="9" fillId="12" fontId="8" numFmtId="49" xfId="0" applyAlignment="1" applyBorder="1" applyFont="1" applyNumberFormat="1">
      <alignment horizontal="center" vertical="center"/>
    </xf>
    <xf borderId="7" fillId="11" fontId="7" numFmtId="1" xfId="0" applyAlignment="1" applyBorder="1" applyFont="1" applyNumberFormat="1">
      <alignment horizontal="center" vertical="center"/>
    </xf>
    <xf borderId="9" fillId="5" fontId="7" numFmtId="0" xfId="0" applyAlignment="1" applyBorder="1" applyFont="1">
      <alignment horizontal="left" readingOrder="0" vertical="center"/>
    </xf>
    <xf borderId="1" fillId="2" fontId="1" numFmtId="0" xfId="0" applyAlignment="1" applyBorder="1" applyFont="1">
      <alignment horizontal="center" readingOrder="0" vertical="center"/>
    </xf>
    <xf borderId="9" fillId="5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4">
        <v>1.0</v>
      </c>
      <c r="B5" s="15" t="s">
        <v>16</v>
      </c>
      <c r="C5" s="15" t="s">
        <v>17</v>
      </c>
      <c r="D5" s="16" t="s">
        <v>18</v>
      </c>
      <c r="E5" s="17">
        <f t="shared" ref="E5:E20" si="1">DATEDIF(D5,"09.02.2025","y")</f>
        <v>48</v>
      </c>
      <c r="F5" s="18" t="s">
        <v>19</v>
      </c>
      <c r="G5" s="15" t="s">
        <v>20</v>
      </c>
      <c r="H5" s="14">
        <v>214.0</v>
      </c>
      <c r="I5" s="19">
        <v>0.06874999999999998</v>
      </c>
      <c r="J5" s="19">
        <f t="shared" ref="J5:J18" si="2">I5-$I$5</f>
        <v>0</v>
      </c>
      <c r="K5" s="20">
        <f t="shared" ref="K5:K18" si="3">I5/21.65</f>
        <v>0.00317551963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>
        <v>2.0</v>
      </c>
      <c r="B6" s="15" t="s">
        <v>22</v>
      </c>
      <c r="C6" s="15" t="s">
        <v>23</v>
      </c>
      <c r="D6" s="16" t="s">
        <v>24</v>
      </c>
      <c r="E6" s="17">
        <f t="shared" si="1"/>
        <v>39</v>
      </c>
      <c r="F6" s="18" t="s">
        <v>25</v>
      </c>
      <c r="G6" s="15" t="s">
        <v>20</v>
      </c>
      <c r="H6" s="14">
        <v>213.0</v>
      </c>
      <c r="I6" s="19">
        <v>0.07584490740740735</v>
      </c>
      <c r="J6" s="19">
        <f t="shared" si="2"/>
        <v>0.007094907407</v>
      </c>
      <c r="K6" s="20">
        <f t="shared" si="3"/>
        <v>0.00350322898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4">
        <v>3.0</v>
      </c>
      <c r="B7" s="15" t="s">
        <v>27</v>
      </c>
      <c r="C7" s="15" t="s">
        <v>28</v>
      </c>
      <c r="D7" s="16" t="s">
        <v>29</v>
      </c>
      <c r="E7" s="17">
        <f t="shared" si="1"/>
        <v>29</v>
      </c>
      <c r="F7" s="18" t="s">
        <v>30</v>
      </c>
      <c r="G7" s="15" t="s">
        <v>31</v>
      </c>
      <c r="H7" s="14">
        <v>217.0</v>
      </c>
      <c r="I7" s="19">
        <v>0.07893518518518516</v>
      </c>
      <c r="J7" s="19">
        <f t="shared" si="2"/>
        <v>0.01018518519</v>
      </c>
      <c r="K7" s="20">
        <f t="shared" si="3"/>
        <v>0.003645966983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33</v>
      </c>
      <c r="C8" s="15" t="s">
        <v>34</v>
      </c>
      <c r="D8" s="16" t="s">
        <v>35</v>
      </c>
      <c r="E8" s="17">
        <f t="shared" si="1"/>
        <v>40</v>
      </c>
      <c r="F8" s="14" t="s">
        <v>36</v>
      </c>
      <c r="G8" s="15" t="s">
        <v>31</v>
      </c>
      <c r="H8" s="14">
        <v>203.0</v>
      </c>
      <c r="I8" s="19">
        <v>0.08065972222222217</v>
      </c>
      <c r="J8" s="19">
        <f t="shared" si="2"/>
        <v>0.01190972222</v>
      </c>
      <c r="K8" s="20">
        <f t="shared" si="3"/>
        <v>0.003725622274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37</v>
      </c>
      <c r="C9" s="15" t="s">
        <v>38</v>
      </c>
      <c r="D9" s="16" t="s">
        <v>39</v>
      </c>
      <c r="E9" s="17">
        <f t="shared" si="1"/>
        <v>29</v>
      </c>
      <c r="F9" s="14" t="s">
        <v>30</v>
      </c>
      <c r="G9" s="15" t="s">
        <v>31</v>
      </c>
      <c r="H9" s="14">
        <v>204.0</v>
      </c>
      <c r="I9" s="19">
        <v>0.08628472222222217</v>
      </c>
      <c r="J9" s="19">
        <f t="shared" si="2"/>
        <v>0.01753472222</v>
      </c>
      <c r="K9" s="20">
        <f t="shared" si="3"/>
        <v>0.003985437516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6.0</v>
      </c>
      <c r="B10" s="15" t="s">
        <v>40</v>
      </c>
      <c r="C10" s="15" t="s">
        <v>41</v>
      </c>
      <c r="D10" s="16" t="s">
        <v>42</v>
      </c>
      <c r="E10" s="17">
        <f t="shared" si="1"/>
        <v>36</v>
      </c>
      <c r="F10" s="14" t="s">
        <v>25</v>
      </c>
      <c r="G10" s="15" t="s">
        <v>43</v>
      </c>
      <c r="H10" s="14">
        <v>219.0</v>
      </c>
      <c r="I10" s="19">
        <v>0.08636574074074066</v>
      </c>
      <c r="J10" s="19">
        <f t="shared" si="2"/>
        <v>0.01761574074</v>
      </c>
      <c r="K10" s="20">
        <f t="shared" si="3"/>
        <v>0.003989179711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>
        <v>7.0</v>
      </c>
      <c r="B11" s="15" t="s">
        <v>44</v>
      </c>
      <c r="C11" s="15" t="s">
        <v>45</v>
      </c>
      <c r="D11" s="16" t="s">
        <v>46</v>
      </c>
      <c r="E11" s="17">
        <f t="shared" si="1"/>
        <v>38</v>
      </c>
      <c r="F11" s="14" t="s">
        <v>25</v>
      </c>
      <c r="G11" s="15" t="s">
        <v>20</v>
      </c>
      <c r="H11" s="14">
        <v>201.0</v>
      </c>
      <c r="I11" s="19">
        <v>0.09001157407407401</v>
      </c>
      <c r="J11" s="19">
        <f t="shared" si="2"/>
        <v>0.02126157407</v>
      </c>
      <c r="K11" s="20">
        <f t="shared" si="3"/>
        <v>0.004157578479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>
        <v>8.0</v>
      </c>
      <c r="B12" s="15" t="s">
        <v>47</v>
      </c>
      <c r="C12" s="15" t="s">
        <v>23</v>
      </c>
      <c r="D12" s="16" t="s">
        <v>48</v>
      </c>
      <c r="E12" s="17">
        <f t="shared" si="1"/>
        <v>36</v>
      </c>
      <c r="F12" s="14" t="s">
        <v>25</v>
      </c>
      <c r="G12" s="15" t="s">
        <v>31</v>
      </c>
      <c r="H12" s="14">
        <v>212.0</v>
      </c>
      <c r="I12" s="19">
        <v>0.09508101851851847</v>
      </c>
      <c r="J12" s="19">
        <f t="shared" si="2"/>
        <v>0.02633101852</v>
      </c>
      <c r="K12" s="20">
        <f t="shared" si="3"/>
        <v>0.004391732957</v>
      </c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4">
        <v>9.0</v>
      </c>
      <c r="B13" s="15" t="s">
        <v>49</v>
      </c>
      <c r="C13" s="15" t="s">
        <v>50</v>
      </c>
      <c r="D13" s="16" t="s">
        <v>51</v>
      </c>
      <c r="E13" s="17">
        <f t="shared" si="1"/>
        <v>36</v>
      </c>
      <c r="F13" s="14" t="s">
        <v>25</v>
      </c>
      <c r="G13" s="15" t="s">
        <v>31</v>
      </c>
      <c r="H13" s="14">
        <v>209.0</v>
      </c>
      <c r="I13" s="19">
        <v>0.096099537037037</v>
      </c>
      <c r="J13" s="19">
        <f t="shared" si="2"/>
        <v>0.02734953704</v>
      </c>
      <c r="K13" s="20">
        <f t="shared" si="3"/>
        <v>0.004438777692</v>
      </c>
      <c r="L13" s="2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>
        <v>10.0</v>
      </c>
      <c r="B14" s="15" t="s">
        <v>52</v>
      </c>
      <c r="C14" s="15" t="s">
        <v>53</v>
      </c>
      <c r="D14" s="16" t="s">
        <v>54</v>
      </c>
      <c r="E14" s="17">
        <f t="shared" si="1"/>
        <v>31</v>
      </c>
      <c r="F14" s="14" t="s">
        <v>30</v>
      </c>
      <c r="G14" s="15" t="s">
        <v>20</v>
      </c>
      <c r="H14" s="14">
        <v>218.0</v>
      </c>
      <c r="I14" s="19">
        <v>0.10101851851851851</v>
      </c>
      <c r="J14" s="19">
        <f t="shared" si="2"/>
        <v>0.03226851852</v>
      </c>
      <c r="K14" s="20">
        <f t="shared" si="3"/>
        <v>0.00466598238</v>
      </c>
      <c r="L14" s="2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>
        <v>11.0</v>
      </c>
      <c r="B15" s="15" t="s">
        <v>49</v>
      </c>
      <c r="C15" s="15" t="s">
        <v>55</v>
      </c>
      <c r="D15" s="16" t="s">
        <v>56</v>
      </c>
      <c r="E15" s="17">
        <f t="shared" si="1"/>
        <v>39</v>
      </c>
      <c r="F15" s="14" t="s">
        <v>25</v>
      </c>
      <c r="G15" s="15" t="s">
        <v>20</v>
      </c>
      <c r="H15" s="14">
        <v>210.0</v>
      </c>
      <c r="I15" s="19">
        <v>0.10447916666666668</v>
      </c>
      <c r="J15" s="19">
        <f t="shared" si="2"/>
        <v>0.03572916667</v>
      </c>
      <c r="K15" s="20">
        <f t="shared" si="3"/>
        <v>0.00482582756</v>
      </c>
      <c r="L15" s="2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12.0</v>
      </c>
      <c r="B16" s="15" t="s">
        <v>57</v>
      </c>
      <c r="C16" s="15" t="s">
        <v>58</v>
      </c>
      <c r="D16" s="16" t="s">
        <v>59</v>
      </c>
      <c r="E16" s="17">
        <f t="shared" si="1"/>
        <v>27</v>
      </c>
      <c r="F16" s="14" t="s">
        <v>30</v>
      </c>
      <c r="G16" s="15" t="s">
        <v>20</v>
      </c>
      <c r="H16" s="14">
        <v>211.0</v>
      </c>
      <c r="I16" s="19">
        <v>0.11268518518518522</v>
      </c>
      <c r="J16" s="19">
        <f t="shared" si="2"/>
        <v>0.04393518519</v>
      </c>
      <c r="K16" s="20">
        <f t="shared" si="3"/>
        <v>0.005204858438</v>
      </c>
      <c r="L16" s="2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>
        <v>13.0</v>
      </c>
      <c r="B17" s="15" t="s">
        <v>60</v>
      </c>
      <c r="C17" s="15" t="s">
        <v>61</v>
      </c>
      <c r="D17" s="16" t="s">
        <v>62</v>
      </c>
      <c r="E17" s="17">
        <f t="shared" si="1"/>
        <v>34</v>
      </c>
      <c r="F17" s="14" t="s">
        <v>30</v>
      </c>
      <c r="G17" s="15" t="s">
        <v>63</v>
      </c>
      <c r="H17" s="14">
        <v>220.0</v>
      </c>
      <c r="I17" s="19">
        <v>0.11581018518518515</v>
      </c>
      <c r="J17" s="19">
        <f t="shared" si="2"/>
        <v>0.04706018519</v>
      </c>
      <c r="K17" s="20">
        <f t="shared" si="3"/>
        <v>0.00534920024</v>
      </c>
      <c r="L17" s="2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5"/>
      <c r="B18" s="26" t="s">
        <v>64</v>
      </c>
      <c r="C18" s="26" t="s">
        <v>65</v>
      </c>
      <c r="D18" s="27">
        <v>30955.0</v>
      </c>
      <c r="E18" s="28">
        <f t="shared" si="1"/>
        <v>40</v>
      </c>
      <c r="F18" s="25" t="s">
        <v>36</v>
      </c>
      <c r="G18" s="26" t="s">
        <v>31</v>
      </c>
      <c r="H18" s="25"/>
      <c r="I18" s="29">
        <v>0.10986111111111112</v>
      </c>
      <c r="J18" s="29">
        <f t="shared" si="2"/>
        <v>0.04111111111</v>
      </c>
      <c r="K18" s="30">
        <f t="shared" si="3"/>
        <v>0.005074416218</v>
      </c>
      <c r="L18" s="31" t="s">
        <v>66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2"/>
      <c r="B19" s="33" t="s">
        <v>67</v>
      </c>
      <c r="C19" s="33" t="s">
        <v>68</v>
      </c>
      <c r="D19" s="34" t="s">
        <v>69</v>
      </c>
      <c r="E19" s="35">
        <f t="shared" si="1"/>
        <v>35</v>
      </c>
      <c r="F19" s="32" t="s">
        <v>25</v>
      </c>
      <c r="G19" s="33" t="s">
        <v>20</v>
      </c>
      <c r="H19" s="32"/>
      <c r="I19" s="36" t="s">
        <v>70</v>
      </c>
      <c r="J19" s="36"/>
      <c r="K19" s="37"/>
      <c r="L19" s="3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2"/>
      <c r="B20" s="33" t="s">
        <v>71</v>
      </c>
      <c r="C20" s="33" t="s">
        <v>72</v>
      </c>
      <c r="D20" s="34" t="s">
        <v>73</v>
      </c>
      <c r="E20" s="35">
        <f t="shared" si="1"/>
        <v>57</v>
      </c>
      <c r="F20" s="32" t="s">
        <v>74</v>
      </c>
      <c r="G20" s="33" t="s">
        <v>75</v>
      </c>
      <c r="H20" s="32"/>
      <c r="I20" s="36" t="s">
        <v>70</v>
      </c>
      <c r="J20" s="36"/>
      <c r="K20" s="37"/>
      <c r="L20" s="3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 t="s">
        <v>76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1.0</v>
      </c>
      <c r="B22" s="15" t="s">
        <v>77</v>
      </c>
      <c r="C22" s="15" t="s">
        <v>78</v>
      </c>
      <c r="D22" s="16" t="s">
        <v>79</v>
      </c>
      <c r="E22" s="17">
        <f t="shared" ref="E22:E23" si="4">DATEDIF(D22,"09.02.2025","y")</f>
        <v>42</v>
      </c>
      <c r="F22" s="14" t="s">
        <v>80</v>
      </c>
      <c r="G22" s="15" t="s">
        <v>20</v>
      </c>
      <c r="H22" s="14">
        <v>208.0</v>
      </c>
      <c r="I22" s="19">
        <v>0.16328703703703706</v>
      </c>
      <c r="J22" s="19">
        <f>I22-$I$22</f>
        <v>0</v>
      </c>
      <c r="K22" s="20">
        <f>I22/21.65</f>
        <v>0.007542126422</v>
      </c>
      <c r="L22" s="21" t="s">
        <v>21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0"/>
      <c r="B23" s="41" t="s">
        <v>81</v>
      </c>
      <c r="C23" s="41" t="s">
        <v>82</v>
      </c>
      <c r="D23" s="42" t="s">
        <v>83</v>
      </c>
      <c r="E23" s="35">
        <f t="shared" si="4"/>
        <v>45</v>
      </c>
      <c r="F23" s="40" t="s">
        <v>84</v>
      </c>
      <c r="G23" s="33" t="s">
        <v>20</v>
      </c>
      <c r="H23" s="40"/>
      <c r="I23" s="36" t="s">
        <v>70</v>
      </c>
      <c r="J23" s="43"/>
      <c r="K23" s="43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" t="s">
        <v>85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" t="s">
        <v>1</v>
      </c>
      <c r="B26" s="7" t="s">
        <v>2</v>
      </c>
      <c r="C26" s="2"/>
      <c r="D26" s="2"/>
      <c r="E26" s="2"/>
      <c r="F26" s="2"/>
      <c r="G26" s="3"/>
      <c r="H26" s="5" t="s">
        <v>3</v>
      </c>
      <c r="I26" s="7" t="s">
        <v>4</v>
      </c>
      <c r="J26" s="2"/>
      <c r="K26" s="8"/>
      <c r="L26" s="5" t="s">
        <v>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9"/>
      <c r="B27" s="10" t="s">
        <v>6</v>
      </c>
      <c r="C27" s="11" t="s">
        <v>7</v>
      </c>
      <c r="D27" s="12" t="s">
        <v>8</v>
      </c>
      <c r="E27" s="11" t="s">
        <v>9</v>
      </c>
      <c r="F27" s="11" t="s">
        <v>10</v>
      </c>
      <c r="G27" s="10" t="s">
        <v>11</v>
      </c>
      <c r="H27" s="9"/>
      <c r="I27" s="10" t="s">
        <v>12</v>
      </c>
      <c r="J27" s="10" t="s">
        <v>13</v>
      </c>
      <c r="K27" s="10" t="s">
        <v>14</v>
      </c>
      <c r="L27" s="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3" t="s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>
        <v>1.0</v>
      </c>
      <c r="B29" s="15" t="s">
        <v>86</v>
      </c>
      <c r="C29" s="15" t="s">
        <v>55</v>
      </c>
      <c r="D29" s="16" t="s">
        <v>87</v>
      </c>
      <c r="E29" s="17">
        <f t="shared" ref="E29:E56" si="5">DATEDIF(D29,"09.02.2025","y")</f>
        <v>33</v>
      </c>
      <c r="F29" s="18" t="s">
        <v>30</v>
      </c>
      <c r="G29" s="15" t="s">
        <v>20</v>
      </c>
      <c r="H29" s="14">
        <v>103.0</v>
      </c>
      <c r="I29" s="19">
        <v>0.03658564814814813</v>
      </c>
      <c r="J29" s="19">
        <f t="shared" ref="J29:J52" si="6">I29-$I$29</f>
        <v>0</v>
      </c>
      <c r="K29" s="20">
        <f t="shared" ref="K29:K55" si="7">I29/10.85</f>
        <v>0.003371949138</v>
      </c>
      <c r="L29" s="21" t="s">
        <v>21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2.0</v>
      </c>
      <c r="B30" s="15" t="s">
        <v>88</v>
      </c>
      <c r="C30" s="15" t="s">
        <v>89</v>
      </c>
      <c r="D30" s="16" t="s">
        <v>90</v>
      </c>
      <c r="E30" s="17">
        <f t="shared" si="5"/>
        <v>38</v>
      </c>
      <c r="F30" s="18" t="s">
        <v>25</v>
      </c>
      <c r="G30" s="15" t="s">
        <v>20</v>
      </c>
      <c r="H30" s="14">
        <v>122.0</v>
      </c>
      <c r="I30" s="19">
        <v>0.0379166666666666</v>
      </c>
      <c r="J30" s="19">
        <f t="shared" si="6"/>
        <v>0.001331018519</v>
      </c>
      <c r="K30" s="20">
        <f t="shared" si="7"/>
        <v>0.003494623656</v>
      </c>
      <c r="L30" s="22" t="s">
        <v>26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3.0</v>
      </c>
      <c r="B31" s="15" t="s">
        <v>91</v>
      </c>
      <c r="C31" s="15" t="s">
        <v>68</v>
      </c>
      <c r="D31" s="16" t="s">
        <v>92</v>
      </c>
      <c r="E31" s="17">
        <f t="shared" si="5"/>
        <v>32</v>
      </c>
      <c r="F31" s="18" t="s">
        <v>30</v>
      </c>
      <c r="G31" s="15" t="s">
        <v>43</v>
      </c>
      <c r="H31" s="14">
        <v>127.0</v>
      </c>
      <c r="I31" s="19">
        <v>0.0393402777777776</v>
      </c>
      <c r="J31" s="19">
        <f t="shared" si="6"/>
        <v>0.00275462963</v>
      </c>
      <c r="K31" s="20">
        <f t="shared" si="7"/>
        <v>0.003625832053</v>
      </c>
      <c r="L31" s="23" t="s">
        <v>32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4.0</v>
      </c>
      <c r="B32" s="15" t="s">
        <v>93</v>
      </c>
      <c r="C32" s="15" t="s">
        <v>94</v>
      </c>
      <c r="D32" s="16" t="s">
        <v>95</v>
      </c>
      <c r="E32" s="17">
        <f t="shared" si="5"/>
        <v>36</v>
      </c>
      <c r="F32" s="18" t="s">
        <v>25</v>
      </c>
      <c r="G32" s="15" t="s">
        <v>20</v>
      </c>
      <c r="H32" s="14">
        <v>101.0</v>
      </c>
      <c r="I32" s="19">
        <v>0.04024305555555552</v>
      </c>
      <c r="J32" s="19">
        <f t="shared" si="6"/>
        <v>0.003657407407</v>
      </c>
      <c r="K32" s="20">
        <f t="shared" si="7"/>
        <v>0.003709037378</v>
      </c>
      <c r="L32" s="2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5.0</v>
      </c>
      <c r="B33" s="15" t="s">
        <v>96</v>
      </c>
      <c r="C33" s="15" t="s">
        <v>97</v>
      </c>
      <c r="D33" s="16" t="s">
        <v>98</v>
      </c>
      <c r="E33" s="17">
        <f t="shared" si="5"/>
        <v>47</v>
      </c>
      <c r="F33" s="18" t="s">
        <v>19</v>
      </c>
      <c r="G33" s="15" t="s">
        <v>20</v>
      </c>
      <c r="H33" s="14">
        <v>102.0</v>
      </c>
      <c r="I33" s="19">
        <v>0.04112268518518514</v>
      </c>
      <c r="J33" s="19">
        <f t="shared" si="6"/>
        <v>0.004537037037</v>
      </c>
      <c r="K33" s="20">
        <f t="shared" si="7"/>
        <v>0.003790109234</v>
      </c>
      <c r="L33" s="2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6.0</v>
      </c>
      <c r="B34" s="15" t="s">
        <v>99</v>
      </c>
      <c r="C34" s="15" t="s">
        <v>23</v>
      </c>
      <c r="D34" s="16" t="s">
        <v>100</v>
      </c>
      <c r="E34" s="17">
        <f t="shared" si="5"/>
        <v>23</v>
      </c>
      <c r="F34" s="18" t="s">
        <v>30</v>
      </c>
      <c r="G34" s="15" t="s">
        <v>31</v>
      </c>
      <c r="H34" s="14">
        <v>110.0</v>
      </c>
      <c r="I34" s="19">
        <v>0.04173611111111111</v>
      </c>
      <c r="J34" s="19">
        <f t="shared" si="6"/>
        <v>0.005150462963</v>
      </c>
      <c r="K34" s="20">
        <f t="shared" si="7"/>
        <v>0.003846646185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7.0</v>
      </c>
      <c r="B35" s="15" t="s">
        <v>101</v>
      </c>
      <c r="C35" s="15" t="s">
        <v>45</v>
      </c>
      <c r="D35" s="16" t="s">
        <v>102</v>
      </c>
      <c r="E35" s="17">
        <f t="shared" si="5"/>
        <v>38</v>
      </c>
      <c r="F35" s="18" t="s">
        <v>25</v>
      </c>
      <c r="G35" s="15" t="s">
        <v>20</v>
      </c>
      <c r="H35" s="14">
        <v>130.0</v>
      </c>
      <c r="I35" s="19">
        <v>0.04173611111111111</v>
      </c>
      <c r="J35" s="19">
        <f t="shared" si="6"/>
        <v>0.005150462963</v>
      </c>
      <c r="K35" s="20">
        <f t="shared" si="7"/>
        <v>0.003846646185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8.0</v>
      </c>
      <c r="B36" s="15" t="s">
        <v>103</v>
      </c>
      <c r="C36" s="15" t="s">
        <v>38</v>
      </c>
      <c r="D36" s="16" t="s">
        <v>104</v>
      </c>
      <c r="E36" s="17">
        <f t="shared" si="5"/>
        <v>44</v>
      </c>
      <c r="F36" s="18" t="s">
        <v>36</v>
      </c>
      <c r="G36" s="15" t="s">
        <v>20</v>
      </c>
      <c r="H36" s="14">
        <v>215.0</v>
      </c>
      <c r="I36" s="19">
        <v>0.04195601851851838</v>
      </c>
      <c r="J36" s="19">
        <f t="shared" si="6"/>
        <v>0.00537037037</v>
      </c>
      <c r="K36" s="20">
        <f t="shared" si="7"/>
        <v>0.003866914149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9.0</v>
      </c>
      <c r="B37" s="15" t="s">
        <v>105</v>
      </c>
      <c r="C37" s="15" t="s">
        <v>106</v>
      </c>
      <c r="D37" s="16" t="s">
        <v>107</v>
      </c>
      <c r="E37" s="17">
        <f t="shared" si="5"/>
        <v>42</v>
      </c>
      <c r="F37" s="18" t="s">
        <v>36</v>
      </c>
      <c r="G37" s="15" t="s">
        <v>31</v>
      </c>
      <c r="H37" s="14">
        <v>111.0</v>
      </c>
      <c r="I37" s="19">
        <v>0.04225694444444428</v>
      </c>
      <c r="J37" s="19">
        <f t="shared" si="6"/>
        <v>0.005671296296</v>
      </c>
      <c r="K37" s="20">
        <f t="shared" si="7"/>
        <v>0.003894649258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10.0</v>
      </c>
      <c r="B38" s="15" t="s">
        <v>108</v>
      </c>
      <c r="C38" s="15" t="s">
        <v>55</v>
      </c>
      <c r="D38" s="16" t="s">
        <v>109</v>
      </c>
      <c r="E38" s="17">
        <f t="shared" si="5"/>
        <v>39</v>
      </c>
      <c r="F38" s="18" t="s">
        <v>25</v>
      </c>
      <c r="G38" s="15" t="s">
        <v>20</v>
      </c>
      <c r="H38" s="14">
        <v>128.0</v>
      </c>
      <c r="I38" s="19">
        <v>0.04237268518518511</v>
      </c>
      <c r="J38" s="19">
        <f t="shared" si="6"/>
        <v>0.005787037037</v>
      </c>
      <c r="K38" s="20">
        <f t="shared" si="7"/>
        <v>0.003905316607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11.0</v>
      </c>
      <c r="B39" s="15" t="s">
        <v>110</v>
      </c>
      <c r="C39" s="15" t="s">
        <v>68</v>
      </c>
      <c r="D39" s="16" t="s">
        <v>111</v>
      </c>
      <c r="E39" s="17">
        <f t="shared" si="5"/>
        <v>42</v>
      </c>
      <c r="F39" s="18" t="s">
        <v>36</v>
      </c>
      <c r="G39" s="15" t="s">
        <v>20</v>
      </c>
      <c r="H39" s="14">
        <v>104.0</v>
      </c>
      <c r="I39" s="19">
        <v>0.04240740740740734</v>
      </c>
      <c r="J39" s="19">
        <f t="shared" si="6"/>
        <v>0.005821759259</v>
      </c>
      <c r="K39" s="20">
        <f t="shared" si="7"/>
        <v>0.003908516812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12.0</v>
      </c>
      <c r="B40" s="15" t="s">
        <v>112</v>
      </c>
      <c r="C40" s="15" t="s">
        <v>113</v>
      </c>
      <c r="D40" s="16" t="s">
        <v>114</v>
      </c>
      <c r="E40" s="17">
        <f t="shared" si="5"/>
        <v>47</v>
      </c>
      <c r="F40" s="18" t="s">
        <v>19</v>
      </c>
      <c r="G40" s="15" t="s">
        <v>20</v>
      </c>
      <c r="H40" s="14">
        <v>119.0</v>
      </c>
      <c r="I40" s="19">
        <v>0.04628472222222202</v>
      </c>
      <c r="J40" s="19">
        <f t="shared" si="6"/>
        <v>0.009699074074</v>
      </c>
      <c r="K40" s="20">
        <f t="shared" si="7"/>
        <v>0.004265873016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13.0</v>
      </c>
      <c r="B41" s="15" t="s">
        <v>115</v>
      </c>
      <c r="C41" s="15" t="s">
        <v>116</v>
      </c>
      <c r="D41" s="16" t="s">
        <v>117</v>
      </c>
      <c r="E41" s="17">
        <f t="shared" si="5"/>
        <v>42</v>
      </c>
      <c r="F41" s="18" t="s">
        <v>118</v>
      </c>
      <c r="G41" s="15" t="s">
        <v>20</v>
      </c>
      <c r="H41" s="14">
        <v>133.0</v>
      </c>
      <c r="I41" s="19">
        <v>0.04686342592592574</v>
      </c>
      <c r="J41" s="19">
        <f t="shared" si="6"/>
        <v>0.01027777778</v>
      </c>
      <c r="K41" s="20">
        <f t="shared" si="7"/>
        <v>0.004319209763</v>
      </c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14.0</v>
      </c>
      <c r="B42" s="15" t="s">
        <v>119</v>
      </c>
      <c r="C42" s="15" t="s">
        <v>65</v>
      </c>
      <c r="D42" s="16" t="s">
        <v>120</v>
      </c>
      <c r="E42" s="17">
        <f t="shared" si="5"/>
        <v>33</v>
      </c>
      <c r="F42" s="18" t="s">
        <v>30</v>
      </c>
      <c r="G42" s="15" t="s">
        <v>31</v>
      </c>
      <c r="H42" s="14">
        <v>124.0</v>
      </c>
      <c r="I42" s="19">
        <v>0.046932870370370194</v>
      </c>
      <c r="J42" s="19">
        <f t="shared" si="6"/>
        <v>0.01034722222</v>
      </c>
      <c r="K42" s="20">
        <f t="shared" si="7"/>
        <v>0.004325610172</v>
      </c>
      <c r="L42" s="2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15.0</v>
      </c>
      <c r="B43" s="15" t="s">
        <v>121</v>
      </c>
      <c r="C43" s="15" t="s">
        <v>122</v>
      </c>
      <c r="D43" s="16" t="s">
        <v>123</v>
      </c>
      <c r="E43" s="17">
        <f t="shared" si="5"/>
        <v>48</v>
      </c>
      <c r="F43" s="18" t="s">
        <v>19</v>
      </c>
      <c r="G43" s="15" t="s">
        <v>31</v>
      </c>
      <c r="H43" s="14">
        <v>121.0</v>
      </c>
      <c r="I43" s="19">
        <v>0.04739583333333319</v>
      </c>
      <c r="J43" s="19">
        <f t="shared" si="6"/>
        <v>0.01081018519</v>
      </c>
      <c r="K43" s="20">
        <f t="shared" si="7"/>
        <v>0.00436827957</v>
      </c>
      <c r="L43" s="2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16.0</v>
      </c>
      <c r="B44" s="15" t="s">
        <v>124</v>
      </c>
      <c r="C44" s="15" t="s">
        <v>89</v>
      </c>
      <c r="D44" s="16" t="s">
        <v>125</v>
      </c>
      <c r="E44" s="17">
        <f t="shared" si="5"/>
        <v>38</v>
      </c>
      <c r="F44" s="14" t="s">
        <v>25</v>
      </c>
      <c r="G44" s="15" t="s">
        <v>20</v>
      </c>
      <c r="H44" s="14">
        <v>117.0</v>
      </c>
      <c r="I44" s="19">
        <v>0.04788194444444427</v>
      </c>
      <c r="J44" s="19">
        <f t="shared" si="6"/>
        <v>0.0112962963</v>
      </c>
      <c r="K44" s="20">
        <f t="shared" si="7"/>
        <v>0.004413082437</v>
      </c>
      <c r="L44" s="2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>
        <v>17.0</v>
      </c>
      <c r="B45" s="15" t="s">
        <v>126</v>
      </c>
      <c r="C45" s="15" t="s">
        <v>127</v>
      </c>
      <c r="D45" s="16" t="s">
        <v>128</v>
      </c>
      <c r="E45" s="17">
        <f t="shared" si="5"/>
        <v>46</v>
      </c>
      <c r="F45" s="14" t="s">
        <v>19</v>
      </c>
      <c r="G45" s="15" t="s">
        <v>20</v>
      </c>
      <c r="H45" s="14">
        <v>207.0</v>
      </c>
      <c r="I45" s="19">
        <v>0.04843749999999991</v>
      </c>
      <c r="J45" s="19">
        <f t="shared" si="6"/>
        <v>0.01185185185</v>
      </c>
      <c r="K45" s="20">
        <f t="shared" si="7"/>
        <v>0.004464285714</v>
      </c>
      <c r="L45" s="2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18.0</v>
      </c>
      <c r="B46" s="15" t="s">
        <v>129</v>
      </c>
      <c r="C46" s="15" t="s">
        <v>89</v>
      </c>
      <c r="D46" s="16" t="s">
        <v>130</v>
      </c>
      <c r="E46" s="17">
        <f t="shared" si="5"/>
        <v>37</v>
      </c>
      <c r="F46" s="14" t="s">
        <v>25</v>
      </c>
      <c r="G46" s="15" t="s">
        <v>31</v>
      </c>
      <c r="H46" s="14">
        <v>135.0</v>
      </c>
      <c r="I46" s="19">
        <v>0.04863425925925913</v>
      </c>
      <c r="J46" s="19">
        <f t="shared" si="6"/>
        <v>0.01204861111</v>
      </c>
      <c r="K46" s="20">
        <f t="shared" si="7"/>
        <v>0.004482420208</v>
      </c>
      <c r="L46" s="2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19.0</v>
      </c>
      <c r="B47" s="15" t="s">
        <v>131</v>
      </c>
      <c r="C47" s="15" t="s">
        <v>106</v>
      </c>
      <c r="D47" s="16" t="s">
        <v>132</v>
      </c>
      <c r="E47" s="17">
        <f t="shared" si="5"/>
        <v>48</v>
      </c>
      <c r="F47" s="14" t="s">
        <v>19</v>
      </c>
      <c r="G47" s="15" t="s">
        <v>31</v>
      </c>
      <c r="H47" s="14">
        <v>106.0</v>
      </c>
      <c r="I47" s="19">
        <v>0.05076388888888883</v>
      </c>
      <c r="J47" s="19">
        <f t="shared" si="6"/>
        <v>0.01417824074</v>
      </c>
      <c r="K47" s="20">
        <f t="shared" si="7"/>
        <v>0.004678699437</v>
      </c>
      <c r="L47" s="2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20.0</v>
      </c>
      <c r="B48" s="15" t="s">
        <v>133</v>
      </c>
      <c r="C48" s="15" t="s">
        <v>134</v>
      </c>
      <c r="D48" s="16" t="s">
        <v>135</v>
      </c>
      <c r="E48" s="17">
        <f t="shared" si="5"/>
        <v>46</v>
      </c>
      <c r="F48" s="14" t="s">
        <v>19</v>
      </c>
      <c r="G48" s="15" t="s">
        <v>31</v>
      </c>
      <c r="H48" s="14">
        <v>105.0</v>
      </c>
      <c r="I48" s="19">
        <v>0.050821759259259136</v>
      </c>
      <c r="J48" s="19">
        <f t="shared" si="6"/>
        <v>0.01423611111</v>
      </c>
      <c r="K48" s="20">
        <f t="shared" si="7"/>
        <v>0.004684033111</v>
      </c>
      <c r="L48" s="2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21.0</v>
      </c>
      <c r="B49" s="15" t="s">
        <v>136</v>
      </c>
      <c r="C49" s="15" t="s">
        <v>137</v>
      </c>
      <c r="D49" s="16" t="s">
        <v>138</v>
      </c>
      <c r="E49" s="17">
        <f t="shared" si="5"/>
        <v>27</v>
      </c>
      <c r="F49" s="14" t="s">
        <v>30</v>
      </c>
      <c r="G49" s="15" t="s">
        <v>20</v>
      </c>
      <c r="H49" s="14">
        <v>134.0</v>
      </c>
      <c r="I49" s="19">
        <v>0.051111111111110996</v>
      </c>
      <c r="J49" s="19">
        <f t="shared" si="6"/>
        <v>0.01452546296</v>
      </c>
      <c r="K49" s="20">
        <f t="shared" si="7"/>
        <v>0.004710701485</v>
      </c>
      <c r="L49" s="2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22.0</v>
      </c>
      <c r="B50" s="15" t="s">
        <v>139</v>
      </c>
      <c r="C50" s="15" t="s">
        <v>140</v>
      </c>
      <c r="D50" s="16" t="s">
        <v>141</v>
      </c>
      <c r="E50" s="17">
        <f t="shared" si="5"/>
        <v>42</v>
      </c>
      <c r="F50" s="14" t="s">
        <v>118</v>
      </c>
      <c r="G50" s="15" t="s">
        <v>20</v>
      </c>
      <c r="H50" s="14">
        <v>129.0</v>
      </c>
      <c r="I50" s="19">
        <v>0.05929398148148135</v>
      </c>
      <c r="J50" s="19">
        <f t="shared" si="6"/>
        <v>0.02270833333</v>
      </c>
      <c r="K50" s="20">
        <f t="shared" si="7"/>
        <v>0.005464883086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23.0</v>
      </c>
      <c r="B51" s="15" t="s">
        <v>142</v>
      </c>
      <c r="C51" s="15" t="s">
        <v>65</v>
      </c>
      <c r="D51" s="16" t="s">
        <v>143</v>
      </c>
      <c r="E51" s="17">
        <f t="shared" si="5"/>
        <v>33</v>
      </c>
      <c r="F51" s="14" t="s">
        <v>30</v>
      </c>
      <c r="G51" s="15" t="s">
        <v>20</v>
      </c>
      <c r="H51" s="14">
        <v>115.0</v>
      </c>
      <c r="I51" s="19">
        <v>0.06092592592592583</v>
      </c>
      <c r="J51" s="19">
        <f t="shared" si="6"/>
        <v>0.02434027778</v>
      </c>
      <c r="K51" s="20">
        <f t="shared" si="7"/>
        <v>0.005615292712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24.0</v>
      </c>
      <c r="B52" s="15" t="s">
        <v>144</v>
      </c>
      <c r="C52" s="15" t="s">
        <v>145</v>
      </c>
      <c r="D52" s="16" t="s">
        <v>146</v>
      </c>
      <c r="E52" s="17">
        <f t="shared" si="5"/>
        <v>32</v>
      </c>
      <c r="F52" s="14" t="s">
        <v>30</v>
      </c>
      <c r="G52" s="15" t="s">
        <v>31</v>
      </c>
      <c r="H52" s="14">
        <v>118.0</v>
      </c>
      <c r="I52" s="19">
        <v>0.06583333333333319</v>
      </c>
      <c r="J52" s="19">
        <f t="shared" si="6"/>
        <v>0.02924768519</v>
      </c>
      <c r="K52" s="20">
        <f t="shared" si="7"/>
        <v>0.006067588326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5"/>
      <c r="B53" s="26" t="s">
        <v>147</v>
      </c>
      <c r="C53" s="26" t="s">
        <v>134</v>
      </c>
      <c r="D53" s="27" t="s">
        <v>148</v>
      </c>
      <c r="E53" s="28">
        <f t="shared" si="5"/>
        <v>40</v>
      </c>
      <c r="F53" s="25" t="s">
        <v>118</v>
      </c>
      <c r="G53" s="26" t="s">
        <v>149</v>
      </c>
      <c r="H53" s="25"/>
      <c r="I53" s="29">
        <v>0.04445601851851852</v>
      </c>
      <c r="J53" s="29"/>
      <c r="K53" s="30">
        <f t="shared" si="7"/>
        <v>0.004097328896</v>
      </c>
      <c r="L53" s="31" t="s">
        <v>66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5"/>
      <c r="B54" s="26" t="s">
        <v>150</v>
      </c>
      <c r="C54" s="26" t="s">
        <v>151</v>
      </c>
      <c r="D54" s="27">
        <v>28542.0</v>
      </c>
      <c r="E54" s="28">
        <f t="shared" si="5"/>
        <v>46</v>
      </c>
      <c r="F54" s="25" t="s">
        <v>19</v>
      </c>
      <c r="G54" s="26" t="s">
        <v>20</v>
      </c>
      <c r="H54" s="25"/>
      <c r="I54" s="29">
        <v>0.049652777777777775</v>
      </c>
      <c r="J54" s="29"/>
      <c r="K54" s="30">
        <f t="shared" si="7"/>
        <v>0.004576292883</v>
      </c>
      <c r="L54" s="31" t="s">
        <v>66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5"/>
      <c r="B55" s="26" t="s">
        <v>152</v>
      </c>
      <c r="C55" s="26" t="s">
        <v>38</v>
      </c>
      <c r="D55" s="27">
        <v>31681.0</v>
      </c>
      <c r="E55" s="28">
        <f t="shared" si="5"/>
        <v>38</v>
      </c>
      <c r="F55" s="25" t="s">
        <v>25</v>
      </c>
      <c r="G55" s="26" t="s">
        <v>31</v>
      </c>
      <c r="H55" s="25"/>
      <c r="I55" s="29">
        <v>0.0496412037037037</v>
      </c>
      <c r="J55" s="29"/>
      <c r="K55" s="30">
        <f t="shared" si="7"/>
        <v>0.004575226148</v>
      </c>
      <c r="L55" s="31" t="s">
        <v>66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2"/>
      <c r="B56" s="33" t="s">
        <v>153</v>
      </c>
      <c r="C56" s="33" t="s">
        <v>94</v>
      </c>
      <c r="D56" s="34" t="s">
        <v>154</v>
      </c>
      <c r="E56" s="35">
        <f t="shared" si="5"/>
        <v>42</v>
      </c>
      <c r="F56" s="32" t="s">
        <v>36</v>
      </c>
      <c r="G56" s="33" t="s">
        <v>20</v>
      </c>
      <c r="H56" s="32"/>
      <c r="I56" s="36" t="s">
        <v>70</v>
      </c>
      <c r="J56" s="36"/>
      <c r="K56" s="36"/>
      <c r="L56" s="38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3" t="s">
        <v>76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1.0</v>
      </c>
      <c r="B58" s="15" t="s">
        <v>155</v>
      </c>
      <c r="C58" s="15" t="s">
        <v>156</v>
      </c>
      <c r="D58" s="16" t="s">
        <v>157</v>
      </c>
      <c r="E58" s="17">
        <f t="shared" ref="E58:E73" si="8">DATEDIF(D58,"09.02.2025","y")</f>
        <v>42</v>
      </c>
      <c r="F58" s="18" t="s">
        <v>80</v>
      </c>
      <c r="G58" s="15" t="s">
        <v>31</v>
      </c>
      <c r="H58" s="14">
        <v>114.0</v>
      </c>
      <c r="I58" s="19">
        <v>0.04568287037037022</v>
      </c>
      <c r="J58" s="19">
        <f t="shared" ref="J58:J67" si="9">I58-$I$58</f>
        <v>0</v>
      </c>
      <c r="K58" s="20">
        <f t="shared" ref="K58:K72" si="10">I58/10.85</f>
        <v>0.004210402799</v>
      </c>
      <c r="L58" s="21" t="s">
        <v>21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>
        <v>2.0</v>
      </c>
      <c r="B59" s="15" t="s">
        <v>158</v>
      </c>
      <c r="C59" s="15" t="s">
        <v>159</v>
      </c>
      <c r="D59" s="16" t="s">
        <v>160</v>
      </c>
      <c r="E59" s="17">
        <f t="shared" si="8"/>
        <v>54</v>
      </c>
      <c r="F59" s="18" t="s">
        <v>161</v>
      </c>
      <c r="G59" s="15" t="s">
        <v>31</v>
      </c>
      <c r="H59" s="14">
        <v>132.0</v>
      </c>
      <c r="I59" s="19">
        <v>0.05642361111111094</v>
      </c>
      <c r="J59" s="19">
        <f t="shared" si="9"/>
        <v>0.01074074074</v>
      </c>
      <c r="K59" s="20">
        <f t="shared" si="10"/>
        <v>0.005200332821</v>
      </c>
      <c r="L59" s="22" t="s">
        <v>26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>
        <v>3.0</v>
      </c>
      <c r="B60" s="15" t="s">
        <v>162</v>
      </c>
      <c r="C60" s="15" t="s">
        <v>163</v>
      </c>
      <c r="D60" s="16" t="s">
        <v>164</v>
      </c>
      <c r="E60" s="17">
        <f t="shared" si="8"/>
        <v>42</v>
      </c>
      <c r="F60" s="18" t="s">
        <v>80</v>
      </c>
      <c r="G60" s="15" t="s">
        <v>20</v>
      </c>
      <c r="H60" s="14">
        <v>107.0</v>
      </c>
      <c r="I60" s="19">
        <v>0.05928240740740731</v>
      </c>
      <c r="J60" s="19">
        <f t="shared" si="9"/>
        <v>0.01359953704</v>
      </c>
      <c r="K60" s="20">
        <f t="shared" si="10"/>
        <v>0.005463816351</v>
      </c>
      <c r="L60" s="23" t="s">
        <v>32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>
        <v>4.0</v>
      </c>
      <c r="B61" s="15" t="s">
        <v>165</v>
      </c>
      <c r="C61" s="15" t="s">
        <v>166</v>
      </c>
      <c r="D61" s="16" t="s">
        <v>167</v>
      </c>
      <c r="E61" s="17">
        <f t="shared" si="8"/>
        <v>35</v>
      </c>
      <c r="F61" s="14" t="s">
        <v>168</v>
      </c>
      <c r="G61" s="15" t="s">
        <v>20</v>
      </c>
      <c r="H61" s="14">
        <v>125.0</v>
      </c>
      <c r="I61" s="19">
        <v>0.05973379629629616</v>
      </c>
      <c r="J61" s="19">
        <f t="shared" si="9"/>
        <v>0.01405092593</v>
      </c>
      <c r="K61" s="20">
        <f t="shared" si="10"/>
        <v>0.005505419013</v>
      </c>
      <c r="L61" s="2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4">
        <v>5.0</v>
      </c>
      <c r="B62" s="15" t="s">
        <v>169</v>
      </c>
      <c r="C62" s="15" t="s">
        <v>170</v>
      </c>
      <c r="D62" s="16" t="s">
        <v>171</v>
      </c>
      <c r="E62" s="17">
        <f t="shared" si="8"/>
        <v>49</v>
      </c>
      <c r="F62" s="14" t="s">
        <v>84</v>
      </c>
      <c r="G62" s="15" t="s">
        <v>31</v>
      </c>
      <c r="H62" s="14">
        <v>109.0</v>
      </c>
      <c r="I62" s="19">
        <v>0.060844907407407334</v>
      </c>
      <c r="J62" s="19">
        <f t="shared" si="9"/>
        <v>0.01516203704</v>
      </c>
      <c r="K62" s="20">
        <f t="shared" si="10"/>
        <v>0.005607825568</v>
      </c>
      <c r="L62" s="2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6.0</v>
      </c>
      <c r="B63" s="15" t="s">
        <v>172</v>
      </c>
      <c r="C63" s="15" t="s">
        <v>173</v>
      </c>
      <c r="D63" s="16" t="s">
        <v>174</v>
      </c>
      <c r="E63" s="17">
        <f t="shared" si="8"/>
        <v>34</v>
      </c>
      <c r="F63" s="14" t="s">
        <v>175</v>
      </c>
      <c r="G63" s="15" t="s">
        <v>20</v>
      </c>
      <c r="H63" s="14">
        <v>112.0</v>
      </c>
      <c r="I63" s="19">
        <v>0.061249999999999805</v>
      </c>
      <c r="J63" s="19">
        <f t="shared" si="9"/>
        <v>0.01556712963</v>
      </c>
      <c r="K63" s="20">
        <f t="shared" si="10"/>
        <v>0.00564516129</v>
      </c>
      <c r="L63" s="2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7.0</v>
      </c>
      <c r="B64" s="15" t="s">
        <v>176</v>
      </c>
      <c r="C64" s="15" t="s">
        <v>156</v>
      </c>
      <c r="D64" s="16" t="s">
        <v>177</v>
      </c>
      <c r="E64" s="17">
        <f t="shared" si="8"/>
        <v>48</v>
      </c>
      <c r="F64" s="14" t="s">
        <v>84</v>
      </c>
      <c r="G64" s="15" t="s">
        <v>20</v>
      </c>
      <c r="H64" s="14">
        <v>131.0</v>
      </c>
      <c r="I64" s="19">
        <v>0.06328703703703686</v>
      </c>
      <c r="J64" s="19">
        <f t="shared" si="9"/>
        <v>0.01760416667</v>
      </c>
      <c r="K64" s="20">
        <f t="shared" si="10"/>
        <v>0.005832906639</v>
      </c>
      <c r="L64" s="2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8.0</v>
      </c>
      <c r="B65" s="15" t="s">
        <v>178</v>
      </c>
      <c r="C65" s="15" t="s">
        <v>179</v>
      </c>
      <c r="D65" s="16" t="s">
        <v>180</v>
      </c>
      <c r="E65" s="17">
        <f t="shared" si="8"/>
        <v>37</v>
      </c>
      <c r="F65" s="14" t="s">
        <v>168</v>
      </c>
      <c r="G65" s="15" t="s">
        <v>20</v>
      </c>
      <c r="H65" s="14">
        <v>123.0</v>
      </c>
      <c r="I65" s="19">
        <v>0.06582175925925915</v>
      </c>
      <c r="J65" s="19">
        <f t="shared" si="9"/>
        <v>0.02013888889</v>
      </c>
      <c r="K65" s="20">
        <f t="shared" si="10"/>
        <v>0.006066521591</v>
      </c>
      <c r="L65" s="2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9.0</v>
      </c>
      <c r="B66" s="15" t="s">
        <v>181</v>
      </c>
      <c r="C66" s="15" t="s">
        <v>182</v>
      </c>
      <c r="D66" s="16" t="s">
        <v>183</v>
      </c>
      <c r="E66" s="17">
        <f t="shared" si="8"/>
        <v>48</v>
      </c>
      <c r="F66" s="14" t="s">
        <v>84</v>
      </c>
      <c r="G66" s="15" t="s">
        <v>20</v>
      </c>
      <c r="H66" s="14">
        <v>113.0</v>
      </c>
      <c r="I66" s="19">
        <v>0.07708333333333317</v>
      </c>
      <c r="J66" s="19">
        <f t="shared" si="9"/>
        <v>0.03140046296</v>
      </c>
      <c r="K66" s="20">
        <f t="shared" si="10"/>
        <v>0.007104454685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10.0</v>
      </c>
      <c r="B67" s="15" t="s">
        <v>184</v>
      </c>
      <c r="C67" s="15" t="s">
        <v>185</v>
      </c>
      <c r="D67" s="16" t="s">
        <v>186</v>
      </c>
      <c r="E67" s="17">
        <f t="shared" si="8"/>
        <v>56</v>
      </c>
      <c r="F67" s="14" t="s">
        <v>187</v>
      </c>
      <c r="G67" s="15" t="s">
        <v>31</v>
      </c>
      <c r="H67" s="14">
        <v>120.0</v>
      </c>
      <c r="I67" s="19">
        <v>0.08240740740740726</v>
      </c>
      <c r="J67" s="19">
        <f t="shared" si="9"/>
        <v>0.03672453704</v>
      </c>
      <c r="K67" s="20">
        <f t="shared" si="10"/>
        <v>0.007595152756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5"/>
      <c r="B68" s="26" t="s">
        <v>188</v>
      </c>
      <c r="C68" s="26" t="s">
        <v>159</v>
      </c>
      <c r="D68" s="27">
        <v>26623.0</v>
      </c>
      <c r="E68" s="28">
        <f t="shared" si="8"/>
        <v>52</v>
      </c>
      <c r="F68" s="25" t="s">
        <v>161</v>
      </c>
      <c r="G68" s="26" t="s">
        <v>189</v>
      </c>
      <c r="H68" s="25"/>
      <c r="I68" s="29">
        <v>0.05876157407407408</v>
      </c>
      <c r="J68" s="29"/>
      <c r="K68" s="30">
        <f t="shared" si="10"/>
        <v>0.005415813279</v>
      </c>
      <c r="L68" s="31" t="s">
        <v>66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5"/>
      <c r="B69" s="26" t="s">
        <v>190</v>
      </c>
      <c r="C69" s="26" t="s">
        <v>170</v>
      </c>
      <c r="D69" s="27" t="s">
        <v>191</v>
      </c>
      <c r="E69" s="28">
        <f t="shared" si="8"/>
        <v>48</v>
      </c>
      <c r="F69" s="25" t="s">
        <v>84</v>
      </c>
      <c r="G69" s="26" t="s">
        <v>20</v>
      </c>
      <c r="H69" s="25"/>
      <c r="I69" s="29">
        <v>0.07270833333333333</v>
      </c>
      <c r="J69" s="29"/>
      <c r="K69" s="30">
        <f t="shared" si="10"/>
        <v>0.006701228879</v>
      </c>
      <c r="L69" s="31" t="s">
        <v>66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5"/>
      <c r="B70" s="26" t="s">
        <v>192</v>
      </c>
      <c r="C70" s="26" t="s">
        <v>193</v>
      </c>
      <c r="D70" s="27" t="s">
        <v>194</v>
      </c>
      <c r="E70" s="28">
        <f t="shared" si="8"/>
        <v>37</v>
      </c>
      <c r="F70" s="25" t="s">
        <v>168</v>
      </c>
      <c r="G70" s="26" t="s">
        <v>20</v>
      </c>
      <c r="H70" s="25"/>
      <c r="I70" s="29">
        <v>0.05084490740740741</v>
      </c>
      <c r="J70" s="29"/>
      <c r="K70" s="30">
        <f t="shared" si="10"/>
        <v>0.004686166581</v>
      </c>
      <c r="L70" s="31" t="s">
        <v>66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5"/>
      <c r="B71" s="26" t="s">
        <v>195</v>
      </c>
      <c r="C71" s="26" t="s">
        <v>196</v>
      </c>
      <c r="D71" s="27" t="s">
        <v>197</v>
      </c>
      <c r="E71" s="28">
        <f t="shared" si="8"/>
        <v>31</v>
      </c>
      <c r="F71" s="25" t="s">
        <v>175</v>
      </c>
      <c r="G71" s="26" t="s">
        <v>31</v>
      </c>
      <c r="H71" s="25"/>
      <c r="I71" s="29">
        <v>0.05087962962962963</v>
      </c>
      <c r="J71" s="29"/>
      <c r="K71" s="30">
        <f t="shared" si="10"/>
        <v>0.004689366786</v>
      </c>
      <c r="L71" s="31" t="s">
        <v>66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5"/>
      <c r="B72" s="26" t="s">
        <v>198</v>
      </c>
      <c r="C72" s="26" t="s">
        <v>163</v>
      </c>
      <c r="D72" s="27" t="s">
        <v>199</v>
      </c>
      <c r="E72" s="28">
        <f t="shared" si="8"/>
        <v>37</v>
      </c>
      <c r="F72" s="25" t="s">
        <v>168</v>
      </c>
      <c r="G72" s="26" t="s">
        <v>31</v>
      </c>
      <c r="H72" s="25"/>
      <c r="I72" s="29">
        <v>0.11432870370370371</v>
      </c>
      <c r="J72" s="29"/>
      <c r="K72" s="30">
        <f t="shared" si="10"/>
        <v>0.01053720771</v>
      </c>
      <c r="L72" s="31" t="s">
        <v>66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0"/>
      <c r="B73" s="41" t="s">
        <v>200</v>
      </c>
      <c r="C73" s="41" t="s">
        <v>170</v>
      </c>
      <c r="D73" s="42" t="s">
        <v>201</v>
      </c>
      <c r="E73" s="35">
        <f t="shared" si="8"/>
        <v>43</v>
      </c>
      <c r="F73" s="40" t="s">
        <v>80</v>
      </c>
      <c r="G73" s="41" t="s">
        <v>20</v>
      </c>
      <c r="H73" s="32"/>
      <c r="I73" s="36" t="s">
        <v>70</v>
      </c>
      <c r="J73" s="36"/>
      <c r="K73" s="36"/>
      <c r="L73" s="3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" t="s">
        <v>202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" t="s">
        <v>1</v>
      </c>
      <c r="B76" s="7" t="s">
        <v>2</v>
      </c>
      <c r="C76" s="2"/>
      <c r="D76" s="2"/>
      <c r="E76" s="2"/>
      <c r="F76" s="2"/>
      <c r="G76" s="3"/>
      <c r="H76" s="5" t="s">
        <v>3</v>
      </c>
      <c r="I76" s="7" t="s">
        <v>4</v>
      </c>
      <c r="J76" s="2"/>
      <c r="K76" s="8"/>
      <c r="L76" s="5" t="s">
        <v>5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9"/>
      <c r="B77" s="10" t="s">
        <v>6</v>
      </c>
      <c r="C77" s="11" t="s">
        <v>7</v>
      </c>
      <c r="D77" s="12" t="s">
        <v>8</v>
      </c>
      <c r="E77" s="11" t="s">
        <v>9</v>
      </c>
      <c r="F77" s="11" t="s">
        <v>10</v>
      </c>
      <c r="G77" s="10" t="s">
        <v>11</v>
      </c>
      <c r="H77" s="9"/>
      <c r="I77" s="10" t="s">
        <v>12</v>
      </c>
      <c r="J77" s="10" t="s">
        <v>13</v>
      </c>
      <c r="K77" s="10" t="s">
        <v>14</v>
      </c>
      <c r="L77" s="9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3" t="s">
        <v>15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1.0</v>
      </c>
      <c r="B79" s="15" t="s">
        <v>203</v>
      </c>
      <c r="C79" s="15" t="s">
        <v>41</v>
      </c>
      <c r="D79" s="16" t="s">
        <v>204</v>
      </c>
      <c r="E79" s="17">
        <f t="shared" ref="E79:E99" si="11">DATEDIF(D79,"09.02.2025","y")</f>
        <v>36</v>
      </c>
      <c r="F79" s="18" t="s">
        <v>25</v>
      </c>
      <c r="G79" s="15" t="s">
        <v>205</v>
      </c>
      <c r="H79" s="14">
        <v>60.0</v>
      </c>
      <c r="I79" s="19">
        <v>0.017916666666666692</v>
      </c>
      <c r="J79" s="19">
        <f t="shared" ref="J79:J94" si="12">I79-$I$79</f>
        <v>0</v>
      </c>
      <c r="K79" s="20">
        <f t="shared" ref="K79:K97" si="13">I79/5.4</f>
        <v>0.003317901235</v>
      </c>
      <c r="L79" s="21" t="s">
        <v>21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>
        <v>2.0</v>
      </c>
      <c r="B80" s="15" t="s">
        <v>206</v>
      </c>
      <c r="C80" s="15" t="s">
        <v>207</v>
      </c>
      <c r="D80" s="16" t="s">
        <v>208</v>
      </c>
      <c r="E80" s="17">
        <f t="shared" si="11"/>
        <v>19</v>
      </c>
      <c r="F80" s="18" t="s">
        <v>30</v>
      </c>
      <c r="G80" s="15" t="s">
        <v>31</v>
      </c>
      <c r="H80" s="14">
        <v>57.0</v>
      </c>
      <c r="I80" s="19">
        <v>0.018159722222222285</v>
      </c>
      <c r="J80" s="19">
        <f t="shared" si="12"/>
        <v>0.0002430555556</v>
      </c>
      <c r="K80" s="20">
        <f t="shared" si="13"/>
        <v>0.003362911523</v>
      </c>
      <c r="L80" s="22" t="s">
        <v>26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3.0</v>
      </c>
      <c r="B81" s="15" t="s">
        <v>209</v>
      </c>
      <c r="C81" s="15" t="s">
        <v>134</v>
      </c>
      <c r="D81" s="16" t="s">
        <v>210</v>
      </c>
      <c r="E81" s="17">
        <f t="shared" si="11"/>
        <v>38</v>
      </c>
      <c r="F81" s="18" t="s">
        <v>25</v>
      </c>
      <c r="G81" s="15" t="s">
        <v>211</v>
      </c>
      <c r="H81" s="14">
        <v>64.0</v>
      </c>
      <c r="I81" s="19">
        <v>0.018912037037037033</v>
      </c>
      <c r="J81" s="19">
        <f t="shared" si="12"/>
        <v>0.0009953703704</v>
      </c>
      <c r="K81" s="20">
        <f t="shared" si="13"/>
        <v>0.003502229081</v>
      </c>
      <c r="L81" s="23" t="s">
        <v>32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>
        <v>4.0</v>
      </c>
      <c r="B82" s="15" t="s">
        <v>212</v>
      </c>
      <c r="C82" s="15" t="s">
        <v>55</v>
      </c>
      <c r="D82" s="16" t="s">
        <v>213</v>
      </c>
      <c r="E82" s="17">
        <f t="shared" si="11"/>
        <v>23</v>
      </c>
      <c r="F82" s="18" t="s">
        <v>30</v>
      </c>
      <c r="G82" s="15" t="s">
        <v>20</v>
      </c>
      <c r="H82" s="14">
        <v>65.0</v>
      </c>
      <c r="I82" s="19">
        <v>0.021469907407407396</v>
      </c>
      <c r="J82" s="19">
        <f t="shared" si="12"/>
        <v>0.003553240741</v>
      </c>
      <c r="K82" s="20">
        <f t="shared" si="13"/>
        <v>0.003975908779</v>
      </c>
      <c r="L82" s="2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5.0</v>
      </c>
      <c r="B83" s="15" t="s">
        <v>214</v>
      </c>
      <c r="C83" s="15" t="s">
        <v>34</v>
      </c>
      <c r="D83" s="16" t="s">
        <v>215</v>
      </c>
      <c r="E83" s="17">
        <f t="shared" si="11"/>
        <v>41</v>
      </c>
      <c r="F83" s="18" t="s">
        <v>36</v>
      </c>
      <c r="G83" s="15" t="s">
        <v>31</v>
      </c>
      <c r="H83" s="14">
        <v>71.0</v>
      </c>
      <c r="I83" s="19">
        <v>0.021481481481481435</v>
      </c>
      <c r="J83" s="19">
        <f t="shared" si="12"/>
        <v>0.003564814815</v>
      </c>
      <c r="K83" s="20">
        <f t="shared" si="13"/>
        <v>0.003978052126</v>
      </c>
      <c r="L83" s="2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4">
        <v>6.0</v>
      </c>
      <c r="B84" s="15" t="s">
        <v>216</v>
      </c>
      <c r="C84" s="15" t="s">
        <v>217</v>
      </c>
      <c r="D84" s="16" t="s">
        <v>218</v>
      </c>
      <c r="E84" s="17">
        <f t="shared" si="11"/>
        <v>53</v>
      </c>
      <c r="F84" s="18" t="s">
        <v>219</v>
      </c>
      <c r="G84" s="15" t="s">
        <v>20</v>
      </c>
      <c r="H84" s="14">
        <v>80.0</v>
      </c>
      <c r="I84" s="19">
        <v>0.02170138888888884</v>
      </c>
      <c r="J84" s="19">
        <f t="shared" si="12"/>
        <v>0.003784722222</v>
      </c>
      <c r="K84" s="20">
        <f t="shared" si="13"/>
        <v>0.00401877572</v>
      </c>
      <c r="L84" s="2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>
        <v>7.0</v>
      </c>
      <c r="B85" s="15" t="s">
        <v>220</v>
      </c>
      <c r="C85" s="15" t="s">
        <v>221</v>
      </c>
      <c r="D85" s="16" t="s">
        <v>222</v>
      </c>
      <c r="E85" s="17">
        <f t="shared" si="11"/>
        <v>41</v>
      </c>
      <c r="F85" s="18" t="s">
        <v>36</v>
      </c>
      <c r="G85" s="15" t="s">
        <v>20</v>
      </c>
      <c r="H85" s="14">
        <v>51.0</v>
      </c>
      <c r="I85" s="19">
        <v>0.022060185185185155</v>
      </c>
      <c r="J85" s="19">
        <f t="shared" si="12"/>
        <v>0.004143518519</v>
      </c>
      <c r="K85" s="20">
        <f t="shared" si="13"/>
        <v>0.004085219479</v>
      </c>
      <c r="L85" s="2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>
        <v>8.0</v>
      </c>
      <c r="B86" s="15" t="s">
        <v>223</v>
      </c>
      <c r="C86" s="15" t="s">
        <v>224</v>
      </c>
      <c r="D86" s="16" t="s">
        <v>225</v>
      </c>
      <c r="E86" s="17">
        <f t="shared" si="11"/>
        <v>45</v>
      </c>
      <c r="F86" s="18" t="s">
        <v>19</v>
      </c>
      <c r="G86" s="15" t="s">
        <v>31</v>
      </c>
      <c r="H86" s="14">
        <v>62.0</v>
      </c>
      <c r="I86" s="19">
        <v>0.022256944444444482</v>
      </c>
      <c r="J86" s="19">
        <f t="shared" si="12"/>
        <v>0.004340277778</v>
      </c>
      <c r="K86" s="20">
        <f t="shared" si="13"/>
        <v>0.004121656379</v>
      </c>
      <c r="L86" s="2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>
        <v>9.0</v>
      </c>
      <c r="B87" s="15" t="s">
        <v>226</v>
      </c>
      <c r="C87" s="15" t="s">
        <v>227</v>
      </c>
      <c r="D87" s="16" t="s">
        <v>228</v>
      </c>
      <c r="E87" s="17">
        <f t="shared" si="11"/>
        <v>46</v>
      </c>
      <c r="F87" s="18" t="s">
        <v>19</v>
      </c>
      <c r="G87" s="15" t="s">
        <v>31</v>
      </c>
      <c r="H87" s="14">
        <v>59.0</v>
      </c>
      <c r="I87" s="19">
        <v>0.02329861111111109</v>
      </c>
      <c r="J87" s="19">
        <f t="shared" si="12"/>
        <v>0.005381944444</v>
      </c>
      <c r="K87" s="20">
        <f t="shared" si="13"/>
        <v>0.004314557613</v>
      </c>
      <c r="L87" s="2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>
        <v>10.0</v>
      </c>
      <c r="B88" s="15" t="s">
        <v>229</v>
      </c>
      <c r="C88" s="15" t="s">
        <v>230</v>
      </c>
      <c r="D88" s="16" t="s">
        <v>231</v>
      </c>
      <c r="E88" s="17">
        <f t="shared" si="11"/>
        <v>29</v>
      </c>
      <c r="F88" s="18" t="s">
        <v>30</v>
      </c>
      <c r="G88" s="15" t="s">
        <v>20</v>
      </c>
      <c r="H88" s="14">
        <v>69.0</v>
      </c>
      <c r="I88" s="19">
        <v>0.025925925925925908</v>
      </c>
      <c r="J88" s="19">
        <f t="shared" si="12"/>
        <v>0.008009259259</v>
      </c>
      <c r="K88" s="20">
        <f t="shared" si="13"/>
        <v>0.004801097394</v>
      </c>
      <c r="L88" s="2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>
        <v>11.0</v>
      </c>
      <c r="B89" s="15" t="s">
        <v>232</v>
      </c>
      <c r="C89" s="15" t="s">
        <v>134</v>
      </c>
      <c r="D89" s="16" t="s">
        <v>233</v>
      </c>
      <c r="E89" s="17">
        <f t="shared" si="11"/>
        <v>35</v>
      </c>
      <c r="F89" s="18" t="s">
        <v>25</v>
      </c>
      <c r="G89" s="15" t="s">
        <v>20</v>
      </c>
      <c r="H89" s="14">
        <v>52.0</v>
      </c>
      <c r="I89" s="19">
        <v>0.027002314814814854</v>
      </c>
      <c r="J89" s="19">
        <f t="shared" si="12"/>
        <v>0.009085648148</v>
      </c>
      <c r="K89" s="20">
        <f t="shared" si="13"/>
        <v>0.005000428669</v>
      </c>
      <c r="L89" s="2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>
        <v>12.0</v>
      </c>
      <c r="B90" s="15" t="s">
        <v>234</v>
      </c>
      <c r="C90" s="15" t="s">
        <v>45</v>
      </c>
      <c r="D90" s="16" t="s">
        <v>235</v>
      </c>
      <c r="E90" s="17">
        <f t="shared" si="11"/>
        <v>43</v>
      </c>
      <c r="F90" s="18" t="s">
        <v>36</v>
      </c>
      <c r="G90" s="15" t="s">
        <v>20</v>
      </c>
      <c r="H90" s="14">
        <v>67.0</v>
      </c>
      <c r="I90" s="19">
        <v>0.028437500000000004</v>
      </c>
      <c r="J90" s="19">
        <f t="shared" si="12"/>
        <v>0.01052083333</v>
      </c>
      <c r="K90" s="20">
        <f t="shared" si="13"/>
        <v>0.005266203704</v>
      </c>
      <c r="L90" s="2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13.0</v>
      </c>
      <c r="B91" s="15" t="s">
        <v>236</v>
      </c>
      <c r="C91" s="15" t="s">
        <v>237</v>
      </c>
      <c r="D91" s="16">
        <v>32175.0</v>
      </c>
      <c r="E91" s="17">
        <f t="shared" si="11"/>
        <v>37</v>
      </c>
      <c r="F91" s="18" t="s">
        <v>25</v>
      </c>
      <c r="G91" s="15" t="s">
        <v>20</v>
      </c>
      <c r="H91" s="14">
        <v>82.0</v>
      </c>
      <c r="I91" s="19">
        <v>0.030925925925925912</v>
      </c>
      <c r="J91" s="19">
        <f t="shared" si="12"/>
        <v>0.01300925926</v>
      </c>
      <c r="K91" s="20">
        <f t="shared" si="13"/>
        <v>0.00572702332</v>
      </c>
      <c r="L91" s="2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>
        <v>14.0</v>
      </c>
      <c r="B92" s="15" t="s">
        <v>238</v>
      </c>
      <c r="C92" s="15" t="s">
        <v>239</v>
      </c>
      <c r="D92" s="16" t="s">
        <v>240</v>
      </c>
      <c r="E92" s="17">
        <f t="shared" si="11"/>
        <v>40</v>
      </c>
      <c r="F92" s="18" t="s">
        <v>36</v>
      </c>
      <c r="G92" s="15" t="s">
        <v>20</v>
      </c>
      <c r="H92" s="14">
        <v>53.0</v>
      </c>
      <c r="I92" s="19">
        <v>0.03258101851851847</v>
      </c>
      <c r="J92" s="19">
        <f t="shared" si="12"/>
        <v>0.01466435185</v>
      </c>
      <c r="K92" s="20">
        <f t="shared" si="13"/>
        <v>0.006033521948</v>
      </c>
      <c r="L92" s="2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>
        <v>15.0</v>
      </c>
      <c r="B93" s="15" t="s">
        <v>241</v>
      </c>
      <c r="C93" s="15" t="s">
        <v>28</v>
      </c>
      <c r="D93" s="16" t="s">
        <v>242</v>
      </c>
      <c r="E93" s="17">
        <f t="shared" si="11"/>
        <v>36</v>
      </c>
      <c r="F93" s="18" t="s">
        <v>25</v>
      </c>
      <c r="G93" s="15" t="s">
        <v>31</v>
      </c>
      <c r="H93" s="14">
        <v>73.0</v>
      </c>
      <c r="I93" s="19">
        <v>0.03259259259259262</v>
      </c>
      <c r="J93" s="19">
        <f t="shared" si="12"/>
        <v>0.01467592593</v>
      </c>
      <c r="K93" s="20">
        <f t="shared" si="13"/>
        <v>0.006035665295</v>
      </c>
      <c r="L93" s="2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>
        <v>16.0</v>
      </c>
      <c r="B94" s="15" t="s">
        <v>243</v>
      </c>
      <c r="C94" s="15" t="s">
        <v>55</v>
      </c>
      <c r="D94" s="16" t="s">
        <v>244</v>
      </c>
      <c r="E94" s="17">
        <f t="shared" si="11"/>
        <v>60</v>
      </c>
      <c r="F94" s="18" t="s">
        <v>245</v>
      </c>
      <c r="G94" s="15" t="s">
        <v>31</v>
      </c>
      <c r="H94" s="14">
        <v>72.0</v>
      </c>
      <c r="I94" s="19">
        <v>0.033043981481481466</v>
      </c>
      <c r="J94" s="19">
        <f t="shared" si="12"/>
        <v>0.01512731481</v>
      </c>
      <c r="K94" s="20">
        <f t="shared" si="13"/>
        <v>0.00611925583</v>
      </c>
      <c r="L94" s="2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25"/>
      <c r="B95" s="26" t="s">
        <v>246</v>
      </c>
      <c r="C95" s="26" t="s">
        <v>230</v>
      </c>
      <c r="D95" s="27" t="s">
        <v>247</v>
      </c>
      <c r="E95" s="28">
        <f t="shared" si="11"/>
        <v>44</v>
      </c>
      <c r="F95" s="48" t="s">
        <v>36</v>
      </c>
      <c r="G95" s="26" t="s">
        <v>31</v>
      </c>
      <c r="H95" s="25"/>
      <c r="I95" s="29">
        <v>0.027372685185185184</v>
      </c>
      <c r="J95" s="29"/>
      <c r="K95" s="30">
        <f t="shared" si="13"/>
        <v>0.005069015775</v>
      </c>
      <c r="L95" s="31" t="s">
        <v>66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25"/>
      <c r="B96" s="26" t="s">
        <v>248</v>
      </c>
      <c r="C96" s="26" t="s">
        <v>134</v>
      </c>
      <c r="D96" s="27" t="s">
        <v>249</v>
      </c>
      <c r="E96" s="28">
        <f t="shared" si="11"/>
        <v>48</v>
      </c>
      <c r="F96" s="48" t="s">
        <v>19</v>
      </c>
      <c r="G96" s="26" t="s">
        <v>31</v>
      </c>
      <c r="H96" s="25"/>
      <c r="I96" s="29">
        <v>0.02060185185185185</v>
      </c>
      <c r="J96" s="29"/>
      <c r="K96" s="30">
        <f t="shared" si="13"/>
        <v>0.00381515775</v>
      </c>
      <c r="L96" s="31" t="s">
        <v>66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5"/>
      <c r="B97" s="26" t="s">
        <v>250</v>
      </c>
      <c r="C97" s="26" t="s">
        <v>122</v>
      </c>
      <c r="D97" s="27">
        <v>29060.0</v>
      </c>
      <c r="E97" s="28">
        <f t="shared" si="11"/>
        <v>45</v>
      </c>
      <c r="F97" s="25" t="s">
        <v>36</v>
      </c>
      <c r="G97" s="26" t="s">
        <v>20</v>
      </c>
      <c r="H97" s="25"/>
      <c r="I97" s="29">
        <v>0.023796296296296298</v>
      </c>
      <c r="J97" s="29"/>
      <c r="K97" s="30">
        <f t="shared" si="13"/>
        <v>0.004406721536</v>
      </c>
      <c r="L97" s="31" t="s">
        <v>66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2"/>
      <c r="B98" s="33" t="s">
        <v>251</v>
      </c>
      <c r="C98" s="33" t="s">
        <v>28</v>
      </c>
      <c r="D98" s="34" t="s">
        <v>252</v>
      </c>
      <c r="E98" s="35">
        <f t="shared" si="11"/>
        <v>17</v>
      </c>
      <c r="F98" s="49" t="s">
        <v>253</v>
      </c>
      <c r="G98" s="33" t="s">
        <v>20</v>
      </c>
      <c r="H98" s="32"/>
      <c r="I98" s="36" t="s">
        <v>70</v>
      </c>
      <c r="J98" s="36"/>
      <c r="K98" s="36"/>
      <c r="L98" s="38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2"/>
      <c r="B99" s="33" t="s">
        <v>254</v>
      </c>
      <c r="C99" s="33" t="s">
        <v>116</v>
      </c>
      <c r="D99" s="34" t="s">
        <v>255</v>
      </c>
      <c r="E99" s="35">
        <f t="shared" si="11"/>
        <v>37</v>
      </c>
      <c r="F99" s="49" t="s">
        <v>25</v>
      </c>
      <c r="G99" s="33" t="s">
        <v>20</v>
      </c>
      <c r="H99" s="32"/>
      <c r="I99" s="36" t="s">
        <v>70</v>
      </c>
      <c r="J99" s="36"/>
      <c r="K99" s="36"/>
      <c r="L99" s="38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3" t="s">
        <v>76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>
        <v>1.0</v>
      </c>
      <c r="B101" s="15" t="s">
        <v>256</v>
      </c>
      <c r="C101" s="15" t="s">
        <v>196</v>
      </c>
      <c r="D101" s="16" t="s">
        <v>257</v>
      </c>
      <c r="E101" s="17">
        <f t="shared" ref="E101:E117" si="14">DATEDIF(D101,"09.02.2025","y")</f>
        <v>37</v>
      </c>
      <c r="F101" s="18" t="s">
        <v>168</v>
      </c>
      <c r="G101" s="15" t="s">
        <v>20</v>
      </c>
      <c r="H101" s="14">
        <v>56.0</v>
      </c>
      <c r="I101" s="19">
        <v>0.02211805555555557</v>
      </c>
      <c r="J101" s="19">
        <f t="shared" ref="J101:J111" si="15">I101-$I$101</f>
        <v>0</v>
      </c>
      <c r="K101" s="20">
        <f t="shared" ref="K101:K115" si="16">I101/5.4</f>
        <v>0.004095936214</v>
      </c>
      <c r="L101" s="21" t="s">
        <v>21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>
        <v>2.0</v>
      </c>
      <c r="B102" s="15" t="s">
        <v>258</v>
      </c>
      <c r="C102" s="15" t="s">
        <v>259</v>
      </c>
      <c r="D102" s="16" t="s">
        <v>260</v>
      </c>
      <c r="E102" s="17">
        <f t="shared" si="14"/>
        <v>41</v>
      </c>
      <c r="F102" s="18" t="s">
        <v>80</v>
      </c>
      <c r="G102" s="15" t="s">
        <v>31</v>
      </c>
      <c r="H102" s="14">
        <v>75.0</v>
      </c>
      <c r="I102" s="19">
        <v>0.022245370370370443</v>
      </c>
      <c r="J102" s="19">
        <f t="shared" si="15"/>
        <v>0.0001273148148</v>
      </c>
      <c r="K102" s="20">
        <f t="shared" si="16"/>
        <v>0.004119513032</v>
      </c>
      <c r="L102" s="22" t="s">
        <v>26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>
        <v>3.0</v>
      </c>
      <c r="B103" s="15" t="s">
        <v>261</v>
      </c>
      <c r="C103" s="15" t="s">
        <v>262</v>
      </c>
      <c r="D103" s="16" t="s">
        <v>263</v>
      </c>
      <c r="E103" s="17">
        <f t="shared" si="14"/>
        <v>38</v>
      </c>
      <c r="F103" s="18" t="s">
        <v>168</v>
      </c>
      <c r="G103" s="15" t="s">
        <v>20</v>
      </c>
      <c r="H103" s="14">
        <v>70.0</v>
      </c>
      <c r="I103" s="19">
        <v>0.025949074074074097</v>
      </c>
      <c r="J103" s="19">
        <f t="shared" si="15"/>
        <v>0.003831018519</v>
      </c>
      <c r="K103" s="20">
        <f t="shared" si="16"/>
        <v>0.004805384088</v>
      </c>
      <c r="L103" s="23" t="s">
        <v>32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>
        <v>4.0</v>
      </c>
      <c r="B104" s="15" t="s">
        <v>264</v>
      </c>
      <c r="C104" s="15" t="s">
        <v>159</v>
      </c>
      <c r="D104" s="16" t="s">
        <v>265</v>
      </c>
      <c r="E104" s="17">
        <f t="shared" si="14"/>
        <v>41</v>
      </c>
      <c r="F104" s="18" t="s">
        <v>80</v>
      </c>
      <c r="G104" s="15" t="s">
        <v>31</v>
      </c>
      <c r="H104" s="14">
        <v>74.0</v>
      </c>
      <c r="I104" s="19">
        <v>0.026296296296296262</v>
      </c>
      <c r="J104" s="19">
        <f t="shared" si="15"/>
        <v>0.004178240741</v>
      </c>
      <c r="K104" s="20">
        <f t="shared" si="16"/>
        <v>0.004869684499</v>
      </c>
      <c r="L104" s="2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>
        <v>5.0</v>
      </c>
      <c r="B105" s="15" t="s">
        <v>266</v>
      </c>
      <c r="C105" s="15" t="s">
        <v>196</v>
      </c>
      <c r="D105" s="16" t="s">
        <v>267</v>
      </c>
      <c r="E105" s="17">
        <f t="shared" si="14"/>
        <v>42</v>
      </c>
      <c r="F105" s="18" t="s">
        <v>80</v>
      </c>
      <c r="G105" s="15" t="s">
        <v>20</v>
      </c>
      <c r="H105" s="14">
        <v>63.0</v>
      </c>
      <c r="I105" s="19">
        <v>0.026990740740740815</v>
      </c>
      <c r="J105" s="19">
        <f t="shared" si="15"/>
        <v>0.004872685185</v>
      </c>
      <c r="K105" s="20">
        <f t="shared" si="16"/>
        <v>0.004998285322</v>
      </c>
      <c r="L105" s="2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>
        <v>6.0</v>
      </c>
      <c r="B106" s="15" t="s">
        <v>268</v>
      </c>
      <c r="C106" s="15" t="s">
        <v>269</v>
      </c>
      <c r="D106" s="16" t="s">
        <v>270</v>
      </c>
      <c r="E106" s="17">
        <f t="shared" si="14"/>
        <v>43</v>
      </c>
      <c r="F106" s="18" t="s">
        <v>80</v>
      </c>
      <c r="G106" s="15" t="s">
        <v>20</v>
      </c>
      <c r="H106" s="14">
        <v>77.0</v>
      </c>
      <c r="I106" s="19">
        <v>0.02853009259259265</v>
      </c>
      <c r="J106" s="19">
        <f t="shared" si="15"/>
        <v>0.006412037037</v>
      </c>
      <c r="K106" s="20">
        <f t="shared" si="16"/>
        <v>0.00528335048</v>
      </c>
      <c r="L106" s="2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4">
        <v>7.0</v>
      </c>
      <c r="B107" s="15" t="s">
        <v>271</v>
      </c>
      <c r="C107" s="15" t="s">
        <v>272</v>
      </c>
      <c r="D107" s="16" t="s">
        <v>273</v>
      </c>
      <c r="E107" s="17">
        <f t="shared" si="14"/>
        <v>48</v>
      </c>
      <c r="F107" s="18" t="s">
        <v>84</v>
      </c>
      <c r="G107" s="15" t="s">
        <v>31</v>
      </c>
      <c r="H107" s="14">
        <v>76.0</v>
      </c>
      <c r="I107" s="19">
        <v>0.028877314814814814</v>
      </c>
      <c r="J107" s="19">
        <f t="shared" si="15"/>
        <v>0.006759259259</v>
      </c>
      <c r="K107" s="20">
        <f t="shared" si="16"/>
        <v>0.005347650892</v>
      </c>
      <c r="L107" s="2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4">
        <v>8.0</v>
      </c>
      <c r="B108" s="15" t="s">
        <v>274</v>
      </c>
      <c r="C108" s="15" t="s">
        <v>275</v>
      </c>
      <c r="D108" s="16" t="s">
        <v>276</v>
      </c>
      <c r="E108" s="17">
        <f t="shared" si="14"/>
        <v>34</v>
      </c>
      <c r="F108" s="18" t="s">
        <v>175</v>
      </c>
      <c r="G108" s="15" t="s">
        <v>31</v>
      </c>
      <c r="H108" s="14">
        <v>54.0</v>
      </c>
      <c r="I108" s="19">
        <v>0.028900462962963003</v>
      </c>
      <c r="J108" s="19">
        <f t="shared" si="15"/>
        <v>0.006782407407</v>
      </c>
      <c r="K108" s="20">
        <f t="shared" si="16"/>
        <v>0.005351937586</v>
      </c>
      <c r="L108" s="2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4">
        <v>9.0</v>
      </c>
      <c r="B109" s="15" t="s">
        <v>277</v>
      </c>
      <c r="C109" s="15" t="s">
        <v>196</v>
      </c>
      <c r="D109" s="16" t="s">
        <v>278</v>
      </c>
      <c r="E109" s="17">
        <f t="shared" si="14"/>
        <v>37</v>
      </c>
      <c r="F109" s="18" t="s">
        <v>168</v>
      </c>
      <c r="G109" s="15" t="s">
        <v>31</v>
      </c>
      <c r="H109" s="14">
        <v>78.0</v>
      </c>
      <c r="I109" s="19">
        <v>0.029756944444444433</v>
      </c>
      <c r="J109" s="19">
        <f t="shared" si="15"/>
        <v>0.007638888889</v>
      </c>
      <c r="K109" s="20">
        <f t="shared" si="16"/>
        <v>0.005510545267</v>
      </c>
      <c r="L109" s="2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4">
        <v>10.0</v>
      </c>
      <c r="B110" s="15" t="s">
        <v>279</v>
      </c>
      <c r="C110" s="15" t="s">
        <v>159</v>
      </c>
      <c r="D110" s="16" t="s">
        <v>280</v>
      </c>
      <c r="E110" s="17">
        <f t="shared" si="14"/>
        <v>47</v>
      </c>
      <c r="F110" s="18" t="s">
        <v>84</v>
      </c>
      <c r="G110" s="15" t="s">
        <v>20</v>
      </c>
      <c r="H110" s="14">
        <v>58.0</v>
      </c>
      <c r="I110" s="19">
        <v>0.030069444444444482</v>
      </c>
      <c r="J110" s="19">
        <f t="shared" si="15"/>
        <v>0.007951388889</v>
      </c>
      <c r="K110" s="20">
        <f t="shared" si="16"/>
        <v>0.005568415638</v>
      </c>
      <c r="L110" s="2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4">
        <v>11.0</v>
      </c>
      <c r="B111" s="15" t="s">
        <v>281</v>
      </c>
      <c r="C111" s="15" t="s">
        <v>156</v>
      </c>
      <c r="D111" s="16" t="s">
        <v>282</v>
      </c>
      <c r="E111" s="17">
        <f t="shared" si="14"/>
        <v>38</v>
      </c>
      <c r="F111" s="18" t="s">
        <v>168</v>
      </c>
      <c r="G111" s="15" t="s">
        <v>31</v>
      </c>
      <c r="H111" s="14">
        <v>79.0</v>
      </c>
      <c r="I111" s="19">
        <v>0.03241898148148148</v>
      </c>
      <c r="J111" s="19">
        <f t="shared" si="15"/>
        <v>0.01030092593</v>
      </c>
      <c r="K111" s="20">
        <f t="shared" si="16"/>
        <v>0.006003515089</v>
      </c>
      <c r="L111" s="2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25"/>
      <c r="B112" s="26" t="s">
        <v>283</v>
      </c>
      <c r="C112" s="26" t="s">
        <v>156</v>
      </c>
      <c r="D112" s="27" t="s">
        <v>284</v>
      </c>
      <c r="E112" s="28">
        <f t="shared" si="14"/>
        <v>46</v>
      </c>
      <c r="F112" s="48" t="s">
        <v>84</v>
      </c>
      <c r="G112" s="26" t="s">
        <v>31</v>
      </c>
      <c r="H112" s="25"/>
      <c r="I112" s="29">
        <v>0.026296296296296297</v>
      </c>
      <c r="J112" s="29"/>
      <c r="K112" s="30">
        <f t="shared" si="16"/>
        <v>0.004869684499</v>
      </c>
      <c r="L112" s="31" t="s">
        <v>66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25"/>
      <c r="B113" s="26" t="s">
        <v>285</v>
      </c>
      <c r="C113" s="26" t="s">
        <v>286</v>
      </c>
      <c r="D113" s="27" t="s">
        <v>287</v>
      </c>
      <c r="E113" s="28">
        <f t="shared" si="14"/>
        <v>46</v>
      </c>
      <c r="F113" s="48" t="s">
        <v>84</v>
      </c>
      <c r="G113" s="26" t="s">
        <v>288</v>
      </c>
      <c r="H113" s="25"/>
      <c r="I113" s="29">
        <v>0.03111111111111111</v>
      </c>
      <c r="J113" s="29"/>
      <c r="K113" s="30">
        <f t="shared" si="16"/>
        <v>0.005761316872</v>
      </c>
      <c r="L113" s="31" t="s">
        <v>66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25"/>
      <c r="B114" s="26" t="s">
        <v>289</v>
      </c>
      <c r="C114" s="26" t="s">
        <v>78</v>
      </c>
      <c r="D114" s="27" t="s">
        <v>290</v>
      </c>
      <c r="E114" s="28">
        <f t="shared" si="14"/>
        <v>54</v>
      </c>
      <c r="F114" s="48" t="s">
        <v>161</v>
      </c>
      <c r="G114" s="26" t="s">
        <v>20</v>
      </c>
      <c r="H114" s="25"/>
      <c r="I114" s="29">
        <v>0.034861111111111114</v>
      </c>
      <c r="J114" s="29"/>
      <c r="K114" s="30">
        <f t="shared" si="16"/>
        <v>0.006455761317</v>
      </c>
      <c r="L114" s="31" t="s">
        <v>66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5"/>
      <c r="B115" s="26" t="s">
        <v>291</v>
      </c>
      <c r="C115" s="26" t="s">
        <v>156</v>
      </c>
      <c r="D115" s="27" t="s">
        <v>292</v>
      </c>
      <c r="E115" s="28">
        <f t="shared" si="14"/>
        <v>51</v>
      </c>
      <c r="F115" s="48" t="s">
        <v>161</v>
      </c>
      <c r="G115" s="26" t="s">
        <v>293</v>
      </c>
      <c r="H115" s="25"/>
      <c r="I115" s="29">
        <v>0.027685185185185184</v>
      </c>
      <c r="J115" s="29"/>
      <c r="K115" s="30">
        <f t="shared" si="16"/>
        <v>0.005126886145</v>
      </c>
      <c r="L115" s="31" t="s">
        <v>66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2"/>
      <c r="B116" s="33" t="s">
        <v>294</v>
      </c>
      <c r="C116" s="33" t="s">
        <v>193</v>
      </c>
      <c r="D116" s="34">
        <v>26076.0</v>
      </c>
      <c r="E116" s="35">
        <f t="shared" si="14"/>
        <v>53</v>
      </c>
      <c r="F116" s="49" t="s">
        <v>161</v>
      </c>
      <c r="G116" s="33" t="s">
        <v>75</v>
      </c>
      <c r="H116" s="32"/>
      <c r="I116" s="36" t="s">
        <v>70</v>
      </c>
      <c r="J116" s="36"/>
      <c r="K116" s="36"/>
      <c r="L116" s="3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2"/>
      <c r="B117" s="33" t="s">
        <v>295</v>
      </c>
      <c r="C117" s="33" t="s">
        <v>163</v>
      </c>
      <c r="D117" s="34" t="s">
        <v>296</v>
      </c>
      <c r="E117" s="35">
        <f t="shared" si="14"/>
        <v>28</v>
      </c>
      <c r="F117" s="49" t="s">
        <v>175</v>
      </c>
      <c r="G117" s="33" t="s">
        <v>297</v>
      </c>
      <c r="H117" s="32"/>
      <c r="I117" s="36" t="s">
        <v>70</v>
      </c>
      <c r="J117" s="36"/>
      <c r="K117" s="36"/>
      <c r="L117" s="38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" t="s">
        <v>298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" t="s">
        <v>1</v>
      </c>
      <c r="B120" s="7" t="s">
        <v>2</v>
      </c>
      <c r="C120" s="2"/>
      <c r="D120" s="2"/>
      <c r="E120" s="2"/>
      <c r="F120" s="2"/>
      <c r="G120" s="3"/>
      <c r="H120" s="5" t="s">
        <v>3</v>
      </c>
      <c r="I120" s="7" t="s">
        <v>4</v>
      </c>
      <c r="J120" s="2"/>
      <c r="K120" s="8"/>
      <c r="L120" s="5" t="s">
        <v>5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9"/>
      <c r="B121" s="10" t="s">
        <v>6</v>
      </c>
      <c r="C121" s="11" t="s">
        <v>7</v>
      </c>
      <c r="D121" s="12" t="s">
        <v>8</v>
      </c>
      <c r="E121" s="11" t="s">
        <v>9</v>
      </c>
      <c r="F121" s="11" t="s">
        <v>10</v>
      </c>
      <c r="G121" s="10" t="s">
        <v>11</v>
      </c>
      <c r="H121" s="9"/>
      <c r="I121" s="10" t="s">
        <v>12</v>
      </c>
      <c r="J121" s="10" t="s">
        <v>13</v>
      </c>
      <c r="K121" s="10" t="s">
        <v>14</v>
      </c>
      <c r="L121" s="9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0" t="s">
        <v>299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4">
        <v>1.0</v>
      </c>
      <c r="B123" s="15" t="s">
        <v>133</v>
      </c>
      <c r="C123" s="15" t="s">
        <v>300</v>
      </c>
      <c r="D123" s="16" t="s">
        <v>301</v>
      </c>
      <c r="E123" s="17">
        <f t="shared" ref="E123:E126" si="17">DATEDIF(D123,"09.02.2025","y")</f>
        <v>7</v>
      </c>
      <c r="F123" s="18" t="s">
        <v>302</v>
      </c>
      <c r="G123" s="15" t="s">
        <v>31</v>
      </c>
      <c r="H123" s="14">
        <v>1.0</v>
      </c>
      <c r="I123" s="19">
        <v>0.005011574074074043</v>
      </c>
      <c r="J123" s="19">
        <f t="shared" ref="J123:J124" si="18">I123-$I$123</f>
        <v>0</v>
      </c>
      <c r="K123" s="20">
        <f t="shared" ref="K123:K126" si="19">I123/1.15</f>
        <v>0.004357890499</v>
      </c>
      <c r="L123" s="21" t="s">
        <v>21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4">
        <v>2.0</v>
      </c>
      <c r="B124" s="15" t="s">
        <v>303</v>
      </c>
      <c r="C124" s="15" t="s">
        <v>45</v>
      </c>
      <c r="D124" s="16" t="s">
        <v>304</v>
      </c>
      <c r="E124" s="17">
        <f t="shared" si="17"/>
        <v>6</v>
      </c>
      <c r="F124" s="18" t="s">
        <v>302</v>
      </c>
      <c r="G124" s="15" t="s">
        <v>20</v>
      </c>
      <c r="H124" s="14">
        <v>3.0</v>
      </c>
      <c r="I124" s="19">
        <v>0.005891203703703662</v>
      </c>
      <c r="J124" s="19">
        <f t="shared" si="18"/>
        <v>0.0008796296296</v>
      </c>
      <c r="K124" s="20">
        <f t="shared" si="19"/>
        <v>0.005122785829</v>
      </c>
      <c r="L124" s="22" t="s">
        <v>26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25"/>
      <c r="B125" s="26" t="s">
        <v>234</v>
      </c>
      <c r="C125" s="26" t="s">
        <v>221</v>
      </c>
      <c r="D125" s="27">
        <v>42395.0</v>
      </c>
      <c r="E125" s="28">
        <f t="shared" si="17"/>
        <v>9</v>
      </c>
      <c r="F125" s="48" t="s">
        <v>302</v>
      </c>
      <c r="G125" s="26" t="s">
        <v>20</v>
      </c>
      <c r="H125" s="25"/>
      <c r="I125" s="29">
        <v>0.005462962962962963</v>
      </c>
      <c r="J125" s="29"/>
      <c r="K125" s="30">
        <f t="shared" si="19"/>
        <v>0.004750402576</v>
      </c>
      <c r="L125" s="31" t="s">
        <v>66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25"/>
      <c r="B126" s="26" t="s">
        <v>305</v>
      </c>
      <c r="C126" s="26" t="s">
        <v>28</v>
      </c>
      <c r="D126" s="27" t="s">
        <v>306</v>
      </c>
      <c r="E126" s="28">
        <f t="shared" si="17"/>
        <v>7</v>
      </c>
      <c r="F126" s="48" t="s">
        <v>302</v>
      </c>
      <c r="G126" s="26" t="s">
        <v>20</v>
      </c>
      <c r="H126" s="25"/>
      <c r="I126" s="29">
        <v>0.006319444444444444</v>
      </c>
      <c r="J126" s="29"/>
      <c r="K126" s="30">
        <f t="shared" si="19"/>
        <v>0.005495169082</v>
      </c>
      <c r="L126" s="31" t="s">
        <v>66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0" t="s">
        <v>307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4">
        <v>1.0</v>
      </c>
      <c r="B128" s="15" t="s">
        <v>308</v>
      </c>
      <c r="C128" s="15" t="s">
        <v>163</v>
      </c>
      <c r="D128" s="16" t="s">
        <v>309</v>
      </c>
      <c r="E128" s="17">
        <f>DATEDIF(D128,"09.02.2025","y")</f>
        <v>10</v>
      </c>
      <c r="F128" s="18" t="s">
        <v>310</v>
      </c>
      <c r="G128" s="15" t="s">
        <v>20</v>
      </c>
      <c r="H128" s="14">
        <v>2.0</v>
      </c>
      <c r="I128" s="19">
        <v>0.005150462962962954</v>
      </c>
      <c r="J128" s="19">
        <f>I128-$I$128</f>
        <v>0</v>
      </c>
      <c r="K128" s="20">
        <f>I128/1.15</f>
        <v>0.004478663446</v>
      </c>
      <c r="L128" s="21" t="s">
        <v>21</v>
      </c>
      <c r="M128" s="4"/>
      <c r="N128" s="4" t="s">
        <v>311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1"/>
      <c r="B285" s="4"/>
      <c r="C285" s="4"/>
      <c r="D285" s="52"/>
      <c r="E285" s="4"/>
      <c r="F285" s="4"/>
      <c r="G285" s="4"/>
      <c r="H285" s="5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1"/>
      <c r="B286" s="4"/>
      <c r="C286" s="4"/>
      <c r="D286" s="52"/>
      <c r="E286" s="4"/>
      <c r="F286" s="4"/>
      <c r="G286" s="4"/>
      <c r="H286" s="5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1"/>
      <c r="B287" s="4"/>
      <c r="C287" s="4"/>
      <c r="D287" s="52"/>
      <c r="E287" s="4"/>
      <c r="F287" s="4"/>
      <c r="G287" s="4"/>
      <c r="H287" s="5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1"/>
      <c r="B288" s="4"/>
      <c r="C288" s="4"/>
      <c r="D288" s="52"/>
      <c r="E288" s="4"/>
      <c r="F288" s="4"/>
      <c r="G288" s="4"/>
      <c r="H288" s="5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1"/>
      <c r="B289" s="4"/>
      <c r="C289" s="4"/>
      <c r="D289" s="52"/>
      <c r="E289" s="4"/>
      <c r="F289" s="4"/>
      <c r="G289" s="4"/>
      <c r="H289" s="5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1"/>
      <c r="B290" s="4"/>
      <c r="C290" s="4"/>
      <c r="D290" s="52"/>
      <c r="E290" s="4"/>
      <c r="F290" s="4"/>
      <c r="G290" s="4"/>
      <c r="H290" s="5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1"/>
      <c r="B291" s="4"/>
      <c r="C291" s="4"/>
      <c r="D291" s="52"/>
      <c r="E291" s="4"/>
      <c r="F291" s="4"/>
      <c r="G291" s="4"/>
      <c r="H291" s="5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1"/>
      <c r="B292" s="4"/>
      <c r="C292" s="4"/>
      <c r="D292" s="52"/>
      <c r="E292" s="4"/>
      <c r="F292" s="4"/>
      <c r="G292" s="4"/>
      <c r="H292" s="5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1"/>
      <c r="B293" s="4"/>
      <c r="C293" s="4"/>
      <c r="D293" s="52"/>
      <c r="E293" s="4"/>
      <c r="F293" s="4"/>
      <c r="G293" s="4"/>
      <c r="H293" s="5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1"/>
      <c r="B294" s="4"/>
      <c r="C294" s="4"/>
      <c r="D294" s="52"/>
      <c r="E294" s="4"/>
      <c r="F294" s="4"/>
      <c r="G294" s="4"/>
      <c r="H294" s="5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1"/>
      <c r="B295" s="4"/>
      <c r="C295" s="4"/>
      <c r="D295" s="52"/>
      <c r="E295" s="4"/>
      <c r="F295" s="4"/>
      <c r="G295" s="4"/>
      <c r="H295" s="5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1"/>
      <c r="B296" s="4"/>
      <c r="C296" s="4"/>
      <c r="D296" s="52"/>
      <c r="E296" s="4"/>
      <c r="F296" s="4"/>
      <c r="G296" s="4"/>
      <c r="H296" s="5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1"/>
      <c r="B297" s="4"/>
      <c r="C297" s="4"/>
      <c r="D297" s="52"/>
      <c r="E297" s="4"/>
      <c r="F297" s="4"/>
      <c r="G297" s="4"/>
      <c r="H297" s="5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1"/>
      <c r="B298" s="4"/>
      <c r="C298" s="4"/>
      <c r="D298" s="52"/>
      <c r="E298" s="4"/>
      <c r="F298" s="4"/>
      <c r="G298" s="4"/>
      <c r="H298" s="5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1"/>
      <c r="B299" s="4"/>
      <c r="C299" s="4"/>
      <c r="D299" s="52"/>
      <c r="E299" s="4"/>
      <c r="F299" s="4"/>
      <c r="G299" s="4"/>
      <c r="H299" s="5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1"/>
      <c r="B300" s="4"/>
      <c r="C300" s="4"/>
      <c r="D300" s="52"/>
      <c r="E300" s="4"/>
      <c r="F300" s="4"/>
      <c r="G300" s="4"/>
      <c r="H300" s="5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1"/>
      <c r="B301" s="4"/>
      <c r="C301" s="4"/>
      <c r="D301" s="52"/>
      <c r="E301" s="4"/>
      <c r="F301" s="4"/>
      <c r="G301" s="4"/>
      <c r="H301" s="5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1"/>
      <c r="B302" s="4"/>
      <c r="C302" s="4"/>
      <c r="D302" s="52"/>
      <c r="E302" s="4"/>
      <c r="F302" s="4"/>
      <c r="G302" s="4"/>
      <c r="H302" s="5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1"/>
      <c r="B303" s="4"/>
      <c r="C303" s="4"/>
      <c r="D303" s="52"/>
      <c r="E303" s="4"/>
      <c r="F303" s="4"/>
      <c r="G303" s="4"/>
      <c r="H303" s="5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1"/>
      <c r="B304" s="4"/>
      <c r="C304" s="4"/>
      <c r="D304" s="52"/>
      <c r="E304" s="4"/>
      <c r="F304" s="4"/>
      <c r="G304" s="4"/>
      <c r="H304" s="5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1"/>
      <c r="B305" s="4"/>
      <c r="C305" s="4"/>
      <c r="D305" s="52"/>
      <c r="E305" s="4"/>
      <c r="F305" s="4"/>
      <c r="G305" s="4"/>
      <c r="H305" s="5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1"/>
      <c r="B306" s="4"/>
      <c r="C306" s="4"/>
      <c r="D306" s="52"/>
      <c r="E306" s="4"/>
      <c r="F306" s="4"/>
      <c r="G306" s="4"/>
      <c r="H306" s="5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1"/>
      <c r="B307" s="4"/>
      <c r="C307" s="4"/>
      <c r="D307" s="52"/>
      <c r="E307" s="4"/>
      <c r="F307" s="4"/>
      <c r="G307" s="4"/>
      <c r="H307" s="5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1"/>
      <c r="B308" s="4"/>
      <c r="C308" s="4"/>
      <c r="D308" s="52"/>
      <c r="E308" s="4"/>
      <c r="F308" s="4"/>
      <c r="G308" s="4"/>
      <c r="H308" s="5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1"/>
      <c r="B309" s="4"/>
      <c r="C309" s="4"/>
      <c r="D309" s="52"/>
      <c r="E309" s="4"/>
      <c r="F309" s="4"/>
      <c r="G309" s="4"/>
      <c r="H309" s="5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1"/>
      <c r="B310" s="4"/>
      <c r="C310" s="4"/>
      <c r="D310" s="52"/>
      <c r="E310" s="4"/>
      <c r="F310" s="4"/>
      <c r="G310" s="4"/>
      <c r="H310" s="5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1"/>
      <c r="B311" s="4"/>
      <c r="C311" s="4"/>
      <c r="D311" s="52"/>
      <c r="E311" s="4"/>
      <c r="F311" s="4"/>
      <c r="G311" s="4"/>
      <c r="H311" s="5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1"/>
      <c r="B312" s="4"/>
      <c r="C312" s="4"/>
      <c r="D312" s="52"/>
      <c r="E312" s="4"/>
      <c r="F312" s="4"/>
      <c r="G312" s="4"/>
      <c r="H312" s="5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1"/>
      <c r="B313" s="4"/>
      <c r="C313" s="4"/>
      <c r="D313" s="52"/>
      <c r="E313" s="4"/>
      <c r="F313" s="4"/>
      <c r="G313" s="4"/>
      <c r="H313" s="5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1"/>
      <c r="B314" s="4"/>
      <c r="C314" s="4"/>
      <c r="D314" s="52"/>
      <c r="E314" s="4"/>
      <c r="F314" s="4"/>
      <c r="G314" s="4"/>
      <c r="H314" s="5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1"/>
      <c r="B315" s="4"/>
      <c r="C315" s="4"/>
      <c r="D315" s="52"/>
      <c r="E315" s="4"/>
      <c r="F315" s="4"/>
      <c r="G315" s="4"/>
      <c r="H315" s="5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1"/>
      <c r="B316" s="4"/>
      <c r="C316" s="4"/>
      <c r="D316" s="52"/>
      <c r="E316" s="4"/>
      <c r="F316" s="4"/>
      <c r="G316" s="4"/>
      <c r="H316" s="5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1"/>
      <c r="B317" s="4"/>
      <c r="C317" s="4"/>
      <c r="D317" s="52"/>
      <c r="E317" s="4"/>
      <c r="F317" s="4"/>
      <c r="G317" s="4"/>
      <c r="H317" s="5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1"/>
      <c r="B318" s="4"/>
      <c r="C318" s="4"/>
      <c r="D318" s="52"/>
      <c r="E318" s="4"/>
      <c r="F318" s="4"/>
      <c r="G318" s="4"/>
      <c r="H318" s="5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1"/>
      <c r="B319" s="4"/>
      <c r="C319" s="4"/>
      <c r="D319" s="52"/>
      <c r="E319" s="4"/>
      <c r="F319" s="4"/>
      <c r="G319" s="4"/>
      <c r="H319" s="5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1"/>
      <c r="B320" s="4"/>
      <c r="C320" s="4"/>
      <c r="D320" s="52"/>
      <c r="E320" s="4"/>
      <c r="F320" s="4"/>
      <c r="G320" s="4"/>
      <c r="H320" s="5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1"/>
      <c r="B321" s="4"/>
      <c r="C321" s="4"/>
      <c r="D321" s="52"/>
      <c r="E321" s="4"/>
      <c r="F321" s="4"/>
      <c r="G321" s="4"/>
      <c r="H321" s="5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1"/>
      <c r="B322" s="4"/>
      <c r="C322" s="4"/>
      <c r="D322" s="52"/>
      <c r="E322" s="4"/>
      <c r="F322" s="4"/>
      <c r="G322" s="4"/>
      <c r="H322" s="5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51"/>
      <c r="B323" s="4"/>
      <c r="C323" s="4"/>
      <c r="D323" s="52"/>
      <c r="E323" s="4"/>
      <c r="F323" s="4"/>
      <c r="G323" s="4"/>
      <c r="H323" s="5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51"/>
      <c r="B324" s="4"/>
      <c r="C324" s="4"/>
      <c r="D324" s="52"/>
      <c r="E324" s="4"/>
      <c r="F324" s="4"/>
      <c r="G324" s="4"/>
      <c r="H324" s="5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51"/>
      <c r="B325" s="4"/>
      <c r="C325" s="4"/>
      <c r="D325" s="52"/>
      <c r="E325" s="4"/>
      <c r="F325" s="4"/>
      <c r="G325" s="4"/>
      <c r="H325" s="5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51"/>
      <c r="B326" s="4"/>
      <c r="C326" s="4"/>
      <c r="D326" s="52"/>
      <c r="E326" s="4"/>
      <c r="F326" s="4"/>
      <c r="G326" s="4"/>
      <c r="H326" s="5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21:L21"/>
    <mergeCell ref="A24:L24"/>
    <mergeCell ref="A25:L25"/>
    <mergeCell ref="A26:A27"/>
    <mergeCell ref="H26:H27"/>
    <mergeCell ref="I26:K26"/>
    <mergeCell ref="L26:L27"/>
    <mergeCell ref="B76:G76"/>
    <mergeCell ref="I76:K76"/>
    <mergeCell ref="B26:G26"/>
    <mergeCell ref="A28:L28"/>
    <mergeCell ref="A57:L57"/>
    <mergeCell ref="A74:L74"/>
    <mergeCell ref="A75:L75"/>
    <mergeCell ref="A76:A77"/>
    <mergeCell ref="H76:H77"/>
    <mergeCell ref="B120:G120"/>
    <mergeCell ref="I120:K120"/>
    <mergeCell ref="L120:L121"/>
    <mergeCell ref="A122:L122"/>
    <mergeCell ref="A127:L127"/>
    <mergeCell ref="L76:L77"/>
    <mergeCell ref="A78:L78"/>
    <mergeCell ref="A100:L100"/>
    <mergeCell ref="A118:L118"/>
    <mergeCell ref="A119:L119"/>
    <mergeCell ref="A120:A121"/>
    <mergeCell ref="H120:H121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330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71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889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403</v>
      </c>
      <c r="C5" s="15" t="s">
        <v>61</v>
      </c>
      <c r="D5" s="16">
        <v>31399.0</v>
      </c>
      <c r="E5" s="17">
        <f t="shared" ref="E5:E18" si="1">DATEDIF(D5,"23.11.2025","y")</f>
        <v>39</v>
      </c>
      <c r="F5" s="18" t="s">
        <v>36</v>
      </c>
      <c r="G5" s="15" t="s">
        <v>31</v>
      </c>
      <c r="H5" s="14">
        <v>205.0</v>
      </c>
      <c r="I5" s="19">
        <v>0.06594907407407408</v>
      </c>
      <c r="J5" s="19">
        <f t="shared" ref="J5:J18" si="2">I5-$I$5</f>
        <v>0</v>
      </c>
      <c r="K5" s="20">
        <f t="shared" ref="K5:K18" si="3">I5/18.9</f>
        <v>0.003489368999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315</v>
      </c>
      <c r="C6" s="15" t="s">
        <v>50</v>
      </c>
      <c r="D6" s="16">
        <v>32918.0</v>
      </c>
      <c r="E6" s="17">
        <f t="shared" si="1"/>
        <v>35</v>
      </c>
      <c r="F6" s="18" t="s">
        <v>80</v>
      </c>
      <c r="G6" s="15" t="s">
        <v>31</v>
      </c>
      <c r="H6" s="14">
        <v>216.0</v>
      </c>
      <c r="I6" s="19">
        <v>0.06851851851851852</v>
      </c>
      <c r="J6" s="19">
        <f t="shared" si="2"/>
        <v>0.002569444444</v>
      </c>
      <c r="K6" s="20">
        <f t="shared" si="3"/>
        <v>0.00362531844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890</v>
      </c>
      <c r="C7" s="15" t="s">
        <v>38</v>
      </c>
      <c r="D7" s="16">
        <v>34246.0</v>
      </c>
      <c r="E7" s="17">
        <f t="shared" si="1"/>
        <v>32</v>
      </c>
      <c r="F7" s="18" t="s">
        <v>168</v>
      </c>
      <c r="G7" s="15" t="s">
        <v>31</v>
      </c>
      <c r="H7" s="14">
        <v>212.0</v>
      </c>
      <c r="I7" s="19">
        <v>0.06875</v>
      </c>
      <c r="J7" s="19">
        <f t="shared" si="2"/>
        <v>0.002800925926</v>
      </c>
      <c r="K7" s="20">
        <f t="shared" si="3"/>
        <v>0.003637566138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792</v>
      </c>
      <c r="C8" s="15" t="s">
        <v>34</v>
      </c>
      <c r="D8" s="16">
        <v>28804.0</v>
      </c>
      <c r="E8" s="17">
        <f t="shared" si="1"/>
        <v>47</v>
      </c>
      <c r="F8" s="18" t="s">
        <v>80</v>
      </c>
      <c r="G8" s="15" t="s">
        <v>288</v>
      </c>
      <c r="H8" s="14">
        <v>215.0</v>
      </c>
      <c r="I8" s="19">
        <v>0.07084490740740741</v>
      </c>
      <c r="J8" s="19">
        <f t="shared" si="2"/>
        <v>0.004895833333</v>
      </c>
      <c r="K8" s="20">
        <f t="shared" si="3"/>
        <v>0.003748407799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891</v>
      </c>
      <c r="C9" s="15" t="s">
        <v>122</v>
      </c>
      <c r="D9" s="16">
        <v>31414.0</v>
      </c>
      <c r="E9" s="17">
        <f t="shared" si="1"/>
        <v>39</v>
      </c>
      <c r="F9" s="18" t="s">
        <v>175</v>
      </c>
      <c r="G9" s="15" t="s">
        <v>20</v>
      </c>
      <c r="H9" s="14">
        <v>213.0</v>
      </c>
      <c r="I9" s="19">
        <v>0.07331018518518519</v>
      </c>
      <c r="J9" s="19">
        <f t="shared" si="2"/>
        <v>0.007361111111</v>
      </c>
      <c r="K9" s="20">
        <f t="shared" si="3"/>
        <v>0.003878845777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6.0</v>
      </c>
      <c r="B10" s="15" t="s">
        <v>892</v>
      </c>
      <c r="C10" s="15" t="s">
        <v>38</v>
      </c>
      <c r="D10" s="16">
        <v>29095.0</v>
      </c>
      <c r="E10" s="17">
        <f t="shared" si="1"/>
        <v>46</v>
      </c>
      <c r="F10" s="18" t="s">
        <v>19</v>
      </c>
      <c r="G10" s="15" t="s">
        <v>20</v>
      </c>
      <c r="H10" s="14">
        <v>207.0</v>
      </c>
      <c r="I10" s="19">
        <v>0.07538194444444445</v>
      </c>
      <c r="J10" s="19">
        <f t="shared" si="2"/>
        <v>0.00943287037</v>
      </c>
      <c r="K10" s="20">
        <f t="shared" si="3"/>
        <v>0.003988462669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>
        <v>7.0</v>
      </c>
      <c r="B11" s="15" t="s">
        <v>440</v>
      </c>
      <c r="C11" s="15" t="s">
        <v>348</v>
      </c>
      <c r="D11" s="16">
        <v>30974.0</v>
      </c>
      <c r="E11" s="17">
        <f t="shared" si="1"/>
        <v>41</v>
      </c>
      <c r="F11" s="18" t="s">
        <v>175</v>
      </c>
      <c r="G11" s="15" t="s">
        <v>31</v>
      </c>
      <c r="H11" s="14">
        <v>210.0</v>
      </c>
      <c r="I11" s="19">
        <v>0.0757638888888889</v>
      </c>
      <c r="J11" s="19">
        <f t="shared" si="2"/>
        <v>0.009814814815</v>
      </c>
      <c r="K11" s="20">
        <f t="shared" si="3"/>
        <v>0.00400867137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>
        <v>8.0</v>
      </c>
      <c r="B12" s="15" t="s">
        <v>52</v>
      </c>
      <c r="C12" s="15" t="s">
        <v>53</v>
      </c>
      <c r="D12" s="16">
        <v>34233.0</v>
      </c>
      <c r="E12" s="17">
        <f t="shared" si="1"/>
        <v>32</v>
      </c>
      <c r="F12" s="18" t="s">
        <v>25</v>
      </c>
      <c r="G12" s="15" t="s">
        <v>20</v>
      </c>
      <c r="H12" s="14">
        <v>219.0</v>
      </c>
      <c r="I12" s="19">
        <v>0.07862268518518518</v>
      </c>
      <c r="J12" s="19">
        <f t="shared" si="2"/>
        <v>0.01267361111</v>
      </c>
      <c r="K12" s="20">
        <f t="shared" si="3"/>
        <v>0.004159930433</v>
      </c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4">
        <v>9.0</v>
      </c>
      <c r="B13" s="15" t="s">
        <v>893</v>
      </c>
      <c r="C13" s="15" t="s">
        <v>65</v>
      </c>
      <c r="D13" s="16">
        <v>34965.0</v>
      </c>
      <c r="E13" s="17">
        <f t="shared" si="1"/>
        <v>30</v>
      </c>
      <c r="F13" s="18" t="s">
        <v>84</v>
      </c>
      <c r="G13" s="15" t="s">
        <v>570</v>
      </c>
      <c r="H13" s="14">
        <v>204.0</v>
      </c>
      <c r="I13" s="19">
        <v>0.08084490740740741</v>
      </c>
      <c r="J13" s="19">
        <f t="shared" si="2"/>
        <v>0.01489583333</v>
      </c>
      <c r="K13" s="20">
        <f t="shared" si="3"/>
        <v>0.004277508328</v>
      </c>
      <c r="L13" s="2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>
        <v>10.0</v>
      </c>
      <c r="B14" s="15" t="s">
        <v>894</v>
      </c>
      <c r="C14" s="15" t="s">
        <v>34</v>
      </c>
      <c r="D14" s="16">
        <v>32863.0</v>
      </c>
      <c r="E14" s="17">
        <f t="shared" si="1"/>
        <v>35</v>
      </c>
      <c r="F14" s="18" t="s">
        <v>36</v>
      </c>
      <c r="G14" s="15" t="s">
        <v>20</v>
      </c>
      <c r="H14" s="14">
        <v>202.0</v>
      </c>
      <c r="I14" s="19">
        <v>0.08456018518518518</v>
      </c>
      <c r="J14" s="19">
        <f t="shared" si="2"/>
        <v>0.01861111111</v>
      </c>
      <c r="K14" s="20">
        <f t="shared" si="3"/>
        <v>0.004474083872</v>
      </c>
      <c r="L14" s="2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>
        <v>11.0</v>
      </c>
      <c r="B15" s="15" t="s">
        <v>64</v>
      </c>
      <c r="C15" s="15" t="s">
        <v>65</v>
      </c>
      <c r="D15" s="16">
        <v>30955.0</v>
      </c>
      <c r="E15" s="17">
        <f t="shared" si="1"/>
        <v>41</v>
      </c>
      <c r="F15" s="18" t="s">
        <v>36</v>
      </c>
      <c r="G15" s="15" t="s">
        <v>31</v>
      </c>
      <c r="H15" s="14">
        <v>206.0</v>
      </c>
      <c r="I15" s="19">
        <v>0.08501157407407407</v>
      </c>
      <c r="J15" s="19">
        <f t="shared" si="2"/>
        <v>0.0190625</v>
      </c>
      <c r="K15" s="20">
        <f t="shared" si="3"/>
        <v>0.004497966882</v>
      </c>
      <c r="L15" s="2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12.0</v>
      </c>
      <c r="B16" s="15" t="s">
        <v>895</v>
      </c>
      <c r="C16" s="15" t="s">
        <v>230</v>
      </c>
      <c r="D16" s="16">
        <v>33795.0</v>
      </c>
      <c r="E16" s="17">
        <f t="shared" si="1"/>
        <v>33</v>
      </c>
      <c r="F16" s="18" t="s">
        <v>25</v>
      </c>
      <c r="G16" s="15" t="s">
        <v>31</v>
      </c>
      <c r="H16" s="14">
        <v>203.0</v>
      </c>
      <c r="I16" s="19">
        <v>0.08520833333333333</v>
      </c>
      <c r="J16" s="19">
        <f t="shared" si="2"/>
        <v>0.01925925926</v>
      </c>
      <c r="K16" s="20">
        <f t="shared" si="3"/>
        <v>0.004508377425</v>
      </c>
      <c r="L16" s="2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>
        <v>13.0</v>
      </c>
      <c r="B17" s="15" t="s">
        <v>800</v>
      </c>
      <c r="C17" s="15" t="s">
        <v>348</v>
      </c>
      <c r="D17" s="16">
        <v>28259.0</v>
      </c>
      <c r="E17" s="17">
        <f t="shared" si="1"/>
        <v>48</v>
      </c>
      <c r="F17" s="18" t="s">
        <v>219</v>
      </c>
      <c r="G17" s="15" t="s">
        <v>20</v>
      </c>
      <c r="H17" s="14">
        <v>217.0</v>
      </c>
      <c r="I17" s="19">
        <v>0.09045138888888889</v>
      </c>
      <c r="J17" s="19">
        <f t="shared" si="2"/>
        <v>0.02450231481</v>
      </c>
      <c r="K17" s="20">
        <f t="shared" si="3"/>
        <v>0.004785787772</v>
      </c>
      <c r="L17" s="2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4">
        <v>14.0</v>
      </c>
      <c r="B18" s="15" t="s">
        <v>896</v>
      </c>
      <c r="C18" s="15" t="s">
        <v>897</v>
      </c>
      <c r="D18" s="16">
        <v>34562.0</v>
      </c>
      <c r="E18" s="17">
        <f t="shared" si="1"/>
        <v>31</v>
      </c>
      <c r="F18" s="18" t="s">
        <v>74</v>
      </c>
      <c r="G18" s="15" t="s">
        <v>31</v>
      </c>
      <c r="H18" s="14">
        <v>208.0</v>
      </c>
      <c r="I18" s="19">
        <v>0.09685185185185186</v>
      </c>
      <c r="J18" s="19">
        <f t="shared" si="2"/>
        <v>0.03090277778</v>
      </c>
      <c r="K18" s="20">
        <f t="shared" si="3"/>
        <v>0.005124436606</v>
      </c>
      <c r="L18" s="2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 t="s">
        <v>76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>
        <v>1.0</v>
      </c>
      <c r="B20" s="15" t="s">
        <v>422</v>
      </c>
      <c r="C20" s="15" t="s">
        <v>196</v>
      </c>
      <c r="D20" s="16">
        <v>32160.0</v>
      </c>
      <c r="E20" s="17">
        <f t="shared" ref="E20:E24" si="4">DATEDIF(D20,"23.11.2025","y")</f>
        <v>37</v>
      </c>
      <c r="F20" s="18" t="s">
        <v>25</v>
      </c>
      <c r="G20" s="15" t="s">
        <v>31</v>
      </c>
      <c r="H20" s="14">
        <v>218.0</v>
      </c>
      <c r="I20" s="19">
        <v>0.0835763888888889</v>
      </c>
      <c r="J20" s="19">
        <f t="shared" ref="J20:J24" si="5">I20-$I$20</f>
        <v>0</v>
      </c>
      <c r="K20" s="20">
        <f t="shared" ref="K20:K24" si="6">I20/18.9</f>
        <v>0.004422031158</v>
      </c>
      <c r="L20" s="21" t="s">
        <v>21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2.0</v>
      </c>
      <c r="B21" s="15" t="s">
        <v>591</v>
      </c>
      <c r="C21" s="15" t="s">
        <v>550</v>
      </c>
      <c r="D21" s="16">
        <v>32464.0</v>
      </c>
      <c r="E21" s="17">
        <f t="shared" si="4"/>
        <v>37</v>
      </c>
      <c r="F21" s="18" t="s">
        <v>36</v>
      </c>
      <c r="G21" s="15" t="s">
        <v>20</v>
      </c>
      <c r="H21" s="14">
        <v>214.0</v>
      </c>
      <c r="I21" s="19">
        <v>0.08377314814814815</v>
      </c>
      <c r="J21" s="19">
        <f t="shared" si="5"/>
        <v>0.0001967592593</v>
      </c>
      <c r="K21" s="20">
        <f t="shared" si="6"/>
        <v>0.004432441701</v>
      </c>
      <c r="L21" s="22" t="s">
        <v>26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3.0</v>
      </c>
      <c r="B22" s="15" t="s">
        <v>721</v>
      </c>
      <c r="C22" s="15" t="s">
        <v>448</v>
      </c>
      <c r="D22" s="16">
        <v>30225.0</v>
      </c>
      <c r="E22" s="17">
        <f t="shared" si="4"/>
        <v>43</v>
      </c>
      <c r="F22" s="18" t="s">
        <v>36</v>
      </c>
      <c r="G22" s="15" t="s">
        <v>31</v>
      </c>
      <c r="H22" s="14">
        <v>211.0</v>
      </c>
      <c r="I22" s="19">
        <v>0.09045138888888889</v>
      </c>
      <c r="J22" s="19">
        <f t="shared" si="5"/>
        <v>0.006875</v>
      </c>
      <c r="K22" s="20">
        <f t="shared" si="6"/>
        <v>0.004785787772</v>
      </c>
      <c r="L22" s="23" t="s">
        <v>32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4.0</v>
      </c>
      <c r="B23" s="15" t="s">
        <v>898</v>
      </c>
      <c r="C23" s="15" t="s">
        <v>159</v>
      </c>
      <c r="D23" s="16">
        <v>30692.0</v>
      </c>
      <c r="E23" s="17">
        <f t="shared" si="4"/>
        <v>41</v>
      </c>
      <c r="F23" s="18" t="s">
        <v>80</v>
      </c>
      <c r="G23" s="15" t="s">
        <v>20</v>
      </c>
      <c r="H23" s="14">
        <v>116.0</v>
      </c>
      <c r="I23" s="19">
        <v>0.11350694444444444</v>
      </c>
      <c r="J23" s="19">
        <f t="shared" si="5"/>
        <v>0.02993055556</v>
      </c>
      <c r="K23" s="20">
        <f t="shared" si="6"/>
        <v>0.006005658436</v>
      </c>
      <c r="L23" s="2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5.0</v>
      </c>
      <c r="B24" s="15" t="s">
        <v>77</v>
      </c>
      <c r="C24" s="15" t="s">
        <v>78</v>
      </c>
      <c r="D24" s="16">
        <v>30201.0</v>
      </c>
      <c r="E24" s="17">
        <f t="shared" si="4"/>
        <v>43</v>
      </c>
      <c r="F24" s="18" t="s">
        <v>36</v>
      </c>
      <c r="G24" s="15" t="s">
        <v>20</v>
      </c>
      <c r="H24" s="14">
        <v>209.0</v>
      </c>
      <c r="I24" s="19">
        <v>0.12075231481481481</v>
      </c>
      <c r="J24" s="19">
        <f t="shared" si="5"/>
        <v>0.03717592593</v>
      </c>
      <c r="K24" s="20">
        <f t="shared" si="6"/>
        <v>0.006389011366</v>
      </c>
      <c r="L24" s="2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" t="s">
        <v>899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5" t="s">
        <v>1</v>
      </c>
      <c r="B27" s="7" t="s">
        <v>2</v>
      </c>
      <c r="C27" s="2"/>
      <c r="D27" s="2"/>
      <c r="E27" s="2"/>
      <c r="F27" s="2"/>
      <c r="G27" s="3"/>
      <c r="H27" s="5" t="s">
        <v>3</v>
      </c>
      <c r="I27" s="7" t="s">
        <v>4</v>
      </c>
      <c r="J27" s="2"/>
      <c r="K27" s="8"/>
      <c r="L27" s="5" t="s">
        <v>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9"/>
      <c r="B28" s="10" t="s">
        <v>6</v>
      </c>
      <c r="C28" s="11" t="s">
        <v>7</v>
      </c>
      <c r="D28" s="12" t="s">
        <v>8</v>
      </c>
      <c r="E28" s="11" t="s">
        <v>9</v>
      </c>
      <c r="F28" s="11" t="s">
        <v>10</v>
      </c>
      <c r="G28" s="10" t="s">
        <v>11</v>
      </c>
      <c r="H28" s="9"/>
      <c r="I28" s="10" t="s">
        <v>12</v>
      </c>
      <c r="J28" s="10" t="s">
        <v>13</v>
      </c>
      <c r="K28" s="10" t="s">
        <v>14</v>
      </c>
      <c r="L28" s="9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3" t="s">
        <v>15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1.0</v>
      </c>
      <c r="B30" s="15" t="s">
        <v>900</v>
      </c>
      <c r="C30" s="15" t="s">
        <v>89</v>
      </c>
      <c r="D30" s="16">
        <v>32253.0</v>
      </c>
      <c r="E30" s="17">
        <f t="shared" ref="E30:E58" si="7">DATEDIF(D30,"23.11.2025","y")</f>
        <v>37</v>
      </c>
      <c r="F30" s="18" t="s">
        <v>25</v>
      </c>
      <c r="G30" s="15" t="s">
        <v>31</v>
      </c>
      <c r="H30" s="14">
        <v>140.0</v>
      </c>
      <c r="I30" s="19">
        <v>0.030474537037037036</v>
      </c>
      <c r="J30" s="19">
        <f t="shared" ref="J30:J53" si="8">I30-$I$30</f>
        <v>0</v>
      </c>
      <c r="K30" s="20">
        <f t="shared" ref="K30:K53" si="9">I30/9.5</f>
        <v>0.003207846004</v>
      </c>
      <c r="L30" s="21" t="s">
        <v>21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2.0</v>
      </c>
      <c r="B31" s="15" t="s">
        <v>27</v>
      </c>
      <c r="C31" s="15" t="s">
        <v>28</v>
      </c>
      <c r="D31" s="16">
        <v>34941.0</v>
      </c>
      <c r="E31" s="17">
        <f t="shared" si="7"/>
        <v>30</v>
      </c>
      <c r="F31" s="18" t="s">
        <v>30</v>
      </c>
      <c r="G31" s="15" t="s">
        <v>31</v>
      </c>
      <c r="H31" s="14">
        <v>220.0</v>
      </c>
      <c r="I31" s="19">
        <v>0.033310185185185186</v>
      </c>
      <c r="J31" s="19">
        <f t="shared" si="8"/>
        <v>0.002835648148</v>
      </c>
      <c r="K31" s="20">
        <f t="shared" si="9"/>
        <v>0.003506335283</v>
      </c>
      <c r="L31" s="22" t="s">
        <v>26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3.0</v>
      </c>
      <c r="B32" s="15" t="s">
        <v>901</v>
      </c>
      <c r="C32" s="15" t="s">
        <v>122</v>
      </c>
      <c r="D32" s="16">
        <v>27230.0</v>
      </c>
      <c r="E32" s="17">
        <f t="shared" si="7"/>
        <v>51</v>
      </c>
      <c r="F32" s="18" t="s">
        <v>219</v>
      </c>
      <c r="G32" s="15" t="s">
        <v>20</v>
      </c>
      <c r="H32" s="14">
        <v>117.0</v>
      </c>
      <c r="I32" s="19">
        <v>0.03356481481481482</v>
      </c>
      <c r="J32" s="19">
        <f t="shared" si="8"/>
        <v>0.003090277778</v>
      </c>
      <c r="K32" s="20">
        <f t="shared" si="9"/>
        <v>0.003533138402</v>
      </c>
      <c r="L32" s="23" t="s">
        <v>32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4.0</v>
      </c>
      <c r="B33" s="15" t="s">
        <v>576</v>
      </c>
      <c r="C33" s="15" t="s">
        <v>28</v>
      </c>
      <c r="D33" s="16">
        <v>31183.0</v>
      </c>
      <c r="E33" s="17">
        <f t="shared" si="7"/>
        <v>40</v>
      </c>
      <c r="F33" s="18" t="s">
        <v>36</v>
      </c>
      <c r="G33" s="15" t="s">
        <v>31</v>
      </c>
      <c r="H33" s="14">
        <v>105.0</v>
      </c>
      <c r="I33" s="19">
        <v>0.035347222222222224</v>
      </c>
      <c r="J33" s="19">
        <f t="shared" si="8"/>
        <v>0.004872685185</v>
      </c>
      <c r="K33" s="20">
        <f t="shared" si="9"/>
        <v>0.003720760234</v>
      </c>
      <c r="L33" s="2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5.0</v>
      </c>
      <c r="B34" s="15" t="s">
        <v>902</v>
      </c>
      <c r="C34" s="15" t="s">
        <v>28</v>
      </c>
      <c r="D34" s="16">
        <v>31682.0</v>
      </c>
      <c r="E34" s="17">
        <f t="shared" si="7"/>
        <v>39</v>
      </c>
      <c r="F34" s="18" t="s">
        <v>25</v>
      </c>
      <c r="G34" s="15" t="s">
        <v>20</v>
      </c>
      <c r="H34" s="14">
        <v>141.0</v>
      </c>
      <c r="I34" s="19">
        <v>0.035416666666666666</v>
      </c>
      <c r="J34" s="19">
        <f t="shared" si="8"/>
        <v>0.00494212963</v>
      </c>
      <c r="K34" s="20">
        <f t="shared" si="9"/>
        <v>0.003728070175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6.0</v>
      </c>
      <c r="B35" s="15" t="s">
        <v>903</v>
      </c>
      <c r="C35" s="15" t="s">
        <v>239</v>
      </c>
      <c r="D35" s="16">
        <v>32095.0</v>
      </c>
      <c r="E35" s="17">
        <f t="shared" si="7"/>
        <v>38</v>
      </c>
      <c r="F35" s="18" t="s">
        <v>25</v>
      </c>
      <c r="G35" s="15" t="s">
        <v>411</v>
      </c>
      <c r="H35" s="14">
        <v>119.0</v>
      </c>
      <c r="I35" s="19">
        <v>0.03608796296296296</v>
      </c>
      <c r="J35" s="19">
        <f t="shared" si="8"/>
        <v>0.005613425926</v>
      </c>
      <c r="K35" s="20">
        <f t="shared" si="9"/>
        <v>0.003798732943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7.0</v>
      </c>
      <c r="B36" s="15" t="s">
        <v>33</v>
      </c>
      <c r="C36" s="15" t="s">
        <v>55</v>
      </c>
      <c r="D36" s="16">
        <v>27881.0</v>
      </c>
      <c r="E36" s="17">
        <f t="shared" si="7"/>
        <v>49</v>
      </c>
      <c r="F36" s="18" t="s">
        <v>19</v>
      </c>
      <c r="G36" s="15" t="s">
        <v>31</v>
      </c>
      <c r="H36" s="14">
        <v>107.0</v>
      </c>
      <c r="I36" s="19">
        <v>0.03627314814814815</v>
      </c>
      <c r="J36" s="19">
        <f t="shared" si="8"/>
        <v>0.005798611111</v>
      </c>
      <c r="K36" s="20">
        <f t="shared" si="9"/>
        <v>0.003818226121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8.0</v>
      </c>
      <c r="B37" s="15" t="s">
        <v>904</v>
      </c>
      <c r="C37" s="15" t="s">
        <v>45</v>
      </c>
      <c r="D37" s="16">
        <v>30304.0</v>
      </c>
      <c r="E37" s="17">
        <f t="shared" si="7"/>
        <v>42</v>
      </c>
      <c r="F37" s="18" t="s">
        <v>36</v>
      </c>
      <c r="G37" s="15" t="s">
        <v>31</v>
      </c>
      <c r="H37" s="14">
        <v>139.0</v>
      </c>
      <c r="I37" s="19">
        <v>0.0362962962962963</v>
      </c>
      <c r="J37" s="19">
        <f t="shared" si="8"/>
        <v>0.005821759259</v>
      </c>
      <c r="K37" s="20">
        <f t="shared" si="9"/>
        <v>0.003820662768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9.0</v>
      </c>
      <c r="B38" s="15" t="s">
        <v>663</v>
      </c>
      <c r="C38" s="15" t="s">
        <v>55</v>
      </c>
      <c r="D38" s="16">
        <v>24995.0</v>
      </c>
      <c r="E38" s="17">
        <f t="shared" si="7"/>
        <v>57</v>
      </c>
      <c r="F38" s="18" t="s">
        <v>74</v>
      </c>
      <c r="G38" s="15" t="s">
        <v>20</v>
      </c>
      <c r="H38" s="14">
        <v>108.0</v>
      </c>
      <c r="I38" s="19">
        <v>0.03744212962962963</v>
      </c>
      <c r="J38" s="19">
        <f t="shared" si="8"/>
        <v>0.006967592593</v>
      </c>
      <c r="K38" s="20">
        <f t="shared" si="9"/>
        <v>0.003941276803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10.0</v>
      </c>
      <c r="B39" s="15" t="s">
        <v>905</v>
      </c>
      <c r="C39" s="15" t="s">
        <v>55</v>
      </c>
      <c r="D39" s="16">
        <v>32258.0</v>
      </c>
      <c r="E39" s="17">
        <f t="shared" si="7"/>
        <v>37</v>
      </c>
      <c r="F39" s="18" t="s">
        <v>25</v>
      </c>
      <c r="G39" s="15" t="s">
        <v>20</v>
      </c>
      <c r="H39" s="14">
        <v>136.0</v>
      </c>
      <c r="I39" s="19">
        <v>0.03746527777777778</v>
      </c>
      <c r="J39" s="19">
        <f t="shared" si="8"/>
        <v>0.006990740741</v>
      </c>
      <c r="K39" s="20">
        <f t="shared" si="9"/>
        <v>0.00394371345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11.0</v>
      </c>
      <c r="B40" s="15" t="s">
        <v>34</v>
      </c>
      <c r="C40" s="15" t="s">
        <v>906</v>
      </c>
      <c r="D40" s="16">
        <v>32969.0</v>
      </c>
      <c r="E40" s="17">
        <f t="shared" si="7"/>
        <v>35</v>
      </c>
      <c r="F40" s="18" t="s">
        <v>25</v>
      </c>
      <c r="G40" s="15" t="s">
        <v>907</v>
      </c>
      <c r="H40" s="14">
        <v>56.0</v>
      </c>
      <c r="I40" s="19">
        <v>0.03863425925925926</v>
      </c>
      <c r="J40" s="19">
        <f t="shared" si="8"/>
        <v>0.008159722222</v>
      </c>
      <c r="K40" s="20">
        <f t="shared" si="9"/>
        <v>0.004066764133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12.0</v>
      </c>
      <c r="B41" s="15" t="s">
        <v>908</v>
      </c>
      <c r="C41" s="15" t="s">
        <v>122</v>
      </c>
      <c r="D41" s="16">
        <v>30218.0</v>
      </c>
      <c r="E41" s="17">
        <f t="shared" si="7"/>
        <v>43</v>
      </c>
      <c r="F41" s="18" t="s">
        <v>36</v>
      </c>
      <c r="G41" s="15" t="s">
        <v>31</v>
      </c>
      <c r="H41" s="14">
        <v>111.0</v>
      </c>
      <c r="I41" s="19">
        <v>0.04037037037037037</v>
      </c>
      <c r="J41" s="19">
        <f t="shared" si="8"/>
        <v>0.009895833333</v>
      </c>
      <c r="K41" s="20">
        <f t="shared" si="9"/>
        <v>0.004249512671</v>
      </c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13.0</v>
      </c>
      <c r="B42" s="15" t="s">
        <v>807</v>
      </c>
      <c r="C42" s="15" t="s">
        <v>517</v>
      </c>
      <c r="D42" s="16">
        <v>32379.0</v>
      </c>
      <c r="E42" s="17">
        <f t="shared" si="7"/>
        <v>37</v>
      </c>
      <c r="F42" s="18" t="s">
        <v>25</v>
      </c>
      <c r="G42" s="15" t="s">
        <v>20</v>
      </c>
      <c r="H42" s="14">
        <v>103.0</v>
      </c>
      <c r="I42" s="19">
        <v>0.04057870370370371</v>
      </c>
      <c r="J42" s="19">
        <f t="shared" si="8"/>
        <v>0.01010416667</v>
      </c>
      <c r="K42" s="20">
        <f t="shared" si="9"/>
        <v>0.004271442495</v>
      </c>
      <c r="L42" s="2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14.0</v>
      </c>
      <c r="B43" s="15" t="s">
        <v>909</v>
      </c>
      <c r="C43" s="15" t="s">
        <v>230</v>
      </c>
      <c r="D43" s="16">
        <v>28542.0</v>
      </c>
      <c r="E43" s="17">
        <f t="shared" si="7"/>
        <v>47</v>
      </c>
      <c r="F43" s="18" t="s">
        <v>19</v>
      </c>
      <c r="G43" s="15" t="s">
        <v>20</v>
      </c>
      <c r="H43" s="14">
        <v>130.0</v>
      </c>
      <c r="I43" s="19">
        <v>0.04230324074074074</v>
      </c>
      <c r="J43" s="19">
        <f t="shared" si="8"/>
        <v>0.0118287037</v>
      </c>
      <c r="K43" s="20">
        <f t="shared" si="9"/>
        <v>0.00445297271</v>
      </c>
      <c r="L43" s="2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15.0</v>
      </c>
      <c r="B44" s="15" t="s">
        <v>733</v>
      </c>
      <c r="C44" s="15" t="s">
        <v>55</v>
      </c>
      <c r="D44" s="16">
        <v>31340.0</v>
      </c>
      <c r="E44" s="17">
        <f t="shared" si="7"/>
        <v>40</v>
      </c>
      <c r="F44" s="18" t="s">
        <v>36</v>
      </c>
      <c r="G44" s="15" t="s">
        <v>31</v>
      </c>
      <c r="H44" s="14">
        <v>109.0</v>
      </c>
      <c r="I44" s="19">
        <v>0.044710648148148145</v>
      </c>
      <c r="J44" s="19">
        <f t="shared" si="8"/>
        <v>0.01423611111</v>
      </c>
      <c r="K44" s="20">
        <f t="shared" si="9"/>
        <v>0.004706384016</v>
      </c>
      <c r="L44" s="2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>
        <v>16.0</v>
      </c>
      <c r="B45" s="15" t="s">
        <v>812</v>
      </c>
      <c r="C45" s="15" t="s">
        <v>89</v>
      </c>
      <c r="D45" s="16">
        <v>29641.0</v>
      </c>
      <c r="E45" s="17">
        <f t="shared" si="7"/>
        <v>44</v>
      </c>
      <c r="F45" s="18" t="s">
        <v>36</v>
      </c>
      <c r="G45" s="15" t="s">
        <v>31</v>
      </c>
      <c r="H45" s="14">
        <v>137.0</v>
      </c>
      <c r="I45" s="19">
        <v>0.046469907407407404</v>
      </c>
      <c r="J45" s="19">
        <f t="shared" si="8"/>
        <v>0.01599537037</v>
      </c>
      <c r="K45" s="20">
        <f t="shared" si="9"/>
        <v>0.004891569201</v>
      </c>
      <c r="L45" s="2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17.0</v>
      </c>
      <c r="B46" s="15" t="s">
        <v>57</v>
      </c>
      <c r="C46" s="15" t="s">
        <v>58</v>
      </c>
      <c r="D46" s="16">
        <v>35585.0</v>
      </c>
      <c r="E46" s="17">
        <f t="shared" si="7"/>
        <v>28</v>
      </c>
      <c r="F46" s="18" t="s">
        <v>30</v>
      </c>
      <c r="G46" s="15" t="s">
        <v>20</v>
      </c>
      <c r="H46" s="14">
        <v>125.0</v>
      </c>
      <c r="I46" s="19">
        <v>0.04653935185185185</v>
      </c>
      <c r="J46" s="19">
        <f t="shared" si="8"/>
        <v>0.01606481481</v>
      </c>
      <c r="K46" s="20">
        <f t="shared" si="9"/>
        <v>0.004898879142</v>
      </c>
      <c r="L46" s="2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18.0</v>
      </c>
      <c r="B47" s="15" t="s">
        <v>910</v>
      </c>
      <c r="C47" s="15" t="s">
        <v>517</v>
      </c>
      <c r="D47" s="16">
        <v>31745.0</v>
      </c>
      <c r="E47" s="17">
        <f t="shared" si="7"/>
        <v>38</v>
      </c>
      <c r="F47" s="18" t="s">
        <v>25</v>
      </c>
      <c r="G47" s="15" t="s">
        <v>20</v>
      </c>
      <c r="H47" s="14">
        <v>118.0</v>
      </c>
      <c r="I47" s="19">
        <v>0.04663194444444444</v>
      </c>
      <c r="J47" s="19">
        <f t="shared" si="8"/>
        <v>0.01615740741</v>
      </c>
      <c r="K47" s="20">
        <f t="shared" si="9"/>
        <v>0.004908625731</v>
      </c>
      <c r="L47" s="2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19.0</v>
      </c>
      <c r="B48" s="15" t="s">
        <v>911</v>
      </c>
      <c r="C48" s="15" t="s">
        <v>912</v>
      </c>
      <c r="D48" s="16">
        <v>31562.0</v>
      </c>
      <c r="E48" s="17">
        <f t="shared" si="7"/>
        <v>39</v>
      </c>
      <c r="F48" s="18" t="s">
        <v>25</v>
      </c>
      <c r="G48" s="15" t="s">
        <v>20</v>
      </c>
      <c r="H48" s="14">
        <v>120.0</v>
      </c>
      <c r="I48" s="19">
        <v>0.046828703703703706</v>
      </c>
      <c r="J48" s="19">
        <f t="shared" si="8"/>
        <v>0.01635416667</v>
      </c>
      <c r="K48" s="20">
        <f t="shared" si="9"/>
        <v>0.004929337232</v>
      </c>
      <c r="L48" s="2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20.0</v>
      </c>
      <c r="B49" s="15" t="s">
        <v>913</v>
      </c>
      <c r="C49" s="15" t="s">
        <v>17</v>
      </c>
      <c r="D49" s="16">
        <v>30685.0</v>
      </c>
      <c r="E49" s="17">
        <f t="shared" si="7"/>
        <v>41</v>
      </c>
      <c r="F49" s="18" t="s">
        <v>36</v>
      </c>
      <c r="G49" s="15" t="s">
        <v>20</v>
      </c>
      <c r="H49" s="14">
        <v>126.0</v>
      </c>
      <c r="I49" s="19">
        <v>0.048587962962962965</v>
      </c>
      <c r="J49" s="19">
        <f t="shared" si="8"/>
        <v>0.01811342593</v>
      </c>
      <c r="K49" s="20">
        <f t="shared" si="9"/>
        <v>0.005114522417</v>
      </c>
      <c r="L49" s="2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21.0</v>
      </c>
      <c r="B50" s="15" t="s">
        <v>914</v>
      </c>
      <c r="C50" s="15" t="s">
        <v>34</v>
      </c>
      <c r="D50" s="16">
        <v>31113.0</v>
      </c>
      <c r="E50" s="17">
        <f t="shared" si="7"/>
        <v>40</v>
      </c>
      <c r="F50" s="18" t="s">
        <v>36</v>
      </c>
      <c r="G50" s="15" t="s">
        <v>20</v>
      </c>
      <c r="H50" s="14">
        <v>133.0</v>
      </c>
      <c r="I50" s="19">
        <v>0.049166666666666664</v>
      </c>
      <c r="J50" s="19">
        <f t="shared" si="8"/>
        <v>0.01869212963</v>
      </c>
      <c r="K50" s="20">
        <f t="shared" si="9"/>
        <v>0.005175438596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22.0</v>
      </c>
      <c r="B51" s="15" t="s">
        <v>915</v>
      </c>
      <c r="C51" s="15" t="s">
        <v>122</v>
      </c>
      <c r="D51" s="16">
        <v>28506.0</v>
      </c>
      <c r="E51" s="17">
        <f t="shared" si="7"/>
        <v>47</v>
      </c>
      <c r="F51" s="18" t="s">
        <v>19</v>
      </c>
      <c r="G51" s="15" t="s">
        <v>20</v>
      </c>
      <c r="H51" s="14">
        <v>101.0</v>
      </c>
      <c r="I51" s="19">
        <v>0.0518287037037037</v>
      </c>
      <c r="J51" s="19">
        <f t="shared" si="8"/>
        <v>0.02135416667</v>
      </c>
      <c r="K51" s="20">
        <f t="shared" si="9"/>
        <v>0.005455653021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23.0</v>
      </c>
      <c r="B52" s="15" t="s">
        <v>915</v>
      </c>
      <c r="C52" s="15" t="s">
        <v>55</v>
      </c>
      <c r="D52" s="16">
        <v>29586.0</v>
      </c>
      <c r="E52" s="17">
        <f t="shared" si="7"/>
        <v>44</v>
      </c>
      <c r="F52" s="18" t="s">
        <v>36</v>
      </c>
      <c r="G52" s="15" t="s">
        <v>31</v>
      </c>
      <c r="H52" s="14">
        <v>102.0</v>
      </c>
      <c r="I52" s="19">
        <v>0.05212962962962963</v>
      </c>
      <c r="J52" s="19">
        <f t="shared" si="8"/>
        <v>0.02165509259</v>
      </c>
      <c r="K52" s="20">
        <f t="shared" si="9"/>
        <v>0.005487329435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24.0</v>
      </c>
      <c r="B53" s="15" t="s">
        <v>612</v>
      </c>
      <c r="C53" s="15" t="s">
        <v>134</v>
      </c>
      <c r="D53" s="16">
        <v>30117.0</v>
      </c>
      <c r="E53" s="17">
        <f t="shared" si="7"/>
        <v>43</v>
      </c>
      <c r="F53" s="18" t="s">
        <v>36</v>
      </c>
      <c r="G53" s="15" t="s">
        <v>31</v>
      </c>
      <c r="H53" s="14">
        <v>114.0</v>
      </c>
      <c r="I53" s="19">
        <v>0.05215277777777778</v>
      </c>
      <c r="J53" s="19">
        <f t="shared" si="8"/>
        <v>0.02167824074</v>
      </c>
      <c r="K53" s="20">
        <f t="shared" si="9"/>
        <v>0.005489766082</v>
      </c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2"/>
      <c r="B54" s="33" t="s">
        <v>916</v>
      </c>
      <c r="C54" s="33" t="s">
        <v>38</v>
      </c>
      <c r="D54" s="34">
        <v>30419.0</v>
      </c>
      <c r="E54" s="35">
        <f t="shared" si="7"/>
        <v>42</v>
      </c>
      <c r="F54" s="49" t="s">
        <v>36</v>
      </c>
      <c r="G54" s="33" t="s">
        <v>20</v>
      </c>
      <c r="H54" s="40"/>
      <c r="I54" s="36" t="s">
        <v>70</v>
      </c>
      <c r="J54" s="43"/>
      <c r="K54" s="43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2"/>
      <c r="B55" s="33" t="s">
        <v>917</v>
      </c>
      <c r="C55" s="33" t="s">
        <v>487</v>
      </c>
      <c r="D55" s="34">
        <v>35194.0</v>
      </c>
      <c r="E55" s="35">
        <f t="shared" si="7"/>
        <v>29</v>
      </c>
      <c r="F55" s="49" t="s">
        <v>30</v>
      </c>
      <c r="G55" s="33" t="s">
        <v>547</v>
      </c>
      <c r="H55" s="40"/>
      <c r="I55" s="36" t="s">
        <v>70</v>
      </c>
      <c r="J55" s="43"/>
      <c r="K55" s="43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2"/>
      <c r="B56" s="33" t="s">
        <v>918</v>
      </c>
      <c r="C56" s="33" t="s">
        <v>876</v>
      </c>
      <c r="D56" s="34">
        <v>38882.0</v>
      </c>
      <c r="E56" s="35">
        <f t="shared" si="7"/>
        <v>19</v>
      </c>
      <c r="F56" s="49" t="s">
        <v>30</v>
      </c>
      <c r="G56" s="33" t="s">
        <v>20</v>
      </c>
      <c r="H56" s="40"/>
      <c r="I56" s="36" t="s">
        <v>70</v>
      </c>
      <c r="J56" s="43"/>
      <c r="K56" s="43"/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2"/>
      <c r="B57" s="33" t="s">
        <v>108</v>
      </c>
      <c r="C57" s="33" t="s">
        <v>55</v>
      </c>
      <c r="D57" s="34">
        <v>31176.0</v>
      </c>
      <c r="E57" s="35">
        <f t="shared" si="7"/>
        <v>40</v>
      </c>
      <c r="F57" s="49" t="s">
        <v>36</v>
      </c>
      <c r="G57" s="33" t="s">
        <v>20</v>
      </c>
      <c r="H57" s="40"/>
      <c r="I57" s="36" t="s">
        <v>70</v>
      </c>
      <c r="J57" s="43"/>
      <c r="K57" s="43"/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2"/>
      <c r="B58" s="33" t="s">
        <v>919</v>
      </c>
      <c r="C58" s="33" t="s">
        <v>300</v>
      </c>
      <c r="D58" s="34">
        <v>30351.0</v>
      </c>
      <c r="E58" s="35">
        <f t="shared" si="7"/>
        <v>42</v>
      </c>
      <c r="F58" s="49" t="s">
        <v>36</v>
      </c>
      <c r="G58" s="33" t="s">
        <v>288</v>
      </c>
      <c r="H58" s="40"/>
      <c r="I58" s="36" t="s">
        <v>70</v>
      </c>
      <c r="J58" s="43"/>
      <c r="K58" s="43"/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3" t="s">
        <v>76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>
        <v>1.0</v>
      </c>
      <c r="B60" s="15" t="s">
        <v>920</v>
      </c>
      <c r="C60" s="15" t="s">
        <v>550</v>
      </c>
      <c r="D60" s="16">
        <v>38692.0</v>
      </c>
      <c r="E60" s="17">
        <f t="shared" ref="E60:E75" si="10">DATEDIF(D60,"23.11.2025","y")</f>
        <v>19</v>
      </c>
      <c r="F60" s="18" t="s">
        <v>175</v>
      </c>
      <c r="G60" s="15" t="s">
        <v>31</v>
      </c>
      <c r="H60" s="14">
        <v>113.0</v>
      </c>
      <c r="I60" s="19">
        <v>0.04460648148148148</v>
      </c>
      <c r="J60" s="19">
        <f t="shared" ref="J60:J72" si="11">I60-$I$60</f>
        <v>0</v>
      </c>
      <c r="K60" s="20">
        <f t="shared" ref="K60:K72" si="12">I60/9.5</f>
        <v>0.004695419103</v>
      </c>
      <c r="L60" s="21" t="s">
        <v>21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>
        <v>2.0</v>
      </c>
      <c r="B61" s="15" t="s">
        <v>921</v>
      </c>
      <c r="C61" s="15" t="s">
        <v>399</v>
      </c>
      <c r="D61" s="16">
        <v>29466.0</v>
      </c>
      <c r="E61" s="17">
        <f t="shared" si="10"/>
        <v>45</v>
      </c>
      <c r="F61" s="18" t="s">
        <v>84</v>
      </c>
      <c r="G61" s="15" t="s">
        <v>20</v>
      </c>
      <c r="H61" s="14">
        <v>78.0</v>
      </c>
      <c r="I61" s="19">
        <v>0.04859953703703704</v>
      </c>
      <c r="J61" s="19">
        <f t="shared" si="11"/>
        <v>0.003993055556</v>
      </c>
      <c r="K61" s="20">
        <f t="shared" si="12"/>
        <v>0.005115740741</v>
      </c>
      <c r="L61" s="22" t="s">
        <v>26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4">
        <v>3.0</v>
      </c>
      <c r="B62" s="15" t="s">
        <v>922</v>
      </c>
      <c r="C62" s="15" t="s">
        <v>492</v>
      </c>
      <c r="D62" s="16">
        <v>33040.0</v>
      </c>
      <c r="E62" s="17">
        <f t="shared" si="10"/>
        <v>35</v>
      </c>
      <c r="F62" s="18" t="s">
        <v>168</v>
      </c>
      <c r="G62" s="15" t="s">
        <v>20</v>
      </c>
      <c r="H62" s="14">
        <v>134.0</v>
      </c>
      <c r="I62" s="19">
        <v>0.04913194444444444</v>
      </c>
      <c r="J62" s="19">
        <f t="shared" si="11"/>
        <v>0.004525462963</v>
      </c>
      <c r="K62" s="20">
        <f t="shared" si="12"/>
        <v>0.005171783626</v>
      </c>
      <c r="L62" s="23" t="s">
        <v>32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4.0</v>
      </c>
      <c r="B63" s="15" t="s">
        <v>745</v>
      </c>
      <c r="C63" s="15" t="s">
        <v>454</v>
      </c>
      <c r="D63" s="16">
        <v>31295.0</v>
      </c>
      <c r="E63" s="17">
        <f t="shared" si="10"/>
        <v>40</v>
      </c>
      <c r="F63" s="18" t="s">
        <v>80</v>
      </c>
      <c r="G63" s="15" t="s">
        <v>31</v>
      </c>
      <c r="H63" s="14">
        <v>131.0</v>
      </c>
      <c r="I63" s="19">
        <v>0.05091435185185185</v>
      </c>
      <c r="J63" s="19">
        <f t="shared" si="11"/>
        <v>0.00630787037</v>
      </c>
      <c r="K63" s="20">
        <f t="shared" si="12"/>
        <v>0.005359405458</v>
      </c>
      <c r="L63" s="2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5.0</v>
      </c>
      <c r="B64" s="15" t="s">
        <v>923</v>
      </c>
      <c r="C64" s="15" t="s">
        <v>82</v>
      </c>
      <c r="D64" s="16">
        <v>33284.0</v>
      </c>
      <c r="E64" s="17">
        <f t="shared" si="10"/>
        <v>34</v>
      </c>
      <c r="F64" s="18" t="s">
        <v>175</v>
      </c>
      <c r="G64" s="15" t="s">
        <v>31</v>
      </c>
      <c r="H64" s="14">
        <v>110.0</v>
      </c>
      <c r="I64" s="19">
        <v>0.05096064814814815</v>
      </c>
      <c r="J64" s="19">
        <f t="shared" si="11"/>
        <v>0.006354166667</v>
      </c>
      <c r="K64" s="20">
        <f t="shared" si="12"/>
        <v>0.005364278752</v>
      </c>
      <c r="L64" s="2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6.0</v>
      </c>
      <c r="B65" s="15" t="s">
        <v>924</v>
      </c>
      <c r="C65" s="15" t="s">
        <v>399</v>
      </c>
      <c r="D65" s="16">
        <v>31081.0</v>
      </c>
      <c r="E65" s="17">
        <f t="shared" si="10"/>
        <v>40</v>
      </c>
      <c r="F65" s="18" t="s">
        <v>80</v>
      </c>
      <c r="G65" s="15" t="s">
        <v>20</v>
      </c>
      <c r="H65" s="14">
        <v>9.0</v>
      </c>
      <c r="I65" s="19">
        <v>0.05184027777777778</v>
      </c>
      <c r="J65" s="19">
        <f t="shared" si="11"/>
        <v>0.007233796296</v>
      </c>
      <c r="K65" s="20">
        <f t="shared" si="12"/>
        <v>0.005456871345</v>
      </c>
      <c r="L65" s="2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7.0</v>
      </c>
      <c r="B66" s="15" t="s">
        <v>751</v>
      </c>
      <c r="C66" s="15" t="s">
        <v>550</v>
      </c>
      <c r="D66" s="16">
        <v>28081.0</v>
      </c>
      <c r="E66" s="17">
        <f t="shared" si="10"/>
        <v>49</v>
      </c>
      <c r="F66" s="18" t="s">
        <v>84</v>
      </c>
      <c r="G66" s="15" t="s">
        <v>20</v>
      </c>
      <c r="H66" s="14">
        <v>123.0</v>
      </c>
      <c r="I66" s="19">
        <v>0.052002314814814814</v>
      </c>
      <c r="J66" s="19">
        <f t="shared" si="11"/>
        <v>0.007395833333</v>
      </c>
      <c r="K66" s="20">
        <f t="shared" si="12"/>
        <v>0.005473927875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8.0</v>
      </c>
      <c r="B67" s="15" t="s">
        <v>925</v>
      </c>
      <c r="C67" s="15" t="s">
        <v>454</v>
      </c>
      <c r="D67" s="16">
        <v>29603.0</v>
      </c>
      <c r="E67" s="17">
        <f t="shared" si="10"/>
        <v>44</v>
      </c>
      <c r="F67" s="18" t="s">
        <v>19</v>
      </c>
      <c r="G67" s="15" t="s">
        <v>31</v>
      </c>
      <c r="H67" s="14">
        <v>201.0</v>
      </c>
      <c r="I67" s="19">
        <v>0.052037037037037034</v>
      </c>
      <c r="J67" s="19">
        <f t="shared" si="11"/>
        <v>0.007430555556</v>
      </c>
      <c r="K67" s="20">
        <f t="shared" si="12"/>
        <v>0.005477582846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9.0</v>
      </c>
      <c r="B68" s="15" t="s">
        <v>827</v>
      </c>
      <c r="C68" s="15" t="s">
        <v>828</v>
      </c>
      <c r="D68" s="16">
        <v>30185.0</v>
      </c>
      <c r="E68" s="17">
        <f t="shared" si="10"/>
        <v>43</v>
      </c>
      <c r="F68" s="18" t="s">
        <v>80</v>
      </c>
      <c r="G68" s="15" t="s">
        <v>31</v>
      </c>
      <c r="H68" s="14">
        <v>115.0</v>
      </c>
      <c r="I68" s="19">
        <v>0.05215277777777778</v>
      </c>
      <c r="J68" s="19">
        <f t="shared" si="11"/>
        <v>0.007546296296</v>
      </c>
      <c r="K68" s="20">
        <f t="shared" si="12"/>
        <v>0.005489766082</v>
      </c>
      <c r="L68" s="2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10.0</v>
      </c>
      <c r="B69" s="15" t="s">
        <v>746</v>
      </c>
      <c r="C69" s="15" t="s">
        <v>196</v>
      </c>
      <c r="D69" s="16">
        <v>31310.0</v>
      </c>
      <c r="E69" s="17">
        <f t="shared" si="10"/>
        <v>40</v>
      </c>
      <c r="F69" s="18" t="s">
        <v>80</v>
      </c>
      <c r="G69" s="15" t="s">
        <v>31</v>
      </c>
      <c r="H69" s="14">
        <v>132.0</v>
      </c>
      <c r="I69" s="19">
        <v>0.05261574074074074</v>
      </c>
      <c r="J69" s="19">
        <f t="shared" si="11"/>
        <v>0.008009259259</v>
      </c>
      <c r="K69" s="20">
        <f t="shared" si="12"/>
        <v>0.005538499025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11.0</v>
      </c>
      <c r="B70" s="15" t="s">
        <v>279</v>
      </c>
      <c r="C70" s="15" t="s">
        <v>159</v>
      </c>
      <c r="D70" s="16">
        <v>28316.0</v>
      </c>
      <c r="E70" s="17">
        <f t="shared" si="10"/>
        <v>48</v>
      </c>
      <c r="F70" s="18" t="s">
        <v>84</v>
      </c>
      <c r="G70" s="15" t="s">
        <v>20</v>
      </c>
      <c r="H70" s="14">
        <v>104.0</v>
      </c>
      <c r="I70" s="19">
        <v>0.060520833333333336</v>
      </c>
      <c r="J70" s="19">
        <f t="shared" si="11"/>
        <v>0.01591435185</v>
      </c>
      <c r="K70" s="20">
        <f t="shared" si="12"/>
        <v>0.006370614035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4">
        <v>12.0</v>
      </c>
      <c r="B71" s="15" t="s">
        <v>424</v>
      </c>
      <c r="C71" s="15" t="s">
        <v>78</v>
      </c>
      <c r="D71" s="16">
        <v>34073.0</v>
      </c>
      <c r="E71" s="17">
        <f t="shared" si="10"/>
        <v>32</v>
      </c>
      <c r="F71" s="18" t="s">
        <v>175</v>
      </c>
      <c r="G71" s="15" t="s">
        <v>31</v>
      </c>
      <c r="H71" s="14">
        <v>142.0</v>
      </c>
      <c r="I71" s="19">
        <v>0.06376157407407407</v>
      </c>
      <c r="J71" s="19">
        <f t="shared" si="11"/>
        <v>0.01915509259</v>
      </c>
      <c r="K71" s="20">
        <f t="shared" si="12"/>
        <v>0.006711744639</v>
      </c>
      <c r="L71" s="2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4">
        <v>13.0</v>
      </c>
      <c r="B72" s="15" t="s">
        <v>909</v>
      </c>
      <c r="C72" s="15" t="s">
        <v>286</v>
      </c>
      <c r="D72" s="16">
        <v>28810.0</v>
      </c>
      <c r="E72" s="17">
        <f t="shared" si="10"/>
        <v>47</v>
      </c>
      <c r="F72" s="18" t="s">
        <v>84</v>
      </c>
      <c r="G72" s="15" t="s">
        <v>20</v>
      </c>
      <c r="H72" s="14">
        <v>129.0</v>
      </c>
      <c r="I72" s="19">
        <v>0.075</v>
      </c>
      <c r="J72" s="19">
        <f t="shared" si="11"/>
        <v>0.03039351852</v>
      </c>
      <c r="K72" s="20">
        <f t="shared" si="12"/>
        <v>0.007894736842</v>
      </c>
      <c r="L72" s="2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2"/>
      <c r="B73" s="33" t="s">
        <v>172</v>
      </c>
      <c r="C73" s="33" t="s">
        <v>173</v>
      </c>
      <c r="D73" s="34">
        <v>33073.0</v>
      </c>
      <c r="E73" s="35">
        <f t="shared" si="10"/>
        <v>35</v>
      </c>
      <c r="F73" s="49" t="s">
        <v>168</v>
      </c>
      <c r="G73" s="33" t="s">
        <v>20</v>
      </c>
      <c r="H73" s="40"/>
      <c r="I73" s="36" t="s">
        <v>70</v>
      </c>
      <c r="J73" s="43"/>
      <c r="K73" s="43"/>
      <c r="L73" s="4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2"/>
      <c r="B74" s="33" t="s">
        <v>738</v>
      </c>
      <c r="C74" s="33" t="s">
        <v>170</v>
      </c>
      <c r="D74" s="34">
        <v>34987.0</v>
      </c>
      <c r="E74" s="35">
        <f t="shared" si="10"/>
        <v>30</v>
      </c>
      <c r="F74" s="49" t="s">
        <v>175</v>
      </c>
      <c r="G74" s="33" t="s">
        <v>31</v>
      </c>
      <c r="H74" s="40"/>
      <c r="I74" s="36" t="s">
        <v>70</v>
      </c>
      <c r="J74" s="43"/>
      <c r="K74" s="43"/>
      <c r="L74" s="4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2"/>
      <c r="B75" s="33" t="s">
        <v>830</v>
      </c>
      <c r="C75" s="33" t="s">
        <v>448</v>
      </c>
      <c r="D75" s="34">
        <v>29696.0</v>
      </c>
      <c r="E75" s="35">
        <f t="shared" si="10"/>
        <v>44</v>
      </c>
      <c r="F75" s="49" t="s">
        <v>80</v>
      </c>
      <c r="G75" s="33" t="s">
        <v>31</v>
      </c>
      <c r="H75" s="40"/>
      <c r="I75" s="36" t="s">
        <v>70</v>
      </c>
      <c r="J75" s="43"/>
      <c r="K75" s="43"/>
      <c r="L75" s="4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" t="s">
        <v>926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" t="s">
        <v>1</v>
      </c>
      <c r="B78" s="7" t="s">
        <v>2</v>
      </c>
      <c r="C78" s="2"/>
      <c r="D78" s="2"/>
      <c r="E78" s="2"/>
      <c r="F78" s="2"/>
      <c r="G78" s="3"/>
      <c r="H78" s="5" t="s">
        <v>3</v>
      </c>
      <c r="I78" s="7" t="s">
        <v>4</v>
      </c>
      <c r="J78" s="2"/>
      <c r="K78" s="8"/>
      <c r="L78" s="5" t="s">
        <v>5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9"/>
      <c r="B79" s="10" t="s">
        <v>6</v>
      </c>
      <c r="C79" s="11" t="s">
        <v>7</v>
      </c>
      <c r="D79" s="12" t="s">
        <v>8</v>
      </c>
      <c r="E79" s="11" t="s">
        <v>9</v>
      </c>
      <c r="F79" s="11" t="s">
        <v>10</v>
      </c>
      <c r="G79" s="10" t="s">
        <v>11</v>
      </c>
      <c r="H79" s="9"/>
      <c r="I79" s="10" t="s">
        <v>12</v>
      </c>
      <c r="J79" s="10" t="s">
        <v>13</v>
      </c>
      <c r="K79" s="10" t="s">
        <v>14</v>
      </c>
      <c r="L79" s="9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3" t="s">
        <v>15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1.0</v>
      </c>
      <c r="B81" s="15" t="s">
        <v>927</v>
      </c>
      <c r="C81" s="15" t="s">
        <v>134</v>
      </c>
      <c r="D81" s="16">
        <v>30690.0</v>
      </c>
      <c r="E81" s="17">
        <v>41.0</v>
      </c>
      <c r="F81" s="18" t="s">
        <v>36</v>
      </c>
      <c r="G81" s="15" t="s">
        <v>928</v>
      </c>
      <c r="H81" s="14">
        <v>71.0</v>
      </c>
      <c r="I81" s="19">
        <v>0.017743055555555557</v>
      </c>
      <c r="J81" s="19">
        <f t="shared" ref="J81:J94" si="13">I81-$I$81</f>
        <v>0</v>
      </c>
      <c r="K81" s="20">
        <f t="shared" ref="K81:K94" si="14">I81/5.6</f>
        <v>0.003168402778</v>
      </c>
      <c r="L81" s="21" t="s">
        <v>21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>
        <v>2.0</v>
      </c>
      <c r="B82" s="15" t="s">
        <v>929</v>
      </c>
      <c r="C82" s="15" t="s">
        <v>543</v>
      </c>
      <c r="D82" s="16">
        <v>36473.0</v>
      </c>
      <c r="E82" s="17">
        <v>26.0</v>
      </c>
      <c r="F82" s="18" t="s">
        <v>30</v>
      </c>
      <c r="G82" s="15" t="s">
        <v>20</v>
      </c>
      <c r="H82" s="14">
        <v>68.0</v>
      </c>
      <c r="I82" s="19">
        <v>0.020335648148148148</v>
      </c>
      <c r="J82" s="19">
        <f t="shared" si="13"/>
        <v>0.002592592593</v>
      </c>
      <c r="K82" s="20">
        <f t="shared" si="14"/>
        <v>0.003631365741</v>
      </c>
      <c r="L82" s="22" t="s">
        <v>26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3.0</v>
      </c>
      <c r="B83" s="15" t="s">
        <v>930</v>
      </c>
      <c r="C83" s="15" t="s">
        <v>546</v>
      </c>
      <c r="D83" s="16">
        <v>33169.0</v>
      </c>
      <c r="E83" s="17">
        <v>35.0</v>
      </c>
      <c r="F83" s="18" t="s">
        <v>25</v>
      </c>
      <c r="G83" s="15" t="s">
        <v>31</v>
      </c>
      <c r="H83" s="14">
        <v>55.0</v>
      </c>
      <c r="I83" s="19">
        <v>0.021122685185185185</v>
      </c>
      <c r="J83" s="19">
        <f t="shared" si="13"/>
        <v>0.00337962963</v>
      </c>
      <c r="K83" s="20">
        <f t="shared" si="14"/>
        <v>0.003771908069</v>
      </c>
      <c r="L83" s="23" t="s">
        <v>32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4">
        <v>4.0</v>
      </c>
      <c r="B84" s="15" t="s">
        <v>931</v>
      </c>
      <c r="C84" s="15" t="s">
        <v>34</v>
      </c>
      <c r="D84" s="16">
        <v>32145.0</v>
      </c>
      <c r="E84" s="17">
        <v>37.0</v>
      </c>
      <c r="F84" s="18" t="s">
        <v>168</v>
      </c>
      <c r="G84" s="15" t="s">
        <v>31</v>
      </c>
      <c r="H84" s="14">
        <v>61.0</v>
      </c>
      <c r="I84" s="19">
        <v>0.021203703703703704</v>
      </c>
      <c r="J84" s="19">
        <f t="shared" si="13"/>
        <v>0.003460648148</v>
      </c>
      <c r="K84" s="20">
        <f t="shared" si="14"/>
        <v>0.003786375661</v>
      </c>
      <c r="L84" s="2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>
        <v>5.0</v>
      </c>
      <c r="B85" s="15" t="s">
        <v>932</v>
      </c>
      <c r="C85" s="15" t="s">
        <v>55</v>
      </c>
      <c r="D85" s="16">
        <v>28471.0</v>
      </c>
      <c r="E85" s="17">
        <v>47.0</v>
      </c>
      <c r="F85" s="18" t="s">
        <v>19</v>
      </c>
      <c r="G85" s="15" t="s">
        <v>31</v>
      </c>
      <c r="H85" s="14">
        <v>67.0</v>
      </c>
      <c r="I85" s="19">
        <v>0.021203703703703704</v>
      </c>
      <c r="J85" s="19">
        <f t="shared" si="13"/>
        <v>0.003460648148</v>
      </c>
      <c r="K85" s="20">
        <f t="shared" si="14"/>
        <v>0.003786375661</v>
      </c>
      <c r="L85" s="2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>
        <v>6.0</v>
      </c>
      <c r="B86" s="15" t="s">
        <v>933</v>
      </c>
      <c r="C86" s="15" t="s">
        <v>38</v>
      </c>
      <c r="D86" s="16">
        <v>30595.0</v>
      </c>
      <c r="E86" s="17">
        <v>42.0</v>
      </c>
      <c r="F86" s="18" t="s">
        <v>36</v>
      </c>
      <c r="G86" s="15" t="s">
        <v>31</v>
      </c>
      <c r="H86" s="14">
        <v>59.0</v>
      </c>
      <c r="I86" s="19">
        <v>0.02127314814814815</v>
      </c>
      <c r="J86" s="19">
        <f t="shared" si="13"/>
        <v>0.003530092593</v>
      </c>
      <c r="K86" s="20">
        <f t="shared" si="14"/>
        <v>0.003798776455</v>
      </c>
      <c r="L86" s="2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>
        <v>7.0</v>
      </c>
      <c r="B87" s="15" t="s">
        <v>934</v>
      </c>
      <c r="C87" s="15" t="s">
        <v>543</v>
      </c>
      <c r="D87" s="16">
        <v>37111.0</v>
      </c>
      <c r="E87" s="17">
        <v>24.0</v>
      </c>
      <c r="F87" s="18" t="s">
        <v>30</v>
      </c>
      <c r="G87" s="15" t="s">
        <v>31</v>
      </c>
      <c r="H87" s="14">
        <v>76.0</v>
      </c>
      <c r="I87" s="19">
        <v>0.022337962962962962</v>
      </c>
      <c r="J87" s="19">
        <f t="shared" si="13"/>
        <v>0.004594907407</v>
      </c>
      <c r="K87" s="20">
        <f t="shared" si="14"/>
        <v>0.003988921958</v>
      </c>
      <c r="L87" s="2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>
        <v>8.0</v>
      </c>
      <c r="B88" s="15" t="s">
        <v>935</v>
      </c>
      <c r="C88" s="15" t="s">
        <v>122</v>
      </c>
      <c r="D88" s="16">
        <v>28525.0</v>
      </c>
      <c r="E88" s="17">
        <v>47.0</v>
      </c>
      <c r="F88" s="18" t="s">
        <v>19</v>
      </c>
      <c r="G88" s="15" t="s">
        <v>31</v>
      </c>
      <c r="H88" s="14">
        <v>57.0</v>
      </c>
      <c r="I88" s="19">
        <v>0.02349537037037037</v>
      </c>
      <c r="J88" s="19">
        <f t="shared" si="13"/>
        <v>0.005752314815</v>
      </c>
      <c r="K88" s="20">
        <f t="shared" si="14"/>
        <v>0.004195601852</v>
      </c>
      <c r="L88" s="2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>
        <v>9.0</v>
      </c>
      <c r="B89" s="15" t="s">
        <v>936</v>
      </c>
      <c r="C89" s="15" t="s">
        <v>89</v>
      </c>
      <c r="D89" s="16">
        <v>31564.0</v>
      </c>
      <c r="E89" s="17">
        <v>39.0</v>
      </c>
      <c r="F89" s="18" t="s">
        <v>25</v>
      </c>
      <c r="G89" s="15" t="s">
        <v>31</v>
      </c>
      <c r="H89" s="14">
        <v>60.0</v>
      </c>
      <c r="I89" s="19">
        <v>0.02625</v>
      </c>
      <c r="J89" s="19">
        <f t="shared" si="13"/>
        <v>0.008506944444</v>
      </c>
      <c r="K89" s="20">
        <f t="shared" si="14"/>
        <v>0.0046875</v>
      </c>
      <c r="L89" s="2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>
        <v>10.0</v>
      </c>
      <c r="B90" s="15" t="s">
        <v>937</v>
      </c>
      <c r="C90" s="15" t="s">
        <v>38</v>
      </c>
      <c r="D90" s="16">
        <v>29485.0</v>
      </c>
      <c r="E90" s="17">
        <v>45.0</v>
      </c>
      <c r="F90" s="18" t="s">
        <v>19</v>
      </c>
      <c r="G90" s="15" t="s">
        <v>31</v>
      </c>
      <c r="H90" s="14">
        <v>66.0</v>
      </c>
      <c r="I90" s="19">
        <v>0.02630787037037037</v>
      </c>
      <c r="J90" s="19">
        <f t="shared" si="13"/>
        <v>0.008564814815</v>
      </c>
      <c r="K90" s="20">
        <f t="shared" si="14"/>
        <v>0.004697833995</v>
      </c>
      <c r="L90" s="2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11.0</v>
      </c>
      <c r="B91" s="15" t="s">
        <v>938</v>
      </c>
      <c r="C91" s="15" t="s">
        <v>122</v>
      </c>
      <c r="D91" s="16">
        <v>36779.0</v>
      </c>
      <c r="E91" s="17">
        <v>25.0</v>
      </c>
      <c r="F91" s="18" t="s">
        <v>30</v>
      </c>
      <c r="G91" s="15" t="s">
        <v>31</v>
      </c>
      <c r="H91" s="14">
        <v>73.0</v>
      </c>
      <c r="I91" s="19">
        <v>0.02619212962962963</v>
      </c>
      <c r="J91" s="19">
        <f t="shared" si="13"/>
        <v>0.008449074074</v>
      </c>
      <c r="K91" s="20">
        <f t="shared" si="14"/>
        <v>0.004677166005</v>
      </c>
      <c r="L91" s="2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>
        <v>12.0</v>
      </c>
      <c r="B92" s="15" t="s">
        <v>938</v>
      </c>
      <c r="C92" s="15" t="s">
        <v>38</v>
      </c>
      <c r="D92" s="16">
        <v>37343.0</v>
      </c>
      <c r="E92" s="17">
        <v>23.0</v>
      </c>
      <c r="F92" s="18" t="s">
        <v>30</v>
      </c>
      <c r="G92" s="15" t="s">
        <v>31</v>
      </c>
      <c r="H92" s="14">
        <v>74.0</v>
      </c>
      <c r="I92" s="19">
        <v>0.02619212962962963</v>
      </c>
      <c r="J92" s="19">
        <f t="shared" si="13"/>
        <v>0.008449074074</v>
      </c>
      <c r="K92" s="20">
        <f t="shared" si="14"/>
        <v>0.004677166005</v>
      </c>
      <c r="L92" s="2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>
        <v>13.0</v>
      </c>
      <c r="B93" s="15" t="s">
        <v>939</v>
      </c>
      <c r="C93" s="15" t="s">
        <v>134</v>
      </c>
      <c r="D93" s="16">
        <v>33581.0</v>
      </c>
      <c r="E93" s="17">
        <v>33.0</v>
      </c>
      <c r="F93" s="18" t="s">
        <v>30</v>
      </c>
      <c r="G93" s="15" t="s">
        <v>31</v>
      </c>
      <c r="H93" s="14">
        <v>77.0</v>
      </c>
      <c r="I93" s="19">
        <v>0.03253472222222222</v>
      </c>
      <c r="J93" s="19">
        <f t="shared" si="13"/>
        <v>0.01479166667</v>
      </c>
      <c r="K93" s="20">
        <f t="shared" si="14"/>
        <v>0.005809771825</v>
      </c>
      <c r="L93" s="2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>
        <v>14.0</v>
      </c>
      <c r="B94" s="15" t="s">
        <v>848</v>
      </c>
      <c r="C94" s="15" t="s">
        <v>300</v>
      </c>
      <c r="D94" s="16">
        <v>19693.0</v>
      </c>
      <c r="E94" s="17">
        <v>71.0</v>
      </c>
      <c r="F94" s="18" t="s">
        <v>849</v>
      </c>
      <c r="G94" s="15" t="s">
        <v>20</v>
      </c>
      <c r="H94" s="14">
        <v>72.0</v>
      </c>
      <c r="I94" s="19">
        <v>0.045543981481481484</v>
      </c>
      <c r="J94" s="19">
        <f t="shared" si="13"/>
        <v>0.02780092593</v>
      </c>
      <c r="K94" s="20">
        <f t="shared" si="14"/>
        <v>0.008132853836</v>
      </c>
      <c r="L94" s="2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0" t="s">
        <v>76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>
        <v>1.0</v>
      </c>
      <c r="B96" s="15" t="s">
        <v>656</v>
      </c>
      <c r="C96" s="15" t="s">
        <v>159</v>
      </c>
      <c r="D96" s="16">
        <v>30407.0</v>
      </c>
      <c r="E96" s="17">
        <v>42.0</v>
      </c>
      <c r="F96" s="18" t="s">
        <v>80</v>
      </c>
      <c r="G96" s="15" t="s">
        <v>31</v>
      </c>
      <c r="H96" s="14">
        <v>58.0</v>
      </c>
      <c r="I96" s="19">
        <v>0.021377314814814814</v>
      </c>
      <c r="J96" s="19">
        <f t="shared" ref="J96:J108" si="15">I96-$I$96</f>
        <v>0</v>
      </c>
      <c r="K96" s="20">
        <f t="shared" ref="K96:K108" si="16">I96/5.6</f>
        <v>0.003817377646</v>
      </c>
      <c r="L96" s="21" t="s">
        <v>21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>
        <v>2.0</v>
      </c>
      <c r="B97" s="15" t="s">
        <v>940</v>
      </c>
      <c r="C97" s="15" t="s">
        <v>941</v>
      </c>
      <c r="D97" s="16">
        <v>32671.0</v>
      </c>
      <c r="E97" s="17">
        <v>36.0</v>
      </c>
      <c r="F97" s="18" t="s">
        <v>168</v>
      </c>
      <c r="G97" s="15" t="s">
        <v>31</v>
      </c>
      <c r="H97" s="14">
        <v>64.0</v>
      </c>
      <c r="I97" s="19">
        <v>0.023854166666666666</v>
      </c>
      <c r="J97" s="19">
        <f t="shared" si="15"/>
        <v>0.002476851852</v>
      </c>
      <c r="K97" s="20">
        <f t="shared" si="16"/>
        <v>0.004259672619</v>
      </c>
      <c r="L97" s="22" t="s">
        <v>26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4">
        <v>3.0</v>
      </c>
      <c r="B98" s="15" t="s">
        <v>942</v>
      </c>
      <c r="C98" s="15" t="s">
        <v>156</v>
      </c>
      <c r="D98" s="16">
        <v>28853.0</v>
      </c>
      <c r="E98" s="17">
        <v>46.0</v>
      </c>
      <c r="F98" s="18" t="s">
        <v>84</v>
      </c>
      <c r="G98" s="15" t="s">
        <v>20</v>
      </c>
      <c r="H98" s="14">
        <v>54.0</v>
      </c>
      <c r="I98" s="19">
        <v>0.024606481481481483</v>
      </c>
      <c r="J98" s="19">
        <f t="shared" si="15"/>
        <v>0.003229166667</v>
      </c>
      <c r="K98" s="20">
        <f t="shared" si="16"/>
        <v>0.00439401455</v>
      </c>
      <c r="L98" s="23" t="s">
        <v>32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4">
        <v>4.0</v>
      </c>
      <c r="B99" s="15" t="s">
        <v>943</v>
      </c>
      <c r="C99" s="15" t="s">
        <v>399</v>
      </c>
      <c r="D99" s="16">
        <v>32352.0</v>
      </c>
      <c r="E99" s="17">
        <v>37.0</v>
      </c>
      <c r="F99" s="18" t="s">
        <v>168</v>
      </c>
      <c r="G99" s="15" t="s">
        <v>20</v>
      </c>
      <c r="H99" s="14">
        <v>51.0</v>
      </c>
      <c r="I99" s="19">
        <v>0.03017361111111111</v>
      </c>
      <c r="J99" s="19">
        <f t="shared" si="15"/>
        <v>0.008796296296</v>
      </c>
      <c r="K99" s="20">
        <f t="shared" si="16"/>
        <v>0.005388144841</v>
      </c>
      <c r="L99" s="2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>
        <v>5.0</v>
      </c>
      <c r="B100" s="15" t="s">
        <v>944</v>
      </c>
      <c r="C100" s="15" t="s">
        <v>159</v>
      </c>
      <c r="D100" s="16">
        <v>33379.0</v>
      </c>
      <c r="E100" s="17">
        <v>34.0</v>
      </c>
      <c r="F100" s="18" t="s">
        <v>175</v>
      </c>
      <c r="G100" s="15" t="s">
        <v>31</v>
      </c>
      <c r="H100" s="14">
        <v>63.0</v>
      </c>
      <c r="I100" s="19">
        <v>0.03023148148148148</v>
      </c>
      <c r="J100" s="19">
        <f t="shared" si="15"/>
        <v>0.008854166667</v>
      </c>
      <c r="K100" s="20">
        <f t="shared" si="16"/>
        <v>0.005398478836</v>
      </c>
      <c r="L100" s="2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>
        <v>6.0</v>
      </c>
      <c r="B101" s="15" t="s">
        <v>945</v>
      </c>
      <c r="C101" s="15" t="s">
        <v>262</v>
      </c>
      <c r="D101" s="16">
        <v>33119.0</v>
      </c>
      <c r="E101" s="17">
        <v>35.0</v>
      </c>
      <c r="F101" s="18" t="s">
        <v>168</v>
      </c>
      <c r="G101" s="15" t="s">
        <v>411</v>
      </c>
      <c r="H101" s="14">
        <v>70.0</v>
      </c>
      <c r="I101" s="19">
        <v>0.03059027777777778</v>
      </c>
      <c r="J101" s="19">
        <f t="shared" si="15"/>
        <v>0.009212962963</v>
      </c>
      <c r="K101" s="20">
        <f t="shared" si="16"/>
        <v>0.005462549603</v>
      </c>
      <c r="L101" s="2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>
        <v>7.0</v>
      </c>
      <c r="B102" s="15" t="s">
        <v>946</v>
      </c>
      <c r="C102" s="15" t="s">
        <v>269</v>
      </c>
      <c r="D102" s="16">
        <v>34074.0</v>
      </c>
      <c r="E102" s="17">
        <v>32.0</v>
      </c>
      <c r="F102" s="18" t="s">
        <v>175</v>
      </c>
      <c r="G102" s="15" t="s">
        <v>31</v>
      </c>
      <c r="H102" s="14">
        <v>65.0</v>
      </c>
      <c r="I102" s="19">
        <v>0.030659722222222224</v>
      </c>
      <c r="J102" s="19">
        <f t="shared" si="15"/>
        <v>0.009282407407</v>
      </c>
      <c r="K102" s="20">
        <f t="shared" si="16"/>
        <v>0.005474950397</v>
      </c>
      <c r="L102" s="2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>
        <v>8.0</v>
      </c>
      <c r="B103" s="15" t="s">
        <v>947</v>
      </c>
      <c r="C103" s="15" t="s">
        <v>454</v>
      </c>
      <c r="D103" s="16">
        <v>30321.0</v>
      </c>
      <c r="E103" s="17">
        <v>42.0</v>
      </c>
      <c r="F103" s="18" t="s">
        <v>80</v>
      </c>
      <c r="G103" s="15" t="s">
        <v>31</v>
      </c>
      <c r="H103" s="14">
        <v>62.0</v>
      </c>
      <c r="I103" s="19">
        <v>0.03266203703703704</v>
      </c>
      <c r="J103" s="19">
        <f t="shared" si="15"/>
        <v>0.01128472222</v>
      </c>
      <c r="K103" s="20">
        <f t="shared" si="16"/>
        <v>0.005832506614</v>
      </c>
      <c r="L103" s="2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>
        <v>9.0</v>
      </c>
      <c r="B104" s="15" t="s">
        <v>948</v>
      </c>
      <c r="C104" s="15" t="s">
        <v>262</v>
      </c>
      <c r="D104" s="16">
        <v>31870.0</v>
      </c>
      <c r="E104" s="17">
        <v>38.0</v>
      </c>
      <c r="F104" s="18" t="s">
        <v>168</v>
      </c>
      <c r="G104" s="15" t="s">
        <v>31</v>
      </c>
      <c r="H104" s="14">
        <v>53.0</v>
      </c>
      <c r="I104" s="19">
        <v>0.03420138888888889</v>
      </c>
      <c r="J104" s="19">
        <f t="shared" si="15"/>
        <v>0.01282407407</v>
      </c>
      <c r="K104" s="20">
        <f t="shared" si="16"/>
        <v>0.006107390873</v>
      </c>
      <c r="L104" s="2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>
        <v>10.0</v>
      </c>
      <c r="B105" s="15" t="s">
        <v>591</v>
      </c>
      <c r="C105" s="15" t="s">
        <v>399</v>
      </c>
      <c r="D105" s="16">
        <v>25122.0</v>
      </c>
      <c r="E105" s="17">
        <v>57.0</v>
      </c>
      <c r="F105" s="18" t="s">
        <v>187</v>
      </c>
      <c r="G105" s="15" t="s">
        <v>31</v>
      </c>
      <c r="H105" s="14">
        <v>121.0</v>
      </c>
      <c r="I105" s="19">
        <v>0.03420138888888889</v>
      </c>
      <c r="J105" s="19">
        <f t="shared" si="15"/>
        <v>0.01282407407</v>
      </c>
      <c r="K105" s="20">
        <f t="shared" si="16"/>
        <v>0.006107390873</v>
      </c>
      <c r="L105" s="2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>
        <v>11.0</v>
      </c>
      <c r="B106" s="15" t="s">
        <v>949</v>
      </c>
      <c r="C106" s="15" t="s">
        <v>454</v>
      </c>
      <c r="D106" s="16">
        <v>29237.0</v>
      </c>
      <c r="E106" s="17">
        <v>45.0</v>
      </c>
      <c r="F106" s="18" t="s">
        <v>84</v>
      </c>
      <c r="G106" s="15" t="s">
        <v>31</v>
      </c>
      <c r="H106" s="14">
        <v>75.0</v>
      </c>
      <c r="I106" s="19">
        <v>0.03420138888888889</v>
      </c>
      <c r="J106" s="19">
        <f t="shared" si="15"/>
        <v>0.01282407407</v>
      </c>
      <c r="K106" s="20">
        <f t="shared" si="16"/>
        <v>0.006107390873</v>
      </c>
      <c r="L106" s="2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4">
        <v>12.0</v>
      </c>
      <c r="B107" s="15" t="s">
        <v>861</v>
      </c>
      <c r="C107" s="15" t="s">
        <v>566</v>
      </c>
      <c r="D107" s="16">
        <v>32973.0</v>
      </c>
      <c r="E107" s="17">
        <v>35.0</v>
      </c>
      <c r="F107" s="18" t="s">
        <v>168</v>
      </c>
      <c r="G107" s="15" t="s">
        <v>31</v>
      </c>
      <c r="H107" s="14">
        <v>69.0</v>
      </c>
      <c r="I107" s="19">
        <v>0.042337962962962966</v>
      </c>
      <c r="J107" s="19">
        <f t="shared" si="15"/>
        <v>0.02096064815</v>
      </c>
      <c r="K107" s="20">
        <f t="shared" si="16"/>
        <v>0.007560350529</v>
      </c>
      <c r="L107" s="2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4">
        <v>13.0</v>
      </c>
      <c r="B108" s="15" t="s">
        <v>867</v>
      </c>
      <c r="C108" s="15" t="s">
        <v>272</v>
      </c>
      <c r="D108" s="16">
        <v>18448.0</v>
      </c>
      <c r="E108" s="17">
        <v>75.0</v>
      </c>
      <c r="F108" s="18" t="s">
        <v>868</v>
      </c>
      <c r="G108" s="15" t="s">
        <v>20</v>
      </c>
      <c r="H108" s="14">
        <v>52.0</v>
      </c>
      <c r="I108" s="19">
        <v>0.04644675925925926</v>
      </c>
      <c r="J108" s="19">
        <f t="shared" si="15"/>
        <v>0.02506944444</v>
      </c>
      <c r="K108" s="20">
        <f t="shared" si="16"/>
        <v>0.008294064153</v>
      </c>
      <c r="L108" s="2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" t="s">
        <v>950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" t="s">
        <v>1</v>
      </c>
      <c r="B111" s="7" t="s">
        <v>2</v>
      </c>
      <c r="C111" s="2"/>
      <c r="D111" s="2"/>
      <c r="E111" s="2"/>
      <c r="F111" s="2"/>
      <c r="G111" s="3"/>
      <c r="H111" s="5" t="s">
        <v>3</v>
      </c>
      <c r="I111" s="7" t="s">
        <v>4</v>
      </c>
      <c r="J111" s="2"/>
      <c r="K111" s="8"/>
      <c r="L111" s="5" t="s">
        <v>5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9"/>
      <c r="B112" s="10" t="s">
        <v>6</v>
      </c>
      <c r="C112" s="11" t="s">
        <v>7</v>
      </c>
      <c r="D112" s="12" t="s">
        <v>8</v>
      </c>
      <c r="E112" s="11" t="s">
        <v>9</v>
      </c>
      <c r="F112" s="11" t="s">
        <v>10</v>
      </c>
      <c r="G112" s="10" t="s">
        <v>11</v>
      </c>
      <c r="H112" s="9"/>
      <c r="I112" s="10" t="s">
        <v>12</v>
      </c>
      <c r="J112" s="10" t="s">
        <v>13</v>
      </c>
      <c r="K112" s="10" t="s">
        <v>14</v>
      </c>
      <c r="L112" s="9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0" t="s">
        <v>299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4">
        <v>1.0</v>
      </c>
      <c r="B114" s="15" t="s">
        <v>779</v>
      </c>
      <c r="C114" s="15" t="s">
        <v>780</v>
      </c>
      <c r="D114" s="16">
        <v>41834.0</v>
      </c>
      <c r="E114" s="17">
        <v>11.0</v>
      </c>
      <c r="F114" s="18" t="s">
        <v>530</v>
      </c>
      <c r="G114" s="15" t="s">
        <v>31</v>
      </c>
      <c r="H114" s="14">
        <v>7.0</v>
      </c>
      <c r="I114" s="19">
        <v>0.002777777777777778</v>
      </c>
      <c r="J114" s="19">
        <f t="shared" ref="J114:J117" si="17">I114-$I$114</f>
        <v>0</v>
      </c>
      <c r="K114" s="20">
        <f t="shared" ref="K114:K117" si="18">I114/1</f>
        <v>0.002777777778</v>
      </c>
      <c r="L114" s="21" t="s">
        <v>21</v>
      </c>
      <c r="M114" s="4"/>
      <c r="N114" s="4" t="s">
        <v>311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4">
        <v>2.0</v>
      </c>
      <c r="B115" s="15" t="s">
        <v>951</v>
      </c>
      <c r="C115" s="15" t="s">
        <v>531</v>
      </c>
      <c r="D115" s="16">
        <v>42590.0</v>
      </c>
      <c r="E115" s="17">
        <v>9.0</v>
      </c>
      <c r="F115" s="18" t="s">
        <v>302</v>
      </c>
      <c r="G115" s="15" t="s">
        <v>390</v>
      </c>
      <c r="H115" s="14">
        <v>4.0</v>
      </c>
      <c r="I115" s="19">
        <v>0.0030787037037037037</v>
      </c>
      <c r="J115" s="19">
        <f t="shared" si="17"/>
        <v>0.0003009259259</v>
      </c>
      <c r="K115" s="20">
        <f t="shared" si="18"/>
        <v>0.003078703704</v>
      </c>
      <c r="L115" s="22" t="s">
        <v>26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4">
        <v>3.0</v>
      </c>
      <c r="B116" s="15" t="s">
        <v>952</v>
      </c>
      <c r="C116" s="15" t="s">
        <v>520</v>
      </c>
      <c r="D116" s="16">
        <v>43595.0</v>
      </c>
      <c r="E116" s="17">
        <v>6.0</v>
      </c>
      <c r="F116" s="18" t="s">
        <v>302</v>
      </c>
      <c r="G116" s="15" t="s">
        <v>20</v>
      </c>
      <c r="H116" s="14">
        <v>1.0</v>
      </c>
      <c r="I116" s="19">
        <v>0.004166666666666667</v>
      </c>
      <c r="J116" s="19">
        <f t="shared" si="17"/>
        <v>0.001388888889</v>
      </c>
      <c r="K116" s="20">
        <f t="shared" si="18"/>
        <v>0.004166666667</v>
      </c>
      <c r="L116" s="23" t="s">
        <v>32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4">
        <v>4.0</v>
      </c>
      <c r="B117" s="15" t="s">
        <v>568</v>
      </c>
      <c r="C117" s="15" t="s">
        <v>145</v>
      </c>
      <c r="D117" s="16">
        <v>43689.0</v>
      </c>
      <c r="E117" s="17">
        <v>6.0</v>
      </c>
      <c r="F117" s="18" t="s">
        <v>302</v>
      </c>
      <c r="G117" s="15" t="s">
        <v>31</v>
      </c>
      <c r="H117" s="14">
        <v>2.0</v>
      </c>
      <c r="I117" s="19">
        <v>0.004502314814814815</v>
      </c>
      <c r="J117" s="19">
        <f t="shared" si="17"/>
        <v>0.001724537037</v>
      </c>
      <c r="K117" s="20">
        <f t="shared" si="18"/>
        <v>0.004502314815</v>
      </c>
      <c r="L117" s="2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0" t="s">
        <v>307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4">
        <v>1.0</v>
      </c>
      <c r="B119" s="15" t="s">
        <v>622</v>
      </c>
      <c r="C119" s="15" t="s">
        <v>623</v>
      </c>
      <c r="D119" s="16">
        <v>41980.0</v>
      </c>
      <c r="E119" s="17">
        <v>10.0</v>
      </c>
      <c r="F119" s="18" t="s">
        <v>310</v>
      </c>
      <c r="G119" s="15" t="s">
        <v>31</v>
      </c>
      <c r="H119" s="14">
        <v>6.0</v>
      </c>
      <c r="I119" s="19">
        <v>0.0030092592592592593</v>
      </c>
      <c r="J119" s="19">
        <f t="shared" ref="J119:J122" si="19">I119-$I$119</f>
        <v>0</v>
      </c>
      <c r="K119" s="20">
        <f t="shared" ref="K119:K122" si="20">I119/1</f>
        <v>0.003009259259</v>
      </c>
      <c r="L119" s="21" t="s">
        <v>21</v>
      </c>
      <c r="M119" s="4"/>
      <c r="N119" s="4" t="s">
        <v>311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4">
        <v>2.0</v>
      </c>
      <c r="B120" s="15" t="s">
        <v>953</v>
      </c>
      <c r="C120" s="15" t="s">
        <v>163</v>
      </c>
      <c r="D120" s="16">
        <v>41858.0</v>
      </c>
      <c r="E120" s="17">
        <v>11.0</v>
      </c>
      <c r="F120" s="18" t="s">
        <v>310</v>
      </c>
      <c r="G120" s="15" t="s">
        <v>411</v>
      </c>
      <c r="H120" s="14">
        <v>5.0</v>
      </c>
      <c r="I120" s="19">
        <v>0.0034027777777777776</v>
      </c>
      <c r="J120" s="19">
        <f t="shared" si="19"/>
        <v>0.0003935185185</v>
      </c>
      <c r="K120" s="20">
        <f t="shared" si="20"/>
        <v>0.003402777778</v>
      </c>
      <c r="L120" s="22" t="s">
        <v>26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4">
        <v>3.0</v>
      </c>
      <c r="B121" s="15" t="s">
        <v>942</v>
      </c>
      <c r="C121" s="15" t="s">
        <v>166</v>
      </c>
      <c r="D121" s="16">
        <v>42428.0</v>
      </c>
      <c r="E121" s="17">
        <v>9.0</v>
      </c>
      <c r="F121" s="18" t="s">
        <v>493</v>
      </c>
      <c r="G121" s="15" t="s">
        <v>20</v>
      </c>
      <c r="H121" s="14">
        <v>3.0</v>
      </c>
      <c r="I121" s="19">
        <v>0.0038425925925925928</v>
      </c>
      <c r="J121" s="19">
        <f t="shared" si="19"/>
        <v>0.0008333333333</v>
      </c>
      <c r="K121" s="20">
        <f t="shared" si="20"/>
        <v>0.003842592593</v>
      </c>
      <c r="L121" s="23" t="s">
        <v>32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4">
        <v>4.0</v>
      </c>
      <c r="B122" s="15" t="s">
        <v>954</v>
      </c>
      <c r="C122" s="15" t="s">
        <v>182</v>
      </c>
      <c r="D122" s="16">
        <v>41219.0</v>
      </c>
      <c r="E122" s="17">
        <v>13.0</v>
      </c>
      <c r="F122" s="18" t="s">
        <v>310</v>
      </c>
      <c r="G122" s="15" t="s">
        <v>20</v>
      </c>
      <c r="H122" s="14">
        <v>8.0</v>
      </c>
      <c r="I122" s="19">
        <v>0.004027777777777778</v>
      </c>
      <c r="J122" s="19">
        <f t="shared" si="19"/>
        <v>0.001018518519</v>
      </c>
      <c r="K122" s="20">
        <f t="shared" si="20"/>
        <v>0.004027777778</v>
      </c>
      <c r="L122" s="2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1"/>
      <c r="B285" s="4"/>
      <c r="C285" s="4"/>
      <c r="D285" s="52"/>
      <c r="E285" s="4"/>
      <c r="F285" s="4"/>
      <c r="G285" s="4"/>
      <c r="H285" s="5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1"/>
      <c r="B286" s="4"/>
      <c r="C286" s="4"/>
      <c r="D286" s="52"/>
      <c r="E286" s="4"/>
      <c r="F286" s="4"/>
      <c r="G286" s="4"/>
      <c r="H286" s="5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1"/>
      <c r="B287" s="4"/>
      <c r="C287" s="4"/>
      <c r="D287" s="52"/>
      <c r="E287" s="4"/>
      <c r="F287" s="4"/>
      <c r="G287" s="4"/>
      <c r="H287" s="5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1"/>
      <c r="B288" s="4"/>
      <c r="C288" s="4"/>
      <c r="D288" s="52"/>
      <c r="E288" s="4"/>
      <c r="F288" s="4"/>
      <c r="G288" s="4"/>
      <c r="H288" s="5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1"/>
      <c r="B289" s="4"/>
      <c r="C289" s="4"/>
      <c r="D289" s="52"/>
      <c r="E289" s="4"/>
      <c r="F289" s="4"/>
      <c r="G289" s="4"/>
      <c r="H289" s="5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1"/>
      <c r="B290" s="4"/>
      <c r="C290" s="4"/>
      <c r="D290" s="52"/>
      <c r="E290" s="4"/>
      <c r="F290" s="4"/>
      <c r="G290" s="4"/>
      <c r="H290" s="5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1"/>
      <c r="B291" s="4"/>
      <c r="C291" s="4"/>
      <c r="D291" s="52"/>
      <c r="E291" s="4"/>
      <c r="F291" s="4"/>
      <c r="G291" s="4"/>
      <c r="H291" s="5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1"/>
      <c r="B292" s="4"/>
      <c r="C292" s="4"/>
      <c r="D292" s="52"/>
      <c r="E292" s="4"/>
      <c r="F292" s="4"/>
      <c r="G292" s="4"/>
      <c r="H292" s="5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1"/>
      <c r="B293" s="4"/>
      <c r="C293" s="4"/>
      <c r="D293" s="52"/>
      <c r="E293" s="4"/>
      <c r="F293" s="4"/>
      <c r="G293" s="4"/>
      <c r="H293" s="5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1"/>
      <c r="B294" s="4"/>
      <c r="C294" s="4"/>
      <c r="D294" s="52"/>
      <c r="E294" s="4"/>
      <c r="F294" s="4"/>
      <c r="G294" s="4"/>
      <c r="H294" s="5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1"/>
      <c r="B295" s="4"/>
      <c r="C295" s="4"/>
      <c r="D295" s="52"/>
      <c r="E295" s="4"/>
      <c r="F295" s="4"/>
      <c r="G295" s="4"/>
      <c r="H295" s="5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1"/>
      <c r="B296" s="4"/>
      <c r="C296" s="4"/>
      <c r="D296" s="52"/>
      <c r="E296" s="4"/>
      <c r="F296" s="4"/>
      <c r="G296" s="4"/>
      <c r="H296" s="5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1"/>
      <c r="B297" s="4"/>
      <c r="C297" s="4"/>
      <c r="D297" s="52"/>
      <c r="E297" s="4"/>
      <c r="F297" s="4"/>
      <c r="G297" s="4"/>
      <c r="H297" s="5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1"/>
      <c r="B298" s="4"/>
      <c r="C298" s="4"/>
      <c r="D298" s="52"/>
      <c r="E298" s="4"/>
      <c r="F298" s="4"/>
      <c r="G298" s="4"/>
      <c r="H298" s="5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1"/>
      <c r="B299" s="4"/>
      <c r="C299" s="4"/>
      <c r="D299" s="52"/>
      <c r="E299" s="4"/>
      <c r="F299" s="4"/>
      <c r="G299" s="4"/>
      <c r="H299" s="5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1"/>
      <c r="B300" s="4"/>
      <c r="C300" s="4"/>
      <c r="D300" s="52"/>
      <c r="E300" s="4"/>
      <c r="F300" s="4"/>
      <c r="G300" s="4"/>
      <c r="H300" s="5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1"/>
      <c r="B301" s="4"/>
      <c r="C301" s="4"/>
      <c r="D301" s="52"/>
      <c r="E301" s="4"/>
      <c r="F301" s="4"/>
      <c r="G301" s="4"/>
      <c r="H301" s="5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1"/>
      <c r="B302" s="4"/>
      <c r="C302" s="4"/>
      <c r="D302" s="52"/>
      <c r="E302" s="4"/>
      <c r="F302" s="4"/>
      <c r="G302" s="4"/>
      <c r="H302" s="5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1"/>
      <c r="B303" s="4"/>
      <c r="C303" s="4"/>
      <c r="D303" s="52"/>
      <c r="E303" s="4"/>
      <c r="F303" s="4"/>
      <c r="G303" s="4"/>
      <c r="H303" s="5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1"/>
      <c r="B304" s="4"/>
      <c r="C304" s="4"/>
      <c r="D304" s="52"/>
      <c r="E304" s="4"/>
      <c r="F304" s="4"/>
      <c r="G304" s="4"/>
      <c r="H304" s="5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1"/>
      <c r="B305" s="4"/>
      <c r="C305" s="4"/>
      <c r="D305" s="52"/>
      <c r="E305" s="4"/>
      <c r="F305" s="4"/>
      <c r="G305" s="4"/>
      <c r="H305" s="5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1"/>
      <c r="B306" s="4"/>
      <c r="C306" s="4"/>
      <c r="D306" s="52"/>
      <c r="E306" s="4"/>
      <c r="F306" s="4"/>
      <c r="G306" s="4"/>
      <c r="H306" s="5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1"/>
      <c r="B307" s="4"/>
      <c r="C307" s="4"/>
      <c r="D307" s="52"/>
      <c r="E307" s="4"/>
      <c r="F307" s="4"/>
      <c r="G307" s="4"/>
      <c r="H307" s="5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19:L19"/>
    <mergeCell ref="A25:L25"/>
    <mergeCell ref="A26:L26"/>
    <mergeCell ref="A27:A28"/>
    <mergeCell ref="H27:H28"/>
    <mergeCell ref="I27:K27"/>
    <mergeCell ref="L27:L28"/>
    <mergeCell ref="B78:G78"/>
    <mergeCell ref="I78:K78"/>
    <mergeCell ref="B27:G27"/>
    <mergeCell ref="A29:L29"/>
    <mergeCell ref="A59:L59"/>
    <mergeCell ref="A76:L76"/>
    <mergeCell ref="A77:L77"/>
    <mergeCell ref="A78:A79"/>
    <mergeCell ref="H78:H79"/>
    <mergeCell ref="B111:G111"/>
    <mergeCell ref="I111:K111"/>
    <mergeCell ref="L111:L112"/>
    <mergeCell ref="A113:L113"/>
    <mergeCell ref="A118:L118"/>
    <mergeCell ref="L78:L79"/>
    <mergeCell ref="A80:L80"/>
    <mergeCell ref="A95:L95"/>
    <mergeCell ref="A109:L109"/>
    <mergeCell ref="A110:L110"/>
    <mergeCell ref="A111:A112"/>
    <mergeCell ref="H111:H112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71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955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315</v>
      </c>
      <c r="C5" s="15" t="s">
        <v>50</v>
      </c>
      <c r="D5" s="16">
        <v>32918.0</v>
      </c>
      <c r="E5" s="17">
        <f t="shared" ref="E5:E8" si="1">DATEDIF(D5,"13.12.2025","y")</f>
        <v>35</v>
      </c>
      <c r="F5" s="18" t="s">
        <v>25</v>
      </c>
      <c r="G5" s="15" t="s">
        <v>31</v>
      </c>
      <c r="H5" s="14">
        <v>203.0</v>
      </c>
      <c r="I5" s="19">
        <v>0.08791666666666667</v>
      </c>
      <c r="J5" s="19">
        <f t="shared" ref="J5:J7" si="2">I5-$I$5</f>
        <v>0</v>
      </c>
      <c r="K5" s="20">
        <f t="shared" ref="K5:K7" si="3">I5/20.1</f>
        <v>0.004373963516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956</v>
      </c>
      <c r="C6" s="15" t="s">
        <v>55</v>
      </c>
      <c r="D6" s="16">
        <v>35371.0</v>
      </c>
      <c r="E6" s="17">
        <f t="shared" si="1"/>
        <v>29</v>
      </c>
      <c r="F6" s="18" t="s">
        <v>30</v>
      </c>
      <c r="G6" s="15" t="s">
        <v>957</v>
      </c>
      <c r="H6" s="14">
        <v>202.0</v>
      </c>
      <c r="I6" s="19">
        <v>0.12584490740740742</v>
      </c>
      <c r="J6" s="19">
        <f t="shared" si="2"/>
        <v>0.03792824074</v>
      </c>
      <c r="K6" s="20">
        <f t="shared" si="3"/>
        <v>0.006260940667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152</v>
      </c>
      <c r="C7" s="15" t="s">
        <v>38</v>
      </c>
      <c r="D7" s="16" t="s">
        <v>337</v>
      </c>
      <c r="E7" s="17">
        <f t="shared" si="1"/>
        <v>39</v>
      </c>
      <c r="F7" s="18" t="s">
        <v>25</v>
      </c>
      <c r="G7" s="15" t="s">
        <v>31</v>
      </c>
      <c r="H7" s="14">
        <v>204.0</v>
      </c>
      <c r="I7" s="19">
        <v>0.1286226851851852</v>
      </c>
      <c r="J7" s="19">
        <f t="shared" si="2"/>
        <v>0.04070601852</v>
      </c>
      <c r="K7" s="20">
        <f t="shared" si="3"/>
        <v>0.006399138566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2"/>
      <c r="B8" s="33" t="s">
        <v>958</v>
      </c>
      <c r="C8" s="33" t="s">
        <v>221</v>
      </c>
      <c r="D8" s="34">
        <v>30701.0</v>
      </c>
      <c r="E8" s="35">
        <f t="shared" si="1"/>
        <v>41</v>
      </c>
      <c r="F8" s="49" t="s">
        <v>36</v>
      </c>
      <c r="G8" s="33" t="s">
        <v>31</v>
      </c>
      <c r="H8" s="40"/>
      <c r="I8" s="36" t="s">
        <v>70</v>
      </c>
      <c r="J8" s="43"/>
      <c r="K8" s="43"/>
      <c r="L8" s="4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3" t="s">
        <v>76</v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1.0</v>
      </c>
      <c r="B10" s="15" t="s">
        <v>77</v>
      </c>
      <c r="C10" s="15" t="s">
        <v>78</v>
      </c>
      <c r="D10" s="16">
        <v>30201.0</v>
      </c>
      <c r="E10" s="17">
        <f>DATEDIF(D10,"13.12.2025","y")</f>
        <v>43</v>
      </c>
      <c r="F10" s="18" t="s">
        <v>80</v>
      </c>
      <c r="G10" s="15" t="s">
        <v>20</v>
      </c>
      <c r="H10" s="14">
        <v>201.0</v>
      </c>
      <c r="I10" s="19">
        <v>0.12584490740740742</v>
      </c>
      <c r="J10" s="19">
        <f>I10-$I$10</f>
        <v>0</v>
      </c>
      <c r="K10" s="20">
        <f>I10/20.1</f>
        <v>0.006260940667</v>
      </c>
      <c r="L10" s="21" t="s">
        <v>21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" t="s">
        <v>959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5" t="s">
        <v>1</v>
      </c>
      <c r="B13" s="7" t="s">
        <v>2</v>
      </c>
      <c r="C13" s="2"/>
      <c r="D13" s="2"/>
      <c r="E13" s="2"/>
      <c r="F13" s="2"/>
      <c r="G13" s="3"/>
      <c r="H13" s="5" t="s">
        <v>3</v>
      </c>
      <c r="I13" s="7" t="s">
        <v>4</v>
      </c>
      <c r="J13" s="2"/>
      <c r="K13" s="8"/>
      <c r="L13" s="5" t="s">
        <v>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9"/>
      <c r="B14" s="10" t="s">
        <v>6</v>
      </c>
      <c r="C14" s="11" t="s">
        <v>7</v>
      </c>
      <c r="D14" s="12" t="s">
        <v>8</v>
      </c>
      <c r="E14" s="11" t="s">
        <v>9</v>
      </c>
      <c r="F14" s="11" t="s">
        <v>10</v>
      </c>
      <c r="G14" s="10" t="s">
        <v>11</v>
      </c>
      <c r="H14" s="9"/>
      <c r="I14" s="10" t="s">
        <v>12</v>
      </c>
      <c r="J14" s="10" t="s">
        <v>13</v>
      </c>
      <c r="K14" s="10" t="s">
        <v>14</v>
      </c>
      <c r="L14" s="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3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1.0</v>
      </c>
      <c r="B16" s="15" t="s">
        <v>960</v>
      </c>
      <c r="C16" s="15" t="s">
        <v>122</v>
      </c>
      <c r="D16" s="16">
        <v>36837.0</v>
      </c>
      <c r="E16" s="17">
        <f t="shared" ref="E16:E35" si="4">DATEDIF(D16,"13.12.2025","y")</f>
        <v>25</v>
      </c>
      <c r="F16" s="18" t="s">
        <v>30</v>
      </c>
      <c r="G16" s="15" t="s">
        <v>288</v>
      </c>
      <c r="H16" s="14">
        <v>103.0</v>
      </c>
      <c r="I16" s="19">
        <v>0.03357638888888889</v>
      </c>
      <c r="J16" s="19">
        <f t="shared" ref="J16:J31" si="5">I16-$I$16</f>
        <v>0</v>
      </c>
      <c r="K16" s="20">
        <f t="shared" ref="K16:K31" si="6">I16/10.05</f>
        <v>0.003340934218</v>
      </c>
      <c r="L16" s="21" t="s">
        <v>21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>
        <v>2.0</v>
      </c>
      <c r="B17" s="15" t="s">
        <v>791</v>
      </c>
      <c r="C17" s="15" t="s">
        <v>348</v>
      </c>
      <c r="D17" s="16">
        <v>31201.0</v>
      </c>
      <c r="E17" s="17">
        <f t="shared" si="4"/>
        <v>40</v>
      </c>
      <c r="F17" s="18" t="s">
        <v>36</v>
      </c>
      <c r="G17" s="15" t="s">
        <v>20</v>
      </c>
      <c r="H17" s="14">
        <v>102.0</v>
      </c>
      <c r="I17" s="19">
        <v>0.03365740740740741</v>
      </c>
      <c r="J17" s="19">
        <f t="shared" si="5"/>
        <v>0.00008101851852</v>
      </c>
      <c r="K17" s="20">
        <f t="shared" si="6"/>
        <v>0.003348995762</v>
      </c>
      <c r="L17" s="22" t="s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4">
        <v>3.0</v>
      </c>
      <c r="B18" s="15" t="s">
        <v>961</v>
      </c>
      <c r="C18" s="15" t="s">
        <v>89</v>
      </c>
      <c r="D18" s="16">
        <v>31555.0</v>
      </c>
      <c r="E18" s="17">
        <f t="shared" si="4"/>
        <v>39</v>
      </c>
      <c r="F18" s="18" t="s">
        <v>25</v>
      </c>
      <c r="G18" s="15" t="s">
        <v>20</v>
      </c>
      <c r="H18" s="14">
        <v>111.0</v>
      </c>
      <c r="I18" s="19">
        <v>0.03454861111111111</v>
      </c>
      <c r="J18" s="19">
        <f t="shared" si="5"/>
        <v>0.0009722222222</v>
      </c>
      <c r="K18" s="20">
        <f t="shared" si="6"/>
        <v>0.003437672747</v>
      </c>
      <c r="L18" s="23" t="s">
        <v>32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>
        <v>4.0</v>
      </c>
      <c r="B19" s="15" t="s">
        <v>904</v>
      </c>
      <c r="C19" s="15" t="s">
        <v>45</v>
      </c>
      <c r="D19" s="16">
        <v>30304.0</v>
      </c>
      <c r="E19" s="17">
        <f t="shared" si="4"/>
        <v>42</v>
      </c>
      <c r="F19" s="18" t="s">
        <v>36</v>
      </c>
      <c r="G19" s="15" t="s">
        <v>20</v>
      </c>
      <c r="H19" s="14">
        <v>129.0</v>
      </c>
      <c r="I19" s="19">
        <v>0.03702546296296296</v>
      </c>
      <c r="J19" s="19">
        <f t="shared" si="5"/>
        <v>0.003449074074</v>
      </c>
      <c r="K19" s="20">
        <f t="shared" si="6"/>
        <v>0.003684125668</v>
      </c>
      <c r="L19" s="2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>
        <v>5.0</v>
      </c>
      <c r="B20" s="15" t="s">
        <v>962</v>
      </c>
      <c r="C20" s="15" t="s">
        <v>94</v>
      </c>
      <c r="D20" s="16">
        <v>31157.0</v>
      </c>
      <c r="E20" s="17">
        <f t="shared" si="4"/>
        <v>40</v>
      </c>
      <c r="F20" s="18" t="s">
        <v>36</v>
      </c>
      <c r="G20" s="15" t="s">
        <v>31</v>
      </c>
      <c r="H20" s="14">
        <v>117.0</v>
      </c>
      <c r="I20" s="19">
        <v>0.040428240740740744</v>
      </c>
      <c r="J20" s="19">
        <f t="shared" si="5"/>
        <v>0.006851851852</v>
      </c>
      <c r="K20" s="20">
        <f t="shared" si="6"/>
        <v>0.004022710521</v>
      </c>
      <c r="L20" s="2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6.0</v>
      </c>
      <c r="B21" s="15" t="s">
        <v>963</v>
      </c>
      <c r="C21" s="15" t="s">
        <v>89</v>
      </c>
      <c r="D21" s="16">
        <v>34201.0</v>
      </c>
      <c r="E21" s="17">
        <f t="shared" si="4"/>
        <v>32</v>
      </c>
      <c r="F21" s="18" t="s">
        <v>30</v>
      </c>
      <c r="G21" s="15" t="s">
        <v>20</v>
      </c>
      <c r="H21" s="14">
        <v>205.0</v>
      </c>
      <c r="I21" s="19">
        <v>0.04116898148148148</v>
      </c>
      <c r="J21" s="19">
        <f t="shared" si="5"/>
        <v>0.007592592593</v>
      </c>
      <c r="K21" s="20">
        <f t="shared" si="6"/>
        <v>0.004096416068</v>
      </c>
      <c r="L21" s="2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7.0</v>
      </c>
      <c r="B22" s="15" t="s">
        <v>121</v>
      </c>
      <c r="C22" s="15" t="s">
        <v>122</v>
      </c>
      <c r="D22" s="16">
        <v>27807.0</v>
      </c>
      <c r="E22" s="17">
        <f t="shared" si="4"/>
        <v>49</v>
      </c>
      <c r="F22" s="18" t="s">
        <v>19</v>
      </c>
      <c r="G22" s="15" t="s">
        <v>31</v>
      </c>
      <c r="H22" s="14">
        <v>119.0</v>
      </c>
      <c r="I22" s="19">
        <v>0.0412037037037037</v>
      </c>
      <c r="J22" s="19">
        <f t="shared" si="5"/>
        <v>0.007627314815</v>
      </c>
      <c r="K22" s="20">
        <f t="shared" si="6"/>
        <v>0.004099871015</v>
      </c>
      <c r="L22" s="2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8.0</v>
      </c>
      <c r="B23" s="15" t="s">
        <v>964</v>
      </c>
      <c r="C23" s="15" t="s">
        <v>41</v>
      </c>
      <c r="D23" s="16">
        <v>29803.0</v>
      </c>
      <c r="E23" s="17">
        <f t="shared" si="4"/>
        <v>44</v>
      </c>
      <c r="F23" s="18" t="s">
        <v>36</v>
      </c>
      <c r="G23" s="15" t="s">
        <v>31</v>
      </c>
      <c r="H23" s="14">
        <v>124.0</v>
      </c>
      <c r="I23" s="19">
        <v>0.042291666666666665</v>
      </c>
      <c r="J23" s="19">
        <f t="shared" si="5"/>
        <v>0.008715277778</v>
      </c>
      <c r="K23" s="20">
        <f t="shared" si="6"/>
        <v>0.004208126036</v>
      </c>
      <c r="L23" s="2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9.0</v>
      </c>
      <c r="B24" s="15" t="s">
        <v>894</v>
      </c>
      <c r="C24" s="15" t="s">
        <v>34</v>
      </c>
      <c r="D24" s="16">
        <v>32863.0</v>
      </c>
      <c r="E24" s="17">
        <f t="shared" si="4"/>
        <v>35</v>
      </c>
      <c r="F24" s="18" t="s">
        <v>25</v>
      </c>
      <c r="G24" s="15" t="s">
        <v>20</v>
      </c>
      <c r="H24" s="14">
        <v>104.0</v>
      </c>
      <c r="I24" s="19">
        <v>0.04386574074074074</v>
      </c>
      <c r="J24" s="19">
        <f t="shared" si="5"/>
        <v>0.01028935185</v>
      </c>
      <c r="K24" s="20">
        <f t="shared" si="6"/>
        <v>0.004364750322</v>
      </c>
      <c r="L24" s="2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>
        <v>10.0</v>
      </c>
      <c r="B25" s="15" t="s">
        <v>112</v>
      </c>
      <c r="C25" s="15" t="s">
        <v>113</v>
      </c>
      <c r="D25" s="16">
        <v>28326.0</v>
      </c>
      <c r="E25" s="17">
        <f t="shared" si="4"/>
        <v>48</v>
      </c>
      <c r="F25" s="18" t="s">
        <v>19</v>
      </c>
      <c r="G25" s="15" t="s">
        <v>20</v>
      </c>
      <c r="H25" s="14">
        <v>114.0</v>
      </c>
      <c r="I25" s="19">
        <v>0.044224537037037034</v>
      </c>
      <c r="J25" s="19">
        <f t="shared" si="5"/>
        <v>0.01064814815</v>
      </c>
      <c r="K25" s="20">
        <f t="shared" si="6"/>
        <v>0.004400451446</v>
      </c>
      <c r="L25" s="2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4">
        <v>11.0</v>
      </c>
      <c r="B26" s="15" t="s">
        <v>37</v>
      </c>
      <c r="C26" s="15" t="s">
        <v>38</v>
      </c>
      <c r="D26" s="16">
        <v>34838.0</v>
      </c>
      <c r="E26" s="17">
        <f t="shared" si="4"/>
        <v>30</v>
      </c>
      <c r="F26" s="18" t="s">
        <v>30</v>
      </c>
      <c r="G26" s="15" t="s">
        <v>31</v>
      </c>
      <c r="H26" s="14">
        <v>108.0</v>
      </c>
      <c r="I26" s="19">
        <v>0.04611111111111111</v>
      </c>
      <c r="J26" s="19">
        <f t="shared" si="5"/>
        <v>0.01253472222</v>
      </c>
      <c r="K26" s="20">
        <f t="shared" si="6"/>
        <v>0.00458817026</v>
      </c>
      <c r="L26" s="2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>
        <v>12.0</v>
      </c>
      <c r="B27" s="15" t="s">
        <v>57</v>
      </c>
      <c r="C27" s="15" t="s">
        <v>58</v>
      </c>
      <c r="D27" s="16">
        <v>35585.0</v>
      </c>
      <c r="E27" s="17">
        <f t="shared" si="4"/>
        <v>28</v>
      </c>
      <c r="F27" s="18" t="s">
        <v>30</v>
      </c>
      <c r="G27" s="15" t="s">
        <v>20</v>
      </c>
      <c r="H27" s="14">
        <v>121.0</v>
      </c>
      <c r="I27" s="19">
        <v>0.04611111111111111</v>
      </c>
      <c r="J27" s="19">
        <f t="shared" si="5"/>
        <v>0.01253472222</v>
      </c>
      <c r="K27" s="20">
        <f t="shared" si="6"/>
        <v>0.00458817026</v>
      </c>
      <c r="L27" s="2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>
        <v>13.0</v>
      </c>
      <c r="B28" s="15" t="s">
        <v>965</v>
      </c>
      <c r="C28" s="15" t="s">
        <v>38</v>
      </c>
      <c r="D28" s="16">
        <v>31958.0</v>
      </c>
      <c r="E28" s="17">
        <f t="shared" si="4"/>
        <v>38</v>
      </c>
      <c r="F28" s="18" t="s">
        <v>25</v>
      </c>
      <c r="G28" s="15" t="s">
        <v>31</v>
      </c>
      <c r="H28" s="14">
        <v>118.0</v>
      </c>
      <c r="I28" s="19">
        <v>0.04649305555555556</v>
      </c>
      <c r="J28" s="19">
        <f t="shared" si="5"/>
        <v>0.01291666667</v>
      </c>
      <c r="K28" s="20">
        <f t="shared" si="6"/>
        <v>0.004626174682</v>
      </c>
      <c r="L28" s="2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>
        <v>14.0</v>
      </c>
      <c r="B29" s="15" t="s">
        <v>911</v>
      </c>
      <c r="C29" s="62" t="s">
        <v>53</v>
      </c>
      <c r="D29" s="16">
        <v>31562.0</v>
      </c>
      <c r="E29" s="17">
        <f t="shared" si="4"/>
        <v>39</v>
      </c>
      <c r="F29" s="18" t="s">
        <v>25</v>
      </c>
      <c r="G29" s="15" t="s">
        <v>20</v>
      </c>
      <c r="H29" s="14">
        <v>116.0</v>
      </c>
      <c r="I29" s="19">
        <v>0.04743055555555555</v>
      </c>
      <c r="J29" s="19">
        <f t="shared" si="5"/>
        <v>0.01385416667</v>
      </c>
      <c r="K29" s="20">
        <f t="shared" si="6"/>
        <v>0.004719458264</v>
      </c>
      <c r="L29" s="2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15.0</v>
      </c>
      <c r="B30" s="15" t="s">
        <v>342</v>
      </c>
      <c r="C30" s="15" t="s">
        <v>543</v>
      </c>
      <c r="D30" s="16">
        <v>29453.0</v>
      </c>
      <c r="E30" s="17">
        <f t="shared" si="4"/>
        <v>45</v>
      </c>
      <c r="F30" s="18" t="s">
        <v>19</v>
      </c>
      <c r="G30" s="15" t="s">
        <v>31</v>
      </c>
      <c r="H30" s="14">
        <v>112.0</v>
      </c>
      <c r="I30" s="19">
        <v>0.047928240740740743</v>
      </c>
      <c r="J30" s="19">
        <f t="shared" si="5"/>
        <v>0.01435185185</v>
      </c>
      <c r="K30" s="20">
        <f t="shared" si="6"/>
        <v>0.004768979178</v>
      </c>
      <c r="L30" s="2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16.0</v>
      </c>
      <c r="B31" s="15" t="s">
        <v>966</v>
      </c>
      <c r="C31" s="15" t="s">
        <v>89</v>
      </c>
      <c r="D31" s="16">
        <v>30175.0</v>
      </c>
      <c r="E31" s="17">
        <f t="shared" si="4"/>
        <v>43</v>
      </c>
      <c r="F31" s="18" t="s">
        <v>36</v>
      </c>
      <c r="G31" s="15" t="s">
        <v>31</v>
      </c>
      <c r="H31" s="14">
        <v>107.0</v>
      </c>
      <c r="I31" s="19">
        <v>0.04822916666666666</v>
      </c>
      <c r="J31" s="19">
        <f t="shared" si="5"/>
        <v>0.01465277778</v>
      </c>
      <c r="K31" s="20">
        <f t="shared" si="6"/>
        <v>0.004798922056</v>
      </c>
      <c r="L31" s="2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2"/>
      <c r="B32" s="33" t="s">
        <v>663</v>
      </c>
      <c r="C32" s="33" t="s">
        <v>55</v>
      </c>
      <c r="D32" s="34">
        <v>24995.0</v>
      </c>
      <c r="E32" s="35">
        <f t="shared" si="4"/>
        <v>57</v>
      </c>
      <c r="F32" s="49" t="s">
        <v>74</v>
      </c>
      <c r="G32" s="33" t="s">
        <v>20</v>
      </c>
      <c r="H32" s="40"/>
      <c r="I32" s="36" t="s">
        <v>70</v>
      </c>
      <c r="J32" s="43"/>
      <c r="K32" s="43"/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2"/>
      <c r="B33" s="33" t="s">
        <v>126</v>
      </c>
      <c r="C33" s="33" t="s">
        <v>127</v>
      </c>
      <c r="D33" s="34">
        <v>28594.0</v>
      </c>
      <c r="E33" s="35">
        <f t="shared" si="4"/>
        <v>47</v>
      </c>
      <c r="F33" s="49" t="s">
        <v>19</v>
      </c>
      <c r="G33" s="33" t="s">
        <v>20</v>
      </c>
      <c r="H33" s="40"/>
      <c r="I33" s="36" t="s">
        <v>70</v>
      </c>
      <c r="J33" s="43"/>
      <c r="K33" s="43"/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2"/>
      <c r="B34" s="33" t="s">
        <v>664</v>
      </c>
      <c r="C34" s="33" t="s">
        <v>106</v>
      </c>
      <c r="D34" s="34">
        <v>34611.0</v>
      </c>
      <c r="E34" s="35">
        <f t="shared" si="4"/>
        <v>31</v>
      </c>
      <c r="F34" s="49" t="s">
        <v>30</v>
      </c>
      <c r="G34" s="33" t="s">
        <v>20</v>
      </c>
      <c r="H34" s="40"/>
      <c r="I34" s="36" t="s">
        <v>70</v>
      </c>
      <c r="J34" s="43"/>
      <c r="K34" s="43"/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2"/>
      <c r="B35" s="33" t="s">
        <v>40</v>
      </c>
      <c r="C35" s="33" t="s">
        <v>41</v>
      </c>
      <c r="D35" s="34">
        <v>32346.0</v>
      </c>
      <c r="E35" s="35">
        <f t="shared" si="4"/>
        <v>37</v>
      </c>
      <c r="F35" s="49" t="s">
        <v>25</v>
      </c>
      <c r="G35" s="33" t="s">
        <v>43</v>
      </c>
      <c r="H35" s="40"/>
      <c r="I35" s="36" t="s">
        <v>70</v>
      </c>
      <c r="J35" s="43"/>
      <c r="K35" s="43"/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3" t="s">
        <v>76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1.0</v>
      </c>
      <c r="B37" s="15" t="s">
        <v>967</v>
      </c>
      <c r="C37" s="15" t="s">
        <v>262</v>
      </c>
      <c r="D37" s="16">
        <v>32522.0</v>
      </c>
      <c r="E37" s="17">
        <f t="shared" ref="E37:E50" si="7">DATEDIF(D37,"13.12.2025","y")</f>
        <v>36</v>
      </c>
      <c r="F37" s="18" t="s">
        <v>168</v>
      </c>
      <c r="G37" s="15" t="s">
        <v>20</v>
      </c>
      <c r="H37" s="14">
        <v>105.0</v>
      </c>
      <c r="I37" s="19">
        <v>0.04490740740740741</v>
      </c>
      <c r="J37" s="19">
        <f t="shared" ref="J37:J46" si="8">I37-$I$37</f>
        <v>0</v>
      </c>
      <c r="K37" s="20">
        <f t="shared" ref="K37:K46" si="9">I37/10.05</f>
        <v>0.004468398747</v>
      </c>
      <c r="L37" s="21" t="s">
        <v>21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2.0</v>
      </c>
      <c r="B38" s="15" t="s">
        <v>968</v>
      </c>
      <c r="C38" s="15" t="s">
        <v>262</v>
      </c>
      <c r="D38" s="16">
        <v>28303.0</v>
      </c>
      <c r="E38" s="17">
        <f t="shared" si="7"/>
        <v>48</v>
      </c>
      <c r="F38" s="18" t="s">
        <v>84</v>
      </c>
      <c r="G38" s="15" t="s">
        <v>336</v>
      </c>
      <c r="H38" s="14">
        <v>59.0</v>
      </c>
      <c r="I38" s="19">
        <v>0.04491898148148148</v>
      </c>
      <c r="J38" s="19">
        <f t="shared" si="8"/>
        <v>0.00001157407407</v>
      </c>
      <c r="K38" s="20">
        <f t="shared" si="9"/>
        <v>0.004469550396</v>
      </c>
      <c r="L38" s="22" t="s">
        <v>26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3.0</v>
      </c>
      <c r="B39" s="15" t="s">
        <v>165</v>
      </c>
      <c r="C39" s="15" t="s">
        <v>587</v>
      </c>
      <c r="D39" s="16">
        <v>27790.0</v>
      </c>
      <c r="E39" s="17">
        <f t="shared" si="7"/>
        <v>49</v>
      </c>
      <c r="F39" s="18" t="s">
        <v>84</v>
      </c>
      <c r="G39" s="15" t="s">
        <v>20</v>
      </c>
      <c r="H39" s="14">
        <v>122.0</v>
      </c>
      <c r="I39" s="19">
        <v>0.04790509259259259</v>
      </c>
      <c r="J39" s="19">
        <f t="shared" si="8"/>
        <v>0.002997685185</v>
      </c>
      <c r="K39" s="20">
        <f t="shared" si="9"/>
        <v>0.00476667588</v>
      </c>
      <c r="L39" s="23" t="s">
        <v>32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4.0</v>
      </c>
      <c r="B40" s="15" t="s">
        <v>774</v>
      </c>
      <c r="C40" s="15" t="s">
        <v>399</v>
      </c>
      <c r="D40" s="16">
        <v>32283.0</v>
      </c>
      <c r="E40" s="17">
        <f t="shared" si="7"/>
        <v>37</v>
      </c>
      <c r="F40" s="18" t="s">
        <v>168</v>
      </c>
      <c r="G40" s="15" t="s">
        <v>31</v>
      </c>
      <c r="H40" s="14">
        <v>123.0</v>
      </c>
      <c r="I40" s="19">
        <v>0.05136574074074074</v>
      </c>
      <c r="J40" s="19">
        <f t="shared" si="8"/>
        <v>0.006458333333</v>
      </c>
      <c r="K40" s="20">
        <f t="shared" si="9"/>
        <v>0.005111018979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5.0</v>
      </c>
      <c r="B41" s="15" t="s">
        <v>969</v>
      </c>
      <c r="C41" s="15" t="s">
        <v>196</v>
      </c>
      <c r="D41" s="16">
        <v>30116.0</v>
      </c>
      <c r="E41" s="17">
        <f t="shared" si="7"/>
        <v>43</v>
      </c>
      <c r="F41" s="18" t="s">
        <v>80</v>
      </c>
      <c r="G41" s="15" t="s">
        <v>31</v>
      </c>
      <c r="H41" s="14">
        <v>53.0</v>
      </c>
      <c r="I41" s="19">
        <v>0.05226851851851852</v>
      </c>
      <c r="J41" s="19">
        <f t="shared" si="8"/>
        <v>0.007361111111</v>
      </c>
      <c r="K41" s="20">
        <f t="shared" si="9"/>
        <v>0.005200847614</v>
      </c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6.0</v>
      </c>
      <c r="B42" s="15" t="s">
        <v>923</v>
      </c>
      <c r="C42" s="15" t="s">
        <v>82</v>
      </c>
      <c r="D42" s="16">
        <v>33284.0</v>
      </c>
      <c r="E42" s="17">
        <f t="shared" si="7"/>
        <v>34</v>
      </c>
      <c r="F42" s="18" t="s">
        <v>175</v>
      </c>
      <c r="G42" s="15" t="s">
        <v>31</v>
      </c>
      <c r="H42" s="14">
        <v>110.0</v>
      </c>
      <c r="I42" s="19">
        <v>0.05517361111111111</v>
      </c>
      <c r="J42" s="19">
        <f t="shared" si="8"/>
        <v>0.0102662037</v>
      </c>
      <c r="K42" s="20">
        <f t="shared" si="9"/>
        <v>0.005489911553</v>
      </c>
      <c r="L42" s="2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7.0</v>
      </c>
      <c r="B43" s="15" t="s">
        <v>279</v>
      </c>
      <c r="C43" s="15" t="s">
        <v>159</v>
      </c>
      <c r="D43" s="16">
        <v>28316.0</v>
      </c>
      <c r="E43" s="17">
        <f t="shared" si="7"/>
        <v>48</v>
      </c>
      <c r="F43" s="18" t="s">
        <v>84</v>
      </c>
      <c r="G43" s="15" t="s">
        <v>20</v>
      </c>
      <c r="H43" s="14">
        <v>106.0</v>
      </c>
      <c r="I43" s="19">
        <v>0.0571875</v>
      </c>
      <c r="J43" s="19">
        <f t="shared" si="8"/>
        <v>0.01228009259</v>
      </c>
      <c r="K43" s="20">
        <f t="shared" si="9"/>
        <v>0.005690298507</v>
      </c>
      <c r="L43" s="2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8.0</v>
      </c>
      <c r="B44" s="15" t="s">
        <v>925</v>
      </c>
      <c r="C44" s="15" t="s">
        <v>454</v>
      </c>
      <c r="D44" s="16">
        <v>29603.0</v>
      </c>
      <c r="E44" s="17">
        <f t="shared" si="7"/>
        <v>44</v>
      </c>
      <c r="F44" s="18" t="s">
        <v>80</v>
      </c>
      <c r="G44" s="15" t="s">
        <v>31</v>
      </c>
      <c r="H44" s="14">
        <v>101.0</v>
      </c>
      <c r="I44" s="19">
        <v>0.05925925925925926</v>
      </c>
      <c r="J44" s="19">
        <f t="shared" si="8"/>
        <v>0.01435185185</v>
      </c>
      <c r="K44" s="20">
        <f t="shared" si="9"/>
        <v>0.005896443707</v>
      </c>
      <c r="L44" s="2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>
        <v>9.0</v>
      </c>
      <c r="B45" s="15" t="s">
        <v>456</v>
      </c>
      <c r="C45" s="15" t="s">
        <v>78</v>
      </c>
      <c r="D45" s="16">
        <v>32156.0</v>
      </c>
      <c r="E45" s="17">
        <f t="shared" si="7"/>
        <v>37</v>
      </c>
      <c r="F45" s="18" t="s">
        <v>168</v>
      </c>
      <c r="G45" s="15" t="s">
        <v>20</v>
      </c>
      <c r="H45" s="14">
        <v>120.0</v>
      </c>
      <c r="I45" s="19">
        <v>0.060127314814814814</v>
      </c>
      <c r="J45" s="19">
        <f t="shared" si="8"/>
        <v>0.01521990741</v>
      </c>
      <c r="K45" s="20">
        <f t="shared" si="9"/>
        <v>0.005982817395</v>
      </c>
      <c r="L45" s="2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10.0</v>
      </c>
      <c r="B46" s="15" t="s">
        <v>970</v>
      </c>
      <c r="C46" s="15" t="s">
        <v>590</v>
      </c>
      <c r="D46" s="16">
        <v>34223.0</v>
      </c>
      <c r="E46" s="17">
        <f t="shared" si="7"/>
        <v>32</v>
      </c>
      <c r="F46" s="18" t="s">
        <v>175</v>
      </c>
      <c r="G46" s="15" t="s">
        <v>20</v>
      </c>
      <c r="H46" s="14">
        <v>131.0</v>
      </c>
      <c r="I46" s="19">
        <v>0.06079861111111111</v>
      </c>
      <c r="J46" s="19">
        <f t="shared" si="8"/>
        <v>0.0158912037</v>
      </c>
      <c r="K46" s="20">
        <f t="shared" si="9"/>
        <v>0.006049613046</v>
      </c>
      <c r="L46" s="2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2"/>
      <c r="B47" s="33" t="s">
        <v>971</v>
      </c>
      <c r="C47" s="33" t="s">
        <v>170</v>
      </c>
      <c r="D47" s="34">
        <v>34804.0</v>
      </c>
      <c r="E47" s="35">
        <f t="shared" si="7"/>
        <v>30</v>
      </c>
      <c r="F47" s="49" t="s">
        <v>175</v>
      </c>
      <c r="G47" s="33" t="s">
        <v>20</v>
      </c>
      <c r="H47" s="40"/>
      <c r="I47" s="36" t="s">
        <v>70</v>
      </c>
      <c r="J47" s="43"/>
      <c r="K47" s="43"/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2"/>
      <c r="B48" s="33" t="s">
        <v>972</v>
      </c>
      <c r="C48" s="33" t="s">
        <v>973</v>
      </c>
      <c r="D48" s="34">
        <v>27266.0</v>
      </c>
      <c r="E48" s="35">
        <f t="shared" si="7"/>
        <v>51</v>
      </c>
      <c r="F48" s="49" t="s">
        <v>161</v>
      </c>
      <c r="G48" s="33" t="s">
        <v>20</v>
      </c>
      <c r="H48" s="40"/>
      <c r="I48" s="36" t="s">
        <v>70</v>
      </c>
      <c r="J48" s="43"/>
      <c r="K48" s="43"/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2"/>
      <c r="B49" s="33" t="s">
        <v>745</v>
      </c>
      <c r="C49" s="33" t="s">
        <v>974</v>
      </c>
      <c r="D49" s="34">
        <v>35289.0</v>
      </c>
      <c r="E49" s="35">
        <f t="shared" si="7"/>
        <v>29</v>
      </c>
      <c r="F49" s="49" t="s">
        <v>175</v>
      </c>
      <c r="G49" s="33" t="s">
        <v>20</v>
      </c>
      <c r="H49" s="40"/>
      <c r="I49" s="36" t="s">
        <v>70</v>
      </c>
      <c r="J49" s="43"/>
      <c r="K49" s="43"/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2"/>
      <c r="B50" s="33" t="s">
        <v>176</v>
      </c>
      <c r="C50" s="33" t="s">
        <v>156</v>
      </c>
      <c r="D50" s="34">
        <v>27861.0</v>
      </c>
      <c r="E50" s="35">
        <f t="shared" si="7"/>
        <v>49</v>
      </c>
      <c r="F50" s="49" t="s">
        <v>84</v>
      </c>
      <c r="G50" s="33" t="s">
        <v>20</v>
      </c>
      <c r="H50" s="40"/>
      <c r="I50" s="36" t="s">
        <v>70</v>
      </c>
      <c r="J50" s="43"/>
      <c r="K50" s="43"/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" t="s">
        <v>975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" t="s">
        <v>1</v>
      </c>
      <c r="B53" s="7" t="s">
        <v>2</v>
      </c>
      <c r="C53" s="2"/>
      <c r="D53" s="2"/>
      <c r="E53" s="2"/>
      <c r="F53" s="2"/>
      <c r="G53" s="3"/>
      <c r="H53" s="5" t="s">
        <v>3</v>
      </c>
      <c r="I53" s="7" t="s">
        <v>4</v>
      </c>
      <c r="J53" s="2"/>
      <c r="K53" s="8"/>
      <c r="L53" s="5" t="s">
        <v>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9"/>
      <c r="B54" s="10" t="s">
        <v>6</v>
      </c>
      <c r="C54" s="11" t="s">
        <v>7</v>
      </c>
      <c r="D54" s="12" t="s">
        <v>8</v>
      </c>
      <c r="E54" s="11" t="s">
        <v>9</v>
      </c>
      <c r="F54" s="11" t="s">
        <v>10</v>
      </c>
      <c r="G54" s="10" t="s">
        <v>11</v>
      </c>
      <c r="H54" s="9"/>
      <c r="I54" s="10" t="s">
        <v>12</v>
      </c>
      <c r="J54" s="10" t="s">
        <v>13</v>
      </c>
      <c r="K54" s="10" t="s">
        <v>14</v>
      </c>
      <c r="L54" s="9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3" t="s">
        <v>15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>
        <v>1.0</v>
      </c>
      <c r="B56" s="15" t="s">
        <v>209</v>
      </c>
      <c r="C56" s="15" t="s">
        <v>134</v>
      </c>
      <c r="D56" s="16">
        <v>31483.0</v>
      </c>
      <c r="E56" s="17">
        <f t="shared" ref="E56:E61" si="10">DATEDIF(D56,"13.12.2025","y")</f>
        <v>39</v>
      </c>
      <c r="F56" s="18" t="s">
        <v>25</v>
      </c>
      <c r="G56" s="15" t="s">
        <v>211</v>
      </c>
      <c r="H56" s="14">
        <v>54.0</v>
      </c>
      <c r="I56" s="19">
        <v>0.021238425925925924</v>
      </c>
      <c r="J56" s="19">
        <f t="shared" ref="J56:J59" si="11">I56-$I$56</f>
        <v>0</v>
      </c>
      <c r="K56" s="20">
        <f t="shared" ref="K56:K59" si="12">I56/5.8</f>
        <v>0.003661797573</v>
      </c>
      <c r="L56" s="21" t="s">
        <v>21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>
        <v>2.0</v>
      </c>
      <c r="B57" s="15" t="s">
        <v>232</v>
      </c>
      <c r="C57" s="15" t="s">
        <v>134</v>
      </c>
      <c r="D57" s="16">
        <v>32574.0</v>
      </c>
      <c r="E57" s="17">
        <f t="shared" si="10"/>
        <v>36</v>
      </c>
      <c r="F57" s="18" t="s">
        <v>25</v>
      </c>
      <c r="G57" s="15" t="s">
        <v>20</v>
      </c>
      <c r="H57" s="14">
        <v>55.0</v>
      </c>
      <c r="I57" s="19">
        <v>0.029282407407407406</v>
      </c>
      <c r="J57" s="19">
        <f t="shared" si="11"/>
        <v>0.008043981481</v>
      </c>
      <c r="K57" s="20">
        <f t="shared" si="12"/>
        <v>0.005048690932</v>
      </c>
      <c r="L57" s="22" t="s">
        <v>26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3.0</v>
      </c>
      <c r="B58" s="15" t="s">
        <v>976</v>
      </c>
      <c r="C58" s="15" t="s">
        <v>55</v>
      </c>
      <c r="D58" s="16">
        <v>32406.0</v>
      </c>
      <c r="E58" s="17">
        <f t="shared" si="10"/>
        <v>37</v>
      </c>
      <c r="F58" s="18" t="s">
        <v>25</v>
      </c>
      <c r="G58" s="15" t="s">
        <v>20</v>
      </c>
      <c r="H58" s="14">
        <v>56.0</v>
      </c>
      <c r="I58" s="19">
        <v>0.031516203703703706</v>
      </c>
      <c r="J58" s="19">
        <f t="shared" si="11"/>
        <v>0.01027777778</v>
      </c>
      <c r="K58" s="20">
        <f t="shared" si="12"/>
        <v>0.005433828225</v>
      </c>
      <c r="L58" s="23" t="s">
        <v>32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>
        <v>4.0</v>
      </c>
      <c r="B59" s="15" t="s">
        <v>977</v>
      </c>
      <c r="C59" s="15" t="s">
        <v>89</v>
      </c>
      <c r="D59" s="16">
        <v>30043.0</v>
      </c>
      <c r="E59" s="17">
        <f t="shared" si="10"/>
        <v>43</v>
      </c>
      <c r="F59" s="18" t="s">
        <v>36</v>
      </c>
      <c r="G59" s="15" t="s">
        <v>31</v>
      </c>
      <c r="H59" s="14">
        <v>51.0</v>
      </c>
      <c r="I59" s="19">
        <v>0.0315625</v>
      </c>
      <c r="J59" s="19">
        <f t="shared" si="11"/>
        <v>0.01032407407</v>
      </c>
      <c r="K59" s="20">
        <f t="shared" si="12"/>
        <v>0.005441810345</v>
      </c>
      <c r="L59" s="2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2"/>
      <c r="B60" s="33" t="s">
        <v>105</v>
      </c>
      <c r="C60" s="33" t="s">
        <v>122</v>
      </c>
      <c r="D60" s="34">
        <v>32381.0</v>
      </c>
      <c r="E60" s="35">
        <f t="shared" si="10"/>
        <v>37</v>
      </c>
      <c r="F60" s="49" t="s">
        <v>25</v>
      </c>
      <c r="G60" s="33" t="s">
        <v>31</v>
      </c>
      <c r="H60" s="40"/>
      <c r="I60" s="36" t="s">
        <v>70</v>
      </c>
      <c r="J60" s="43"/>
      <c r="K60" s="43"/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2"/>
      <c r="B61" s="33" t="s">
        <v>978</v>
      </c>
      <c r="C61" s="33" t="s">
        <v>134</v>
      </c>
      <c r="D61" s="34">
        <v>41042.0</v>
      </c>
      <c r="E61" s="35">
        <f t="shared" si="10"/>
        <v>13</v>
      </c>
      <c r="F61" s="49" t="s">
        <v>530</v>
      </c>
      <c r="G61" s="33" t="s">
        <v>31</v>
      </c>
      <c r="H61" s="40"/>
      <c r="I61" s="36" t="s">
        <v>70</v>
      </c>
      <c r="J61" s="43"/>
      <c r="K61" s="43"/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50" t="s">
        <v>76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1.0</v>
      </c>
      <c r="B63" s="15" t="s">
        <v>942</v>
      </c>
      <c r="C63" s="15" t="s">
        <v>156</v>
      </c>
      <c r="D63" s="16">
        <v>28853.0</v>
      </c>
      <c r="E63" s="17">
        <f t="shared" ref="E63:E67" si="13">DATEDIF(D63,"13.12.2025","y")</f>
        <v>46</v>
      </c>
      <c r="F63" s="18" t="s">
        <v>84</v>
      </c>
      <c r="G63" s="15" t="s">
        <v>20</v>
      </c>
      <c r="H63" s="14">
        <v>61.0</v>
      </c>
      <c r="I63" s="19">
        <v>0.025706018518518517</v>
      </c>
      <c r="J63" s="19">
        <f t="shared" ref="J63:J67" si="14">I63-$I$63</f>
        <v>0</v>
      </c>
      <c r="K63" s="20">
        <f t="shared" ref="K63:K67" si="15">I63/5.8</f>
        <v>0.004432072158</v>
      </c>
      <c r="L63" s="21" t="s">
        <v>26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2.0</v>
      </c>
      <c r="B64" s="15" t="s">
        <v>507</v>
      </c>
      <c r="C64" s="15" t="s">
        <v>508</v>
      </c>
      <c r="D64" s="16">
        <v>32603.0</v>
      </c>
      <c r="E64" s="17">
        <f t="shared" si="13"/>
        <v>36</v>
      </c>
      <c r="F64" s="18" t="s">
        <v>168</v>
      </c>
      <c r="G64" s="15" t="s">
        <v>20</v>
      </c>
      <c r="H64" s="14">
        <v>132.0</v>
      </c>
      <c r="I64" s="19">
        <v>0.02736111111111111</v>
      </c>
      <c r="J64" s="19">
        <f t="shared" si="14"/>
        <v>0.001655092593</v>
      </c>
      <c r="K64" s="20">
        <f t="shared" si="15"/>
        <v>0.00471743295</v>
      </c>
      <c r="L64" s="22" t="s">
        <v>26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3.0</v>
      </c>
      <c r="B65" s="15" t="s">
        <v>979</v>
      </c>
      <c r="C65" s="15" t="s">
        <v>170</v>
      </c>
      <c r="D65" s="16">
        <v>32795.0</v>
      </c>
      <c r="E65" s="17">
        <f t="shared" si="13"/>
        <v>36</v>
      </c>
      <c r="F65" s="18" t="s">
        <v>168</v>
      </c>
      <c r="G65" s="15" t="s">
        <v>20</v>
      </c>
      <c r="H65" s="14">
        <v>57.0</v>
      </c>
      <c r="I65" s="19">
        <v>0.03153935185185185</v>
      </c>
      <c r="J65" s="19">
        <f t="shared" si="14"/>
        <v>0.005833333333</v>
      </c>
      <c r="K65" s="20">
        <f t="shared" si="15"/>
        <v>0.005437819285</v>
      </c>
      <c r="L65" s="23" t="s">
        <v>32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4.0</v>
      </c>
      <c r="B66" s="15" t="s">
        <v>861</v>
      </c>
      <c r="C66" s="15" t="s">
        <v>566</v>
      </c>
      <c r="D66" s="16">
        <v>32973.0</v>
      </c>
      <c r="E66" s="17">
        <f t="shared" si="13"/>
        <v>35</v>
      </c>
      <c r="F66" s="18" t="s">
        <v>168</v>
      </c>
      <c r="G66" s="15" t="s">
        <v>31</v>
      </c>
      <c r="H66" s="14">
        <v>58.0</v>
      </c>
      <c r="I66" s="19">
        <v>0.03266203703703704</v>
      </c>
      <c r="J66" s="19">
        <f t="shared" si="14"/>
        <v>0.006956018519</v>
      </c>
      <c r="K66" s="20">
        <f t="shared" si="15"/>
        <v>0.005631385696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5.0</v>
      </c>
      <c r="B67" s="15" t="s">
        <v>424</v>
      </c>
      <c r="C67" s="15" t="s">
        <v>78</v>
      </c>
      <c r="D67" s="16">
        <v>34073.0</v>
      </c>
      <c r="E67" s="17">
        <f t="shared" si="13"/>
        <v>32</v>
      </c>
      <c r="F67" s="18" t="s">
        <v>175</v>
      </c>
      <c r="G67" s="15" t="s">
        <v>31</v>
      </c>
      <c r="H67" s="14">
        <v>60.0</v>
      </c>
      <c r="I67" s="19">
        <v>0.0349537037037037</v>
      </c>
      <c r="J67" s="19">
        <f t="shared" si="14"/>
        <v>0.009247685185</v>
      </c>
      <c r="K67" s="20">
        <f t="shared" si="15"/>
        <v>0.006026500639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" t="s">
        <v>980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5" t="s">
        <v>1</v>
      </c>
      <c r="B70" s="7" t="s">
        <v>2</v>
      </c>
      <c r="C70" s="2"/>
      <c r="D70" s="2"/>
      <c r="E70" s="2"/>
      <c r="F70" s="2"/>
      <c r="G70" s="3"/>
      <c r="H70" s="5" t="s">
        <v>3</v>
      </c>
      <c r="I70" s="7" t="s">
        <v>4</v>
      </c>
      <c r="J70" s="2"/>
      <c r="K70" s="8"/>
      <c r="L70" s="5" t="s">
        <v>5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9"/>
      <c r="B71" s="10" t="s">
        <v>6</v>
      </c>
      <c r="C71" s="11" t="s">
        <v>7</v>
      </c>
      <c r="D71" s="12" t="s">
        <v>8</v>
      </c>
      <c r="E71" s="11" t="s">
        <v>9</v>
      </c>
      <c r="F71" s="11" t="s">
        <v>10</v>
      </c>
      <c r="G71" s="10" t="s">
        <v>11</v>
      </c>
      <c r="H71" s="9"/>
      <c r="I71" s="10" t="s">
        <v>12</v>
      </c>
      <c r="J71" s="10" t="s">
        <v>13</v>
      </c>
      <c r="K71" s="10" t="s">
        <v>14</v>
      </c>
      <c r="L71" s="9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0" t="s">
        <v>299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4">
        <v>1.0</v>
      </c>
      <c r="B73" s="15" t="s">
        <v>779</v>
      </c>
      <c r="C73" s="15" t="s">
        <v>780</v>
      </c>
      <c r="D73" s="16">
        <v>41834.0</v>
      </c>
      <c r="E73" s="17">
        <f t="shared" ref="E73:E74" si="16">DATEDIF(D73,"13.12.2025","y")</f>
        <v>11</v>
      </c>
      <c r="F73" s="18" t="s">
        <v>530</v>
      </c>
      <c r="G73" s="15" t="s">
        <v>31</v>
      </c>
      <c r="H73" s="14">
        <v>3.0</v>
      </c>
      <c r="I73" s="19">
        <v>0.002777777777777778</v>
      </c>
      <c r="J73" s="19">
        <f t="shared" ref="J73:J74" si="17">I73-$I$73</f>
        <v>0</v>
      </c>
      <c r="K73" s="20">
        <f t="shared" ref="K73:K74" si="18">I73/1</f>
        <v>0.002777777778</v>
      </c>
      <c r="L73" s="21" t="s">
        <v>21</v>
      </c>
      <c r="M73" s="4"/>
      <c r="N73" s="4" t="s">
        <v>311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4">
        <v>2.0</v>
      </c>
      <c r="B74" s="15" t="s">
        <v>981</v>
      </c>
      <c r="C74" s="15" t="s">
        <v>151</v>
      </c>
      <c r="D74" s="16">
        <v>43102.0</v>
      </c>
      <c r="E74" s="17">
        <f t="shared" si="16"/>
        <v>7</v>
      </c>
      <c r="F74" s="18" t="s">
        <v>302</v>
      </c>
      <c r="G74" s="15" t="s">
        <v>20</v>
      </c>
      <c r="H74" s="14">
        <v>5.0</v>
      </c>
      <c r="I74" s="19">
        <v>0.0030787037037037037</v>
      </c>
      <c r="J74" s="19">
        <f t="shared" si="17"/>
        <v>0.0003009259259</v>
      </c>
      <c r="K74" s="20">
        <f t="shared" si="18"/>
        <v>0.003078703704</v>
      </c>
      <c r="L74" s="22" t="s">
        <v>26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0" t="s">
        <v>307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>
        <v>1.0</v>
      </c>
      <c r="B76" s="15" t="s">
        <v>563</v>
      </c>
      <c r="C76" s="15" t="s">
        <v>564</v>
      </c>
      <c r="D76" s="16">
        <v>41261.0</v>
      </c>
      <c r="E76" s="17">
        <f t="shared" ref="E76:E81" si="19">DATEDIF(D76,"13.12.2025","y")</f>
        <v>12</v>
      </c>
      <c r="F76" s="18" t="s">
        <v>310</v>
      </c>
      <c r="G76" s="15" t="s">
        <v>20</v>
      </c>
      <c r="H76" s="14">
        <v>62.0</v>
      </c>
      <c r="I76" s="19">
        <v>0.003310185185185185</v>
      </c>
      <c r="J76" s="19">
        <f t="shared" ref="J76:J81" si="20">I76-$I$76</f>
        <v>0</v>
      </c>
      <c r="K76" s="20">
        <f t="shared" ref="K76:K81" si="21">I76/1</f>
        <v>0.003310185185</v>
      </c>
      <c r="L76" s="21" t="s">
        <v>21</v>
      </c>
      <c r="M76" s="4"/>
      <c r="N76" s="4" t="s">
        <v>311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>
        <v>2.0</v>
      </c>
      <c r="B77" s="15" t="s">
        <v>387</v>
      </c>
      <c r="C77" s="15" t="s">
        <v>170</v>
      </c>
      <c r="D77" s="16">
        <v>42771.0</v>
      </c>
      <c r="E77" s="17">
        <f t="shared" si="19"/>
        <v>8</v>
      </c>
      <c r="F77" s="18" t="s">
        <v>493</v>
      </c>
      <c r="G77" s="15" t="s">
        <v>20</v>
      </c>
      <c r="H77" s="14">
        <v>1.0</v>
      </c>
      <c r="I77" s="19">
        <v>0.004479166666666667</v>
      </c>
      <c r="J77" s="19">
        <f t="shared" si="20"/>
        <v>0.001168981481</v>
      </c>
      <c r="K77" s="20">
        <f t="shared" si="21"/>
        <v>0.004479166667</v>
      </c>
      <c r="L77" s="22" t="s">
        <v>26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>
        <v>3.0</v>
      </c>
      <c r="B78" s="15" t="s">
        <v>942</v>
      </c>
      <c r="C78" s="15" t="s">
        <v>166</v>
      </c>
      <c r="D78" s="16">
        <v>42428.0</v>
      </c>
      <c r="E78" s="17">
        <f t="shared" si="19"/>
        <v>9</v>
      </c>
      <c r="F78" s="18" t="s">
        <v>493</v>
      </c>
      <c r="G78" s="15" t="s">
        <v>20</v>
      </c>
      <c r="H78" s="14">
        <v>133.0</v>
      </c>
      <c r="I78" s="19">
        <v>0.004710648148148148</v>
      </c>
      <c r="J78" s="19">
        <f t="shared" si="20"/>
        <v>0.001400462963</v>
      </c>
      <c r="K78" s="20">
        <f t="shared" si="21"/>
        <v>0.004710648148</v>
      </c>
      <c r="L78" s="23" t="s">
        <v>32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4.0</v>
      </c>
      <c r="B79" s="15" t="s">
        <v>982</v>
      </c>
      <c r="C79" s="15" t="s">
        <v>163</v>
      </c>
      <c r="D79" s="16">
        <v>42156.0</v>
      </c>
      <c r="E79" s="17">
        <f t="shared" si="19"/>
        <v>10</v>
      </c>
      <c r="F79" s="18" t="s">
        <v>310</v>
      </c>
      <c r="G79" s="15" t="s">
        <v>211</v>
      </c>
      <c r="H79" s="14">
        <v>2.0</v>
      </c>
      <c r="I79" s="19">
        <v>0.004895833333333334</v>
      </c>
      <c r="J79" s="19">
        <f t="shared" si="20"/>
        <v>0.001585648148</v>
      </c>
      <c r="K79" s="20">
        <f t="shared" si="21"/>
        <v>0.004895833333</v>
      </c>
      <c r="L79" s="2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>
        <v>5.0</v>
      </c>
      <c r="B80" s="15" t="s">
        <v>983</v>
      </c>
      <c r="C80" s="15" t="s">
        <v>163</v>
      </c>
      <c r="D80" s="16">
        <v>41913.0</v>
      </c>
      <c r="E80" s="17">
        <f t="shared" si="19"/>
        <v>11</v>
      </c>
      <c r="F80" s="18" t="s">
        <v>310</v>
      </c>
      <c r="G80" s="15" t="s">
        <v>20</v>
      </c>
      <c r="H80" s="14">
        <v>4.0</v>
      </c>
      <c r="I80" s="19">
        <v>0.004895833333333334</v>
      </c>
      <c r="J80" s="19">
        <f t="shared" si="20"/>
        <v>0.001585648148</v>
      </c>
      <c r="K80" s="20">
        <f t="shared" si="21"/>
        <v>0.004895833333</v>
      </c>
      <c r="L80" s="2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6.0</v>
      </c>
      <c r="B81" s="15" t="s">
        <v>954</v>
      </c>
      <c r="C81" s="15" t="s">
        <v>182</v>
      </c>
      <c r="D81" s="16">
        <v>41219.0</v>
      </c>
      <c r="E81" s="17">
        <f t="shared" si="19"/>
        <v>13</v>
      </c>
      <c r="F81" s="18" t="s">
        <v>310</v>
      </c>
      <c r="G81" s="15" t="s">
        <v>20</v>
      </c>
      <c r="H81" s="14">
        <v>134.0</v>
      </c>
      <c r="I81" s="19">
        <v>0.005567129629629629</v>
      </c>
      <c r="J81" s="19">
        <f t="shared" si="20"/>
        <v>0.002256944444</v>
      </c>
      <c r="K81" s="20">
        <f t="shared" si="21"/>
        <v>0.00556712963</v>
      </c>
      <c r="L81" s="2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1"/>
      <c r="B82" s="4"/>
      <c r="C82" s="4"/>
      <c r="D82" s="52"/>
      <c r="E82" s="4"/>
      <c r="F82" s="4"/>
      <c r="G82" s="4"/>
      <c r="H82" s="5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1"/>
      <c r="B83" s="4"/>
      <c r="C83" s="4"/>
      <c r="D83" s="52"/>
      <c r="E83" s="4"/>
      <c r="F83" s="4"/>
      <c r="G83" s="4"/>
      <c r="H83" s="5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1"/>
      <c r="B84" s="4"/>
      <c r="C84" s="4"/>
      <c r="D84" s="52"/>
      <c r="E84" s="4"/>
      <c r="F84" s="4"/>
      <c r="G84" s="4"/>
      <c r="H84" s="5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1"/>
      <c r="B85" s="4"/>
      <c r="C85" s="4"/>
      <c r="D85" s="52"/>
      <c r="E85" s="4"/>
      <c r="F85" s="4"/>
      <c r="G85" s="4"/>
      <c r="H85" s="5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1"/>
      <c r="B86" s="4"/>
      <c r="C86" s="4"/>
      <c r="D86" s="52"/>
      <c r="E86" s="4"/>
      <c r="F86" s="4"/>
      <c r="G86" s="4"/>
      <c r="H86" s="5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1"/>
      <c r="B87" s="4"/>
      <c r="C87" s="4"/>
      <c r="D87" s="52"/>
      <c r="E87" s="4"/>
      <c r="F87" s="4"/>
      <c r="G87" s="4"/>
      <c r="H87" s="5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1"/>
      <c r="B88" s="4"/>
      <c r="C88" s="4"/>
      <c r="D88" s="52"/>
      <c r="E88" s="4"/>
      <c r="F88" s="4"/>
      <c r="G88" s="4"/>
      <c r="H88" s="5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1"/>
      <c r="B89" s="4"/>
      <c r="C89" s="4"/>
      <c r="D89" s="52"/>
      <c r="E89" s="4"/>
      <c r="F89" s="4"/>
      <c r="G89" s="4"/>
      <c r="H89" s="5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1"/>
      <c r="B90" s="4"/>
      <c r="C90" s="4"/>
      <c r="D90" s="52"/>
      <c r="E90" s="4"/>
      <c r="F90" s="4"/>
      <c r="G90" s="4"/>
      <c r="H90" s="5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1"/>
      <c r="B91" s="4"/>
      <c r="C91" s="4"/>
      <c r="D91" s="52"/>
      <c r="E91" s="4"/>
      <c r="F91" s="4"/>
      <c r="G91" s="4"/>
      <c r="H91" s="5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1"/>
      <c r="B92" s="4"/>
      <c r="C92" s="4"/>
      <c r="D92" s="52"/>
      <c r="E92" s="4"/>
      <c r="F92" s="4"/>
      <c r="G92" s="4"/>
      <c r="H92" s="5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1"/>
      <c r="B93" s="4"/>
      <c r="C93" s="4"/>
      <c r="D93" s="52"/>
      <c r="E93" s="4"/>
      <c r="F93" s="4"/>
      <c r="G93" s="4"/>
      <c r="H93" s="5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1"/>
      <c r="B94" s="4"/>
      <c r="C94" s="4"/>
      <c r="D94" s="52"/>
      <c r="E94" s="4"/>
      <c r="F94" s="4"/>
      <c r="G94" s="4"/>
      <c r="H94" s="5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1"/>
      <c r="B95" s="4"/>
      <c r="C95" s="4"/>
      <c r="D95" s="52"/>
      <c r="E95" s="4"/>
      <c r="F95" s="4"/>
      <c r="G95" s="4"/>
      <c r="H95" s="5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1"/>
      <c r="B96" s="4"/>
      <c r="C96" s="4"/>
      <c r="D96" s="52"/>
      <c r="E96" s="4"/>
      <c r="F96" s="4"/>
      <c r="G96" s="4"/>
      <c r="H96" s="5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1"/>
      <c r="B97" s="4"/>
      <c r="C97" s="4"/>
      <c r="D97" s="52"/>
      <c r="E97" s="4"/>
      <c r="F97" s="4"/>
      <c r="G97" s="4"/>
      <c r="H97" s="5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1"/>
      <c r="B98" s="4"/>
      <c r="C98" s="4"/>
      <c r="D98" s="52"/>
      <c r="E98" s="4"/>
      <c r="F98" s="4"/>
      <c r="G98" s="4"/>
      <c r="H98" s="5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1"/>
      <c r="B99" s="4"/>
      <c r="C99" s="4"/>
      <c r="D99" s="52"/>
      <c r="E99" s="4"/>
      <c r="F99" s="4"/>
      <c r="G99" s="4"/>
      <c r="H99" s="5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1"/>
      <c r="B100" s="4"/>
      <c r="C100" s="4"/>
      <c r="D100" s="52"/>
      <c r="E100" s="4"/>
      <c r="F100" s="4"/>
      <c r="G100" s="4"/>
      <c r="H100" s="5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1"/>
      <c r="B101" s="4"/>
      <c r="C101" s="4"/>
      <c r="D101" s="52"/>
      <c r="E101" s="4"/>
      <c r="F101" s="4"/>
      <c r="G101" s="4"/>
      <c r="H101" s="5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1"/>
      <c r="B102" s="4"/>
      <c r="C102" s="4"/>
      <c r="D102" s="52"/>
      <c r="E102" s="4"/>
      <c r="F102" s="4"/>
      <c r="G102" s="4"/>
      <c r="H102" s="5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1"/>
      <c r="B103" s="4"/>
      <c r="C103" s="4"/>
      <c r="D103" s="52"/>
      <c r="E103" s="4"/>
      <c r="F103" s="4"/>
      <c r="G103" s="4"/>
      <c r="H103" s="5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1"/>
      <c r="B104" s="4"/>
      <c r="C104" s="4"/>
      <c r="D104" s="52"/>
      <c r="E104" s="4"/>
      <c r="F104" s="4"/>
      <c r="G104" s="4"/>
      <c r="H104" s="5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1"/>
      <c r="B105" s="4"/>
      <c r="C105" s="4"/>
      <c r="D105" s="52"/>
      <c r="E105" s="4"/>
      <c r="F105" s="4"/>
      <c r="G105" s="4"/>
      <c r="H105" s="5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1"/>
      <c r="B106" s="4"/>
      <c r="C106" s="4"/>
      <c r="D106" s="52"/>
      <c r="E106" s="4"/>
      <c r="F106" s="4"/>
      <c r="G106" s="4"/>
      <c r="H106" s="5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1"/>
      <c r="B107" s="4"/>
      <c r="C107" s="4"/>
      <c r="D107" s="52"/>
      <c r="E107" s="4"/>
      <c r="F107" s="4"/>
      <c r="G107" s="4"/>
      <c r="H107" s="5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1"/>
      <c r="B108" s="4"/>
      <c r="C108" s="4"/>
      <c r="D108" s="52"/>
      <c r="E108" s="4"/>
      <c r="F108" s="4"/>
      <c r="G108" s="4"/>
      <c r="H108" s="5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1"/>
      <c r="B109" s="4"/>
      <c r="C109" s="4"/>
      <c r="D109" s="52"/>
      <c r="E109" s="4"/>
      <c r="F109" s="4"/>
      <c r="G109" s="4"/>
      <c r="H109" s="5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1"/>
      <c r="B110" s="4"/>
      <c r="C110" s="4"/>
      <c r="D110" s="52"/>
      <c r="E110" s="4"/>
      <c r="F110" s="4"/>
      <c r="G110" s="4"/>
      <c r="H110" s="5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1"/>
      <c r="B111" s="4"/>
      <c r="C111" s="4"/>
      <c r="D111" s="52"/>
      <c r="E111" s="4"/>
      <c r="F111" s="4"/>
      <c r="G111" s="4"/>
      <c r="H111" s="5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1"/>
      <c r="B112" s="4"/>
      <c r="C112" s="4"/>
      <c r="D112" s="52"/>
      <c r="E112" s="4"/>
      <c r="F112" s="4"/>
      <c r="G112" s="4"/>
      <c r="H112" s="5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1"/>
      <c r="B113" s="4"/>
      <c r="C113" s="4"/>
      <c r="D113" s="52"/>
      <c r="E113" s="4"/>
      <c r="F113" s="4"/>
      <c r="G113" s="4"/>
      <c r="H113" s="5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1"/>
      <c r="B114" s="4"/>
      <c r="C114" s="4"/>
      <c r="D114" s="52"/>
      <c r="E114" s="4"/>
      <c r="F114" s="4"/>
      <c r="G114" s="4"/>
      <c r="H114" s="5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1"/>
      <c r="B115" s="4"/>
      <c r="C115" s="4"/>
      <c r="D115" s="52"/>
      <c r="E115" s="4"/>
      <c r="F115" s="4"/>
      <c r="G115" s="4"/>
      <c r="H115" s="5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1"/>
      <c r="B116" s="4"/>
      <c r="C116" s="4"/>
      <c r="D116" s="52"/>
      <c r="E116" s="4"/>
      <c r="F116" s="4"/>
      <c r="G116" s="4"/>
      <c r="H116" s="5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1"/>
      <c r="B117" s="4"/>
      <c r="C117" s="4"/>
      <c r="D117" s="52"/>
      <c r="E117" s="4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1"/>
      <c r="B118" s="4"/>
      <c r="C118" s="4"/>
      <c r="D118" s="52"/>
      <c r="E118" s="4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1"/>
      <c r="B119" s="4"/>
      <c r="C119" s="4"/>
      <c r="D119" s="52"/>
      <c r="E119" s="4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1"/>
      <c r="B120" s="4"/>
      <c r="C120" s="4"/>
      <c r="D120" s="52"/>
      <c r="E120" s="4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1"/>
      <c r="B121" s="4"/>
      <c r="C121" s="4"/>
      <c r="D121" s="52"/>
      <c r="E121" s="4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1"/>
      <c r="B122" s="4"/>
      <c r="C122" s="4"/>
      <c r="D122" s="52"/>
      <c r="E122" s="4"/>
      <c r="F122" s="4"/>
      <c r="G122" s="4"/>
      <c r="H122" s="5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9:L9"/>
    <mergeCell ref="A11:L11"/>
    <mergeCell ref="A12:L12"/>
    <mergeCell ref="A13:A14"/>
    <mergeCell ref="H13:H14"/>
    <mergeCell ref="I13:K13"/>
    <mergeCell ref="L13:L14"/>
    <mergeCell ref="B53:G53"/>
    <mergeCell ref="I53:K53"/>
    <mergeCell ref="B13:G13"/>
    <mergeCell ref="A15:L15"/>
    <mergeCell ref="A36:L36"/>
    <mergeCell ref="A51:L51"/>
    <mergeCell ref="A52:L52"/>
    <mergeCell ref="A53:A54"/>
    <mergeCell ref="H53:H54"/>
    <mergeCell ref="B70:G70"/>
    <mergeCell ref="I70:K70"/>
    <mergeCell ref="L70:L71"/>
    <mergeCell ref="A72:L72"/>
    <mergeCell ref="A75:L75"/>
    <mergeCell ref="L53:L54"/>
    <mergeCell ref="A55:L55"/>
    <mergeCell ref="A62:L62"/>
    <mergeCell ref="A68:L68"/>
    <mergeCell ref="A69:L69"/>
    <mergeCell ref="A70:A71"/>
    <mergeCell ref="H70:H71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71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63" t="s">
        <v>984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626</v>
      </c>
      <c r="C5" s="15" t="s">
        <v>230</v>
      </c>
      <c r="D5" s="16">
        <v>37211.0</v>
      </c>
      <c r="E5" s="17">
        <v>24.0</v>
      </c>
      <c r="F5" s="18" t="s">
        <v>30</v>
      </c>
      <c r="G5" s="15" t="s">
        <v>547</v>
      </c>
      <c r="H5" s="14">
        <v>214.0</v>
      </c>
      <c r="I5" s="19">
        <v>0.07993055555555556</v>
      </c>
      <c r="J5" s="19">
        <f t="shared" ref="J5:J12" si="1">I5-$I$5</f>
        <v>0</v>
      </c>
      <c r="K5" s="20">
        <f t="shared" ref="K5:K12" si="2">I5/20.3</f>
        <v>0.003937465791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315</v>
      </c>
      <c r="C6" s="15" t="s">
        <v>50</v>
      </c>
      <c r="D6" s="16">
        <v>32918.0</v>
      </c>
      <c r="E6" s="17">
        <v>35.0</v>
      </c>
      <c r="F6" s="18" t="s">
        <v>25</v>
      </c>
      <c r="G6" s="15" t="s">
        <v>31</v>
      </c>
      <c r="H6" s="14">
        <v>210.0</v>
      </c>
      <c r="I6" s="19">
        <v>0.08024305555555555</v>
      </c>
      <c r="J6" s="19">
        <f t="shared" si="1"/>
        <v>0.0003125</v>
      </c>
      <c r="K6" s="20">
        <f t="shared" si="2"/>
        <v>0.00395285988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901</v>
      </c>
      <c r="C7" s="15" t="s">
        <v>122</v>
      </c>
      <c r="D7" s="16">
        <v>27230.0</v>
      </c>
      <c r="E7" s="17">
        <v>51.0</v>
      </c>
      <c r="F7" s="18" t="s">
        <v>219</v>
      </c>
      <c r="G7" s="15" t="s">
        <v>20</v>
      </c>
      <c r="H7" s="14">
        <v>204.0</v>
      </c>
      <c r="I7" s="19">
        <v>0.08233796296296296</v>
      </c>
      <c r="J7" s="19">
        <f t="shared" si="1"/>
        <v>0.002407407407</v>
      </c>
      <c r="K7" s="20">
        <f t="shared" si="2"/>
        <v>0.004056057289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985</v>
      </c>
      <c r="C8" s="15" t="s">
        <v>41</v>
      </c>
      <c r="D8" s="16">
        <v>35342.0</v>
      </c>
      <c r="E8" s="17">
        <v>29.0</v>
      </c>
      <c r="F8" s="18" t="s">
        <v>30</v>
      </c>
      <c r="G8" s="15" t="s">
        <v>288</v>
      </c>
      <c r="H8" s="14">
        <v>201.0</v>
      </c>
      <c r="I8" s="19">
        <v>0.08412037037037037</v>
      </c>
      <c r="J8" s="19">
        <f t="shared" si="1"/>
        <v>0.004189814815</v>
      </c>
      <c r="K8" s="20">
        <f t="shared" si="2"/>
        <v>0.004143860609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892</v>
      </c>
      <c r="C9" s="15" t="s">
        <v>38</v>
      </c>
      <c r="D9" s="16">
        <v>29095.0</v>
      </c>
      <c r="E9" s="17">
        <v>46.0</v>
      </c>
      <c r="F9" s="18" t="s">
        <v>19</v>
      </c>
      <c r="G9" s="15" t="s">
        <v>20</v>
      </c>
      <c r="H9" s="14">
        <v>203.0</v>
      </c>
      <c r="I9" s="19">
        <v>0.08668981481481482</v>
      </c>
      <c r="J9" s="19">
        <f t="shared" si="1"/>
        <v>0.006759259259</v>
      </c>
      <c r="K9" s="20">
        <f t="shared" si="2"/>
        <v>0.004270434227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6.0</v>
      </c>
      <c r="B10" s="15" t="s">
        <v>986</v>
      </c>
      <c r="C10" s="15" t="s">
        <v>65</v>
      </c>
      <c r="D10" s="16">
        <v>26286.0</v>
      </c>
      <c r="E10" s="17">
        <v>54.0</v>
      </c>
      <c r="F10" s="18" t="s">
        <v>219</v>
      </c>
      <c r="G10" s="15" t="s">
        <v>20</v>
      </c>
      <c r="H10" s="14">
        <v>211.0</v>
      </c>
      <c r="I10" s="19">
        <v>0.09747685185185186</v>
      </c>
      <c r="J10" s="19">
        <f t="shared" si="1"/>
        <v>0.0175462963</v>
      </c>
      <c r="K10" s="20">
        <f t="shared" si="2"/>
        <v>0.004801815362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>
        <v>7.0</v>
      </c>
      <c r="B11" s="15" t="s">
        <v>896</v>
      </c>
      <c r="C11" s="15" t="s">
        <v>897</v>
      </c>
      <c r="D11" s="16">
        <v>34562.0</v>
      </c>
      <c r="E11" s="17">
        <v>31.0</v>
      </c>
      <c r="F11" s="18" t="s">
        <v>30</v>
      </c>
      <c r="G11" s="15" t="s">
        <v>31</v>
      </c>
      <c r="H11" s="14">
        <v>205.0</v>
      </c>
      <c r="I11" s="19">
        <v>0.09840277777777778</v>
      </c>
      <c r="J11" s="19">
        <f t="shared" si="1"/>
        <v>0.01847222222</v>
      </c>
      <c r="K11" s="20">
        <f t="shared" si="2"/>
        <v>0.004847427477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>
        <v>8.0</v>
      </c>
      <c r="B12" s="15" t="s">
        <v>962</v>
      </c>
      <c r="C12" s="15" t="s">
        <v>94</v>
      </c>
      <c r="D12" s="16">
        <v>31157.0</v>
      </c>
      <c r="E12" s="17">
        <v>40.0</v>
      </c>
      <c r="F12" s="18" t="s">
        <v>36</v>
      </c>
      <c r="G12" s="15" t="s">
        <v>31</v>
      </c>
      <c r="H12" s="14">
        <v>208.0</v>
      </c>
      <c r="I12" s="19">
        <v>0.11179398148148148</v>
      </c>
      <c r="J12" s="19">
        <f t="shared" si="1"/>
        <v>0.03186342593</v>
      </c>
      <c r="K12" s="20">
        <f t="shared" si="2"/>
        <v>0.005507092684</v>
      </c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32"/>
      <c r="B13" s="33" t="s">
        <v>987</v>
      </c>
      <c r="C13" s="33" t="s">
        <v>122</v>
      </c>
      <c r="D13" s="34">
        <v>28564.0</v>
      </c>
      <c r="E13" s="35">
        <v>47.0</v>
      </c>
      <c r="F13" s="49" t="s">
        <v>19</v>
      </c>
      <c r="G13" s="33" t="s">
        <v>20</v>
      </c>
      <c r="H13" s="40"/>
      <c r="I13" s="36" t="s">
        <v>70</v>
      </c>
      <c r="J13" s="43"/>
      <c r="K13" s="43"/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32"/>
      <c r="B14" s="33" t="s">
        <v>988</v>
      </c>
      <c r="C14" s="33" t="s">
        <v>55</v>
      </c>
      <c r="D14" s="34">
        <v>34229.0</v>
      </c>
      <c r="E14" s="35">
        <v>32.0</v>
      </c>
      <c r="F14" s="49" t="s">
        <v>30</v>
      </c>
      <c r="G14" s="33" t="s">
        <v>20</v>
      </c>
      <c r="H14" s="40"/>
      <c r="I14" s="36" t="s">
        <v>70</v>
      </c>
      <c r="J14" s="43"/>
      <c r="K14" s="43"/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3" t="s">
        <v>76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1.0</v>
      </c>
      <c r="B16" s="15" t="s">
        <v>970</v>
      </c>
      <c r="C16" s="15" t="s">
        <v>590</v>
      </c>
      <c r="D16" s="16">
        <v>34223.0</v>
      </c>
      <c r="E16" s="17">
        <v>32.0</v>
      </c>
      <c r="F16" s="18" t="s">
        <v>175</v>
      </c>
      <c r="G16" s="15" t="s">
        <v>20</v>
      </c>
      <c r="H16" s="14">
        <v>216.0</v>
      </c>
      <c r="I16" s="19">
        <v>0.13041666666666665</v>
      </c>
      <c r="J16" s="19">
        <f t="shared" ref="J16:J17" si="3">I16-$I$16</f>
        <v>0</v>
      </c>
      <c r="K16" s="20">
        <f t="shared" ref="K16:K17" si="4">I16/20.3</f>
        <v>0.006424466338</v>
      </c>
      <c r="L16" s="21" t="s">
        <v>21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64">
        <v>2.0</v>
      </c>
      <c r="B17" s="15" t="s">
        <v>77</v>
      </c>
      <c r="C17" s="15" t="s">
        <v>78</v>
      </c>
      <c r="D17" s="16">
        <v>30201.0</v>
      </c>
      <c r="E17" s="17">
        <v>43.0</v>
      </c>
      <c r="F17" s="18" t="s">
        <v>80</v>
      </c>
      <c r="G17" s="15" t="s">
        <v>20</v>
      </c>
      <c r="H17" s="14">
        <v>207.0</v>
      </c>
      <c r="I17" s="19">
        <v>0.14033564814814814</v>
      </c>
      <c r="J17" s="19">
        <f t="shared" si="3"/>
        <v>0.009918981481</v>
      </c>
      <c r="K17" s="20">
        <f t="shared" si="4"/>
        <v>0.006913086116</v>
      </c>
      <c r="L17" s="22" t="s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2"/>
      <c r="B18" s="33" t="s">
        <v>989</v>
      </c>
      <c r="C18" s="33" t="s">
        <v>159</v>
      </c>
      <c r="D18" s="34">
        <v>26883.0</v>
      </c>
      <c r="E18" s="35">
        <v>52.0</v>
      </c>
      <c r="F18" s="49" t="s">
        <v>161</v>
      </c>
      <c r="G18" s="33" t="s">
        <v>20</v>
      </c>
      <c r="H18" s="40"/>
      <c r="I18" s="36" t="s">
        <v>70</v>
      </c>
      <c r="J18" s="43"/>
      <c r="K18" s="43"/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63" t="s">
        <v>990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5" t="s">
        <v>1</v>
      </c>
      <c r="B21" s="7" t="s">
        <v>2</v>
      </c>
      <c r="C21" s="2"/>
      <c r="D21" s="2"/>
      <c r="E21" s="2"/>
      <c r="F21" s="2"/>
      <c r="G21" s="3"/>
      <c r="H21" s="5" t="s">
        <v>3</v>
      </c>
      <c r="I21" s="7" t="s">
        <v>4</v>
      </c>
      <c r="J21" s="2"/>
      <c r="K21" s="8"/>
      <c r="L21" s="5" t="s">
        <v>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9"/>
      <c r="B22" s="10" t="s">
        <v>6</v>
      </c>
      <c r="C22" s="11" t="s">
        <v>7</v>
      </c>
      <c r="D22" s="12" t="s">
        <v>8</v>
      </c>
      <c r="E22" s="11" t="s">
        <v>9</v>
      </c>
      <c r="F22" s="11" t="s">
        <v>10</v>
      </c>
      <c r="G22" s="10" t="s">
        <v>11</v>
      </c>
      <c r="H22" s="9"/>
      <c r="I22" s="10" t="s">
        <v>12</v>
      </c>
      <c r="J22" s="10" t="s">
        <v>13</v>
      </c>
      <c r="K22" s="10" t="s">
        <v>14</v>
      </c>
      <c r="L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3" t="s">
        <v>15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1.0</v>
      </c>
      <c r="B24" s="15" t="s">
        <v>991</v>
      </c>
      <c r="C24" s="15" t="s">
        <v>300</v>
      </c>
      <c r="D24" s="16">
        <v>30870.0</v>
      </c>
      <c r="E24" s="17">
        <v>41.0</v>
      </c>
      <c r="F24" s="18" t="s">
        <v>36</v>
      </c>
      <c r="G24" s="15" t="s">
        <v>20</v>
      </c>
      <c r="H24" s="14">
        <v>108.0</v>
      </c>
      <c r="I24" s="19">
        <v>0.0353125</v>
      </c>
      <c r="J24" s="19">
        <f t="shared" ref="J24:J39" si="5">I24-$I$24</f>
        <v>0</v>
      </c>
      <c r="K24" s="20">
        <f t="shared" ref="K24:K39" si="6">I24/10.15</f>
        <v>0.003479064039</v>
      </c>
      <c r="L24" s="21" t="s">
        <v>21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>
        <v>2.0</v>
      </c>
      <c r="B25" s="15" t="s">
        <v>964</v>
      </c>
      <c r="C25" s="15" t="s">
        <v>41</v>
      </c>
      <c r="D25" s="16">
        <v>29803.0</v>
      </c>
      <c r="E25" s="17">
        <v>44.0</v>
      </c>
      <c r="F25" s="18" t="s">
        <v>36</v>
      </c>
      <c r="G25" s="15" t="s">
        <v>31</v>
      </c>
      <c r="H25" s="14">
        <v>128.0</v>
      </c>
      <c r="I25" s="19">
        <v>0.04027777777777778</v>
      </c>
      <c r="J25" s="19">
        <f t="shared" si="5"/>
        <v>0.004965277778</v>
      </c>
      <c r="K25" s="20">
        <f t="shared" si="6"/>
        <v>0.003968253968</v>
      </c>
      <c r="L25" s="22" t="s">
        <v>26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4">
        <v>3.0</v>
      </c>
      <c r="B26" s="15" t="s">
        <v>908</v>
      </c>
      <c r="C26" s="15" t="s">
        <v>122</v>
      </c>
      <c r="D26" s="16">
        <v>30218.0</v>
      </c>
      <c r="E26" s="17">
        <v>43.0</v>
      </c>
      <c r="F26" s="18" t="s">
        <v>36</v>
      </c>
      <c r="G26" s="15" t="s">
        <v>31</v>
      </c>
      <c r="H26" s="14">
        <v>111.0</v>
      </c>
      <c r="I26" s="19">
        <v>0.04490740740740741</v>
      </c>
      <c r="J26" s="19">
        <f t="shared" si="5"/>
        <v>0.009594907407</v>
      </c>
      <c r="K26" s="20">
        <f t="shared" si="6"/>
        <v>0.004424375114</v>
      </c>
      <c r="L26" s="23" t="s">
        <v>32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>
        <v>4.0</v>
      </c>
      <c r="B27" s="15" t="s">
        <v>992</v>
      </c>
      <c r="C27" s="15" t="s">
        <v>89</v>
      </c>
      <c r="D27" s="16">
        <v>27510.0</v>
      </c>
      <c r="E27" s="17">
        <v>50.0</v>
      </c>
      <c r="F27" s="18" t="s">
        <v>219</v>
      </c>
      <c r="G27" s="15" t="s">
        <v>570</v>
      </c>
      <c r="H27" s="14">
        <v>138.0</v>
      </c>
      <c r="I27" s="19">
        <v>0.04510416666666667</v>
      </c>
      <c r="J27" s="19">
        <f t="shared" si="5"/>
        <v>0.009791666667</v>
      </c>
      <c r="K27" s="20">
        <f t="shared" si="6"/>
        <v>0.004443760263</v>
      </c>
      <c r="L27" s="2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>
        <v>5.0</v>
      </c>
      <c r="B28" s="15" t="s">
        <v>576</v>
      </c>
      <c r="C28" s="15" t="s">
        <v>28</v>
      </c>
      <c r="D28" s="16">
        <v>31183.0</v>
      </c>
      <c r="E28" s="17">
        <v>40.0</v>
      </c>
      <c r="F28" s="18" t="s">
        <v>36</v>
      </c>
      <c r="G28" s="15" t="s">
        <v>31</v>
      </c>
      <c r="H28" s="14">
        <v>105.0</v>
      </c>
      <c r="I28" s="19">
        <v>0.045335648148148146</v>
      </c>
      <c r="J28" s="19">
        <f t="shared" si="5"/>
        <v>0.01002314815</v>
      </c>
      <c r="K28" s="20">
        <f t="shared" si="6"/>
        <v>0.00446656632</v>
      </c>
      <c r="L28" s="2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>
        <v>6.0</v>
      </c>
      <c r="B29" s="15" t="s">
        <v>913</v>
      </c>
      <c r="C29" s="15" t="s">
        <v>17</v>
      </c>
      <c r="D29" s="16">
        <v>30685.0</v>
      </c>
      <c r="E29" s="17">
        <v>41.0</v>
      </c>
      <c r="F29" s="18" t="s">
        <v>36</v>
      </c>
      <c r="G29" s="15" t="s">
        <v>20</v>
      </c>
      <c r="H29" s="14">
        <v>122.0</v>
      </c>
      <c r="I29" s="19">
        <v>0.0465625</v>
      </c>
      <c r="J29" s="19">
        <f t="shared" si="5"/>
        <v>0.01125</v>
      </c>
      <c r="K29" s="20">
        <f t="shared" si="6"/>
        <v>0.004587438424</v>
      </c>
      <c r="L29" s="2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7.0</v>
      </c>
      <c r="B30" s="15" t="s">
        <v>993</v>
      </c>
      <c r="C30" s="15" t="s">
        <v>23</v>
      </c>
      <c r="D30" s="16">
        <v>32834.0</v>
      </c>
      <c r="E30" s="17">
        <v>36.0</v>
      </c>
      <c r="F30" s="18" t="s">
        <v>25</v>
      </c>
      <c r="G30" s="15" t="s">
        <v>31</v>
      </c>
      <c r="H30" s="14">
        <v>123.0</v>
      </c>
      <c r="I30" s="19">
        <v>0.04815972222222222</v>
      </c>
      <c r="J30" s="19">
        <f t="shared" si="5"/>
        <v>0.01284722222</v>
      </c>
      <c r="K30" s="20">
        <f t="shared" si="6"/>
        <v>0.004744800219</v>
      </c>
      <c r="L30" s="2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8.0</v>
      </c>
      <c r="B31" s="15" t="s">
        <v>994</v>
      </c>
      <c r="C31" s="15" t="s">
        <v>38</v>
      </c>
      <c r="D31" s="16">
        <v>29834.0</v>
      </c>
      <c r="E31" s="17">
        <v>44.0</v>
      </c>
      <c r="F31" s="18" t="s">
        <v>36</v>
      </c>
      <c r="G31" s="15" t="s">
        <v>570</v>
      </c>
      <c r="H31" s="14">
        <v>131.0</v>
      </c>
      <c r="I31" s="19">
        <v>0.04818287037037037</v>
      </c>
      <c r="J31" s="19">
        <f t="shared" si="5"/>
        <v>0.01287037037</v>
      </c>
      <c r="K31" s="20">
        <f t="shared" si="6"/>
        <v>0.004747080825</v>
      </c>
      <c r="L31" s="2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9.0</v>
      </c>
      <c r="B32" s="15" t="s">
        <v>966</v>
      </c>
      <c r="C32" s="15" t="s">
        <v>89</v>
      </c>
      <c r="D32" s="16">
        <v>30175.0</v>
      </c>
      <c r="E32" s="17">
        <v>43.0</v>
      </c>
      <c r="F32" s="18" t="s">
        <v>36</v>
      </c>
      <c r="G32" s="15" t="s">
        <v>31</v>
      </c>
      <c r="H32" s="14">
        <v>107.0</v>
      </c>
      <c r="I32" s="19">
        <v>0.04837962962962963</v>
      </c>
      <c r="J32" s="19">
        <f t="shared" si="5"/>
        <v>0.01306712963</v>
      </c>
      <c r="K32" s="20">
        <f t="shared" si="6"/>
        <v>0.004766465973</v>
      </c>
      <c r="L32" s="2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10.0</v>
      </c>
      <c r="B33" s="15" t="s">
        <v>807</v>
      </c>
      <c r="C33" s="15" t="s">
        <v>517</v>
      </c>
      <c r="D33" s="16">
        <v>32379.0</v>
      </c>
      <c r="E33" s="17">
        <v>37.0</v>
      </c>
      <c r="F33" s="18" t="s">
        <v>25</v>
      </c>
      <c r="G33" s="15" t="s">
        <v>20</v>
      </c>
      <c r="H33" s="14">
        <v>102.0</v>
      </c>
      <c r="I33" s="19">
        <v>0.04915509259259259</v>
      </c>
      <c r="J33" s="19">
        <f t="shared" si="5"/>
        <v>0.01384259259</v>
      </c>
      <c r="K33" s="20">
        <f t="shared" si="6"/>
        <v>0.004842866265</v>
      </c>
      <c r="L33" s="2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11.0</v>
      </c>
      <c r="B34" s="15" t="s">
        <v>995</v>
      </c>
      <c r="C34" s="15" t="s">
        <v>41</v>
      </c>
      <c r="D34" s="16">
        <v>37976.0</v>
      </c>
      <c r="E34" s="17">
        <v>22.0</v>
      </c>
      <c r="F34" s="18" t="s">
        <v>30</v>
      </c>
      <c r="G34" s="15" t="s">
        <v>20</v>
      </c>
      <c r="H34" s="14">
        <v>112.0</v>
      </c>
      <c r="I34" s="19">
        <v>0.05094907407407408</v>
      </c>
      <c r="J34" s="19">
        <f t="shared" si="5"/>
        <v>0.01563657407</v>
      </c>
      <c r="K34" s="20">
        <f t="shared" si="6"/>
        <v>0.005019613209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12.0</v>
      </c>
      <c r="B35" s="15" t="s">
        <v>996</v>
      </c>
      <c r="C35" s="15" t="s">
        <v>127</v>
      </c>
      <c r="D35" s="16">
        <v>28594.0</v>
      </c>
      <c r="E35" s="17">
        <v>47.0</v>
      </c>
      <c r="F35" s="18" t="s">
        <v>19</v>
      </c>
      <c r="G35" s="15" t="s">
        <v>20</v>
      </c>
      <c r="H35" s="14">
        <v>115.0</v>
      </c>
      <c r="I35" s="19">
        <v>0.05134259259259259</v>
      </c>
      <c r="J35" s="19">
        <f t="shared" si="5"/>
        <v>0.01603009259</v>
      </c>
      <c r="K35" s="20">
        <f t="shared" si="6"/>
        <v>0.005058383507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13.0</v>
      </c>
      <c r="B36" s="15" t="s">
        <v>57</v>
      </c>
      <c r="C36" s="15" t="s">
        <v>58</v>
      </c>
      <c r="D36" s="16">
        <v>35585.0</v>
      </c>
      <c r="E36" s="17">
        <v>28.0</v>
      </c>
      <c r="F36" s="18" t="s">
        <v>30</v>
      </c>
      <c r="G36" s="15" t="s">
        <v>20</v>
      </c>
      <c r="H36" s="14">
        <v>118.0</v>
      </c>
      <c r="I36" s="19">
        <v>0.05148148148148148</v>
      </c>
      <c r="J36" s="19">
        <f t="shared" si="5"/>
        <v>0.01616898148</v>
      </c>
      <c r="K36" s="20">
        <f t="shared" si="6"/>
        <v>0.005072067141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14.0</v>
      </c>
      <c r="B37" s="15" t="s">
        <v>997</v>
      </c>
      <c r="C37" s="15" t="s">
        <v>28</v>
      </c>
      <c r="D37" s="16">
        <v>28649.0</v>
      </c>
      <c r="E37" s="17">
        <v>47.0</v>
      </c>
      <c r="F37" s="18" t="s">
        <v>19</v>
      </c>
      <c r="G37" s="15" t="s">
        <v>31</v>
      </c>
      <c r="H37" s="14">
        <v>124.0</v>
      </c>
      <c r="I37" s="19">
        <v>0.051493055555555556</v>
      </c>
      <c r="J37" s="19">
        <f t="shared" si="5"/>
        <v>0.01618055556</v>
      </c>
      <c r="K37" s="20">
        <f t="shared" si="6"/>
        <v>0.005073207444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15.0</v>
      </c>
      <c r="B38" s="15" t="s">
        <v>545</v>
      </c>
      <c r="C38" s="15" t="s">
        <v>546</v>
      </c>
      <c r="D38" s="16">
        <v>26597.0</v>
      </c>
      <c r="E38" s="17">
        <v>53.0</v>
      </c>
      <c r="F38" s="18" t="s">
        <v>219</v>
      </c>
      <c r="G38" s="15" t="s">
        <v>20</v>
      </c>
      <c r="H38" s="14">
        <v>119.0</v>
      </c>
      <c r="I38" s="19">
        <v>0.06287037037037037</v>
      </c>
      <c r="J38" s="19">
        <f t="shared" si="5"/>
        <v>0.02755787037</v>
      </c>
      <c r="K38" s="20">
        <f t="shared" si="6"/>
        <v>0.00619412516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16.0</v>
      </c>
      <c r="B39" s="15" t="s">
        <v>998</v>
      </c>
      <c r="C39" s="15" t="s">
        <v>517</v>
      </c>
      <c r="D39" s="16">
        <v>33999.0</v>
      </c>
      <c r="E39" s="17">
        <v>32.0</v>
      </c>
      <c r="F39" s="18" t="s">
        <v>30</v>
      </c>
      <c r="G39" s="15" t="s">
        <v>20</v>
      </c>
      <c r="H39" s="14">
        <v>106.0</v>
      </c>
      <c r="I39" s="19">
        <v>0.06355324074074074</v>
      </c>
      <c r="J39" s="19">
        <f t="shared" si="5"/>
        <v>0.02824074074</v>
      </c>
      <c r="K39" s="20">
        <f t="shared" si="6"/>
        <v>0.006261403029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3" t="s">
        <v>76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1.0</v>
      </c>
      <c r="B41" s="15" t="s">
        <v>999</v>
      </c>
      <c r="C41" s="15" t="s">
        <v>695</v>
      </c>
      <c r="D41" s="16">
        <v>32781.0</v>
      </c>
      <c r="E41" s="17">
        <v>36.0</v>
      </c>
      <c r="F41" s="18" t="s">
        <v>168</v>
      </c>
      <c r="G41" s="15" t="s">
        <v>31</v>
      </c>
      <c r="H41" s="14">
        <v>202.0</v>
      </c>
      <c r="I41" s="19">
        <v>0.04363425925925926</v>
      </c>
      <c r="J41" s="19">
        <f t="shared" ref="J41:J57" si="7">I41-$I$41</f>
        <v>0</v>
      </c>
      <c r="K41" s="20">
        <f t="shared" ref="K41:K57" si="8">I41/10.15</f>
        <v>0.004298941799</v>
      </c>
      <c r="L41" s="21" t="s">
        <v>21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2.0</v>
      </c>
      <c r="B42" s="15" t="s">
        <v>367</v>
      </c>
      <c r="C42" s="15" t="s">
        <v>362</v>
      </c>
      <c r="D42" s="16">
        <v>31380.0</v>
      </c>
      <c r="E42" s="17">
        <v>40.0</v>
      </c>
      <c r="F42" s="18" t="s">
        <v>80</v>
      </c>
      <c r="G42" s="15" t="s">
        <v>20</v>
      </c>
      <c r="H42" s="14">
        <v>114.0</v>
      </c>
      <c r="I42" s="19">
        <v>0.04539351851851852</v>
      </c>
      <c r="J42" s="19">
        <f t="shared" si="7"/>
        <v>0.001759259259</v>
      </c>
      <c r="K42" s="20">
        <f t="shared" si="8"/>
        <v>0.004472267834</v>
      </c>
      <c r="L42" s="22" t="s">
        <v>26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3.0</v>
      </c>
      <c r="B43" s="15" t="s">
        <v>256</v>
      </c>
      <c r="C43" s="15" t="s">
        <v>196</v>
      </c>
      <c r="D43" s="16">
        <v>32135.0</v>
      </c>
      <c r="E43" s="17">
        <v>38.0</v>
      </c>
      <c r="F43" s="18" t="s">
        <v>168</v>
      </c>
      <c r="G43" s="15" t="s">
        <v>20</v>
      </c>
      <c r="H43" s="14">
        <v>103.0</v>
      </c>
      <c r="I43" s="19">
        <v>0.04721064814814815</v>
      </c>
      <c r="J43" s="19">
        <f t="shared" si="7"/>
        <v>0.003576388889</v>
      </c>
      <c r="K43" s="20">
        <f t="shared" si="8"/>
        <v>0.004651295384</v>
      </c>
      <c r="L43" s="23" t="s">
        <v>32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4.0</v>
      </c>
      <c r="B44" s="15" t="s">
        <v>155</v>
      </c>
      <c r="C44" s="15" t="s">
        <v>156</v>
      </c>
      <c r="D44" s="16">
        <v>30141.0</v>
      </c>
      <c r="E44" s="17">
        <v>43.0</v>
      </c>
      <c r="F44" s="18" t="s">
        <v>80</v>
      </c>
      <c r="G44" s="15" t="s">
        <v>31</v>
      </c>
      <c r="H44" s="14">
        <v>113.0</v>
      </c>
      <c r="I44" s="19">
        <v>0.04722222222222222</v>
      </c>
      <c r="J44" s="19">
        <f t="shared" si="7"/>
        <v>0.003587962963</v>
      </c>
      <c r="K44" s="20">
        <f t="shared" si="8"/>
        <v>0.004652435687</v>
      </c>
      <c r="L44" s="2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>
        <v>5.0</v>
      </c>
      <c r="B45" s="15" t="s">
        <v>1000</v>
      </c>
      <c r="C45" s="15" t="s">
        <v>522</v>
      </c>
      <c r="D45" s="16">
        <v>30811.0</v>
      </c>
      <c r="E45" s="17">
        <v>41.0</v>
      </c>
      <c r="F45" s="18" t="s">
        <v>80</v>
      </c>
      <c r="G45" s="15" t="s">
        <v>20</v>
      </c>
      <c r="H45" s="14">
        <v>130.0</v>
      </c>
      <c r="I45" s="19">
        <v>0.050972222222222224</v>
      </c>
      <c r="J45" s="19">
        <f t="shared" si="7"/>
        <v>0.007337962963</v>
      </c>
      <c r="K45" s="20">
        <f t="shared" si="8"/>
        <v>0.005021893815</v>
      </c>
      <c r="L45" s="2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6.0</v>
      </c>
      <c r="B46" s="15" t="s">
        <v>675</v>
      </c>
      <c r="C46" s="15" t="s">
        <v>159</v>
      </c>
      <c r="D46" s="16">
        <v>30903.0</v>
      </c>
      <c r="E46" s="17">
        <v>41.0</v>
      </c>
      <c r="F46" s="18" t="s">
        <v>80</v>
      </c>
      <c r="G46" s="15" t="s">
        <v>31</v>
      </c>
      <c r="H46" s="14">
        <v>121.0</v>
      </c>
      <c r="I46" s="19">
        <v>0.051527777777777777</v>
      </c>
      <c r="J46" s="19">
        <f t="shared" si="7"/>
        <v>0.007893518519</v>
      </c>
      <c r="K46" s="20">
        <f t="shared" si="8"/>
        <v>0.005076628352</v>
      </c>
      <c r="L46" s="2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7.0</v>
      </c>
      <c r="B47" s="15" t="s">
        <v>1001</v>
      </c>
      <c r="C47" s="15" t="s">
        <v>359</v>
      </c>
      <c r="D47" s="16">
        <v>29018.0</v>
      </c>
      <c r="E47" s="17">
        <v>46.0</v>
      </c>
      <c r="F47" s="18" t="s">
        <v>84</v>
      </c>
      <c r="G47" s="15" t="s">
        <v>31</v>
      </c>
      <c r="H47" s="14">
        <v>135.0</v>
      </c>
      <c r="I47" s="19">
        <v>0.05209490740740741</v>
      </c>
      <c r="J47" s="19">
        <f t="shared" si="7"/>
        <v>0.008460648148</v>
      </c>
      <c r="K47" s="20">
        <f t="shared" si="8"/>
        <v>0.005132503193</v>
      </c>
      <c r="L47" s="2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8.0</v>
      </c>
      <c r="B48" s="15" t="s">
        <v>176</v>
      </c>
      <c r="C48" s="15" t="s">
        <v>156</v>
      </c>
      <c r="D48" s="16">
        <v>27861.0</v>
      </c>
      <c r="E48" s="17">
        <v>49.0</v>
      </c>
      <c r="F48" s="18" t="s">
        <v>84</v>
      </c>
      <c r="G48" s="15" t="s">
        <v>20</v>
      </c>
      <c r="H48" s="14">
        <v>134.0</v>
      </c>
      <c r="I48" s="19">
        <v>0.05842592592592592</v>
      </c>
      <c r="J48" s="19">
        <f t="shared" si="7"/>
        <v>0.01479166667</v>
      </c>
      <c r="K48" s="20">
        <f t="shared" si="8"/>
        <v>0.00575624886</v>
      </c>
      <c r="L48" s="2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9.0</v>
      </c>
      <c r="B49" s="15" t="s">
        <v>678</v>
      </c>
      <c r="C49" s="15" t="s">
        <v>1002</v>
      </c>
      <c r="D49" s="16">
        <v>37475.0</v>
      </c>
      <c r="E49" s="17">
        <v>23.0</v>
      </c>
      <c r="F49" s="18" t="s">
        <v>175</v>
      </c>
      <c r="G49" s="15" t="s">
        <v>20</v>
      </c>
      <c r="H49" s="14">
        <v>116.0</v>
      </c>
      <c r="I49" s="19">
        <v>0.058993055555555556</v>
      </c>
      <c r="J49" s="19">
        <f t="shared" si="7"/>
        <v>0.0153587963</v>
      </c>
      <c r="K49" s="20">
        <f t="shared" si="8"/>
        <v>0.0058121237</v>
      </c>
      <c r="L49" s="2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10.0</v>
      </c>
      <c r="B50" s="15" t="s">
        <v>1003</v>
      </c>
      <c r="C50" s="15" t="s">
        <v>399</v>
      </c>
      <c r="D50" s="16">
        <v>31805.0</v>
      </c>
      <c r="E50" s="17">
        <v>38.0</v>
      </c>
      <c r="F50" s="18" t="s">
        <v>168</v>
      </c>
      <c r="G50" s="15" t="s">
        <v>455</v>
      </c>
      <c r="H50" s="14">
        <v>120.0</v>
      </c>
      <c r="I50" s="19">
        <v>0.059236111111111114</v>
      </c>
      <c r="J50" s="19">
        <f t="shared" si="7"/>
        <v>0.01560185185</v>
      </c>
      <c r="K50" s="20">
        <f t="shared" si="8"/>
        <v>0.00583607006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11.0</v>
      </c>
      <c r="B51" s="15" t="s">
        <v>1004</v>
      </c>
      <c r="C51" s="15" t="s">
        <v>78</v>
      </c>
      <c r="D51" s="16">
        <v>29902.0</v>
      </c>
      <c r="E51" s="17">
        <v>44.0</v>
      </c>
      <c r="F51" s="18" t="s">
        <v>80</v>
      </c>
      <c r="G51" s="15" t="s">
        <v>20</v>
      </c>
      <c r="H51" s="14">
        <v>104.0</v>
      </c>
      <c r="I51" s="19">
        <v>0.06</v>
      </c>
      <c r="J51" s="19">
        <f t="shared" si="7"/>
        <v>0.01636574074</v>
      </c>
      <c r="K51" s="20">
        <f t="shared" si="8"/>
        <v>0.005911330049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12.0</v>
      </c>
      <c r="B52" s="15" t="s">
        <v>552</v>
      </c>
      <c r="C52" s="15" t="s">
        <v>399</v>
      </c>
      <c r="D52" s="16">
        <v>30028.0</v>
      </c>
      <c r="E52" s="17">
        <v>43.0</v>
      </c>
      <c r="F52" s="18" t="s">
        <v>80</v>
      </c>
      <c r="G52" s="15" t="s">
        <v>20</v>
      </c>
      <c r="H52" s="14">
        <v>125.0</v>
      </c>
      <c r="I52" s="19">
        <v>0.06171296296296296</v>
      </c>
      <c r="J52" s="19">
        <f t="shared" si="7"/>
        <v>0.0180787037</v>
      </c>
      <c r="K52" s="20">
        <f t="shared" si="8"/>
        <v>0.006080094873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13.0</v>
      </c>
      <c r="B53" s="15" t="s">
        <v>456</v>
      </c>
      <c r="C53" s="15" t="s">
        <v>78</v>
      </c>
      <c r="D53" s="16">
        <v>32156.0</v>
      </c>
      <c r="E53" s="17">
        <v>37.0</v>
      </c>
      <c r="F53" s="18" t="s">
        <v>168</v>
      </c>
      <c r="G53" s="15" t="s">
        <v>20</v>
      </c>
      <c r="H53" s="14">
        <v>117.0</v>
      </c>
      <c r="I53" s="19">
        <v>0.06274305555555555</v>
      </c>
      <c r="J53" s="19">
        <f t="shared" si="7"/>
        <v>0.0191087963</v>
      </c>
      <c r="K53" s="20">
        <f t="shared" si="8"/>
        <v>0.006181581828</v>
      </c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>
        <v>14.0</v>
      </c>
      <c r="B54" s="15" t="s">
        <v>554</v>
      </c>
      <c r="C54" s="15" t="s">
        <v>179</v>
      </c>
      <c r="D54" s="16">
        <v>27613.0</v>
      </c>
      <c r="E54" s="17">
        <v>50.0</v>
      </c>
      <c r="F54" s="18" t="s">
        <v>161</v>
      </c>
      <c r="G54" s="15" t="s">
        <v>20</v>
      </c>
      <c r="H54" s="14">
        <v>144.0</v>
      </c>
      <c r="I54" s="19">
        <v>0.06287037037037037</v>
      </c>
      <c r="J54" s="19">
        <f t="shared" si="7"/>
        <v>0.01923611111</v>
      </c>
      <c r="K54" s="20">
        <f t="shared" si="8"/>
        <v>0.00619412516</v>
      </c>
      <c r="L54" s="2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>
        <v>15.0</v>
      </c>
      <c r="B55" s="15" t="s">
        <v>898</v>
      </c>
      <c r="C55" s="15" t="s">
        <v>159</v>
      </c>
      <c r="D55" s="16">
        <v>30692.0</v>
      </c>
      <c r="E55" s="17">
        <v>41.0</v>
      </c>
      <c r="F55" s="18" t="s">
        <v>80</v>
      </c>
      <c r="G55" s="15" t="s">
        <v>20</v>
      </c>
      <c r="H55" s="14">
        <v>159.0</v>
      </c>
      <c r="I55" s="19">
        <v>0.06760416666666667</v>
      </c>
      <c r="J55" s="19">
        <f t="shared" si="7"/>
        <v>0.02396990741</v>
      </c>
      <c r="K55" s="20">
        <f t="shared" si="8"/>
        <v>0.006660509031</v>
      </c>
      <c r="L55" s="2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>
        <v>16.0</v>
      </c>
      <c r="B56" s="15" t="s">
        <v>1005</v>
      </c>
      <c r="C56" s="15" t="s">
        <v>466</v>
      </c>
      <c r="D56" s="16">
        <v>31597.0</v>
      </c>
      <c r="E56" s="17">
        <v>39.0</v>
      </c>
      <c r="F56" s="18" t="s">
        <v>168</v>
      </c>
      <c r="G56" s="15" t="s">
        <v>20</v>
      </c>
      <c r="H56" s="14">
        <v>126.0</v>
      </c>
      <c r="I56" s="19">
        <v>0.07163194444444444</v>
      </c>
      <c r="J56" s="19">
        <f t="shared" si="7"/>
        <v>0.02799768519</v>
      </c>
      <c r="K56" s="20">
        <f t="shared" si="8"/>
        <v>0.007057334428</v>
      </c>
      <c r="L56" s="2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>
        <v>17.0</v>
      </c>
      <c r="B57" s="15" t="s">
        <v>925</v>
      </c>
      <c r="C57" s="15" t="s">
        <v>454</v>
      </c>
      <c r="D57" s="16">
        <v>29603.0</v>
      </c>
      <c r="E57" s="17">
        <v>44.0</v>
      </c>
      <c r="F57" s="18" t="s">
        <v>80</v>
      </c>
      <c r="G57" s="15" t="s">
        <v>31</v>
      </c>
      <c r="H57" s="14">
        <v>101.0</v>
      </c>
      <c r="I57" s="19">
        <v>0.07167824074074074</v>
      </c>
      <c r="J57" s="19">
        <f t="shared" si="7"/>
        <v>0.02804398148</v>
      </c>
      <c r="K57" s="20">
        <f t="shared" si="8"/>
        <v>0.007061895639</v>
      </c>
      <c r="L57" s="2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2"/>
      <c r="B58" s="33" t="s">
        <v>921</v>
      </c>
      <c r="C58" s="33" t="s">
        <v>399</v>
      </c>
      <c r="D58" s="34">
        <v>29466.0</v>
      </c>
      <c r="E58" s="35">
        <v>45.0</v>
      </c>
      <c r="F58" s="49" t="s">
        <v>84</v>
      </c>
      <c r="G58" s="33" t="s">
        <v>20</v>
      </c>
      <c r="H58" s="40"/>
      <c r="I58" s="36" t="s">
        <v>70</v>
      </c>
      <c r="J58" s="43"/>
      <c r="K58" s="43"/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2"/>
      <c r="B59" s="33" t="s">
        <v>156</v>
      </c>
      <c r="C59" s="33" t="s">
        <v>1006</v>
      </c>
      <c r="D59" s="34">
        <v>30515.0</v>
      </c>
      <c r="E59" s="35">
        <v>42.0</v>
      </c>
      <c r="F59" s="49" t="s">
        <v>80</v>
      </c>
      <c r="G59" s="33" t="s">
        <v>31</v>
      </c>
      <c r="H59" s="40"/>
      <c r="I59" s="36" t="s">
        <v>70</v>
      </c>
      <c r="J59" s="43"/>
      <c r="K59" s="43"/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2"/>
      <c r="B60" s="33" t="s">
        <v>371</v>
      </c>
      <c r="C60" s="33" t="s">
        <v>170</v>
      </c>
      <c r="D60" s="34">
        <v>30680.0</v>
      </c>
      <c r="E60" s="35">
        <v>41.0</v>
      </c>
      <c r="F60" s="49" t="s">
        <v>80</v>
      </c>
      <c r="G60" s="33" t="s">
        <v>20</v>
      </c>
      <c r="H60" s="40"/>
      <c r="I60" s="36" t="s">
        <v>70</v>
      </c>
      <c r="J60" s="43"/>
      <c r="K60" s="43"/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63" t="s">
        <v>1007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5" t="s">
        <v>1</v>
      </c>
      <c r="B63" s="7" t="s">
        <v>2</v>
      </c>
      <c r="C63" s="2"/>
      <c r="D63" s="2"/>
      <c r="E63" s="2"/>
      <c r="F63" s="2"/>
      <c r="G63" s="3"/>
      <c r="H63" s="5" t="s">
        <v>3</v>
      </c>
      <c r="I63" s="7" t="s">
        <v>4</v>
      </c>
      <c r="J63" s="2"/>
      <c r="K63" s="8"/>
      <c r="L63" s="5" t="s">
        <v>5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9"/>
      <c r="B64" s="10" t="s">
        <v>6</v>
      </c>
      <c r="C64" s="11" t="s">
        <v>7</v>
      </c>
      <c r="D64" s="12" t="s">
        <v>8</v>
      </c>
      <c r="E64" s="11" t="s">
        <v>9</v>
      </c>
      <c r="F64" s="11" t="s">
        <v>10</v>
      </c>
      <c r="G64" s="10" t="s">
        <v>11</v>
      </c>
      <c r="H64" s="9"/>
      <c r="I64" s="10" t="s">
        <v>12</v>
      </c>
      <c r="J64" s="10" t="s">
        <v>13</v>
      </c>
      <c r="K64" s="10" t="s">
        <v>14</v>
      </c>
      <c r="L64" s="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3" t="s">
        <v>15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1.0</v>
      </c>
      <c r="B66" s="15" t="s">
        <v>915</v>
      </c>
      <c r="C66" s="15" t="s">
        <v>55</v>
      </c>
      <c r="D66" s="16">
        <v>29586.0</v>
      </c>
      <c r="E66" s="17">
        <v>44.0</v>
      </c>
      <c r="F66" s="18" t="s">
        <v>36</v>
      </c>
      <c r="G66" s="15" t="s">
        <v>31</v>
      </c>
      <c r="H66" s="14">
        <v>52.0</v>
      </c>
      <c r="I66" s="19">
        <v>0.02150462962962963</v>
      </c>
      <c r="J66" s="19">
        <f t="shared" ref="J66:J71" si="9">I66-$I$66</f>
        <v>0</v>
      </c>
      <c r="K66" s="20">
        <f t="shared" ref="K66:K71" si="10">I66/5.75</f>
        <v>0.003739935588</v>
      </c>
      <c r="L66" s="21" t="s">
        <v>21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2.0</v>
      </c>
      <c r="B67" s="15" t="s">
        <v>1008</v>
      </c>
      <c r="C67" s="15" t="s">
        <v>45</v>
      </c>
      <c r="D67" s="16">
        <v>32744.0</v>
      </c>
      <c r="E67" s="17">
        <v>36.0</v>
      </c>
      <c r="F67" s="18" t="s">
        <v>25</v>
      </c>
      <c r="G67" s="15" t="s">
        <v>31</v>
      </c>
      <c r="H67" s="14">
        <v>55.0</v>
      </c>
      <c r="I67" s="19">
        <v>0.02883101851851852</v>
      </c>
      <c r="J67" s="19">
        <f t="shared" si="9"/>
        <v>0.007326388889</v>
      </c>
      <c r="K67" s="20">
        <f t="shared" si="10"/>
        <v>0.005014090177</v>
      </c>
      <c r="L67" s="22" t="s">
        <v>26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3.0</v>
      </c>
      <c r="B68" s="15" t="s">
        <v>1009</v>
      </c>
      <c r="C68" s="15" t="s">
        <v>68</v>
      </c>
      <c r="D68" s="16">
        <v>35443.0</v>
      </c>
      <c r="E68" s="17">
        <v>28.0</v>
      </c>
      <c r="F68" s="18" t="s">
        <v>30</v>
      </c>
      <c r="G68" s="15" t="s">
        <v>31</v>
      </c>
      <c r="H68" s="14">
        <v>64.0</v>
      </c>
      <c r="I68" s="19">
        <v>0.028842592592592593</v>
      </c>
      <c r="J68" s="19">
        <f t="shared" si="9"/>
        <v>0.007337962963</v>
      </c>
      <c r="K68" s="20">
        <f t="shared" si="10"/>
        <v>0.00501610306</v>
      </c>
      <c r="L68" s="23" t="s">
        <v>32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4.0</v>
      </c>
      <c r="B69" s="15" t="s">
        <v>1010</v>
      </c>
      <c r="C69" s="15" t="s">
        <v>45</v>
      </c>
      <c r="D69" s="16">
        <v>31357.0</v>
      </c>
      <c r="E69" s="17">
        <v>40.0</v>
      </c>
      <c r="F69" s="18" t="s">
        <v>36</v>
      </c>
      <c r="G69" s="15" t="s">
        <v>20</v>
      </c>
      <c r="H69" s="14">
        <v>60.0</v>
      </c>
      <c r="I69" s="19">
        <v>0.028854166666666667</v>
      </c>
      <c r="J69" s="19">
        <f t="shared" si="9"/>
        <v>0.007349537037</v>
      </c>
      <c r="K69" s="20">
        <f t="shared" si="10"/>
        <v>0.005018115942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5.0</v>
      </c>
      <c r="B70" s="15" t="s">
        <v>1011</v>
      </c>
      <c r="C70" s="15" t="s">
        <v>28</v>
      </c>
      <c r="D70" s="16">
        <v>31411.0</v>
      </c>
      <c r="E70" s="17">
        <v>39.0</v>
      </c>
      <c r="F70" s="18" t="s">
        <v>25</v>
      </c>
      <c r="G70" s="15" t="s">
        <v>31</v>
      </c>
      <c r="H70" s="14">
        <v>58.0</v>
      </c>
      <c r="I70" s="19">
        <v>0.02929398148148148</v>
      </c>
      <c r="J70" s="19">
        <f t="shared" si="9"/>
        <v>0.007789351852</v>
      </c>
      <c r="K70" s="20">
        <f t="shared" si="10"/>
        <v>0.005094605475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4">
        <v>6.0</v>
      </c>
      <c r="B71" s="15" t="s">
        <v>848</v>
      </c>
      <c r="C71" s="15" t="s">
        <v>300</v>
      </c>
      <c r="D71" s="16">
        <v>19693.0</v>
      </c>
      <c r="E71" s="17">
        <v>72.0</v>
      </c>
      <c r="F71" s="18" t="s">
        <v>849</v>
      </c>
      <c r="G71" s="15" t="s">
        <v>20</v>
      </c>
      <c r="H71" s="14">
        <v>69.0</v>
      </c>
      <c r="I71" s="19">
        <v>0.05019675925925926</v>
      </c>
      <c r="J71" s="19">
        <f t="shared" si="9"/>
        <v>0.02869212963</v>
      </c>
      <c r="K71" s="20">
        <f t="shared" si="10"/>
        <v>0.008729871176</v>
      </c>
      <c r="L71" s="2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2"/>
      <c r="B72" s="33" t="s">
        <v>34</v>
      </c>
      <c r="C72" s="33" t="s">
        <v>906</v>
      </c>
      <c r="D72" s="34">
        <v>32969.0</v>
      </c>
      <c r="E72" s="35">
        <v>35.0</v>
      </c>
      <c r="F72" s="49" t="s">
        <v>25</v>
      </c>
      <c r="G72" s="33" t="s">
        <v>907</v>
      </c>
      <c r="H72" s="40"/>
      <c r="I72" s="36" t="s">
        <v>70</v>
      </c>
      <c r="J72" s="43"/>
      <c r="K72" s="43"/>
      <c r="L72" s="4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0" t="s">
        <v>76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4">
        <v>1.0</v>
      </c>
      <c r="B74" s="15" t="s">
        <v>942</v>
      </c>
      <c r="C74" s="15" t="s">
        <v>156</v>
      </c>
      <c r="D74" s="16">
        <v>28853.0</v>
      </c>
      <c r="E74" s="17">
        <v>46.0</v>
      </c>
      <c r="F74" s="18" t="s">
        <v>84</v>
      </c>
      <c r="G74" s="15" t="s">
        <v>20</v>
      </c>
      <c r="H74" s="14">
        <v>70.0</v>
      </c>
      <c r="I74" s="19">
        <v>0.02158564814814815</v>
      </c>
      <c r="J74" s="19">
        <f t="shared" ref="J74:J86" si="11">I74-$I$74</f>
        <v>0</v>
      </c>
      <c r="K74" s="20">
        <f t="shared" ref="K74:K86" si="12">I74/5.75</f>
        <v>0.003754025765</v>
      </c>
      <c r="L74" s="21" t="s">
        <v>26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4">
        <v>2.0</v>
      </c>
      <c r="B75" s="15" t="s">
        <v>1012</v>
      </c>
      <c r="C75" s="15" t="s">
        <v>156</v>
      </c>
      <c r="D75" s="16">
        <v>30386.0</v>
      </c>
      <c r="E75" s="17">
        <v>42.0</v>
      </c>
      <c r="F75" s="18" t="s">
        <v>80</v>
      </c>
      <c r="G75" s="15" t="s">
        <v>31</v>
      </c>
      <c r="H75" s="14">
        <v>68.0</v>
      </c>
      <c r="I75" s="19">
        <v>0.029282407407407406</v>
      </c>
      <c r="J75" s="19">
        <f t="shared" si="11"/>
        <v>0.007696759259</v>
      </c>
      <c r="K75" s="20">
        <f t="shared" si="12"/>
        <v>0.005092592593</v>
      </c>
      <c r="L75" s="22" t="s">
        <v>26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>
        <v>3.0</v>
      </c>
      <c r="B76" s="15" t="s">
        <v>1013</v>
      </c>
      <c r="C76" s="15" t="s">
        <v>156</v>
      </c>
      <c r="D76" s="16">
        <v>31833.0</v>
      </c>
      <c r="E76" s="17">
        <v>38.0</v>
      </c>
      <c r="F76" s="18" t="s">
        <v>168</v>
      </c>
      <c r="G76" s="15" t="s">
        <v>20</v>
      </c>
      <c r="H76" s="14">
        <v>127.0</v>
      </c>
      <c r="I76" s="19">
        <v>0.029594907407407407</v>
      </c>
      <c r="J76" s="19">
        <f t="shared" si="11"/>
        <v>0.008009259259</v>
      </c>
      <c r="K76" s="20">
        <f t="shared" si="12"/>
        <v>0.005146940419</v>
      </c>
      <c r="L76" s="23" t="s">
        <v>32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>
        <v>4.0</v>
      </c>
      <c r="B77" s="15" t="s">
        <v>1014</v>
      </c>
      <c r="C77" s="15" t="s">
        <v>1015</v>
      </c>
      <c r="D77" s="16">
        <v>35889.0</v>
      </c>
      <c r="E77" s="17">
        <v>27.0</v>
      </c>
      <c r="F77" s="18" t="s">
        <v>175</v>
      </c>
      <c r="G77" s="15" t="s">
        <v>31</v>
      </c>
      <c r="H77" s="14">
        <v>65.0</v>
      </c>
      <c r="I77" s="19">
        <v>0.03059027777777778</v>
      </c>
      <c r="J77" s="19">
        <f t="shared" si="11"/>
        <v>0.00900462963</v>
      </c>
      <c r="K77" s="20">
        <f t="shared" si="12"/>
        <v>0.005320048309</v>
      </c>
      <c r="L77" s="2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>
        <v>5.0</v>
      </c>
      <c r="B78" s="15" t="s">
        <v>521</v>
      </c>
      <c r="C78" s="15" t="s">
        <v>522</v>
      </c>
      <c r="D78" s="16">
        <v>30115.0</v>
      </c>
      <c r="E78" s="17">
        <v>43.0</v>
      </c>
      <c r="F78" s="18" t="s">
        <v>80</v>
      </c>
      <c r="G78" s="15" t="s">
        <v>20</v>
      </c>
      <c r="H78" s="14">
        <v>72.0</v>
      </c>
      <c r="I78" s="19">
        <v>0.034791666666666665</v>
      </c>
      <c r="J78" s="19">
        <f t="shared" si="11"/>
        <v>0.01320601852</v>
      </c>
      <c r="K78" s="20">
        <f t="shared" si="12"/>
        <v>0.006050724638</v>
      </c>
      <c r="L78" s="2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6.0</v>
      </c>
      <c r="B79" s="15" t="s">
        <v>1016</v>
      </c>
      <c r="C79" s="15" t="s">
        <v>182</v>
      </c>
      <c r="D79" s="16">
        <v>28319.0</v>
      </c>
      <c r="E79" s="17">
        <v>48.0</v>
      </c>
      <c r="F79" s="18" t="s">
        <v>84</v>
      </c>
      <c r="G79" s="15" t="s">
        <v>31</v>
      </c>
      <c r="H79" s="14">
        <v>67.0</v>
      </c>
      <c r="I79" s="19">
        <v>0.03710648148148148</v>
      </c>
      <c r="J79" s="19">
        <f t="shared" si="11"/>
        <v>0.01552083333</v>
      </c>
      <c r="K79" s="20">
        <f t="shared" si="12"/>
        <v>0.006453301127</v>
      </c>
      <c r="L79" s="2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>
        <v>7.0</v>
      </c>
      <c r="B80" s="15" t="s">
        <v>1017</v>
      </c>
      <c r="C80" s="15" t="s">
        <v>262</v>
      </c>
      <c r="D80" s="16">
        <v>30980.0</v>
      </c>
      <c r="E80" s="17">
        <v>41.0</v>
      </c>
      <c r="F80" s="18" t="s">
        <v>80</v>
      </c>
      <c r="G80" s="15" t="s">
        <v>20</v>
      </c>
      <c r="H80" s="14">
        <v>62.0</v>
      </c>
      <c r="I80" s="19">
        <v>0.03722222222222222</v>
      </c>
      <c r="J80" s="19">
        <f t="shared" si="11"/>
        <v>0.01563657407</v>
      </c>
      <c r="K80" s="20">
        <f t="shared" si="12"/>
        <v>0.006473429952</v>
      </c>
      <c r="L80" s="2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8.0</v>
      </c>
      <c r="B81" s="15" t="s">
        <v>1018</v>
      </c>
      <c r="C81" s="15" t="s">
        <v>82</v>
      </c>
      <c r="D81" s="16">
        <v>31035.0</v>
      </c>
      <c r="E81" s="17">
        <v>41.0</v>
      </c>
      <c r="F81" s="18" t="s">
        <v>80</v>
      </c>
      <c r="G81" s="15" t="s">
        <v>20</v>
      </c>
      <c r="H81" s="14">
        <v>59.0</v>
      </c>
      <c r="I81" s="19">
        <v>0.037349537037037035</v>
      </c>
      <c r="J81" s="19">
        <f t="shared" si="11"/>
        <v>0.01576388889</v>
      </c>
      <c r="K81" s="20">
        <f t="shared" si="12"/>
        <v>0.006495571659</v>
      </c>
      <c r="L81" s="2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>
        <v>9.0</v>
      </c>
      <c r="B82" s="15" t="s">
        <v>678</v>
      </c>
      <c r="C82" s="15" t="s">
        <v>399</v>
      </c>
      <c r="D82" s="16">
        <v>25859.0</v>
      </c>
      <c r="E82" s="17">
        <v>55.0</v>
      </c>
      <c r="F82" s="18" t="s">
        <v>187</v>
      </c>
      <c r="G82" s="15" t="s">
        <v>31</v>
      </c>
      <c r="H82" s="14">
        <v>61.0</v>
      </c>
      <c r="I82" s="19">
        <v>0.037418981481481484</v>
      </c>
      <c r="J82" s="19">
        <f t="shared" si="11"/>
        <v>0.01583333333</v>
      </c>
      <c r="K82" s="20">
        <f t="shared" si="12"/>
        <v>0.006507648953</v>
      </c>
      <c r="L82" s="2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10.0</v>
      </c>
      <c r="B83" s="15" t="s">
        <v>1019</v>
      </c>
      <c r="C83" s="15" t="s">
        <v>262</v>
      </c>
      <c r="D83" s="16">
        <v>30193.0</v>
      </c>
      <c r="E83" s="17">
        <v>43.0</v>
      </c>
      <c r="F83" s="18" t="s">
        <v>80</v>
      </c>
      <c r="G83" s="15" t="s">
        <v>20</v>
      </c>
      <c r="H83" s="14">
        <v>53.0</v>
      </c>
      <c r="I83" s="19">
        <v>0.03936342592592593</v>
      </c>
      <c r="J83" s="19">
        <f t="shared" si="11"/>
        <v>0.01777777778</v>
      </c>
      <c r="K83" s="20">
        <f t="shared" si="12"/>
        <v>0.006845813205</v>
      </c>
      <c r="L83" s="2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4">
        <v>11.0</v>
      </c>
      <c r="B84" s="15" t="s">
        <v>1020</v>
      </c>
      <c r="C84" s="15" t="s">
        <v>1021</v>
      </c>
      <c r="D84" s="16">
        <v>28935.0</v>
      </c>
      <c r="E84" s="17">
        <v>46.0</v>
      </c>
      <c r="F84" s="18" t="s">
        <v>84</v>
      </c>
      <c r="G84" s="15" t="s">
        <v>31</v>
      </c>
      <c r="H84" s="14">
        <v>63.0</v>
      </c>
      <c r="I84" s="19">
        <v>0.04240740740740741</v>
      </c>
      <c r="J84" s="19">
        <f t="shared" si="11"/>
        <v>0.02082175926</v>
      </c>
      <c r="K84" s="20">
        <f t="shared" si="12"/>
        <v>0.007375201288</v>
      </c>
      <c r="L84" s="2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>
        <v>12.0</v>
      </c>
      <c r="B85" s="15" t="s">
        <v>1022</v>
      </c>
      <c r="C85" s="15" t="s">
        <v>1023</v>
      </c>
      <c r="D85" s="16">
        <v>30810.0</v>
      </c>
      <c r="E85" s="17">
        <v>41.0</v>
      </c>
      <c r="F85" s="18" t="s">
        <v>80</v>
      </c>
      <c r="G85" s="15" t="s">
        <v>31</v>
      </c>
      <c r="H85" s="14">
        <v>66.0</v>
      </c>
      <c r="I85" s="19">
        <v>0.04449074074074074</v>
      </c>
      <c r="J85" s="19">
        <f t="shared" si="11"/>
        <v>0.02290509259</v>
      </c>
      <c r="K85" s="20">
        <f t="shared" si="12"/>
        <v>0.007737520129</v>
      </c>
      <c r="L85" s="2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>
        <v>13.0</v>
      </c>
      <c r="B86" s="15" t="s">
        <v>867</v>
      </c>
      <c r="C86" s="15" t="s">
        <v>272</v>
      </c>
      <c r="D86" s="16">
        <v>18448.0</v>
      </c>
      <c r="E86" s="17">
        <v>75.0</v>
      </c>
      <c r="F86" s="18" t="s">
        <v>868</v>
      </c>
      <c r="G86" s="15" t="s">
        <v>20</v>
      </c>
      <c r="H86" s="14">
        <v>54.0</v>
      </c>
      <c r="I86" s="19">
        <v>0.05694444444444444</v>
      </c>
      <c r="J86" s="19">
        <f t="shared" si="11"/>
        <v>0.0353587963</v>
      </c>
      <c r="K86" s="20">
        <f t="shared" si="12"/>
        <v>0.009903381643</v>
      </c>
      <c r="L86" s="2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2"/>
      <c r="B87" s="33" t="s">
        <v>818</v>
      </c>
      <c r="C87" s="33" t="s">
        <v>1024</v>
      </c>
      <c r="D87" s="34">
        <v>32233.0</v>
      </c>
      <c r="E87" s="35">
        <v>37.0</v>
      </c>
      <c r="F87" s="49" t="s">
        <v>168</v>
      </c>
      <c r="G87" s="33" t="s">
        <v>20</v>
      </c>
      <c r="H87" s="40"/>
      <c r="I87" s="36" t="s">
        <v>70</v>
      </c>
      <c r="J87" s="43"/>
      <c r="K87" s="43"/>
      <c r="L87" s="4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2"/>
      <c r="B88" s="33" t="s">
        <v>1025</v>
      </c>
      <c r="C88" s="33" t="s">
        <v>448</v>
      </c>
      <c r="D88" s="34">
        <v>32170.0</v>
      </c>
      <c r="E88" s="35">
        <v>37.0</v>
      </c>
      <c r="F88" s="49" t="s">
        <v>168</v>
      </c>
      <c r="G88" s="33" t="s">
        <v>20</v>
      </c>
      <c r="H88" s="40"/>
      <c r="I88" s="36" t="s">
        <v>70</v>
      </c>
      <c r="J88" s="43"/>
      <c r="K88" s="43"/>
      <c r="L88" s="4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63" t="s">
        <v>1026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" t="s">
        <v>1</v>
      </c>
      <c r="B91" s="7" t="s">
        <v>2</v>
      </c>
      <c r="C91" s="2"/>
      <c r="D91" s="2"/>
      <c r="E91" s="2"/>
      <c r="F91" s="2"/>
      <c r="G91" s="3"/>
      <c r="H91" s="5" t="s">
        <v>3</v>
      </c>
      <c r="I91" s="7" t="s">
        <v>4</v>
      </c>
      <c r="J91" s="2"/>
      <c r="K91" s="8"/>
      <c r="L91" s="5" t="s">
        <v>5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9"/>
      <c r="B92" s="10" t="s">
        <v>6</v>
      </c>
      <c r="C92" s="11" t="s">
        <v>7</v>
      </c>
      <c r="D92" s="12" t="s">
        <v>8</v>
      </c>
      <c r="E92" s="11" t="s">
        <v>9</v>
      </c>
      <c r="F92" s="11" t="s">
        <v>10</v>
      </c>
      <c r="G92" s="10" t="s">
        <v>11</v>
      </c>
      <c r="H92" s="9"/>
      <c r="I92" s="10" t="s">
        <v>12</v>
      </c>
      <c r="J92" s="10" t="s">
        <v>13</v>
      </c>
      <c r="K92" s="10" t="s">
        <v>14</v>
      </c>
      <c r="L92" s="9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0" t="s">
        <v>299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>
        <v>1.0</v>
      </c>
      <c r="B94" s="15" t="s">
        <v>779</v>
      </c>
      <c r="C94" s="15" t="s">
        <v>780</v>
      </c>
      <c r="D94" s="16">
        <v>41834.0</v>
      </c>
      <c r="E94" s="17">
        <v>11.0</v>
      </c>
      <c r="F94" s="18" t="s">
        <v>530</v>
      </c>
      <c r="G94" s="15" t="s">
        <v>31</v>
      </c>
      <c r="H94" s="14">
        <v>10.0</v>
      </c>
      <c r="I94" s="19">
        <v>0.0028935185185185184</v>
      </c>
      <c r="J94" s="19">
        <f t="shared" ref="J94:J95" si="13">I94-$I$94</f>
        <v>0</v>
      </c>
      <c r="K94" s="20">
        <f t="shared" ref="K94:K95" si="14">I94/1</f>
        <v>0.002893518519</v>
      </c>
      <c r="L94" s="21" t="s">
        <v>21</v>
      </c>
      <c r="M94" s="4"/>
      <c r="N94" s="4" t="s">
        <v>311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>
        <v>2.0</v>
      </c>
      <c r="B95" s="15" t="s">
        <v>1027</v>
      </c>
      <c r="C95" s="15" t="s">
        <v>134</v>
      </c>
      <c r="D95" s="16">
        <v>43644.0</v>
      </c>
      <c r="E95" s="17">
        <v>6.0</v>
      </c>
      <c r="F95" s="18" t="s">
        <v>302</v>
      </c>
      <c r="G95" s="62" t="s">
        <v>31</v>
      </c>
      <c r="H95" s="14">
        <v>18.0</v>
      </c>
      <c r="I95" s="19">
        <v>0.003449074074074074</v>
      </c>
      <c r="J95" s="19">
        <f t="shared" si="13"/>
        <v>0.0005555555556</v>
      </c>
      <c r="K95" s="20">
        <f t="shared" si="14"/>
        <v>0.003449074074</v>
      </c>
      <c r="L95" s="22" t="s">
        <v>26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2"/>
      <c r="B96" s="33" t="s">
        <v>1025</v>
      </c>
      <c r="C96" s="33" t="s">
        <v>1028</v>
      </c>
      <c r="D96" s="34">
        <v>42381.0</v>
      </c>
      <c r="E96" s="35">
        <v>9.0</v>
      </c>
      <c r="F96" s="49" t="s">
        <v>302</v>
      </c>
      <c r="G96" s="33" t="s">
        <v>20</v>
      </c>
      <c r="H96" s="40"/>
      <c r="I96" s="36" t="s">
        <v>70</v>
      </c>
      <c r="J96" s="43"/>
      <c r="K96" s="43"/>
      <c r="L96" s="4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2"/>
      <c r="B97" s="33" t="s">
        <v>1025</v>
      </c>
      <c r="C97" s="33" t="s">
        <v>616</v>
      </c>
      <c r="D97" s="34">
        <v>43368.0</v>
      </c>
      <c r="E97" s="35">
        <v>7.0</v>
      </c>
      <c r="F97" s="49" t="s">
        <v>302</v>
      </c>
      <c r="G97" s="33" t="s">
        <v>20</v>
      </c>
      <c r="H97" s="40"/>
      <c r="I97" s="36" t="s">
        <v>70</v>
      </c>
      <c r="J97" s="43"/>
      <c r="K97" s="43"/>
      <c r="L97" s="4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0" t="s">
        <v>307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4">
        <v>1.0</v>
      </c>
      <c r="B99" s="15" t="s">
        <v>563</v>
      </c>
      <c r="C99" s="15" t="s">
        <v>564</v>
      </c>
      <c r="D99" s="16">
        <v>41261.0</v>
      </c>
      <c r="E99" s="17">
        <v>13.0</v>
      </c>
      <c r="F99" s="18" t="s">
        <v>310</v>
      </c>
      <c r="G99" s="15" t="s">
        <v>20</v>
      </c>
      <c r="H99" s="14">
        <v>4.0</v>
      </c>
      <c r="I99" s="19">
        <v>0.0030324074074074073</v>
      </c>
      <c r="J99" s="19">
        <f t="shared" ref="J99:J101" si="15">I99-$I$99</f>
        <v>0</v>
      </c>
      <c r="K99" s="20">
        <f t="shared" ref="K99:K101" si="16">I99/1</f>
        <v>0.003032407407</v>
      </c>
      <c r="L99" s="21" t="s">
        <v>21</v>
      </c>
      <c r="M99" s="4"/>
      <c r="N99" s="4" t="s">
        <v>311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>
        <v>2.0</v>
      </c>
      <c r="B100" s="15" t="s">
        <v>942</v>
      </c>
      <c r="C100" s="15" t="s">
        <v>166</v>
      </c>
      <c r="D100" s="16">
        <v>42428.0</v>
      </c>
      <c r="E100" s="17">
        <v>9.0</v>
      </c>
      <c r="F100" s="18" t="s">
        <v>493</v>
      </c>
      <c r="G100" s="15" t="s">
        <v>20</v>
      </c>
      <c r="H100" s="14">
        <v>17.0</v>
      </c>
      <c r="I100" s="19">
        <v>0.004166666666666667</v>
      </c>
      <c r="J100" s="19">
        <f t="shared" si="15"/>
        <v>0.001134259259</v>
      </c>
      <c r="K100" s="20">
        <f t="shared" si="16"/>
        <v>0.004166666667</v>
      </c>
      <c r="L100" s="22" t="s">
        <v>26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>
        <v>3.0</v>
      </c>
      <c r="B101" s="15" t="s">
        <v>954</v>
      </c>
      <c r="C101" s="15" t="s">
        <v>182</v>
      </c>
      <c r="D101" s="16">
        <v>41219.0</v>
      </c>
      <c r="E101" s="17">
        <v>13.0</v>
      </c>
      <c r="F101" s="18" t="s">
        <v>310</v>
      </c>
      <c r="G101" s="15" t="s">
        <v>20</v>
      </c>
      <c r="H101" s="14">
        <v>14.0</v>
      </c>
      <c r="I101" s="19">
        <v>0.004363425925925926</v>
      </c>
      <c r="J101" s="19">
        <f t="shared" si="15"/>
        <v>0.001331018519</v>
      </c>
      <c r="K101" s="20">
        <f t="shared" si="16"/>
        <v>0.004363425926</v>
      </c>
      <c r="L101" s="23" t="s">
        <v>32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2"/>
      <c r="B102" s="33" t="s">
        <v>818</v>
      </c>
      <c r="C102" s="33" t="s">
        <v>533</v>
      </c>
      <c r="D102" s="34">
        <v>41842.0</v>
      </c>
      <c r="E102" s="35">
        <v>11.0</v>
      </c>
      <c r="F102" s="49" t="s">
        <v>310</v>
      </c>
      <c r="G102" s="33" t="s">
        <v>20</v>
      </c>
      <c r="H102" s="40"/>
      <c r="I102" s="36" t="s">
        <v>70</v>
      </c>
      <c r="J102" s="43"/>
      <c r="K102" s="43"/>
      <c r="L102" s="4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1"/>
      <c r="B103" s="4"/>
      <c r="C103" s="4"/>
      <c r="D103" s="52"/>
      <c r="E103" s="4"/>
      <c r="F103" s="4"/>
      <c r="G103" s="4"/>
      <c r="H103" s="5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1"/>
      <c r="B104" s="4"/>
      <c r="C104" s="4"/>
      <c r="D104" s="52"/>
      <c r="E104" s="4"/>
      <c r="F104" s="4"/>
      <c r="G104" s="4"/>
      <c r="H104" s="5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1"/>
      <c r="B105" s="4"/>
      <c r="C105" s="4"/>
      <c r="D105" s="52"/>
      <c r="E105" s="4"/>
      <c r="F105" s="4"/>
      <c r="G105" s="4"/>
      <c r="H105" s="5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1"/>
      <c r="B106" s="4"/>
      <c r="C106" s="4"/>
      <c r="D106" s="52"/>
      <c r="E106" s="4"/>
      <c r="F106" s="4"/>
      <c r="G106" s="4"/>
      <c r="H106" s="5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1"/>
      <c r="B107" s="4"/>
      <c r="C107" s="4"/>
      <c r="D107" s="52"/>
      <c r="E107" s="4"/>
      <c r="F107" s="4"/>
      <c r="G107" s="4"/>
      <c r="H107" s="5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1"/>
      <c r="B108" s="4"/>
      <c r="C108" s="4"/>
      <c r="D108" s="52"/>
      <c r="E108" s="4"/>
      <c r="F108" s="4"/>
      <c r="G108" s="4"/>
      <c r="H108" s="5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1"/>
      <c r="B109" s="4"/>
      <c r="C109" s="4"/>
      <c r="D109" s="52"/>
      <c r="E109" s="4"/>
      <c r="F109" s="4"/>
      <c r="G109" s="4"/>
      <c r="H109" s="5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1"/>
      <c r="B110" s="4"/>
      <c r="C110" s="4"/>
      <c r="D110" s="52"/>
      <c r="E110" s="4"/>
      <c r="F110" s="4"/>
      <c r="G110" s="4"/>
      <c r="H110" s="5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1"/>
      <c r="B111" s="4"/>
      <c r="C111" s="4"/>
      <c r="D111" s="52"/>
      <c r="E111" s="4"/>
      <c r="F111" s="4"/>
      <c r="G111" s="4"/>
      <c r="H111" s="5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1"/>
      <c r="B112" s="4"/>
      <c r="C112" s="4"/>
      <c r="D112" s="52"/>
      <c r="E112" s="4"/>
      <c r="F112" s="4"/>
      <c r="G112" s="4"/>
      <c r="H112" s="5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1"/>
      <c r="B113" s="4"/>
      <c r="C113" s="4"/>
      <c r="D113" s="52"/>
      <c r="E113" s="4"/>
      <c r="F113" s="4"/>
      <c r="G113" s="4"/>
      <c r="H113" s="5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1"/>
      <c r="B114" s="4"/>
      <c r="C114" s="4"/>
      <c r="D114" s="52"/>
      <c r="E114" s="4"/>
      <c r="F114" s="4"/>
      <c r="G114" s="4"/>
      <c r="H114" s="5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1"/>
      <c r="B115" s="4"/>
      <c r="C115" s="4"/>
      <c r="D115" s="52"/>
      <c r="E115" s="4"/>
      <c r="F115" s="4"/>
      <c r="G115" s="4"/>
      <c r="H115" s="5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1"/>
      <c r="B116" s="4"/>
      <c r="C116" s="4"/>
      <c r="D116" s="52"/>
      <c r="E116" s="4"/>
      <c r="F116" s="4"/>
      <c r="G116" s="4"/>
      <c r="H116" s="5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1"/>
      <c r="B117" s="4"/>
      <c r="C117" s="4"/>
      <c r="D117" s="52"/>
      <c r="E117" s="4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1"/>
      <c r="B118" s="4"/>
      <c r="C118" s="4"/>
      <c r="D118" s="52"/>
      <c r="E118" s="4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1"/>
      <c r="B119" s="4"/>
      <c r="C119" s="4"/>
      <c r="D119" s="52"/>
      <c r="E119" s="4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1"/>
      <c r="B120" s="4"/>
      <c r="C120" s="4"/>
      <c r="D120" s="52"/>
      <c r="E120" s="4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1"/>
      <c r="B121" s="4"/>
      <c r="C121" s="4"/>
      <c r="D121" s="52"/>
      <c r="E121" s="4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1"/>
      <c r="B122" s="4"/>
      <c r="C122" s="4"/>
      <c r="D122" s="52"/>
      <c r="E122" s="4"/>
      <c r="F122" s="4"/>
      <c r="G122" s="4"/>
      <c r="H122" s="5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1"/>
      <c r="B285" s="4"/>
      <c r="C285" s="4"/>
      <c r="D285" s="52"/>
      <c r="E285" s="4"/>
      <c r="F285" s="4"/>
      <c r="G285" s="4"/>
      <c r="H285" s="5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15:L15"/>
    <mergeCell ref="A19:L19"/>
    <mergeCell ref="A20:L20"/>
    <mergeCell ref="A21:A22"/>
    <mergeCell ref="H21:H22"/>
    <mergeCell ref="I21:K21"/>
    <mergeCell ref="L21:L22"/>
    <mergeCell ref="B63:G63"/>
    <mergeCell ref="I63:K63"/>
    <mergeCell ref="B21:G21"/>
    <mergeCell ref="A23:L23"/>
    <mergeCell ref="A40:L40"/>
    <mergeCell ref="A61:L61"/>
    <mergeCell ref="A62:L62"/>
    <mergeCell ref="A63:A64"/>
    <mergeCell ref="H63:H64"/>
    <mergeCell ref="B91:G91"/>
    <mergeCell ref="I91:K91"/>
    <mergeCell ref="L91:L92"/>
    <mergeCell ref="A93:L93"/>
    <mergeCell ref="A98:L98"/>
    <mergeCell ref="L63:L64"/>
    <mergeCell ref="A65:L65"/>
    <mergeCell ref="A73:L73"/>
    <mergeCell ref="A89:L89"/>
    <mergeCell ref="A90:L90"/>
    <mergeCell ref="A91:A92"/>
    <mergeCell ref="H91:H92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330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312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4">
        <v>1.0</v>
      </c>
      <c r="B5" s="15" t="s">
        <v>313</v>
      </c>
      <c r="C5" s="15" t="s">
        <v>230</v>
      </c>
      <c r="D5" s="16" t="s">
        <v>314</v>
      </c>
      <c r="E5" s="17">
        <f t="shared" ref="E5:E13" si="1">DATEDIF(D5,"01.03.2025","y")</f>
        <v>43</v>
      </c>
      <c r="F5" s="18" t="s">
        <v>36</v>
      </c>
      <c r="G5" s="15" t="s">
        <v>20</v>
      </c>
      <c r="H5" s="14">
        <v>202.0</v>
      </c>
      <c r="I5" s="19">
        <v>0.10212962962962968</v>
      </c>
      <c r="J5" s="19">
        <f t="shared" ref="J5:J9" si="2">I5-$I$5</f>
        <v>0</v>
      </c>
      <c r="K5" s="20">
        <f t="shared" ref="K5:K9" si="3">I5/21.2</f>
        <v>0.00481743536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>
        <v>2.0</v>
      </c>
      <c r="B6" s="15" t="s">
        <v>315</v>
      </c>
      <c r="C6" s="15" t="s">
        <v>50</v>
      </c>
      <c r="D6" s="16" t="s">
        <v>316</v>
      </c>
      <c r="E6" s="17">
        <f t="shared" si="1"/>
        <v>35</v>
      </c>
      <c r="F6" s="18" t="s">
        <v>25</v>
      </c>
      <c r="G6" s="15" t="s">
        <v>31</v>
      </c>
      <c r="H6" s="14">
        <v>207.0</v>
      </c>
      <c r="I6" s="19">
        <v>0.10386574074074084</v>
      </c>
      <c r="J6" s="19">
        <f t="shared" si="2"/>
        <v>0.001736111111</v>
      </c>
      <c r="K6" s="20">
        <f t="shared" si="3"/>
        <v>0.004899327393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4">
        <v>3.0</v>
      </c>
      <c r="B7" s="15" t="s">
        <v>44</v>
      </c>
      <c r="C7" s="15" t="s">
        <v>45</v>
      </c>
      <c r="D7" s="16" t="s">
        <v>46</v>
      </c>
      <c r="E7" s="17">
        <f t="shared" si="1"/>
        <v>38</v>
      </c>
      <c r="F7" s="18" t="s">
        <v>25</v>
      </c>
      <c r="G7" s="15" t="s">
        <v>20</v>
      </c>
      <c r="H7" s="14">
        <v>201.0</v>
      </c>
      <c r="I7" s="19">
        <v>0.10851851851851857</v>
      </c>
      <c r="J7" s="19">
        <f t="shared" si="2"/>
        <v>0.006388888889</v>
      </c>
      <c r="K7" s="20">
        <f t="shared" si="3"/>
        <v>0.005118798043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317</v>
      </c>
      <c r="C8" s="15" t="s">
        <v>38</v>
      </c>
      <c r="D8" s="16" t="s">
        <v>318</v>
      </c>
      <c r="E8" s="17">
        <f t="shared" si="1"/>
        <v>41</v>
      </c>
      <c r="F8" s="14" t="s">
        <v>36</v>
      </c>
      <c r="G8" s="15" t="s">
        <v>20</v>
      </c>
      <c r="H8" s="14">
        <v>208.0</v>
      </c>
      <c r="I8" s="19">
        <v>0.10853009259259272</v>
      </c>
      <c r="J8" s="19">
        <f t="shared" si="2"/>
        <v>0.006400462963</v>
      </c>
      <c r="K8" s="20">
        <f t="shared" si="3"/>
        <v>0.00511934399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319</v>
      </c>
      <c r="C9" s="15" t="s">
        <v>151</v>
      </c>
      <c r="D9" s="16" t="s">
        <v>320</v>
      </c>
      <c r="E9" s="17">
        <f t="shared" si="1"/>
        <v>47</v>
      </c>
      <c r="F9" s="14" t="s">
        <v>19</v>
      </c>
      <c r="G9" s="15" t="s">
        <v>31</v>
      </c>
      <c r="H9" s="14">
        <v>204.0</v>
      </c>
      <c r="I9" s="19">
        <v>0.11837962962962967</v>
      </c>
      <c r="J9" s="19">
        <f t="shared" si="2"/>
        <v>0.01625</v>
      </c>
      <c r="K9" s="20">
        <f t="shared" si="3"/>
        <v>0.005583944794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32"/>
      <c r="B10" s="33" t="s">
        <v>321</v>
      </c>
      <c r="C10" s="33" t="s">
        <v>89</v>
      </c>
      <c r="D10" s="34" t="s">
        <v>322</v>
      </c>
      <c r="E10" s="35">
        <f t="shared" si="1"/>
        <v>45</v>
      </c>
      <c r="F10" s="32" t="s">
        <v>19</v>
      </c>
      <c r="G10" s="33" t="s">
        <v>323</v>
      </c>
      <c r="H10" s="40"/>
      <c r="I10" s="36" t="s">
        <v>70</v>
      </c>
      <c r="J10" s="43"/>
      <c r="K10" s="43"/>
      <c r="L10" s="4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32"/>
      <c r="B11" s="33" t="s">
        <v>324</v>
      </c>
      <c r="C11" s="33" t="s">
        <v>325</v>
      </c>
      <c r="D11" s="34" t="s">
        <v>326</v>
      </c>
      <c r="E11" s="35">
        <f t="shared" si="1"/>
        <v>34</v>
      </c>
      <c r="F11" s="32" t="s">
        <v>30</v>
      </c>
      <c r="G11" s="33" t="s">
        <v>31</v>
      </c>
      <c r="H11" s="40"/>
      <c r="I11" s="36" t="s">
        <v>70</v>
      </c>
      <c r="J11" s="43"/>
      <c r="K11" s="43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2"/>
      <c r="B12" s="33" t="s">
        <v>71</v>
      </c>
      <c r="C12" s="33" t="s">
        <v>72</v>
      </c>
      <c r="D12" s="34" t="s">
        <v>73</v>
      </c>
      <c r="E12" s="35">
        <f t="shared" si="1"/>
        <v>57</v>
      </c>
      <c r="F12" s="32" t="s">
        <v>74</v>
      </c>
      <c r="G12" s="33" t="s">
        <v>75</v>
      </c>
      <c r="H12" s="40"/>
      <c r="I12" s="36" t="s">
        <v>70</v>
      </c>
      <c r="J12" s="43"/>
      <c r="K12" s="43"/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32"/>
      <c r="B13" s="33" t="s">
        <v>327</v>
      </c>
      <c r="C13" s="33" t="s">
        <v>328</v>
      </c>
      <c r="D13" s="34" t="s">
        <v>329</v>
      </c>
      <c r="E13" s="35">
        <f t="shared" si="1"/>
        <v>48</v>
      </c>
      <c r="F13" s="32" t="s">
        <v>19</v>
      </c>
      <c r="G13" s="33" t="s">
        <v>20</v>
      </c>
      <c r="H13" s="40"/>
      <c r="I13" s="36" t="s">
        <v>70</v>
      </c>
      <c r="J13" s="43"/>
      <c r="K13" s="43"/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3" t="s">
        <v>76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4">
        <v>1.0</v>
      </c>
      <c r="B15" s="15" t="s">
        <v>77</v>
      </c>
      <c r="C15" s="15" t="s">
        <v>78</v>
      </c>
      <c r="D15" s="16" t="s">
        <v>79</v>
      </c>
      <c r="E15" s="17">
        <f>DATEDIF(D15,"09.02.2025","y")</f>
        <v>42</v>
      </c>
      <c r="F15" s="14" t="s">
        <v>80</v>
      </c>
      <c r="G15" s="15" t="s">
        <v>20</v>
      </c>
      <c r="H15" s="14">
        <v>203.0</v>
      </c>
      <c r="I15" s="19">
        <v>0.17885416666666676</v>
      </c>
      <c r="J15" s="19">
        <f>I15-$I$15</f>
        <v>0</v>
      </c>
      <c r="K15" s="20">
        <f>I15/21.2</f>
        <v>0.008436517296</v>
      </c>
      <c r="L15" s="21" t="s">
        <v>21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" t="s">
        <v>330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5" t="s">
        <v>1</v>
      </c>
      <c r="B18" s="7" t="s">
        <v>2</v>
      </c>
      <c r="C18" s="2"/>
      <c r="D18" s="2"/>
      <c r="E18" s="2"/>
      <c r="F18" s="2"/>
      <c r="G18" s="3"/>
      <c r="H18" s="5" t="s">
        <v>3</v>
      </c>
      <c r="I18" s="7" t="s">
        <v>4</v>
      </c>
      <c r="J18" s="2"/>
      <c r="K18" s="8"/>
      <c r="L18" s="5" t="s">
        <v>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9"/>
      <c r="B19" s="10" t="s">
        <v>6</v>
      </c>
      <c r="C19" s="11" t="s">
        <v>7</v>
      </c>
      <c r="D19" s="12" t="s">
        <v>8</v>
      </c>
      <c r="E19" s="11" t="s">
        <v>9</v>
      </c>
      <c r="F19" s="11" t="s">
        <v>10</v>
      </c>
      <c r="G19" s="10" t="s">
        <v>11</v>
      </c>
      <c r="H19" s="9"/>
      <c r="I19" s="10" t="s">
        <v>12</v>
      </c>
      <c r="J19" s="10" t="s">
        <v>13</v>
      </c>
      <c r="K19" s="10" t="s">
        <v>14</v>
      </c>
      <c r="L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1.0</v>
      </c>
      <c r="B21" s="15" t="s">
        <v>331</v>
      </c>
      <c r="C21" s="15" t="s">
        <v>145</v>
      </c>
      <c r="D21" s="16" t="s">
        <v>332</v>
      </c>
      <c r="E21" s="17">
        <f t="shared" ref="E21:E42" si="4">DATEDIF(D21,"01.03.2025","y")</f>
        <v>25</v>
      </c>
      <c r="F21" s="18" t="s">
        <v>30</v>
      </c>
      <c r="G21" s="15" t="s">
        <v>333</v>
      </c>
      <c r="H21" s="14">
        <v>115.0</v>
      </c>
      <c r="I21" s="19">
        <v>0.03866898148148157</v>
      </c>
      <c r="J21" s="19">
        <f t="shared" ref="J21:J42" si="5">I21-$I$21</f>
        <v>0</v>
      </c>
      <c r="K21" s="20">
        <f t="shared" ref="K21:K42" si="6">I21/10.6</f>
        <v>0.003648017121</v>
      </c>
      <c r="L21" s="21" t="s">
        <v>21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2.0</v>
      </c>
      <c r="B22" s="15" t="s">
        <v>40</v>
      </c>
      <c r="C22" s="15" t="s">
        <v>41</v>
      </c>
      <c r="D22" s="16" t="s">
        <v>42</v>
      </c>
      <c r="E22" s="17">
        <f t="shared" si="4"/>
        <v>36</v>
      </c>
      <c r="F22" s="18" t="s">
        <v>25</v>
      </c>
      <c r="G22" s="15" t="s">
        <v>43</v>
      </c>
      <c r="H22" s="14">
        <v>128.0</v>
      </c>
      <c r="I22" s="19">
        <v>0.04270833333333335</v>
      </c>
      <c r="J22" s="19">
        <f t="shared" si="5"/>
        <v>0.004039351852</v>
      </c>
      <c r="K22" s="20">
        <f t="shared" si="6"/>
        <v>0.00402908805</v>
      </c>
      <c r="L22" s="22" t="s">
        <v>26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3.0</v>
      </c>
      <c r="B23" s="15" t="s">
        <v>91</v>
      </c>
      <c r="C23" s="15" t="s">
        <v>68</v>
      </c>
      <c r="D23" s="16" t="s">
        <v>92</v>
      </c>
      <c r="E23" s="17">
        <f t="shared" si="4"/>
        <v>32</v>
      </c>
      <c r="F23" s="18" t="s">
        <v>30</v>
      </c>
      <c r="G23" s="15" t="s">
        <v>43</v>
      </c>
      <c r="H23" s="14">
        <v>121.0</v>
      </c>
      <c r="I23" s="19">
        <v>0.0432407407407408</v>
      </c>
      <c r="J23" s="19">
        <f t="shared" si="5"/>
        <v>0.004571759259</v>
      </c>
      <c r="K23" s="20">
        <f t="shared" si="6"/>
        <v>0.004079315164</v>
      </c>
      <c r="L23" s="23" t="s">
        <v>32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4.0</v>
      </c>
      <c r="B24" s="15" t="s">
        <v>101</v>
      </c>
      <c r="C24" s="15" t="s">
        <v>45</v>
      </c>
      <c r="D24" s="16" t="s">
        <v>102</v>
      </c>
      <c r="E24" s="17">
        <f t="shared" si="4"/>
        <v>38</v>
      </c>
      <c r="F24" s="18" t="s">
        <v>25</v>
      </c>
      <c r="G24" s="15" t="s">
        <v>20</v>
      </c>
      <c r="H24" s="14">
        <v>124.0</v>
      </c>
      <c r="I24" s="19">
        <v>0.046805555555555656</v>
      </c>
      <c r="J24" s="19">
        <f t="shared" si="5"/>
        <v>0.008136574074</v>
      </c>
      <c r="K24" s="20">
        <f t="shared" si="6"/>
        <v>0.004415618449</v>
      </c>
      <c r="L24" s="2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>
        <v>5.0</v>
      </c>
      <c r="B25" s="15" t="s">
        <v>334</v>
      </c>
      <c r="C25" s="15" t="s">
        <v>34</v>
      </c>
      <c r="D25" s="16" t="s">
        <v>335</v>
      </c>
      <c r="E25" s="17">
        <f t="shared" si="4"/>
        <v>38</v>
      </c>
      <c r="F25" s="18" t="s">
        <v>25</v>
      </c>
      <c r="G25" s="15" t="s">
        <v>336</v>
      </c>
      <c r="H25" s="14">
        <v>105.0</v>
      </c>
      <c r="I25" s="19">
        <v>0.047812500000000036</v>
      </c>
      <c r="J25" s="19">
        <f t="shared" si="5"/>
        <v>0.009143518519</v>
      </c>
      <c r="K25" s="20">
        <f t="shared" si="6"/>
        <v>0.004510613208</v>
      </c>
      <c r="L25" s="2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4">
        <v>6.0</v>
      </c>
      <c r="B26" s="15" t="s">
        <v>152</v>
      </c>
      <c r="C26" s="15" t="s">
        <v>38</v>
      </c>
      <c r="D26" s="16" t="s">
        <v>337</v>
      </c>
      <c r="E26" s="17">
        <f t="shared" si="4"/>
        <v>38</v>
      </c>
      <c r="F26" s="18" t="s">
        <v>25</v>
      </c>
      <c r="G26" s="15" t="s">
        <v>31</v>
      </c>
      <c r="H26" s="14">
        <v>206.0</v>
      </c>
      <c r="I26" s="19">
        <v>0.04849537037037044</v>
      </c>
      <c r="J26" s="19">
        <f t="shared" si="5"/>
        <v>0.009826388889</v>
      </c>
      <c r="K26" s="20">
        <f t="shared" si="6"/>
        <v>0.004575034941</v>
      </c>
      <c r="L26" s="2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>
        <v>7.0</v>
      </c>
      <c r="B27" s="15" t="s">
        <v>150</v>
      </c>
      <c r="C27" s="15" t="s">
        <v>151</v>
      </c>
      <c r="D27" s="16" t="s">
        <v>338</v>
      </c>
      <c r="E27" s="17">
        <f t="shared" si="4"/>
        <v>47</v>
      </c>
      <c r="F27" s="18" t="s">
        <v>19</v>
      </c>
      <c r="G27" s="15" t="s">
        <v>20</v>
      </c>
      <c r="H27" s="14">
        <v>103.0</v>
      </c>
      <c r="I27" s="19">
        <v>0.04850694444444459</v>
      </c>
      <c r="J27" s="19">
        <f t="shared" si="5"/>
        <v>0.009837962963</v>
      </c>
      <c r="K27" s="20">
        <f t="shared" si="6"/>
        <v>0.004576126834</v>
      </c>
      <c r="L27" s="2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>
        <v>8.0</v>
      </c>
      <c r="B28" s="15" t="s">
        <v>339</v>
      </c>
      <c r="C28" s="15" t="s">
        <v>89</v>
      </c>
      <c r="D28" s="16">
        <v>30694.0</v>
      </c>
      <c r="E28" s="17">
        <f t="shared" si="4"/>
        <v>41</v>
      </c>
      <c r="F28" s="18" t="s">
        <v>36</v>
      </c>
      <c r="G28" s="15" t="s">
        <v>20</v>
      </c>
      <c r="H28" s="14">
        <v>74.0</v>
      </c>
      <c r="I28" s="19">
        <v>0.0508333333333334</v>
      </c>
      <c r="J28" s="19">
        <f t="shared" si="5"/>
        <v>0.01216435185</v>
      </c>
      <c r="K28" s="20">
        <f t="shared" si="6"/>
        <v>0.004795597484</v>
      </c>
      <c r="L28" s="2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>
        <v>9.0</v>
      </c>
      <c r="B29" s="15" t="s">
        <v>124</v>
      </c>
      <c r="C29" s="15" t="s">
        <v>89</v>
      </c>
      <c r="D29" s="16" t="s">
        <v>125</v>
      </c>
      <c r="E29" s="17">
        <f t="shared" si="4"/>
        <v>38</v>
      </c>
      <c r="F29" s="18" t="s">
        <v>25</v>
      </c>
      <c r="G29" s="15" t="s">
        <v>20</v>
      </c>
      <c r="H29" s="14">
        <v>110.0</v>
      </c>
      <c r="I29" s="19">
        <v>0.051875000000000115</v>
      </c>
      <c r="J29" s="19">
        <f t="shared" si="5"/>
        <v>0.01320601852</v>
      </c>
      <c r="K29" s="20">
        <f t="shared" si="6"/>
        <v>0.004893867925</v>
      </c>
      <c r="L29" s="2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10.0</v>
      </c>
      <c r="B30" s="15" t="s">
        <v>112</v>
      </c>
      <c r="C30" s="15" t="s">
        <v>113</v>
      </c>
      <c r="D30" s="16" t="s">
        <v>114</v>
      </c>
      <c r="E30" s="17">
        <f t="shared" si="4"/>
        <v>47</v>
      </c>
      <c r="F30" s="18" t="s">
        <v>19</v>
      </c>
      <c r="G30" s="15" t="s">
        <v>20</v>
      </c>
      <c r="H30" s="14">
        <v>113.0</v>
      </c>
      <c r="I30" s="19">
        <v>0.05276620370370377</v>
      </c>
      <c r="J30" s="19">
        <f t="shared" si="5"/>
        <v>0.01409722222</v>
      </c>
      <c r="K30" s="20">
        <f t="shared" si="6"/>
        <v>0.004977943746</v>
      </c>
      <c r="L30" s="2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11.0</v>
      </c>
      <c r="B31" s="15" t="s">
        <v>340</v>
      </c>
      <c r="C31" s="15" t="s">
        <v>217</v>
      </c>
      <c r="D31" s="16" t="s">
        <v>341</v>
      </c>
      <c r="E31" s="17">
        <f t="shared" si="4"/>
        <v>39</v>
      </c>
      <c r="F31" s="18" t="s">
        <v>25</v>
      </c>
      <c r="G31" s="15" t="s">
        <v>31</v>
      </c>
      <c r="H31" s="14">
        <v>102.0</v>
      </c>
      <c r="I31" s="19">
        <v>0.05293981481481491</v>
      </c>
      <c r="J31" s="19">
        <f t="shared" si="5"/>
        <v>0.01427083333</v>
      </c>
      <c r="K31" s="20">
        <f t="shared" si="6"/>
        <v>0.004994322152</v>
      </c>
      <c r="L31" s="2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12.0</v>
      </c>
      <c r="B32" s="15" t="s">
        <v>129</v>
      </c>
      <c r="C32" s="15" t="s">
        <v>89</v>
      </c>
      <c r="D32" s="16" t="s">
        <v>130</v>
      </c>
      <c r="E32" s="17">
        <f t="shared" si="4"/>
        <v>37</v>
      </c>
      <c r="F32" s="18" t="s">
        <v>25</v>
      </c>
      <c r="G32" s="15" t="s">
        <v>31</v>
      </c>
      <c r="H32" s="14">
        <v>130.0</v>
      </c>
      <c r="I32" s="19">
        <v>0.055219907407407454</v>
      </c>
      <c r="J32" s="19">
        <f t="shared" si="5"/>
        <v>0.01655092593</v>
      </c>
      <c r="K32" s="20">
        <f t="shared" si="6"/>
        <v>0.005209425227</v>
      </c>
      <c r="L32" s="2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13.0</v>
      </c>
      <c r="B33" s="15" t="s">
        <v>33</v>
      </c>
      <c r="C33" s="15" t="s">
        <v>34</v>
      </c>
      <c r="D33" s="16">
        <v>30786.0</v>
      </c>
      <c r="E33" s="17">
        <f t="shared" si="4"/>
        <v>40</v>
      </c>
      <c r="F33" s="18" t="s">
        <v>36</v>
      </c>
      <c r="G33" s="15" t="s">
        <v>20</v>
      </c>
      <c r="H33" s="14">
        <v>212.0</v>
      </c>
      <c r="I33" s="19">
        <v>0.05704861111111115</v>
      </c>
      <c r="J33" s="19">
        <f t="shared" si="5"/>
        <v>0.01837962963</v>
      </c>
      <c r="K33" s="20">
        <f t="shared" si="6"/>
        <v>0.005381944444</v>
      </c>
      <c r="L33" s="2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14.0</v>
      </c>
      <c r="B34" s="15" t="s">
        <v>342</v>
      </c>
      <c r="C34" s="15" t="s">
        <v>343</v>
      </c>
      <c r="D34" s="16" t="s">
        <v>344</v>
      </c>
      <c r="E34" s="17">
        <f t="shared" si="4"/>
        <v>44</v>
      </c>
      <c r="F34" s="18" t="s">
        <v>36</v>
      </c>
      <c r="G34" s="15" t="s">
        <v>31</v>
      </c>
      <c r="H34" s="14">
        <v>109.0</v>
      </c>
      <c r="I34" s="19">
        <v>0.05712962962962975</v>
      </c>
      <c r="J34" s="19">
        <f t="shared" si="5"/>
        <v>0.01846064815</v>
      </c>
      <c r="K34" s="20">
        <f t="shared" si="6"/>
        <v>0.005389587701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15.0</v>
      </c>
      <c r="B35" s="15" t="s">
        <v>345</v>
      </c>
      <c r="C35" s="15" t="s">
        <v>61</v>
      </c>
      <c r="D35" s="16" t="s">
        <v>346</v>
      </c>
      <c r="E35" s="17">
        <f t="shared" si="4"/>
        <v>44</v>
      </c>
      <c r="F35" s="18" t="s">
        <v>36</v>
      </c>
      <c r="G35" s="15" t="s">
        <v>63</v>
      </c>
      <c r="H35" s="14">
        <v>104.0</v>
      </c>
      <c r="I35" s="19">
        <v>0.05916666666666681</v>
      </c>
      <c r="J35" s="19">
        <f t="shared" si="5"/>
        <v>0.02049768519</v>
      </c>
      <c r="K35" s="20">
        <f t="shared" si="6"/>
        <v>0.005581761006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16.0</v>
      </c>
      <c r="B36" s="15" t="s">
        <v>347</v>
      </c>
      <c r="C36" s="15" t="s">
        <v>348</v>
      </c>
      <c r="D36" s="16" t="s">
        <v>349</v>
      </c>
      <c r="E36" s="17">
        <f t="shared" si="4"/>
        <v>39</v>
      </c>
      <c r="F36" s="14" t="s">
        <v>25</v>
      </c>
      <c r="G36" s="15" t="s">
        <v>20</v>
      </c>
      <c r="H36" s="14">
        <v>129.0</v>
      </c>
      <c r="I36" s="19">
        <v>0.059398148148148255</v>
      </c>
      <c r="J36" s="19">
        <f t="shared" si="5"/>
        <v>0.02072916667</v>
      </c>
      <c r="K36" s="20">
        <f t="shared" si="6"/>
        <v>0.005603598882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17.0</v>
      </c>
      <c r="B37" s="15" t="s">
        <v>133</v>
      </c>
      <c r="C37" s="15" t="s">
        <v>134</v>
      </c>
      <c r="D37" s="16">
        <v>28788.0</v>
      </c>
      <c r="E37" s="17">
        <f t="shared" si="4"/>
        <v>46</v>
      </c>
      <c r="F37" s="14" t="s">
        <v>19</v>
      </c>
      <c r="G37" s="15" t="s">
        <v>31</v>
      </c>
      <c r="H37" s="14">
        <v>132.0</v>
      </c>
      <c r="I37" s="19">
        <v>0.061863425925925974</v>
      </c>
      <c r="J37" s="19">
        <f t="shared" si="5"/>
        <v>0.02319444444</v>
      </c>
      <c r="K37" s="20">
        <f t="shared" si="6"/>
        <v>0.005836172257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18.0</v>
      </c>
      <c r="B38" s="15" t="s">
        <v>350</v>
      </c>
      <c r="C38" s="15" t="s">
        <v>28</v>
      </c>
      <c r="D38" s="16" t="s">
        <v>351</v>
      </c>
      <c r="E38" s="17">
        <f t="shared" si="4"/>
        <v>64</v>
      </c>
      <c r="F38" s="14" t="s">
        <v>245</v>
      </c>
      <c r="G38" s="15" t="s">
        <v>20</v>
      </c>
      <c r="H38" s="14">
        <v>122.0</v>
      </c>
      <c r="I38" s="19">
        <v>0.06379629629629635</v>
      </c>
      <c r="J38" s="19">
        <f t="shared" si="5"/>
        <v>0.02512731481</v>
      </c>
      <c r="K38" s="20">
        <f t="shared" si="6"/>
        <v>0.006018518519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19.0</v>
      </c>
      <c r="B39" s="15" t="s">
        <v>352</v>
      </c>
      <c r="C39" s="15" t="s">
        <v>55</v>
      </c>
      <c r="D39" s="16" t="s">
        <v>353</v>
      </c>
      <c r="E39" s="17">
        <f t="shared" si="4"/>
        <v>46</v>
      </c>
      <c r="F39" s="14" t="s">
        <v>19</v>
      </c>
      <c r="G39" s="15" t="s">
        <v>31</v>
      </c>
      <c r="H39" s="14">
        <v>114.0</v>
      </c>
      <c r="I39" s="19">
        <v>0.07186342592592598</v>
      </c>
      <c r="J39" s="19">
        <f t="shared" si="5"/>
        <v>0.03319444444</v>
      </c>
      <c r="K39" s="20">
        <f t="shared" si="6"/>
        <v>0.006779568484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20.0</v>
      </c>
      <c r="B40" s="15" t="s">
        <v>142</v>
      </c>
      <c r="C40" s="15" t="s">
        <v>65</v>
      </c>
      <c r="D40" s="16" t="s">
        <v>143</v>
      </c>
      <c r="E40" s="17">
        <f t="shared" si="4"/>
        <v>33</v>
      </c>
      <c r="F40" s="14" t="s">
        <v>30</v>
      </c>
      <c r="G40" s="15" t="s">
        <v>20</v>
      </c>
      <c r="H40" s="14">
        <v>108.0</v>
      </c>
      <c r="I40" s="19">
        <v>0.07403935185185195</v>
      </c>
      <c r="J40" s="19">
        <f t="shared" si="5"/>
        <v>0.03537037037</v>
      </c>
      <c r="K40" s="20">
        <f t="shared" si="6"/>
        <v>0.006984844514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21.0</v>
      </c>
      <c r="B41" s="15" t="s">
        <v>354</v>
      </c>
      <c r="C41" s="15" t="s">
        <v>50</v>
      </c>
      <c r="D41" s="16" t="s">
        <v>355</v>
      </c>
      <c r="E41" s="17">
        <f t="shared" si="4"/>
        <v>45</v>
      </c>
      <c r="F41" s="14" t="s">
        <v>19</v>
      </c>
      <c r="G41" s="15" t="s">
        <v>31</v>
      </c>
      <c r="H41" s="14">
        <v>119.0</v>
      </c>
      <c r="I41" s="19">
        <v>0.08103009259259264</v>
      </c>
      <c r="J41" s="19">
        <f t="shared" si="5"/>
        <v>0.04236111111</v>
      </c>
      <c r="K41" s="20">
        <f t="shared" si="6"/>
        <v>0.007644348358</v>
      </c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22.0</v>
      </c>
      <c r="B42" s="15" t="s">
        <v>356</v>
      </c>
      <c r="C42" s="15" t="s">
        <v>65</v>
      </c>
      <c r="D42" s="16" t="s">
        <v>357</v>
      </c>
      <c r="E42" s="17">
        <f t="shared" si="4"/>
        <v>43</v>
      </c>
      <c r="F42" s="14" t="s">
        <v>36</v>
      </c>
      <c r="G42" s="15" t="s">
        <v>20</v>
      </c>
      <c r="H42" s="14">
        <v>111.0</v>
      </c>
      <c r="I42" s="19">
        <v>0.08121527777777782</v>
      </c>
      <c r="J42" s="19">
        <f t="shared" si="5"/>
        <v>0.0425462963</v>
      </c>
      <c r="K42" s="20">
        <f t="shared" si="6"/>
        <v>0.007661818658</v>
      </c>
      <c r="L42" s="2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 t="s">
        <v>76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1.0</v>
      </c>
      <c r="B44" s="15" t="s">
        <v>358</v>
      </c>
      <c r="C44" s="15" t="s">
        <v>359</v>
      </c>
      <c r="D44" s="16" t="s">
        <v>360</v>
      </c>
      <c r="E44" s="17">
        <f t="shared" ref="E44:E53" si="7">DATEDIF(D44,"01.03.2025","y")</f>
        <v>40</v>
      </c>
      <c r="F44" s="18" t="s">
        <v>80</v>
      </c>
      <c r="G44" s="15" t="s">
        <v>31</v>
      </c>
      <c r="H44" s="14">
        <v>120.0</v>
      </c>
      <c r="I44" s="19">
        <v>0.052337962962963</v>
      </c>
      <c r="J44" s="19">
        <f t="shared" ref="J44:J52" si="8">I44-$I$44</f>
        <v>0</v>
      </c>
      <c r="K44" s="20">
        <f t="shared" ref="K44:K52" si="9">I44/10.6</f>
        <v>0.004937543676</v>
      </c>
      <c r="L44" s="21" t="s">
        <v>21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>
        <v>2.0</v>
      </c>
      <c r="B45" s="15" t="s">
        <v>361</v>
      </c>
      <c r="C45" s="15" t="s">
        <v>362</v>
      </c>
      <c r="D45" s="16" t="s">
        <v>363</v>
      </c>
      <c r="E45" s="17">
        <f t="shared" si="7"/>
        <v>61</v>
      </c>
      <c r="F45" s="18" t="s">
        <v>364</v>
      </c>
      <c r="G45" s="15" t="s">
        <v>20</v>
      </c>
      <c r="H45" s="14">
        <v>106.0</v>
      </c>
      <c r="I45" s="19">
        <v>0.05266203703703709</v>
      </c>
      <c r="J45" s="19">
        <f t="shared" si="8"/>
        <v>0.0003240740741</v>
      </c>
      <c r="K45" s="20">
        <f t="shared" si="9"/>
        <v>0.004968116702</v>
      </c>
      <c r="L45" s="22" t="s">
        <v>26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3.0</v>
      </c>
      <c r="B46" s="15" t="s">
        <v>365</v>
      </c>
      <c r="C46" s="15" t="s">
        <v>159</v>
      </c>
      <c r="D46" s="16" t="s">
        <v>366</v>
      </c>
      <c r="E46" s="17">
        <f t="shared" si="7"/>
        <v>47</v>
      </c>
      <c r="F46" s="18" t="s">
        <v>84</v>
      </c>
      <c r="G46" s="15" t="s">
        <v>31</v>
      </c>
      <c r="H46" s="14">
        <v>101.0</v>
      </c>
      <c r="I46" s="19">
        <v>0.061875000000000124</v>
      </c>
      <c r="J46" s="19">
        <f t="shared" si="8"/>
        <v>0.009537037037</v>
      </c>
      <c r="K46" s="20">
        <f t="shared" si="9"/>
        <v>0.005837264151</v>
      </c>
      <c r="L46" s="23" t="s">
        <v>32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4.0</v>
      </c>
      <c r="B47" s="15" t="s">
        <v>169</v>
      </c>
      <c r="C47" s="15" t="s">
        <v>170</v>
      </c>
      <c r="D47" s="16">
        <v>27738.0</v>
      </c>
      <c r="E47" s="17">
        <f t="shared" si="7"/>
        <v>49</v>
      </c>
      <c r="F47" s="14" t="s">
        <v>84</v>
      </c>
      <c r="G47" s="15" t="s">
        <v>31</v>
      </c>
      <c r="H47" s="14">
        <v>131.0</v>
      </c>
      <c r="I47" s="19">
        <v>0.08106481481481487</v>
      </c>
      <c r="J47" s="19">
        <f t="shared" si="8"/>
        <v>0.02872685185</v>
      </c>
      <c r="K47" s="20">
        <f t="shared" si="9"/>
        <v>0.007647624039</v>
      </c>
      <c r="L47" s="2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5.0</v>
      </c>
      <c r="B48" s="15" t="s">
        <v>158</v>
      </c>
      <c r="C48" s="15" t="s">
        <v>159</v>
      </c>
      <c r="D48" s="16" t="s">
        <v>160</v>
      </c>
      <c r="E48" s="17">
        <f t="shared" si="7"/>
        <v>54</v>
      </c>
      <c r="F48" s="14" t="s">
        <v>161</v>
      </c>
      <c r="G48" s="15" t="s">
        <v>31</v>
      </c>
      <c r="H48" s="14">
        <v>127.0</v>
      </c>
      <c r="I48" s="19">
        <v>0.0810995370370371</v>
      </c>
      <c r="J48" s="19">
        <f t="shared" si="8"/>
        <v>0.02876157407</v>
      </c>
      <c r="K48" s="20">
        <f t="shared" si="9"/>
        <v>0.00765089972</v>
      </c>
      <c r="L48" s="2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6.0</v>
      </c>
      <c r="B49" s="15" t="s">
        <v>367</v>
      </c>
      <c r="C49" s="15" t="s">
        <v>362</v>
      </c>
      <c r="D49" s="16" t="s">
        <v>368</v>
      </c>
      <c r="E49" s="17">
        <f t="shared" si="7"/>
        <v>39</v>
      </c>
      <c r="F49" s="14" t="s">
        <v>168</v>
      </c>
      <c r="G49" s="15" t="s">
        <v>20</v>
      </c>
      <c r="H49" s="14">
        <v>112.0</v>
      </c>
      <c r="I49" s="19">
        <v>0.08118055555555559</v>
      </c>
      <c r="J49" s="19">
        <f t="shared" si="8"/>
        <v>0.02884259259</v>
      </c>
      <c r="K49" s="20">
        <f t="shared" si="9"/>
        <v>0.007658542977</v>
      </c>
      <c r="L49" s="2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7.0</v>
      </c>
      <c r="B50" s="15" t="s">
        <v>165</v>
      </c>
      <c r="C50" s="15" t="s">
        <v>369</v>
      </c>
      <c r="D50" s="16">
        <v>37608.0</v>
      </c>
      <c r="E50" s="17">
        <f t="shared" si="7"/>
        <v>22</v>
      </c>
      <c r="F50" s="14" t="s">
        <v>175</v>
      </c>
      <c r="G50" s="15" t="s">
        <v>31</v>
      </c>
      <c r="H50" s="14">
        <v>117.0</v>
      </c>
      <c r="I50" s="19">
        <v>0.08143518518518522</v>
      </c>
      <c r="J50" s="19">
        <f t="shared" si="8"/>
        <v>0.02909722222</v>
      </c>
      <c r="K50" s="20">
        <f t="shared" si="9"/>
        <v>0.00768256464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8.0</v>
      </c>
      <c r="B51" s="15" t="s">
        <v>165</v>
      </c>
      <c r="C51" s="15" t="s">
        <v>159</v>
      </c>
      <c r="D51" s="16" t="s">
        <v>370</v>
      </c>
      <c r="E51" s="17">
        <f t="shared" si="7"/>
        <v>45</v>
      </c>
      <c r="F51" s="14" t="s">
        <v>84</v>
      </c>
      <c r="G51" s="15" t="s">
        <v>31</v>
      </c>
      <c r="H51" s="14">
        <v>118.0</v>
      </c>
      <c r="I51" s="19">
        <v>0.08155092592592594</v>
      </c>
      <c r="J51" s="19">
        <f t="shared" si="8"/>
        <v>0.02921296296</v>
      </c>
      <c r="K51" s="20">
        <f t="shared" si="9"/>
        <v>0.007693483578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9.0</v>
      </c>
      <c r="B52" s="15" t="s">
        <v>181</v>
      </c>
      <c r="C52" s="15" t="s">
        <v>182</v>
      </c>
      <c r="D52" s="16" t="s">
        <v>183</v>
      </c>
      <c r="E52" s="17">
        <f t="shared" si="7"/>
        <v>48</v>
      </c>
      <c r="F52" s="14" t="s">
        <v>84</v>
      </c>
      <c r="G52" s="15" t="s">
        <v>20</v>
      </c>
      <c r="H52" s="14">
        <v>107.0</v>
      </c>
      <c r="I52" s="19">
        <v>0.10225694444444444</v>
      </c>
      <c r="J52" s="19">
        <f t="shared" si="8"/>
        <v>0.04991898148</v>
      </c>
      <c r="K52" s="20">
        <f t="shared" si="9"/>
        <v>0.009646881551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2"/>
      <c r="B53" s="33" t="s">
        <v>371</v>
      </c>
      <c r="C53" s="33" t="s">
        <v>170</v>
      </c>
      <c r="D53" s="34" t="s">
        <v>372</v>
      </c>
      <c r="E53" s="35">
        <f t="shared" si="7"/>
        <v>41</v>
      </c>
      <c r="F53" s="32" t="s">
        <v>80</v>
      </c>
      <c r="G53" s="33" t="s">
        <v>20</v>
      </c>
      <c r="H53" s="32"/>
      <c r="I53" s="36" t="s">
        <v>70</v>
      </c>
      <c r="J53" s="36"/>
      <c r="K53" s="36"/>
      <c r="L53" s="38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" t="s">
        <v>373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" t="s">
        <v>1</v>
      </c>
      <c r="B56" s="7" t="s">
        <v>2</v>
      </c>
      <c r="C56" s="2"/>
      <c r="D56" s="2"/>
      <c r="E56" s="2"/>
      <c r="F56" s="2"/>
      <c r="G56" s="3"/>
      <c r="H56" s="5" t="s">
        <v>3</v>
      </c>
      <c r="I56" s="7" t="s">
        <v>4</v>
      </c>
      <c r="J56" s="2"/>
      <c r="K56" s="8"/>
      <c r="L56" s="5" t="s">
        <v>5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9"/>
      <c r="B57" s="10" t="s">
        <v>6</v>
      </c>
      <c r="C57" s="11" t="s">
        <v>7</v>
      </c>
      <c r="D57" s="12" t="s">
        <v>8</v>
      </c>
      <c r="E57" s="11" t="s">
        <v>9</v>
      </c>
      <c r="F57" s="11" t="s">
        <v>10</v>
      </c>
      <c r="G57" s="10" t="s">
        <v>11</v>
      </c>
      <c r="H57" s="9"/>
      <c r="I57" s="10" t="s">
        <v>12</v>
      </c>
      <c r="J57" s="10" t="s">
        <v>13</v>
      </c>
      <c r="K57" s="10" t="s">
        <v>14</v>
      </c>
      <c r="L57" s="9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3" t="s">
        <v>15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>
        <v>1.0</v>
      </c>
      <c r="B59" s="15" t="s">
        <v>206</v>
      </c>
      <c r="C59" s="15" t="s">
        <v>207</v>
      </c>
      <c r="D59" s="16" t="s">
        <v>208</v>
      </c>
      <c r="E59" s="17">
        <f t="shared" ref="E59:E72" si="10">DATEDIF(D59,"01.03.2025","y")</f>
        <v>19</v>
      </c>
      <c r="F59" s="18" t="s">
        <v>30</v>
      </c>
      <c r="G59" s="15" t="s">
        <v>31</v>
      </c>
      <c r="H59" s="14">
        <v>54.0</v>
      </c>
      <c r="I59" s="19">
        <v>0.022800925925925974</v>
      </c>
      <c r="J59" s="19">
        <f t="shared" ref="J59:J70" si="11">I59-$I$59</f>
        <v>0</v>
      </c>
      <c r="K59" s="20">
        <f t="shared" ref="K59:K70" si="12">I59/5.9</f>
        <v>0.003864563716</v>
      </c>
      <c r="L59" s="21" t="s">
        <v>21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>
        <v>2.0</v>
      </c>
      <c r="B60" s="15" t="s">
        <v>374</v>
      </c>
      <c r="C60" s="15" t="s">
        <v>134</v>
      </c>
      <c r="D60" s="16" t="s">
        <v>375</v>
      </c>
      <c r="E60" s="17">
        <f t="shared" si="10"/>
        <v>47</v>
      </c>
      <c r="F60" s="18" t="s">
        <v>19</v>
      </c>
      <c r="G60" s="15" t="s">
        <v>20</v>
      </c>
      <c r="H60" s="14">
        <v>65.0</v>
      </c>
      <c r="I60" s="19">
        <v>0.023611111111111138</v>
      </c>
      <c r="J60" s="19">
        <f t="shared" si="11"/>
        <v>0.0008101851852</v>
      </c>
      <c r="K60" s="20">
        <f t="shared" si="12"/>
        <v>0.004001883239</v>
      </c>
      <c r="L60" s="22" t="s">
        <v>26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>
        <v>3.0</v>
      </c>
      <c r="B61" s="15" t="s">
        <v>376</v>
      </c>
      <c r="C61" s="15" t="s">
        <v>377</v>
      </c>
      <c r="D61" s="16" t="s">
        <v>378</v>
      </c>
      <c r="E61" s="17">
        <f t="shared" si="10"/>
        <v>66</v>
      </c>
      <c r="F61" s="18" t="s">
        <v>379</v>
      </c>
      <c r="G61" s="15" t="s">
        <v>31</v>
      </c>
      <c r="H61" s="14">
        <v>67.0</v>
      </c>
      <c r="I61" s="19">
        <v>0.02618055555555554</v>
      </c>
      <c r="J61" s="19">
        <f t="shared" si="11"/>
        <v>0.00337962963</v>
      </c>
      <c r="K61" s="20">
        <f t="shared" si="12"/>
        <v>0.004437382298</v>
      </c>
      <c r="L61" s="23" t="s">
        <v>32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4">
        <v>4.0</v>
      </c>
      <c r="B62" s="15" t="s">
        <v>216</v>
      </c>
      <c r="C62" s="15" t="s">
        <v>217</v>
      </c>
      <c r="D62" s="16" t="s">
        <v>218</v>
      </c>
      <c r="E62" s="17">
        <f t="shared" si="10"/>
        <v>53</v>
      </c>
      <c r="F62" s="18" t="s">
        <v>219</v>
      </c>
      <c r="G62" s="15" t="s">
        <v>20</v>
      </c>
      <c r="H62" s="14">
        <v>73.0</v>
      </c>
      <c r="I62" s="19">
        <v>0.026574074074074083</v>
      </c>
      <c r="J62" s="19">
        <f t="shared" si="11"/>
        <v>0.003773148148</v>
      </c>
      <c r="K62" s="20">
        <f t="shared" si="12"/>
        <v>0.004504080352</v>
      </c>
      <c r="L62" s="2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5.0</v>
      </c>
      <c r="B63" s="15" t="s">
        <v>380</v>
      </c>
      <c r="C63" s="15" t="s">
        <v>134</v>
      </c>
      <c r="D63" s="16" t="s">
        <v>381</v>
      </c>
      <c r="E63" s="17">
        <f t="shared" si="10"/>
        <v>40</v>
      </c>
      <c r="F63" s="18" t="s">
        <v>36</v>
      </c>
      <c r="G63" s="15" t="s">
        <v>20</v>
      </c>
      <c r="H63" s="14">
        <v>59.0</v>
      </c>
      <c r="I63" s="19">
        <v>0.026875000000000093</v>
      </c>
      <c r="J63" s="19">
        <f t="shared" si="11"/>
        <v>0.004074074074</v>
      </c>
      <c r="K63" s="20">
        <f t="shared" si="12"/>
        <v>0.004555084746</v>
      </c>
      <c r="L63" s="2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6.0</v>
      </c>
      <c r="B64" s="15" t="s">
        <v>226</v>
      </c>
      <c r="C64" s="15" t="s">
        <v>227</v>
      </c>
      <c r="D64" s="16" t="s">
        <v>228</v>
      </c>
      <c r="E64" s="17">
        <f t="shared" si="10"/>
        <v>46</v>
      </c>
      <c r="F64" s="18" t="s">
        <v>19</v>
      </c>
      <c r="G64" s="15" t="s">
        <v>31</v>
      </c>
      <c r="H64" s="14">
        <v>55.0</v>
      </c>
      <c r="I64" s="19">
        <v>0.026863425925925943</v>
      </c>
      <c r="J64" s="19">
        <f t="shared" si="11"/>
        <v>0.0040625</v>
      </c>
      <c r="K64" s="20">
        <f t="shared" si="12"/>
        <v>0.004553123038</v>
      </c>
      <c r="L64" s="2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7.0</v>
      </c>
      <c r="B65" s="15" t="s">
        <v>212</v>
      </c>
      <c r="C65" s="15" t="s">
        <v>55</v>
      </c>
      <c r="D65" s="16" t="s">
        <v>213</v>
      </c>
      <c r="E65" s="17">
        <f t="shared" si="10"/>
        <v>23</v>
      </c>
      <c r="F65" s="18" t="s">
        <v>30</v>
      </c>
      <c r="G65" s="15" t="s">
        <v>20</v>
      </c>
      <c r="H65" s="14">
        <v>63.0</v>
      </c>
      <c r="I65" s="19">
        <v>0.029467592592592573</v>
      </c>
      <c r="J65" s="19">
        <f t="shared" si="11"/>
        <v>0.006666666667</v>
      </c>
      <c r="K65" s="20">
        <f t="shared" si="12"/>
        <v>0.004994507219</v>
      </c>
      <c r="L65" s="2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8.0</v>
      </c>
      <c r="B66" s="15" t="s">
        <v>382</v>
      </c>
      <c r="C66" s="15" t="s">
        <v>28</v>
      </c>
      <c r="D66" s="16" t="s">
        <v>383</v>
      </c>
      <c r="E66" s="17">
        <f t="shared" si="10"/>
        <v>52</v>
      </c>
      <c r="F66" s="18" t="s">
        <v>219</v>
      </c>
      <c r="G66" s="15" t="s">
        <v>31</v>
      </c>
      <c r="H66" s="14">
        <v>72.0</v>
      </c>
      <c r="I66" s="19">
        <v>0.031770833333333415</v>
      </c>
      <c r="J66" s="19">
        <f t="shared" si="11"/>
        <v>0.008969907407</v>
      </c>
      <c r="K66" s="20">
        <f t="shared" si="12"/>
        <v>0.005384887006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9.0</v>
      </c>
      <c r="B67" s="15" t="s">
        <v>234</v>
      </c>
      <c r="C67" s="15" t="s">
        <v>45</v>
      </c>
      <c r="D67" s="16" t="s">
        <v>235</v>
      </c>
      <c r="E67" s="17">
        <f t="shared" si="10"/>
        <v>43</v>
      </c>
      <c r="F67" s="18" t="s">
        <v>36</v>
      </c>
      <c r="G67" s="15" t="s">
        <v>20</v>
      </c>
      <c r="H67" s="14">
        <v>64.0</v>
      </c>
      <c r="I67" s="19">
        <v>0.03429398148148155</v>
      </c>
      <c r="J67" s="19">
        <f t="shared" si="11"/>
        <v>0.01149305556</v>
      </c>
      <c r="K67" s="20">
        <f t="shared" si="12"/>
        <v>0.005812539234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10.0</v>
      </c>
      <c r="B68" s="15" t="s">
        <v>384</v>
      </c>
      <c r="C68" s="15" t="s">
        <v>300</v>
      </c>
      <c r="D68" s="16" t="s">
        <v>385</v>
      </c>
      <c r="E68" s="17">
        <f t="shared" si="10"/>
        <v>46</v>
      </c>
      <c r="F68" s="18" t="s">
        <v>19</v>
      </c>
      <c r="G68" s="15" t="s">
        <v>386</v>
      </c>
      <c r="H68" s="14">
        <v>62.0</v>
      </c>
      <c r="I68" s="19">
        <v>0.0365509259259259</v>
      </c>
      <c r="J68" s="19">
        <f t="shared" si="11"/>
        <v>0.01375</v>
      </c>
      <c r="K68" s="20">
        <f t="shared" si="12"/>
        <v>0.006195072191</v>
      </c>
      <c r="L68" s="2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11.0</v>
      </c>
      <c r="B69" s="15" t="s">
        <v>37</v>
      </c>
      <c r="C69" s="15" t="s">
        <v>38</v>
      </c>
      <c r="D69" s="16" t="s">
        <v>39</v>
      </c>
      <c r="E69" s="17">
        <f t="shared" si="10"/>
        <v>29</v>
      </c>
      <c r="F69" s="18" t="s">
        <v>30</v>
      </c>
      <c r="G69" s="15" t="s">
        <v>31</v>
      </c>
      <c r="H69" s="14">
        <v>57.0</v>
      </c>
      <c r="I69" s="19">
        <v>0.04021990740740744</v>
      </c>
      <c r="J69" s="19">
        <f t="shared" si="11"/>
        <v>0.01741898148</v>
      </c>
      <c r="K69" s="20">
        <f t="shared" si="12"/>
        <v>0.006816933459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12.0</v>
      </c>
      <c r="B70" s="15" t="s">
        <v>243</v>
      </c>
      <c r="C70" s="15" t="s">
        <v>55</v>
      </c>
      <c r="D70" s="16" t="s">
        <v>244</v>
      </c>
      <c r="E70" s="17">
        <f t="shared" si="10"/>
        <v>60</v>
      </c>
      <c r="F70" s="18" t="s">
        <v>245</v>
      </c>
      <c r="G70" s="15" t="s">
        <v>31</v>
      </c>
      <c r="H70" s="14">
        <v>66.0</v>
      </c>
      <c r="I70" s="19">
        <v>0.04282407407407407</v>
      </c>
      <c r="J70" s="19">
        <f t="shared" si="11"/>
        <v>0.02002314815</v>
      </c>
      <c r="K70" s="20">
        <f t="shared" si="12"/>
        <v>0.00725831764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2"/>
      <c r="B71" s="33" t="s">
        <v>251</v>
      </c>
      <c r="C71" s="33" t="s">
        <v>28</v>
      </c>
      <c r="D71" s="34" t="s">
        <v>252</v>
      </c>
      <c r="E71" s="35">
        <f t="shared" si="10"/>
        <v>17</v>
      </c>
      <c r="F71" s="49" t="s">
        <v>253</v>
      </c>
      <c r="G71" s="33" t="s">
        <v>20</v>
      </c>
      <c r="H71" s="32"/>
      <c r="I71" s="36" t="s">
        <v>70</v>
      </c>
      <c r="J71" s="36"/>
      <c r="K71" s="36"/>
      <c r="L71" s="38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2"/>
      <c r="B72" s="33" t="s">
        <v>254</v>
      </c>
      <c r="C72" s="33" t="s">
        <v>116</v>
      </c>
      <c r="D72" s="34" t="s">
        <v>255</v>
      </c>
      <c r="E72" s="35">
        <f t="shared" si="10"/>
        <v>37</v>
      </c>
      <c r="F72" s="49" t="s">
        <v>25</v>
      </c>
      <c r="G72" s="33" t="s">
        <v>20</v>
      </c>
      <c r="H72" s="32"/>
      <c r="I72" s="36" t="s">
        <v>70</v>
      </c>
      <c r="J72" s="36"/>
      <c r="K72" s="36"/>
      <c r="L72" s="38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3" t="s">
        <v>76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4">
        <v>1.0</v>
      </c>
      <c r="B74" s="15" t="s">
        <v>256</v>
      </c>
      <c r="C74" s="15" t="s">
        <v>196</v>
      </c>
      <c r="D74" s="16" t="s">
        <v>257</v>
      </c>
      <c r="E74" s="17">
        <f t="shared" ref="E74:E80" si="13">DATEDIF(D74,"01.03.2025","y")</f>
        <v>37</v>
      </c>
      <c r="F74" s="18" t="s">
        <v>168</v>
      </c>
      <c r="G74" s="15" t="s">
        <v>20</v>
      </c>
      <c r="H74" s="14">
        <v>52.0</v>
      </c>
      <c r="I74" s="19">
        <v>0.029398148148148118</v>
      </c>
      <c r="J74" s="19">
        <f t="shared" ref="J74:J80" si="14">I74-$I$74</f>
        <v>0</v>
      </c>
      <c r="K74" s="20">
        <f t="shared" ref="K74:K80" si="15">I74/5.9</f>
        <v>0.004982736974</v>
      </c>
      <c r="L74" s="21" t="s">
        <v>21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4">
        <v>2.0</v>
      </c>
      <c r="B75" s="15" t="s">
        <v>387</v>
      </c>
      <c r="C75" s="15" t="s">
        <v>388</v>
      </c>
      <c r="D75" s="16" t="s">
        <v>389</v>
      </c>
      <c r="E75" s="17">
        <f t="shared" si="13"/>
        <v>24</v>
      </c>
      <c r="F75" s="18" t="s">
        <v>175</v>
      </c>
      <c r="G75" s="15" t="s">
        <v>390</v>
      </c>
      <c r="H75" s="14">
        <v>56.0</v>
      </c>
      <c r="I75" s="19">
        <v>0.03445601851851854</v>
      </c>
      <c r="J75" s="19">
        <f t="shared" si="14"/>
        <v>0.00505787037</v>
      </c>
      <c r="K75" s="20">
        <f t="shared" si="15"/>
        <v>0.005840003139</v>
      </c>
      <c r="L75" s="22" t="s">
        <v>26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>
        <v>3.0</v>
      </c>
      <c r="B76" s="15" t="s">
        <v>391</v>
      </c>
      <c r="C76" s="15" t="s">
        <v>362</v>
      </c>
      <c r="D76" s="16" t="s">
        <v>392</v>
      </c>
      <c r="E76" s="17">
        <f t="shared" si="13"/>
        <v>34</v>
      </c>
      <c r="F76" s="18" t="s">
        <v>175</v>
      </c>
      <c r="G76" s="15" t="s">
        <v>31</v>
      </c>
      <c r="H76" s="14">
        <v>69.0</v>
      </c>
      <c r="I76" s="19">
        <v>0.03804398148148158</v>
      </c>
      <c r="J76" s="19">
        <f t="shared" si="14"/>
        <v>0.008645833333</v>
      </c>
      <c r="K76" s="20">
        <f t="shared" si="15"/>
        <v>0.006448132454</v>
      </c>
      <c r="L76" s="23" t="s">
        <v>32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>
        <v>4.0</v>
      </c>
      <c r="B77" s="15" t="s">
        <v>283</v>
      </c>
      <c r="C77" s="15" t="s">
        <v>156</v>
      </c>
      <c r="D77" s="16" t="s">
        <v>284</v>
      </c>
      <c r="E77" s="17">
        <f t="shared" si="13"/>
        <v>47</v>
      </c>
      <c r="F77" s="18" t="s">
        <v>84</v>
      </c>
      <c r="G77" s="15" t="s">
        <v>31</v>
      </c>
      <c r="H77" s="14">
        <v>53.0</v>
      </c>
      <c r="I77" s="19">
        <v>0.03907407407407415</v>
      </c>
      <c r="J77" s="19">
        <f t="shared" si="14"/>
        <v>0.009675925926</v>
      </c>
      <c r="K77" s="20">
        <f t="shared" si="15"/>
        <v>0.006622724419</v>
      </c>
      <c r="L77" s="2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>
        <v>5.0</v>
      </c>
      <c r="B78" s="15" t="s">
        <v>393</v>
      </c>
      <c r="C78" s="15" t="s">
        <v>159</v>
      </c>
      <c r="D78" s="16" t="s">
        <v>394</v>
      </c>
      <c r="E78" s="17">
        <f t="shared" si="13"/>
        <v>28</v>
      </c>
      <c r="F78" s="18" t="s">
        <v>175</v>
      </c>
      <c r="G78" s="15" t="s">
        <v>31</v>
      </c>
      <c r="H78" s="14">
        <v>58.0</v>
      </c>
      <c r="I78" s="19">
        <v>0.0402083333333334</v>
      </c>
      <c r="J78" s="19">
        <f t="shared" si="14"/>
        <v>0.01081018519</v>
      </c>
      <c r="K78" s="20">
        <f t="shared" si="15"/>
        <v>0.006814971751</v>
      </c>
      <c r="L78" s="2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6.0</v>
      </c>
      <c r="B79" s="15" t="s">
        <v>395</v>
      </c>
      <c r="C79" s="15" t="s">
        <v>396</v>
      </c>
      <c r="D79" s="16" t="s">
        <v>397</v>
      </c>
      <c r="E79" s="17">
        <f t="shared" si="13"/>
        <v>33</v>
      </c>
      <c r="F79" s="18" t="s">
        <v>175</v>
      </c>
      <c r="G79" s="15" t="s">
        <v>63</v>
      </c>
      <c r="H79" s="14">
        <v>71.0</v>
      </c>
      <c r="I79" s="19">
        <v>0.04410879629629638</v>
      </c>
      <c r="J79" s="19">
        <f t="shared" si="14"/>
        <v>0.01471064815</v>
      </c>
      <c r="K79" s="20">
        <f t="shared" si="15"/>
        <v>0.007476067169</v>
      </c>
      <c r="L79" s="2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>
        <v>7.0</v>
      </c>
      <c r="B80" s="15" t="s">
        <v>398</v>
      </c>
      <c r="C80" s="15" t="s">
        <v>399</v>
      </c>
      <c r="D80" s="16" t="s">
        <v>400</v>
      </c>
      <c r="E80" s="17">
        <f t="shared" si="13"/>
        <v>26</v>
      </c>
      <c r="F80" s="18" t="s">
        <v>175</v>
      </c>
      <c r="G80" s="15" t="s">
        <v>20</v>
      </c>
      <c r="H80" s="14">
        <v>68.0</v>
      </c>
      <c r="I80" s="19">
        <v>0.04961805555555554</v>
      </c>
      <c r="J80" s="19">
        <f t="shared" si="14"/>
        <v>0.02021990741</v>
      </c>
      <c r="K80" s="20">
        <f t="shared" si="15"/>
        <v>0.008409839925</v>
      </c>
      <c r="L80" s="2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" t="s">
        <v>401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" t="s">
        <v>1</v>
      </c>
      <c r="B83" s="7" t="s">
        <v>2</v>
      </c>
      <c r="C83" s="2"/>
      <c r="D83" s="2"/>
      <c r="E83" s="2"/>
      <c r="F83" s="2"/>
      <c r="G83" s="3"/>
      <c r="H83" s="5" t="s">
        <v>3</v>
      </c>
      <c r="I83" s="7" t="s">
        <v>4</v>
      </c>
      <c r="J83" s="2"/>
      <c r="K83" s="8"/>
      <c r="L83" s="5" t="s">
        <v>5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9"/>
      <c r="B84" s="10" t="s">
        <v>6</v>
      </c>
      <c r="C84" s="11" t="s">
        <v>7</v>
      </c>
      <c r="D84" s="12" t="s">
        <v>8</v>
      </c>
      <c r="E84" s="11" t="s">
        <v>9</v>
      </c>
      <c r="F84" s="11" t="s">
        <v>10</v>
      </c>
      <c r="G84" s="10" t="s">
        <v>11</v>
      </c>
      <c r="H84" s="9"/>
      <c r="I84" s="10" t="s">
        <v>12</v>
      </c>
      <c r="J84" s="10" t="s">
        <v>13</v>
      </c>
      <c r="K84" s="10" t="s">
        <v>14</v>
      </c>
      <c r="L84" s="9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0" t="s">
        <v>299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>
        <v>1.0</v>
      </c>
      <c r="B86" s="15" t="s">
        <v>234</v>
      </c>
      <c r="C86" s="15" t="s">
        <v>221</v>
      </c>
      <c r="D86" s="16">
        <v>42395.0</v>
      </c>
      <c r="E86" s="17">
        <f>DATEDIF(D86,"01.03.2025","y")</f>
        <v>9</v>
      </c>
      <c r="F86" s="18" t="s">
        <v>302</v>
      </c>
      <c r="G86" s="15" t="s">
        <v>20</v>
      </c>
      <c r="H86" s="14">
        <v>1.0</v>
      </c>
      <c r="I86" s="19">
        <v>0.005462962962962963</v>
      </c>
      <c r="J86" s="19"/>
      <c r="K86" s="20">
        <f>I86/1.15</f>
        <v>0.004750402576</v>
      </c>
      <c r="L86" s="21" t="s">
        <v>21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1"/>
      <c r="B87" s="4"/>
      <c r="C87" s="4"/>
      <c r="D87" s="52"/>
      <c r="E87" s="4"/>
      <c r="F87" s="4"/>
      <c r="G87" s="4"/>
      <c r="H87" s="5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1"/>
      <c r="B88" s="4"/>
      <c r="C88" s="4"/>
      <c r="D88" s="52"/>
      <c r="E88" s="4"/>
      <c r="F88" s="4"/>
      <c r="G88" s="4"/>
      <c r="H88" s="5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1"/>
      <c r="B89" s="4"/>
      <c r="C89" s="4"/>
      <c r="D89" s="52"/>
      <c r="E89" s="4"/>
      <c r="F89" s="4"/>
      <c r="G89" s="4"/>
      <c r="H89" s="5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1"/>
      <c r="B90" s="4"/>
      <c r="C90" s="4"/>
      <c r="D90" s="52"/>
      <c r="E90" s="4"/>
      <c r="F90" s="4"/>
      <c r="G90" s="4"/>
      <c r="H90" s="5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1"/>
      <c r="B91" s="4"/>
      <c r="C91" s="4"/>
      <c r="D91" s="52"/>
      <c r="E91" s="4"/>
      <c r="F91" s="4"/>
      <c r="G91" s="4"/>
      <c r="H91" s="5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1"/>
      <c r="B92" s="4"/>
      <c r="C92" s="4"/>
      <c r="D92" s="52"/>
      <c r="E92" s="4"/>
      <c r="F92" s="4"/>
      <c r="G92" s="4"/>
      <c r="H92" s="5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1"/>
      <c r="B93" s="4"/>
      <c r="C93" s="4"/>
      <c r="D93" s="52"/>
      <c r="E93" s="4"/>
      <c r="F93" s="4"/>
      <c r="G93" s="4"/>
      <c r="H93" s="5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1"/>
      <c r="B94" s="4"/>
      <c r="C94" s="4"/>
      <c r="D94" s="52"/>
      <c r="E94" s="4"/>
      <c r="F94" s="4"/>
      <c r="G94" s="4"/>
      <c r="H94" s="5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1"/>
      <c r="B95" s="4"/>
      <c r="C95" s="4"/>
      <c r="D95" s="52"/>
      <c r="E95" s="4"/>
      <c r="F95" s="4"/>
      <c r="G95" s="4"/>
      <c r="H95" s="5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1"/>
      <c r="B96" s="4"/>
      <c r="C96" s="4"/>
      <c r="D96" s="52"/>
      <c r="E96" s="4"/>
      <c r="F96" s="4"/>
      <c r="G96" s="4"/>
      <c r="H96" s="5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1"/>
      <c r="B97" s="4"/>
      <c r="C97" s="4"/>
      <c r="D97" s="52"/>
      <c r="E97" s="4"/>
      <c r="F97" s="4"/>
      <c r="G97" s="4"/>
      <c r="H97" s="5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1"/>
      <c r="B98" s="4"/>
      <c r="C98" s="4"/>
      <c r="D98" s="52"/>
      <c r="E98" s="4"/>
      <c r="F98" s="4"/>
      <c r="G98" s="4"/>
      <c r="H98" s="5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1"/>
      <c r="B99" s="4"/>
      <c r="C99" s="4"/>
      <c r="D99" s="52"/>
      <c r="E99" s="4"/>
      <c r="F99" s="4"/>
      <c r="G99" s="4"/>
      <c r="H99" s="5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1"/>
      <c r="B100" s="4"/>
      <c r="C100" s="4"/>
      <c r="D100" s="52"/>
      <c r="E100" s="4"/>
      <c r="F100" s="4"/>
      <c r="G100" s="4"/>
      <c r="H100" s="5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1"/>
      <c r="B101" s="4"/>
      <c r="C101" s="4"/>
      <c r="D101" s="52"/>
      <c r="E101" s="4"/>
      <c r="F101" s="4"/>
      <c r="G101" s="4"/>
      <c r="H101" s="5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1"/>
      <c r="B102" s="4"/>
      <c r="C102" s="4"/>
      <c r="D102" s="52"/>
      <c r="E102" s="4"/>
      <c r="F102" s="4"/>
      <c r="G102" s="4"/>
      <c r="H102" s="5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1"/>
      <c r="B103" s="4"/>
      <c r="C103" s="4"/>
      <c r="D103" s="52"/>
      <c r="E103" s="4"/>
      <c r="F103" s="4"/>
      <c r="G103" s="4"/>
      <c r="H103" s="5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1"/>
      <c r="B104" s="4"/>
      <c r="C104" s="4"/>
      <c r="D104" s="52"/>
      <c r="E104" s="4"/>
      <c r="F104" s="4"/>
      <c r="G104" s="4"/>
      <c r="H104" s="5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1"/>
      <c r="B105" s="4"/>
      <c r="C105" s="4"/>
      <c r="D105" s="52"/>
      <c r="E105" s="4"/>
      <c r="F105" s="4"/>
      <c r="G105" s="4"/>
      <c r="H105" s="5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1"/>
      <c r="B106" s="4"/>
      <c r="C106" s="4"/>
      <c r="D106" s="52"/>
      <c r="E106" s="4"/>
      <c r="F106" s="4"/>
      <c r="G106" s="4"/>
      <c r="H106" s="5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1"/>
      <c r="B107" s="4"/>
      <c r="C107" s="4"/>
      <c r="D107" s="52"/>
      <c r="E107" s="4"/>
      <c r="F107" s="4"/>
      <c r="G107" s="4"/>
      <c r="H107" s="5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1"/>
      <c r="B108" s="4"/>
      <c r="C108" s="4"/>
      <c r="D108" s="52"/>
      <c r="E108" s="4"/>
      <c r="F108" s="4"/>
      <c r="G108" s="4"/>
      <c r="H108" s="5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1"/>
      <c r="B109" s="4"/>
      <c r="C109" s="4"/>
      <c r="D109" s="52"/>
      <c r="E109" s="4"/>
      <c r="F109" s="4"/>
      <c r="G109" s="4"/>
      <c r="H109" s="5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1"/>
      <c r="B110" s="4"/>
      <c r="C110" s="4"/>
      <c r="D110" s="52"/>
      <c r="E110" s="4"/>
      <c r="F110" s="4"/>
      <c r="G110" s="4"/>
      <c r="H110" s="5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1"/>
      <c r="B111" s="4"/>
      <c r="C111" s="4"/>
      <c r="D111" s="52"/>
      <c r="E111" s="4"/>
      <c r="F111" s="4"/>
      <c r="G111" s="4"/>
      <c r="H111" s="5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1"/>
      <c r="B112" s="4"/>
      <c r="C112" s="4"/>
      <c r="D112" s="52"/>
      <c r="E112" s="4"/>
      <c r="F112" s="4"/>
      <c r="G112" s="4"/>
      <c r="H112" s="5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1"/>
      <c r="B113" s="4"/>
      <c r="C113" s="4"/>
      <c r="D113" s="52"/>
      <c r="E113" s="4"/>
      <c r="F113" s="4"/>
      <c r="G113" s="4"/>
      <c r="H113" s="5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1"/>
      <c r="B114" s="4"/>
      <c r="C114" s="4"/>
      <c r="D114" s="52"/>
      <c r="E114" s="4"/>
      <c r="F114" s="4"/>
      <c r="G114" s="4"/>
      <c r="H114" s="5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1"/>
      <c r="B115" s="4"/>
      <c r="C115" s="4"/>
      <c r="D115" s="52"/>
      <c r="E115" s="4"/>
      <c r="F115" s="4"/>
      <c r="G115" s="4"/>
      <c r="H115" s="5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1"/>
      <c r="B116" s="4"/>
      <c r="C116" s="4"/>
      <c r="D116" s="52"/>
      <c r="E116" s="4"/>
      <c r="F116" s="4"/>
      <c r="G116" s="4"/>
      <c r="H116" s="5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1"/>
      <c r="B117" s="4"/>
      <c r="C117" s="4"/>
      <c r="D117" s="52"/>
      <c r="E117" s="4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1"/>
      <c r="B118" s="4"/>
      <c r="C118" s="4"/>
      <c r="D118" s="52"/>
      <c r="E118" s="4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1"/>
      <c r="B119" s="4"/>
      <c r="C119" s="4"/>
      <c r="D119" s="52"/>
      <c r="E119" s="4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1"/>
      <c r="B120" s="4"/>
      <c r="C120" s="4"/>
      <c r="D120" s="52"/>
      <c r="E120" s="4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1"/>
      <c r="B121" s="4"/>
      <c r="C121" s="4"/>
      <c r="D121" s="52"/>
      <c r="E121" s="4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1"/>
      <c r="B122" s="4"/>
      <c r="C122" s="4"/>
      <c r="D122" s="52"/>
      <c r="E122" s="4"/>
      <c r="F122" s="4"/>
      <c r="G122" s="4"/>
      <c r="H122" s="5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1:L1"/>
    <mergeCell ref="A2:A3"/>
    <mergeCell ref="B2:G2"/>
    <mergeCell ref="H2:H3"/>
    <mergeCell ref="I2:K2"/>
    <mergeCell ref="L2:L3"/>
    <mergeCell ref="A4:L4"/>
    <mergeCell ref="A14:L14"/>
    <mergeCell ref="A16:L16"/>
    <mergeCell ref="A17:L17"/>
    <mergeCell ref="A18:A19"/>
    <mergeCell ref="H18:H19"/>
    <mergeCell ref="I18:K18"/>
    <mergeCell ref="L18:L19"/>
    <mergeCell ref="B56:G56"/>
    <mergeCell ref="I56:K56"/>
    <mergeCell ref="B18:G18"/>
    <mergeCell ref="A20:L20"/>
    <mergeCell ref="A43:L43"/>
    <mergeCell ref="A54:L54"/>
    <mergeCell ref="A55:L55"/>
    <mergeCell ref="A56:A57"/>
    <mergeCell ref="H56:H57"/>
    <mergeCell ref="B83:G83"/>
    <mergeCell ref="I83:K83"/>
    <mergeCell ref="L83:L84"/>
    <mergeCell ref="A85:L85"/>
    <mergeCell ref="L56:L57"/>
    <mergeCell ref="A58:L58"/>
    <mergeCell ref="A73:L73"/>
    <mergeCell ref="A81:L81"/>
    <mergeCell ref="A82:L82"/>
    <mergeCell ref="A83:A84"/>
    <mergeCell ref="H83:H84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402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4">
        <v>1.0</v>
      </c>
      <c r="B5" s="15" t="s">
        <v>403</v>
      </c>
      <c r="C5" s="15" t="s">
        <v>61</v>
      </c>
      <c r="D5" s="16">
        <v>31399.0</v>
      </c>
      <c r="E5" s="17">
        <f t="shared" ref="E5:E25" si="1">DATEDIF(D5,"16.03.2025","y")</f>
        <v>39</v>
      </c>
      <c r="F5" s="18" t="s">
        <v>25</v>
      </c>
      <c r="G5" s="15" t="s">
        <v>31</v>
      </c>
      <c r="H5" s="14">
        <v>206.0</v>
      </c>
      <c r="I5" s="19">
        <v>0.07171296296296296</v>
      </c>
      <c r="J5" s="19">
        <f t="shared" ref="J5:J24" si="2">I5-$I$5</f>
        <v>0</v>
      </c>
      <c r="K5" s="20">
        <f t="shared" ref="K5:K24" si="3">I5/21.6</f>
        <v>0.003320044582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>
        <v>2.0</v>
      </c>
      <c r="B6" s="15" t="s">
        <v>404</v>
      </c>
      <c r="C6" s="15" t="s">
        <v>134</v>
      </c>
      <c r="D6" s="16">
        <v>31904.0</v>
      </c>
      <c r="E6" s="17">
        <f t="shared" si="1"/>
        <v>37</v>
      </c>
      <c r="F6" s="18" t="s">
        <v>25</v>
      </c>
      <c r="G6" s="15" t="s">
        <v>20</v>
      </c>
      <c r="H6" s="14">
        <v>78.0</v>
      </c>
      <c r="I6" s="19">
        <v>0.07386574074074075</v>
      </c>
      <c r="J6" s="19">
        <f t="shared" si="2"/>
        <v>0.002152777778</v>
      </c>
      <c r="K6" s="20">
        <f t="shared" si="3"/>
        <v>0.003419710219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4">
        <v>3.0</v>
      </c>
      <c r="B7" s="15" t="s">
        <v>33</v>
      </c>
      <c r="C7" s="15" t="s">
        <v>34</v>
      </c>
      <c r="D7" s="16">
        <v>30786.0</v>
      </c>
      <c r="E7" s="17">
        <f t="shared" si="1"/>
        <v>40</v>
      </c>
      <c r="F7" s="18" t="s">
        <v>36</v>
      </c>
      <c r="G7" s="15" t="s">
        <v>31</v>
      </c>
      <c r="H7" s="14">
        <v>146.0</v>
      </c>
      <c r="I7" s="19">
        <v>0.07966435185185185</v>
      </c>
      <c r="J7" s="19">
        <f t="shared" si="2"/>
        <v>0.007951388889</v>
      </c>
      <c r="K7" s="20">
        <f t="shared" si="3"/>
        <v>0.003688164438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4">
        <v>4.0</v>
      </c>
      <c r="B8" s="15" t="s">
        <v>405</v>
      </c>
      <c r="C8" s="15" t="s">
        <v>406</v>
      </c>
      <c r="D8" s="16">
        <v>23743.0</v>
      </c>
      <c r="E8" s="17">
        <f t="shared" si="1"/>
        <v>60</v>
      </c>
      <c r="F8" s="14" t="s">
        <v>245</v>
      </c>
      <c r="G8" s="15" t="s">
        <v>407</v>
      </c>
      <c r="H8" s="14">
        <v>220.0</v>
      </c>
      <c r="I8" s="19">
        <v>0.0797337962962963</v>
      </c>
      <c r="J8" s="19">
        <f t="shared" si="2"/>
        <v>0.008020833333</v>
      </c>
      <c r="K8" s="20">
        <f t="shared" si="3"/>
        <v>0.003691379458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4">
        <v>5.0</v>
      </c>
      <c r="B9" s="15" t="s">
        <v>324</v>
      </c>
      <c r="C9" s="15" t="s">
        <v>325</v>
      </c>
      <c r="D9" s="16">
        <v>33214.0</v>
      </c>
      <c r="E9" s="17">
        <f t="shared" si="1"/>
        <v>34</v>
      </c>
      <c r="F9" s="14" t="s">
        <v>30</v>
      </c>
      <c r="G9" s="15" t="s">
        <v>31</v>
      </c>
      <c r="H9" s="14">
        <v>5.0</v>
      </c>
      <c r="I9" s="19">
        <v>0.08329861111111111</v>
      </c>
      <c r="J9" s="19">
        <f t="shared" si="2"/>
        <v>0.01158564815</v>
      </c>
      <c r="K9" s="20">
        <f t="shared" si="3"/>
        <v>0.003856417181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4">
        <v>6.0</v>
      </c>
      <c r="B10" s="15" t="s">
        <v>408</v>
      </c>
      <c r="C10" s="15" t="s">
        <v>230</v>
      </c>
      <c r="D10" s="16">
        <v>27877.0</v>
      </c>
      <c r="E10" s="17">
        <f t="shared" si="1"/>
        <v>48</v>
      </c>
      <c r="F10" s="18" t="s">
        <v>19</v>
      </c>
      <c r="G10" s="15" t="s">
        <v>31</v>
      </c>
      <c r="H10" s="14">
        <v>204.0</v>
      </c>
      <c r="I10" s="19">
        <v>0.08377314814814815</v>
      </c>
      <c r="J10" s="19">
        <f t="shared" si="2"/>
        <v>0.01206018519</v>
      </c>
      <c r="K10" s="20">
        <f t="shared" si="3"/>
        <v>0.003878386488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4">
        <v>7.0</v>
      </c>
      <c r="B11" s="15" t="s">
        <v>409</v>
      </c>
      <c r="C11" s="15" t="s">
        <v>45</v>
      </c>
      <c r="D11" s="16">
        <v>35556.0</v>
      </c>
      <c r="E11" s="17">
        <f t="shared" si="1"/>
        <v>27</v>
      </c>
      <c r="F11" s="18" t="s">
        <v>30</v>
      </c>
      <c r="G11" s="15" t="s">
        <v>20</v>
      </c>
      <c r="H11" s="14">
        <v>145.0</v>
      </c>
      <c r="I11" s="19">
        <v>0.08534722222222223</v>
      </c>
      <c r="J11" s="19">
        <f t="shared" si="2"/>
        <v>0.01363425926</v>
      </c>
      <c r="K11" s="20">
        <f t="shared" si="3"/>
        <v>0.003951260288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4">
        <v>8.0</v>
      </c>
      <c r="B12" s="15" t="s">
        <v>410</v>
      </c>
      <c r="C12" s="15" t="s">
        <v>89</v>
      </c>
      <c r="D12" s="16">
        <v>34530.0</v>
      </c>
      <c r="E12" s="17">
        <f t="shared" si="1"/>
        <v>30</v>
      </c>
      <c r="F12" s="18" t="s">
        <v>30</v>
      </c>
      <c r="G12" s="15" t="s">
        <v>411</v>
      </c>
      <c r="H12" s="14">
        <v>147.0</v>
      </c>
      <c r="I12" s="19">
        <v>0.08541666666666667</v>
      </c>
      <c r="J12" s="19">
        <f t="shared" si="2"/>
        <v>0.0137037037</v>
      </c>
      <c r="K12" s="20">
        <f t="shared" si="3"/>
        <v>0.003954475309</v>
      </c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4">
        <v>9.0</v>
      </c>
      <c r="B13" s="15" t="s">
        <v>412</v>
      </c>
      <c r="C13" s="15" t="s">
        <v>55</v>
      </c>
      <c r="D13" s="16">
        <v>35929.0</v>
      </c>
      <c r="E13" s="17">
        <f t="shared" si="1"/>
        <v>26</v>
      </c>
      <c r="F13" s="14" t="s">
        <v>30</v>
      </c>
      <c r="G13" s="15" t="s">
        <v>20</v>
      </c>
      <c r="H13" s="14">
        <v>208.0</v>
      </c>
      <c r="I13" s="19">
        <v>0.08554398148148148</v>
      </c>
      <c r="J13" s="19">
        <f t="shared" si="2"/>
        <v>0.01383101852</v>
      </c>
      <c r="K13" s="20">
        <f t="shared" si="3"/>
        <v>0.003960369513</v>
      </c>
      <c r="L13" s="2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4">
        <v>10.0</v>
      </c>
      <c r="B14" s="15" t="s">
        <v>413</v>
      </c>
      <c r="C14" s="15" t="s">
        <v>34</v>
      </c>
      <c r="D14" s="16">
        <v>33400.0</v>
      </c>
      <c r="E14" s="17">
        <f t="shared" si="1"/>
        <v>33</v>
      </c>
      <c r="F14" s="14" t="s">
        <v>30</v>
      </c>
      <c r="G14" s="15" t="s">
        <v>31</v>
      </c>
      <c r="H14" s="14">
        <v>207.0</v>
      </c>
      <c r="I14" s="19">
        <v>0.08760416666666666</v>
      </c>
      <c r="J14" s="19">
        <f t="shared" si="2"/>
        <v>0.0158912037</v>
      </c>
      <c r="K14" s="20">
        <f t="shared" si="3"/>
        <v>0.004055748457</v>
      </c>
      <c r="L14" s="2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4">
        <v>11.0</v>
      </c>
      <c r="B15" s="15" t="s">
        <v>414</v>
      </c>
      <c r="C15" s="15" t="s">
        <v>145</v>
      </c>
      <c r="D15" s="16">
        <v>31742.0</v>
      </c>
      <c r="E15" s="17">
        <f t="shared" si="1"/>
        <v>38</v>
      </c>
      <c r="F15" s="18" t="s">
        <v>25</v>
      </c>
      <c r="G15" s="15" t="s">
        <v>31</v>
      </c>
      <c r="H15" s="14">
        <v>217.0</v>
      </c>
      <c r="I15" s="19">
        <v>0.08879629629629629</v>
      </c>
      <c r="J15" s="19">
        <f t="shared" si="2"/>
        <v>0.01708333333</v>
      </c>
      <c r="K15" s="20">
        <f t="shared" si="3"/>
        <v>0.004110939643</v>
      </c>
      <c r="L15" s="2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4">
        <v>12.0</v>
      </c>
      <c r="B16" s="15" t="s">
        <v>415</v>
      </c>
      <c r="C16" s="15" t="s">
        <v>38</v>
      </c>
      <c r="D16" s="16">
        <v>35076.0</v>
      </c>
      <c r="E16" s="17">
        <f t="shared" si="1"/>
        <v>29</v>
      </c>
      <c r="F16" s="18" t="s">
        <v>30</v>
      </c>
      <c r="G16" s="15" t="s">
        <v>416</v>
      </c>
      <c r="H16" s="14">
        <v>201.0</v>
      </c>
      <c r="I16" s="19">
        <v>0.09108796296296297</v>
      </c>
      <c r="J16" s="19">
        <f t="shared" si="2"/>
        <v>0.019375</v>
      </c>
      <c r="K16" s="20">
        <f t="shared" si="3"/>
        <v>0.004217035322</v>
      </c>
      <c r="L16" s="2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4">
        <v>13.0</v>
      </c>
      <c r="B17" s="15" t="s">
        <v>44</v>
      </c>
      <c r="C17" s="15" t="s">
        <v>45</v>
      </c>
      <c r="D17" s="16">
        <v>31616.0</v>
      </c>
      <c r="E17" s="17">
        <f t="shared" si="1"/>
        <v>38</v>
      </c>
      <c r="F17" s="18" t="s">
        <v>25</v>
      </c>
      <c r="G17" s="15" t="s">
        <v>20</v>
      </c>
      <c r="H17" s="14">
        <v>203.0</v>
      </c>
      <c r="I17" s="19">
        <v>0.09215277777777778</v>
      </c>
      <c r="J17" s="19">
        <f t="shared" si="2"/>
        <v>0.02043981481</v>
      </c>
      <c r="K17" s="20">
        <f t="shared" si="3"/>
        <v>0.004266332305</v>
      </c>
      <c r="L17" s="2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4">
        <v>14.0</v>
      </c>
      <c r="B18" s="15" t="s">
        <v>214</v>
      </c>
      <c r="C18" s="15" t="s">
        <v>41</v>
      </c>
      <c r="D18" s="16">
        <v>28233.0</v>
      </c>
      <c r="E18" s="17">
        <f t="shared" si="1"/>
        <v>47</v>
      </c>
      <c r="F18" s="14" t="s">
        <v>19</v>
      </c>
      <c r="G18" s="15" t="s">
        <v>31</v>
      </c>
      <c r="H18" s="14">
        <v>214.0</v>
      </c>
      <c r="I18" s="19">
        <v>0.09394675925925926</v>
      </c>
      <c r="J18" s="19">
        <f t="shared" si="2"/>
        <v>0.0222337963</v>
      </c>
      <c r="K18" s="20">
        <f t="shared" si="3"/>
        <v>0.004349387003</v>
      </c>
      <c r="L18" s="2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4">
        <v>15.0</v>
      </c>
      <c r="B19" s="15" t="s">
        <v>417</v>
      </c>
      <c r="C19" s="15" t="s">
        <v>23</v>
      </c>
      <c r="D19" s="16">
        <v>32863.0</v>
      </c>
      <c r="E19" s="17">
        <f t="shared" si="1"/>
        <v>35</v>
      </c>
      <c r="F19" s="14" t="s">
        <v>25</v>
      </c>
      <c r="G19" s="15" t="s">
        <v>31</v>
      </c>
      <c r="H19" s="14">
        <v>209.0</v>
      </c>
      <c r="I19" s="19">
        <v>0.0984375</v>
      </c>
      <c r="J19" s="19">
        <f t="shared" si="2"/>
        <v>0.02672453704</v>
      </c>
      <c r="K19" s="20">
        <f t="shared" si="3"/>
        <v>0.004557291667</v>
      </c>
      <c r="L19" s="2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4">
        <v>16.0</v>
      </c>
      <c r="B20" s="15" t="s">
        <v>126</v>
      </c>
      <c r="C20" s="15" t="s">
        <v>127</v>
      </c>
      <c r="D20" s="16">
        <v>28594.0</v>
      </c>
      <c r="E20" s="17">
        <f t="shared" si="1"/>
        <v>46</v>
      </c>
      <c r="F20" s="18" t="s">
        <v>19</v>
      </c>
      <c r="G20" s="15" t="s">
        <v>20</v>
      </c>
      <c r="H20" s="14">
        <v>211.0</v>
      </c>
      <c r="I20" s="19">
        <v>0.09847222222222222</v>
      </c>
      <c r="J20" s="19">
        <f t="shared" si="2"/>
        <v>0.02675925926</v>
      </c>
      <c r="K20" s="20">
        <f t="shared" si="3"/>
        <v>0.004558899177</v>
      </c>
      <c r="L20" s="2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17.0</v>
      </c>
      <c r="B21" s="15" t="s">
        <v>60</v>
      </c>
      <c r="C21" s="15" t="s">
        <v>61</v>
      </c>
      <c r="D21" s="16">
        <v>33201.0</v>
      </c>
      <c r="E21" s="17">
        <f t="shared" si="1"/>
        <v>34</v>
      </c>
      <c r="F21" s="18" t="s">
        <v>30</v>
      </c>
      <c r="G21" s="15" t="s">
        <v>63</v>
      </c>
      <c r="H21" s="14">
        <v>219.0</v>
      </c>
      <c r="I21" s="19">
        <v>0.1005324074074074</v>
      </c>
      <c r="J21" s="19">
        <f t="shared" si="2"/>
        <v>0.02881944444</v>
      </c>
      <c r="K21" s="20">
        <f t="shared" si="3"/>
        <v>0.004654278121</v>
      </c>
      <c r="L21" s="2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18.0</v>
      </c>
      <c r="B22" s="15" t="s">
        <v>57</v>
      </c>
      <c r="C22" s="15" t="s">
        <v>58</v>
      </c>
      <c r="D22" s="16">
        <v>35585.0</v>
      </c>
      <c r="E22" s="17">
        <f t="shared" si="1"/>
        <v>27</v>
      </c>
      <c r="F22" s="18" t="s">
        <v>30</v>
      </c>
      <c r="G22" s="15" t="s">
        <v>20</v>
      </c>
      <c r="H22" s="14">
        <v>216.0</v>
      </c>
      <c r="I22" s="19">
        <v>0.10502314814814814</v>
      </c>
      <c r="J22" s="19">
        <f t="shared" si="2"/>
        <v>0.03331018519</v>
      </c>
      <c r="K22" s="20">
        <f t="shared" si="3"/>
        <v>0.004862182785</v>
      </c>
      <c r="L22" s="2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19.0</v>
      </c>
      <c r="B23" s="15" t="s">
        <v>418</v>
      </c>
      <c r="C23" s="15" t="s">
        <v>122</v>
      </c>
      <c r="D23" s="16">
        <v>29511.0</v>
      </c>
      <c r="E23" s="17">
        <f t="shared" si="1"/>
        <v>44</v>
      </c>
      <c r="F23" s="14" t="s">
        <v>36</v>
      </c>
      <c r="G23" s="15" t="s">
        <v>31</v>
      </c>
      <c r="H23" s="14">
        <v>143.0</v>
      </c>
      <c r="I23" s="19">
        <v>0.10591435185185186</v>
      </c>
      <c r="J23" s="19">
        <f t="shared" si="2"/>
        <v>0.03420138889</v>
      </c>
      <c r="K23" s="20">
        <f t="shared" si="3"/>
        <v>0.004903442215</v>
      </c>
      <c r="L23" s="2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20.0</v>
      </c>
      <c r="B24" s="15" t="s">
        <v>144</v>
      </c>
      <c r="C24" s="15" t="s">
        <v>419</v>
      </c>
      <c r="D24" s="16">
        <v>29637.0</v>
      </c>
      <c r="E24" s="17">
        <f t="shared" si="1"/>
        <v>44</v>
      </c>
      <c r="F24" s="14" t="s">
        <v>36</v>
      </c>
      <c r="G24" s="15" t="s">
        <v>420</v>
      </c>
      <c r="H24" s="14">
        <v>210.0</v>
      </c>
      <c r="I24" s="19">
        <v>0.10706018518518519</v>
      </c>
      <c r="J24" s="19">
        <f t="shared" si="2"/>
        <v>0.03534722222</v>
      </c>
      <c r="K24" s="20">
        <f t="shared" si="3"/>
        <v>0.004956490055</v>
      </c>
      <c r="L24" s="2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2"/>
      <c r="B25" s="33" t="s">
        <v>421</v>
      </c>
      <c r="C25" s="33" t="s">
        <v>17</v>
      </c>
      <c r="D25" s="34">
        <v>31666.0</v>
      </c>
      <c r="E25" s="35">
        <f t="shared" si="1"/>
        <v>38</v>
      </c>
      <c r="F25" s="32" t="s">
        <v>25</v>
      </c>
      <c r="G25" s="33" t="s">
        <v>31</v>
      </c>
      <c r="H25" s="40"/>
      <c r="I25" s="36" t="s">
        <v>70</v>
      </c>
      <c r="J25" s="43"/>
      <c r="K25" s="43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3" t="s">
        <v>76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>
        <v>1.0</v>
      </c>
      <c r="B27" s="15" t="s">
        <v>422</v>
      </c>
      <c r="C27" s="15" t="s">
        <v>196</v>
      </c>
      <c r="D27" s="16">
        <v>32160.0</v>
      </c>
      <c r="E27" s="17">
        <f t="shared" ref="E27:E30" si="4">DATEDIF(D27,"16.03.2025","y")</f>
        <v>37</v>
      </c>
      <c r="F27" s="18" t="s">
        <v>168</v>
      </c>
      <c r="G27" s="15" t="s">
        <v>31</v>
      </c>
      <c r="H27" s="14">
        <v>218.0</v>
      </c>
      <c r="I27" s="19">
        <v>0.09511574074074074</v>
      </c>
      <c r="J27" s="19">
        <f t="shared" ref="J27:J30" si="5">I27-$I$27</f>
        <v>0</v>
      </c>
      <c r="K27" s="20">
        <f t="shared" ref="K27:K30" si="6">I27/21.6</f>
        <v>0.004403506516</v>
      </c>
      <c r="L27" s="21" t="s">
        <v>21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>
        <v>2.0</v>
      </c>
      <c r="B28" s="15" t="s">
        <v>423</v>
      </c>
      <c r="C28" s="15" t="s">
        <v>262</v>
      </c>
      <c r="D28" s="16">
        <v>33505.0</v>
      </c>
      <c r="E28" s="17">
        <f t="shared" si="4"/>
        <v>33</v>
      </c>
      <c r="F28" s="18" t="s">
        <v>175</v>
      </c>
      <c r="G28" s="15" t="s">
        <v>20</v>
      </c>
      <c r="H28" s="14">
        <v>215.0</v>
      </c>
      <c r="I28" s="19">
        <v>0.09844907407407408</v>
      </c>
      <c r="J28" s="19">
        <f t="shared" si="5"/>
        <v>0.003333333333</v>
      </c>
      <c r="K28" s="20">
        <f t="shared" si="6"/>
        <v>0.004557827503</v>
      </c>
      <c r="L28" s="22" t="s">
        <v>26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>
        <v>3.0</v>
      </c>
      <c r="B29" s="15" t="s">
        <v>424</v>
      </c>
      <c r="C29" s="15" t="s">
        <v>156</v>
      </c>
      <c r="D29" s="16">
        <v>33750.0</v>
      </c>
      <c r="E29" s="17">
        <f t="shared" si="4"/>
        <v>32</v>
      </c>
      <c r="F29" s="18" t="s">
        <v>175</v>
      </c>
      <c r="G29" s="15" t="s">
        <v>20</v>
      </c>
      <c r="H29" s="14">
        <v>212.0</v>
      </c>
      <c r="I29" s="19">
        <v>0.11325231481481482</v>
      </c>
      <c r="J29" s="19">
        <f t="shared" si="5"/>
        <v>0.01813657407</v>
      </c>
      <c r="K29" s="20">
        <f t="shared" si="6"/>
        <v>0.005243162723</v>
      </c>
      <c r="L29" s="23" t="s">
        <v>32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4.0</v>
      </c>
      <c r="B30" s="15" t="s">
        <v>77</v>
      </c>
      <c r="C30" s="15" t="s">
        <v>78</v>
      </c>
      <c r="D30" s="16">
        <v>30201.0</v>
      </c>
      <c r="E30" s="17">
        <f t="shared" si="4"/>
        <v>42</v>
      </c>
      <c r="F30" s="18" t="s">
        <v>80</v>
      </c>
      <c r="G30" s="15" t="s">
        <v>20</v>
      </c>
      <c r="H30" s="14">
        <v>205.0</v>
      </c>
      <c r="I30" s="19">
        <v>0.1357986111111111</v>
      </c>
      <c r="J30" s="19">
        <f t="shared" si="5"/>
        <v>0.04068287037</v>
      </c>
      <c r="K30" s="20">
        <f t="shared" si="6"/>
        <v>0.006286972737</v>
      </c>
      <c r="L30" s="2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" t="s">
        <v>425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5" t="s">
        <v>1</v>
      </c>
      <c r="B33" s="7" t="s">
        <v>2</v>
      </c>
      <c r="C33" s="2"/>
      <c r="D33" s="2"/>
      <c r="E33" s="2"/>
      <c r="F33" s="2"/>
      <c r="G33" s="3"/>
      <c r="H33" s="5" t="s">
        <v>3</v>
      </c>
      <c r="I33" s="7" t="s">
        <v>4</v>
      </c>
      <c r="J33" s="2"/>
      <c r="K33" s="8"/>
      <c r="L33" s="5" t="s">
        <v>5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9"/>
      <c r="B34" s="10" t="s">
        <v>6</v>
      </c>
      <c r="C34" s="11" t="s">
        <v>7</v>
      </c>
      <c r="D34" s="12" t="s">
        <v>8</v>
      </c>
      <c r="E34" s="11" t="s">
        <v>9</v>
      </c>
      <c r="F34" s="11" t="s">
        <v>10</v>
      </c>
      <c r="G34" s="10" t="s">
        <v>11</v>
      </c>
      <c r="H34" s="9"/>
      <c r="I34" s="10" t="s">
        <v>12</v>
      </c>
      <c r="J34" s="10" t="s">
        <v>13</v>
      </c>
      <c r="K34" s="10" t="s">
        <v>14</v>
      </c>
      <c r="L34" s="9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3" t="s">
        <v>15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1.0</v>
      </c>
      <c r="B36" s="15" t="s">
        <v>426</v>
      </c>
      <c r="C36" s="15" t="s">
        <v>230</v>
      </c>
      <c r="D36" s="16">
        <v>35037.0</v>
      </c>
      <c r="E36" s="17">
        <f t="shared" ref="E36:E61" si="7">DATEDIF(D36,"16.03.2025","y")</f>
        <v>29</v>
      </c>
      <c r="F36" s="18" t="s">
        <v>30</v>
      </c>
      <c r="G36" s="15" t="s">
        <v>20</v>
      </c>
      <c r="H36" s="14">
        <v>138.0</v>
      </c>
      <c r="I36" s="19">
        <v>0.032928240740740744</v>
      </c>
      <c r="J36" s="19">
        <f t="shared" ref="J36:J61" si="8">I36-$I$36</f>
        <v>0</v>
      </c>
      <c r="K36" s="20">
        <f t="shared" ref="K36:K61" si="9">I36/10.8</f>
        <v>0.00304891118</v>
      </c>
      <c r="L36" s="21" t="s">
        <v>21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2.0</v>
      </c>
      <c r="B37" s="15" t="s">
        <v>331</v>
      </c>
      <c r="C37" s="15" t="s">
        <v>145</v>
      </c>
      <c r="D37" s="16">
        <v>36322.0</v>
      </c>
      <c r="E37" s="17">
        <f t="shared" si="7"/>
        <v>25</v>
      </c>
      <c r="F37" s="18" t="s">
        <v>30</v>
      </c>
      <c r="G37" s="15" t="s">
        <v>333</v>
      </c>
      <c r="H37" s="14">
        <v>127.0</v>
      </c>
      <c r="I37" s="19">
        <v>0.03346064814814815</v>
      </c>
      <c r="J37" s="19">
        <f t="shared" si="8"/>
        <v>0.0005324074074</v>
      </c>
      <c r="K37" s="20">
        <f t="shared" si="9"/>
        <v>0.003098208162</v>
      </c>
      <c r="L37" s="22" t="s">
        <v>26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3.0</v>
      </c>
      <c r="B38" s="15" t="s">
        <v>86</v>
      </c>
      <c r="C38" s="15" t="s">
        <v>55</v>
      </c>
      <c r="D38" s="16">
        <v>33417.0</v>
      </c>
      <c r="E38" s="17">
        <f t="shared" si="7"/>
        <v>33</v>
      </c>
      <c r="F38" s="18" t="s">
        <v>30</v>
      </c>
      <c r="G38" s="15" t="s">
        <v>20</v>
      </c>
      <c r="H38" s="14">
        <v>102.0</v>
      </c>
      <c r="I38" s="19">
        <v>0.03467592592592592</v>
      </c>
      <c r="J38" s="19">
        <f t="shared" si="8"/>
        <v>0.001747685185</v>
      </c>
      <c r="K38" s="20">
        <f t="shared" si="9"/>
        <v>0.003210733882</v>
      </c>
      <c r="L38" s="23" t="s">
        <v>32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4.0</v>
      </c>
      <c r="B39" s="15" t="s">
        <v>427</v>
      </c>
      <c r="C39" s="15" t="s">
        <v>145</v>
      </c>
      <c r="D39" s="16">
        <v>32825.0</v>
      </c>
      <c r="E39" s="17">
        <f t="shared" si="7"/>
        <v>35</v>
      </c>
      <c r="F39" s="18" t="s">
        <v>25</v>
      </c>
      <c r="G39" s="15" t="s">
        <v>20</v>
      </c>
      <c r="H39" s="14">
        <v>109.0</v>
      </c>
      <c r="I39" s="19">
        <v>0.03730324074074074</v>
      </c>
      <c r="J39" s="19">
        <f t="shared" si="8"/>
        <v>0.004375</v>
      </c>
      <c r="K39" s="20">
        <f t="shared" si="9"/>
        <v>0.003454003772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5.0</v>
      </c>
      <c r="B40" s="15" t="s">
        <v>428</v>
      </c>
      <c r="C40" s="15" t="s">
        <v>28</v>
      </c>
      <c r="D40" s="16">
        <v>32042.0</v>
      </c>
      <c r="E40" s="17">
        <f t="shared" si="7"/>
        <v>37</v>
      </c>
      <c r="F40" s="18" t="s">
        <v>25</v>
      </c>
      <c r="G40" s="15" t="s">
        <v>20</v>
      </c>
      <c r="H40" s="14">
        <v>107.0</v>
      </c>
      <c r="I40" s="19">
        <v>0.03982638888888889</v>
      </c>
      <c r="J40" s="19">
        <f t="shared" si="8"/>
        <v>0.006898148148</v>
      </c>
      <c r="K40" s="20">
        <f t="shared" si="9"/>
        <v>0.003687628601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6.0</v>
      </c>
      <c r="B41" s="15" t="s">
        <v>429</v>
      </c>
      <c r="C41" s="15" t="s">
        <v>430</v>
      </c>
      <c r="D41" s="16">
        <v>34453.0</v>
      </c>
      <c r="E41" s="17">
        <f t="shared" si="7"/>
        <v>30</v>
      </c>
      <c r="F41" s="18" t="s">
        <v>30</v>
      </c>
      <c r="G41" s="15" t="s">
        <v>20</v>
      </c>
      <c r="H41" s="14">
        <v>126.0</v>
      </c>
      <c r="I41" s="19">
        <v>0.04038194444444444</v>
      </c>
      <c r="J41" s="19">
        <f t="shared" si="8"/>
        <v>0.007453703704</v>
      </c>
      <c r="K41" s="20">
        <f t="shared" si="9"/>
        <v>0.00373906893</v>
      </c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7.0</v>
      </c>
      <c r="B42" s="15" t="s">
        <v>110</v>
      </c>
      <c r="C42" s="15" t="s">
        <v>68</v>
      </c>
      <c r="D42" s="16">
        <v>30184.0</v>
      </c>
      <c r="E42" s="17">
        <f t="shared" si="7"/>
        <v>42</v>
      </c>
      <c r="F42" s="18" t="s">
        <v>36</v>
      </c>
      <c r="G42" s="15" t="s">
        <v>20</v>
      </c>
      <c r="H42" s="14">
        <v>103.0</v>
      </c>
      <c r="I42" s="19">
        <v>0.04050925925925926</v>
      </c>
      <c r="J42" s="19">
        <f t="shared" si="8"/>
        <v>0.007581018519</v>
      </c>
      <c r="K42" s="20">
        <f t="shared" si="9"/>
        <v>0.003750857339</v>
      </c>
      <c r="L42" s="2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8.0</v>
      </c>
      <c r="B43" s="15" t="s">
        <v>431</v>
      </c>
      <c r="C43" s="15" t="s">
        <v>348</v>
      </c>
      <c r="D43" s="16">
        <v>30767.0</v>
      </c>
      <c r="E43" s="17">
        <f t="shared" si="7"/>
        <v>40</v>
      </c>
      <c r="F43" s="18" t="s">
        <v>36</v>
      </c>
      <c r="G43" s="15" t="s">
        <v>20</v>
      </c>
      <c r="H43" s="14">
        <v>130.0</v>
      </c>
      <c r="I43" s="19">
        <v>0.040671296296296296</v>
      </c>
      <c r="J43" s="19">
        <f t="shared" si="8"/>
        <v>0.007743055556</v>
      </c>
      <c r="K43" s="20">
        <f t="shared" si="9"/>
        <v>0.003765860768</v>
      </c>
      <c r="L43" s="2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9.0</v>
      </c>
      <c r="B44" s="15" t="s">
        <v>432</v>
      </c>
      <c r="C44" s="15" t="s">
        <v>89</v>
      </c>
      <c r="D44" s="16">
        <v>29019.0</v>
      </c>
      <c r="E44" s="17">
        <f t="shared" si="7"/>
        <v>45</v>
      </c>
      <c r="F44" s="18" t="s">
        <v>19</v>
      </c>
      <c r="G44" s="15" t="s">
        <v>31</v>
      </c>
      <c r="H44" s="14">
        <v>111.0</v>
      </c>
      <c r="I44" s="19">
        <v>0.04092592592592593</v>
      </c>
      <c r="J44" s="19">
        <f t="shared" si="8"/>
        <v>0.007997685185</v>
      </c>
      <c r="K44" s="20">
        <f t="shared" si="9"/>
        <v>0.003789437586</v>
      </c>
      <c r="L44" s="2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>
        <v>10.0</v>
      </c>
      <c r="B45" s="15" t="s">
        <v>150</v>
      </c>
      <c r="C45" s="15" t="s">
        <v>151</v>
      </c>
      <c r="D45" s="16">
        <v>28542.0</v>
      </c>
      <c r="E45" s="17">
        <f t="shared" si="7"/>
        <v>47</v>
      </c>
      <c r="F45" s="18" t="s">
        <v>19</v>
      </c>
      <c r="G45" s="15" t="s">
        <v>20</v>
      </c>
      <c r="H45" s="14">
        <v>108.0</v>
      </c>
      <c r="I45" s="19">
        <v>0.04113425925925926</v>
      </c>
      <c r="J45" s="19">
        <f t="shared" si="8"/>
        <v>0.008206018519</v>
      </c>
      <c r="K45" s="20">
        <f t="shared" si="9"/>
        <v>0.003808727709</v>
      </c>
      <c r="L45" s="2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11.0</v>
      </c>
      <c r="B46" s="15" t="s">
        <v>152</v>
      </c>
      <c r="C46" s="15" t="s">
        <v>38</v>
      </c>
      <c r="D46" s="16">
        <v>31681.0</v>
      </c>
      <c r="E46" s="17">
        <f t="shared" si="7"/>
        <v>38</v>
      </c>
      <c r="F46" s="18" t="s">
        <v>25</v>
      </c>
      <c r="G46" s="15" t="s">
        <v>31</v>
      </c>
      <c r="H46" s="14">
        <v>131.0</v>
      </c>
      <c r="I46" s="19">
        <v>0.04113425925925926</v>
      </c>
      <c r="J46" s="19">
        <f t="shared" si="8"/>
        <v>0.008206018519</v>
      </c>
      <c r="K46" s="20">
        <f t="shared" si="9"/>
        <v>0.003808727709</v>
      </c>
      <c r="L46" s="2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12.0</v>
      </c>
      <c r="B47" s="15" t="s">
        <v>433</v>
      </c>
      <c r="C47" s="15" t="s">
        <v>434</v>
      </c>
      <c r="D47" s="16">
        <v>32490.0</v>
      </c>
      <c r="E47" s="17">
        <f t="shared" si="7"/>
        <v>36</v>
      </c>
      <c r="F47" s="18" t="s">
        <v>25</v>
      </c>
      <c r="G47" s="15" t="s">
        <v>20</v>
      </c>
      <c r="H47" s="14">
        <v>133.0</v>
      </c>
      <c r="I47" s="19">
        <v>0.042708333333333334</v>
      </c>
      <c r="J47" s="19">
        <f t="shared" si="8"/>
        <v>0.009780092593</v>
      </c>
      <c r="K47" s="20">
        <f t="shared" si="9"/>
        <v>0.003954475309</v>
      </c>
      <c r="L47" s="2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13.0</v>
      </c>
      <c r="B48" s="15" t="s">
        <v>342</v>
      </c>
      <c r="C48" s="15" t="s">
        <v>55</v>
      </c>
      <c r="D48" s="16">
        <v>31902.0</v>
      </c>
      <c r="E48" s="17">
        <f t="shared" si="7"/>
        <v>37</v>
      </c>
      <c r="F48" s="18" t="s">
        <v>25</v>
      </c>
      <c r="G48" s="15" t="s">
        <v>20</v>
      </c>
      <c r="H48" s="14">
        <v>115.0</v>
      </c>
      <c r="I48" s="19">
        <v>0.04337962962962963</v>
      </c>
      <c r="J48" s="19">
        <f t="shared" si="8"/>
        <v>0.01045138889</v>
      </c>
      <c r="K48" s="20">
        <f t="shared" si="9"/>
        <v>0.004016632373</v>
      </c>
      <c r="L48" s="2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14.0</v>
      </c>
      <c r="B49" s="15" t="s">
        <v>223</v>
      </c>
      <c r="C49" s="15" t="s">
        <v>224</v>
      </c>
      <c r="D49" s="16">
        <v>29054.0</v>
      </c>
      <c r="E49" s="17">
        <f t="shared" si="7"/>
        <v>45</v>
      </c>
      <c r="F49" s="18" t="s">
        <v>19</v>
      </c>
      <c r="G49" s="15" t="s">
        <v>31</v>
      </c>
      <c r="H49" s="14">
        <v>112.0</v>
      </c>
      <c r="I49" s="19">
        <v>0.04362268518518519</v>
      </c>
      <c r="J49" s="19">
        <f t="shared" si="8"/>
        <v>0.01069444444</v>
      </c>
      <c r="K49" s="20">
        <f t="shared" si="9"/>
        <v>0.004039137517</v>
      </c>
      <c r="L49" s="2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15.0</v>
      </c>
      <c r="B50" s="15" t="s">
        <v>44</v>
      </c>
      <c r="C50" s="15" t="s">
        <v>45</v>
      </c>
      <c r="D50" s="16">
        <v>31616.0</v>
      </c>
      <c r="E50" s="17">
        <f t="shared" si="7"/>
        <v>38</v>
      </c>
      <c r="F50" s="18" t="s">
        <v>25</v>
      </c>
      <c r="G50" s="15" t="s">
        <v>20</v>
      </c>
      <c r="H50" s="14">
        <v>203.0</v>
      </c>
      <c r="I50" s="19">
        <v>0.043912037037037034</v>
      </c>
      <c r="J50" s="19">
        <f t="shared" si="8"/>
        <v>0.0109837963</v>
      </c>
      <c r="K50" s="20">
        <f t="shared" si="9"/>
        <v>0.004065929355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16.0</v>
      </c>
      <c r="B51" s="15" t="s">
        <v>124</v>
      </c>
      <c r="C51" s="15" t="s">
        <v>89</v>
      </c>
      <c r="D51" s="16">
        <v>31599.0</v>
      </c>
      <c r="E51" s="17">
        <f t="shared" si="7"/>
        <v>38</v>
      </c>
      <c r="F51" s="18" t="s">
        <v>25</v>
      </c>
      <c r="G51" s="15" t="s">
        <v>20</v>
      </c>
      <c r="H51" s="14">
        <v>116.0</v>
      </c>
      <c r="I51" s="19">
        <v>0.04662037037037037</v>
      </c>
      <c r="J51" s="19">
        <f t="shared" si="8"/>
        <v>0.01369212963</v>
      </c>
      <c r="K51" s="20">
        <f t="shared" si="9"/>
        <v>0.00431670096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17.0</v>
      </c>
      <c r="B52" s="15" t="s">
        <v>435</v>
      </c>
      <c r="C52" s="15" t="s">
        <v>17</v>
      </c>
      <c r="D52" s="16">
        <v>32407.0</v>
      </c>
      <c r="E52" s="17">
        <f t="shared" si="7"/>
        <v>36</v>
      </c>
      <c r="F52" s="18" t="s">
        <v>25</v>
      </c>
      <c r="G52" s="15" t="s">
        <v>20</v>
      </c>
      <c r="H52" s="14">
        <v>124.0</v>
      </c>
      <c r="I52" s="19">
        <v>0.04787037037037037</v>
      </c>
      <c r="J52" s="19">
        <f t="shared" si="8"/>
        <v>0.01494212963</v>
      </c>
      <c r="K52" s="20">
        <f t="shared" si="9"/>
        <v>0.004432441701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18.0</v>
      </c>
      <c r="B53" s="15" t="s">
        <v>436</v>
      </c>
      <c r="C53" s="15" t="s">
        <v>55</v>
      </c>
      <c r="D53" s="16">
        <v>28864.0</v>
      </c>
      <c r="E53" s="17">
        <f t="shared" si="7"/>
        <v>46</v>
      </c>
      <c r="F53" s="18" t="s">
        <v>19</v>
      </c>
      <c r="G53" s="15" t="s">
        <v>20</v>
      </c>
      <c r="H53" s="14">
        <v>135.0</v>
      </c>
      <c r="I53" s="19">
        <v>0.04950231481481481</v>
      </c>
      <c r="J53" s="19">
        <f t="shared" si="8"/>
        <v>0.01657407407</v>
      </c>
      <c r="K53" s="20">
        <f t="shared" si="9"/>
        <v>0.004583547668</v>
      </c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>
        <v>19.0</v>
      </c>
      <c r="B54" s="15" t="s">
        <v>437</v>
      </c>
      <c r="C54" s="15" t="s">
        <v>28</v>
      </c>
      <c r="D54" s="16">
        <v>23521.0</v>
      </c>
      <c r="E54" s="17">
        <f t="shared" si="7"/>
        <v>60</v>
      </c>
      <c r="F54" s="18" t="s">
        <v>245</v>
      </c>
      <c r="G54" s="15" t="s">
        <v>20</v>
      </c>
      <c r="H54" s="14">
        <v>118.0</v>
      </c>
      <c r="I54" s="19">
        <v>0.05037037037037037</v>
      </c>
      <c r="J54" s="19">
        <f t="shared" si="8"/>
        <v>0.01744212963</v>
      </c>
      <c r="K54" s="20">
        <f t="shared" si="9"/>
        <v>0.004663923182</v>
      </c>
      <c r="L54" s="2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>
        <v>20.0</v>
      </c>
      <c r="B55" s="15" t="s">
        <v>438</v>
      </c>
      <c r="C55" s="15" t="s">
        <v>55</v>
      </c>
      <c r="D55" s="16">
        <v>31691.0</v>
      </c>
      <c r="E55" s="17">
        <f t="shared" si="7"/>
        <v>38</v>
      </c>
      <c r="F55" s="18" t="s">
        <v>25</v>
      </c>
      <c r="G55" s="15" t="s">
        <v>20</v>
      </c>
      <c r="H55" s="14">
        <v>142.0</v>
      </c>
      <c r="I55" s="19">
        <v>0.051458333333333335</v>
      </c>
      <c r="J55" s="19">
        <f t="shared" si="8"/>
        <v>0.01853009259</v>
      </c>
      <c r="K55" s="20">
        <f t="shared" si="9"/>
        <v>0.004764660494</v>
      </c>
      <c r="L55" s="2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>
        <v>21.0</v>
      </c>
      <c r="B56" s="15" t="s">
        <v>350</v>
      </c>
      <c r="C56" s="15" t="s">
        <v>28</v>
      </c>
      <c r="D56" s="16">
        <v>22313.0</v>
      </c>
      <c r="E56" s="17">
        <f t="shared" si="7"/>
        <v>64</v>
      </c>
      <c r="F56" s="18" t="s">
        <v>245</v>
      </c>
      <c r="G56" s="15" t="s">
        <v>20</v>
      </c>
      <c r="H56" s="14">
        <v>136.0</v>
      </c>
      <c r="I56" s="19">
        <v>0.05555555555555555</v>
      </c>
      <c r="J56" s="19">
        <f t="shared" si="8"/>
        <v>0.02262731481</v>
      </c>
      <c r="K56" s="20">
        <f t="shared" si="9"/>
        <v>0.005144032922</v>
      </c>
      <c r="L56" s="2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>
        <v>22.0</v>
      </c>
      <c r="B57" s="15" t="s">
        <v>439</v>
      </c>
      <c r="C57" s="15" t="s">
        <v>28</v>
      </c>
      <c r="D57" s="16">
        <v>35465.0</v>
      </c>
      <c r="E57" s="17">
        <f t="shared" si="7"/>
        <v>28</v>
      </c>
      <c r="F57" s="18" t="s">
        <v>30</v>
      </c>
      <c r="G57" s="15" t="s">
        <v>20</v>
      </c>
      <c r="H57" s="14">
        <v>106.0</v>
      </c>
      <c r="I57" s="19">
        <v>0.058298611111111114</v>
      </c>
      <c r="J57" s="19">
        <f t="shared" si="8"/>
        <v>0.02537037037</v>
      </c>
      <c r="K57" s="20">
        <f t="shared" si="9"/>
        <v>0.005398019547</v>
      </c>
      <c r="L57" s="2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23.0</v>
      </c>
      <c r="B58" s="15" t="s">
        <v>354</v>
      </c>
      <c r="C58" s="15" t="s">
        <v>50</v>
      </c>
      <c r="D58" s="16">
        <v>28971.0</v>
      </c>
      <c r="E58" s="17">
        <f t="shared" si="7"/>
        <v>45</v>
      </c>
      <c r="F58" s="18" t="s">
        <v>19</v>
      </c>
      <c r="G58" s="15" t="s">
        <v>31</v>
      </c>
      <c r="H58" s="14">
        <v>129.0</v>
      </c>
      <c r="I58" s="19">
        <v>0.06197916666666667</v>
      </c>
      <c r="J58" s="19">
        <f t="shared" si="8"/>
        <v>0.02905092593</v>
      </c>
      <c r="K58" s="20">
        <f t="shared" si="9"/>
        <v>0.005738811728</v>
      </c>
      <c r="L58" s="2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>
        <v>24.0</v>
      </c>
      <c r="B59" s="15" t="s">
        <v>229</v>
      </c>
      <c r="C59" s="15" t="s">
        <v>230</v>
      </c>
      <c r="D59" s="16">
        <v>34742.0</v>
      </c>
      <c r="E59" s="17">
        <f t="shared" si="7"/>
        <v>30</v>
      </c>
      <c r="F59" s="18" t="s">
        <v>30</v>
      </c>
      <c r="G59" s="15" t="s">
        <v>20</v>
      </c>
      <c r="H59" s="14">
        <v>120.0</v>
      </c>
      <c r="I59" s="19">
        <v>0.06805555555555555</v>
      </c>
      <c r="J59" s="19">
        <f t="shared" si="8"/>
        <v>0.03512731481</v>
      </c>
      <c r="K59" s="20">
        <f t="shared" si="9"/>
        <v>0.006301440329</v>
      </c>
      <c r="L59" s="2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>
        <v>25.0</v>
      </c>
      <c r="B60" s="15" t="s">
        <v>40</v>
      </c>
      <c r="C60" s="15" t="s">
        <v>41</v>
      </c>
      <c r="D60" s="16">
        <v>32346.0</v>
      </c>
      <c r="E60" s="17">
        <f t="shared" si="7"/>
        <v>36</v>
      </c>
      <c r="F60" s="18" t="s">
        <v>25</v>
      </c>
      <c r="G60" s="15" t="s">
        <v>43</v>
      </c>
      <c r="H60" s="14">
        <v>213.0</v>
      </c>
      <c r="I60" s="19">
        <v>0.07076388888888889</v>
      </c>
      <c r="J60" s="19">
        <f t="shared" si="8"/>
        <v>0.03783564815</v>
      </c>
      <c r="K60" s="20">
        <f t="shared" si="9"/>
        <v>0.006552211934</v>
      </c>
      <c r="L60" s="2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>
        <v>26.0</v>
      </c>
      <c r="B61" s="15" t="s">
        <v>440</v>
      </c>
      <c r="C61" s="15" t="s">
        <v>137</v>
      </c>
      <c r="D61" s="16">
        <v>32987.0</v>
      </c>
      <c r="E61" s="17">
        <f t="shared" si="7"/>
        <v>34</v>
      </c>
      <c r="F61" s="18" t="s">
        <v>30</v>
      </c>
      <c r="G61" s="15" t="s">
        <v>20</v>
      </c>
      <c r="H61" s="14">
        <v>119.0</v>
      </c>
      <c r="I61" s="19">
        <v>0.07826388888888888</v>
      </c>
      <c r="J61" s="19">
        <f t="shared" si="8"/>
        <v>0.04533564815</v>
      </c>
      <c r="K61" s="20">
        <f t="shared" si="9"/>
        <v>0.007246656379</v>
      </c>
      <c r="L61" s="2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3" t="s">
        <v>76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1.0</v>
      </c>
      <c r="B63" s="15" t="s">
        <v>258</v>
      </c>
      <c r="C63" s="15" t="s">
        <v>259</v>
      </c>
      <c r="D63" s="16">
        <v>30484.0</v>
      </c>
      <c r="E63" s="17">
        <f t="shared" ref="E63:E82" si="10">DATEDIF(D63,"16.03.2025","y")</f>
        <v>41</v>
      </c>
      <c r="F63" s="18" t="s">
        <v>80</v>
      </c>
      <c r="G63" s="15" t="s">
        <v>31</v>
      </c>
      <c r="H63" s="14">
        <v>134.0</v>
      </c>
      <c r="I63" s="19">
        <v>0.043611111111111114</v>
      </c>
      <c r="J63" s="19">
        <f t="shared" ref="J63:J82" si="11">I63-$I$63</f>
        <v>0</v>
      </c>
      <c r="K63" s="20">
        <f t="shared" ref="K63:K82" si="12">I63/10.8</f>
        <v>0.004038065844</v>
      </c>
      <c r="L63" s="21" t="s">
        <v>21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2.0</v>
      </c>
      <c r="B64" s="15" t="s">
        <v>358</v>
      </c>
      <c r="C64" s="15" t="s">
        <v>359</v>
      </c>
      <c r="D64" s="16">
        <v>30771.0</v>
      </c>
      <c r="E64" s="17">
        <f t="shared" si="10"/>
        <v>40</v>
      </c>
      <c r="F64" s="18" t="s">
        <v>80</v>
      </c>
      <c r="G64" s="15" t="s">
        <v>31</v>
      </c>
      <c r="H64" s="14">
        <v>132.0</v>
      </c>
      <c r="I64" s="19">
        <v>0.04472222222222222</v>
      </c>
      <c r="J64" s="19">
        <f t="shared" si="11"/>
        <v>0.001111111111</v>
      </c>
      <c r="K64" s="20">
        <f t="shared" si="12"/>
        <v>0.004140946502</v>
      </c>
      <c r="L64" s="22" t="s">
        <v>26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3.0</v>
      </c>
      <c r="B65" s="15" t="s">
        <v>155</v>
      </c>
      <c r="C65" s="15" t="s">
        <v>156</v>
      </c>
      <c r="D65" s="16">
        <v>30141.0</v>
      </c>
      <c r="E65" s="17">
        <f t="shared" si="10"/>
        <v>42</v>
      </c>
      <c r="F65" s="18" t="s">
        <v>80</v>
      </c>
      <c r="G65" s="15" t="s">
        <v>31</v>
      </c>
      <c r="H65" s="14">
        <v>114.0</v>
      </c>
      <c r="I65" s="19">
        <v>0.045543981481481484</v>
      </c>
      <c r="J65" s="19">
        <f t="shared" si="11"/>
        <v>0.00193287037</v>
      </c>
      <c r="K65" s="20">
        <f t="shared" si="12"/>
        <v>0.004217035322</v>
      </c>
      <c r="L65" s="23" t="s">
        <v>32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4.0</v>
      </c>
      <c r="B66" s="15" t="s">
        <v>371</v>
      </c>
      <c r="C66" s="15" t="s">
        <v>170</v>
      </c>
      <c r="D66" s="16">
        <v>30680.0</v>
      </c>
      <c r="E66" s="17">
        <f t="shared" si="10"/>
        <v>41</v>
      </c>
      <c r="F66" s="18" t="s">
        <v>80</v>
      </c>
      <c r="G66" s="15" t="s">
        <v>20</v>
      </c>
      <c r="H66" s="14">
        <v>137.0</v>
      </c>
      <c r="I66" s="19">
        <v>0.04574074074074074</v>
      </c>
      <c r="J66" s="19">
        <f t="shared" si="11"/>
        <v>0.00212962963</v>
      </c>
      <c r="K66" s="20">
        <f t="shared" si="12"/>
        <v>0.004235253772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5.0</v>
      </c>
      <c r="B67" s="15" t="s">
        <v>441</v>
      </c>
      <c r="C67" s="15" t="s">
        <v>442</v>
      </c>
      <c r="D67" s="16">
        <v>30482.0</v>
      </c>
      <c r="E67" s="17">
        <f t="shared" si="10"/>
        <v>41</v>
      </c>
      <c r="F67" s="18" t="s">
        <v>80</v>
      </c>
      <c r="G67" s="15" t="s">
        <v>20</v>
      </c>
      <c r="H67" s="14">
        <v>140.0</v>
      </c>
      <c r="I67" s="19">
        <v>0.046828703703703706</v>
      </c>
      <c r="J67" s="19">
        <f t="shared" si="11"/>
        <v>0.003217592593</v>
      </c>
      <c r="K67" s="20">
        <f t="shared" si="12"/>
        <v>0.004335991084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6.0</v>
      </c>
      <c r="B68" s="15" t="s">
        <v>361</v>
      </c>
      <c r="C68" s="15" t="s">
        <v>362</v>
      </c>
      <c r="D68" s="16">
        <v>23178.0</v>
      </c>
      <c r="E68" s="17">
        <f t="shared" si="10"/>
        <v>61</v>
      </c>
      <c r="F68" s="18" t="s">
        <v>364</v>
      </c>
      <c r="G68" s="15" t="s">
        <v>20</v>
      </c>
      <c r="H68" s="14">
        <v>110.0</v>
      </c>
      <c r="I68" s="19">
        <v>0.04736111111111111</v>
      </c>
      <c r="J68" s="19">
        <f t="shared" si="11"/>
        <v>0.00375</v>
      </c>
      <c r="K68" s="20">
        <f t="shared" si="12"/>
        <v>0.004385288066</v>
      </c>
      <c r="L68" s="2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7.0</v>
      </c>
      <c r="B69" s="15" t="s">
        <v>367</v>
      </c>
      <c r="C69" s="15" t="s">
        <v>362</v>
      </c>
      <c r="D69" s="16">
        <v>31380.0</v>
      </c>
      <c r="E69" s="17">
        <f t="shared" si="10"/>
        <v>39</v>
      </c>
      <c r="F69" s="18" t="s">
        <v>168</v>
      </c>
      <c r="G69" s="15" t="s">
        <v>20</v>
      </c>
      <c r="H69" s="14">
        <v>117.0</v>
      </c>
      <c r="I69" s="19">
        <v>0.04990740740740741</v>
      </c>
      <c r="J69" s="19">
        <f t="shared" si="11"/>
        <v>0.006296296296</v>
      </c>
      <c r="K69" s="20">
        <f t="shared" si="12"/>
        <v>0.004621056241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8.0</v>
      </c>
      <c r="B70" s="15" t="s">
        <v>443</v>
      </c>
      <c r="C70" s="15" t="s">
        <v>182</v>
      </c>
      <c r="D70" s="16">
        <v>33355.0</v>
      </c>
      <c r="E70" s="17">
        <f t="shared" si="10"/>
        <v>33</v>
      </c>
      <c r="F70" s="18" t="s">
        <v>175</v>
      </c>
      <c r="G70" s="15" t="s">
        <v>20</v>
      </c>
      <c r="H70" s="14">
        <v>141.0</v>
      </c>
      <c r="I70" s="19">
        <v>0.051458333333333335</v>
      </c>
      <c r="J70" s="19">
        <f t="shared" si="11"/>
        <v>0.007847222222</v>
      </c>
      <c r="K70" s="20">
        <f t="shared" si="12"/>
        <v>0.004764660494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4">
        <v>9.0</v>
      </c>
      <c r="B71" s="15" t="s">
        <v>444</v>
      </c>
      <c r="C71" s="15" t="s">
        <v>445</v>
      </c>
      <c r="D71" s="16">
        <v>34090.0</v>
      </c>
      <c r="E71" s="17">
        <f t="shared" si="10"/>
        <v>31</v>
      </c>
      <c r="F71" s="18" t="s">
        <v>175</v>
      </c>
      <c r="G71" s="15" t="s">
        <v>31</v>
      </c>
      <c r="H71" s="14">
        <v>202.0</v>
      </c>
      <c r="I71" s="19">
        <v>0.05327546296296296</v>
      </c>
      <c r="J71" s="19">
        <f t="shared" si="11"/>
        <v>0.009664351852</v>
      </c>
      <c r="K71" s="20">
        <f t="shared" si="12"/>
        <v>0.004932913237</v>
      </c>
      <c r="L71" s="2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4">
        <v>10.0</v>
      </c>
      <c r="B72" s="15" t="s">
        <v>446</v>
      </c>
      <c r="C72" s="15" t="s">
        <v>159</v>
      </c>
      <c r="D72" s="16">
        <v>28905.0</v>
      </c>
      <c r="E72" s="17">
        <f t="shared" si="10"/>
        <v>46</v>
      </c>
      <c r="F72" s="18" t="s">
        <v>84</v>
      </c>
      <c r="G72" s="15" t="s">
        <v>31</v>
      </c>
      <c r="H72" s="14">
        <v>123.0</v>
      </c>
      <c r="I72" s="19">
        <v>0.05541666666666667</v>
      </c>
      <c r="J72" s="19">
        <f t="shared" si="11"/>
        <v>0.01180555556</v>
      </c>
      <c r="K72" s="20">
        <f t="shared" si="12"/>
        <v>0.00513117284</v>
      </c>
      <c r="L72" s="2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4">
        <v>11.0</v>
      </c>
      <c r="B73" s="15" t="s">
        <v>447</v>
      </c>
      <c r="C73" s="15" t="s">
        <v>448</v>
      </c>
      <c r="D73" s="16">
        <v>35858.0</v>
      </c>
      <c r="E73" s="17">
        <f t="shared" si="10"/>
        <v>27</v>
      </c>
      <c r="F73" s="18" t="s">
        <v>175</v>
      </c>
      <c r="G73" s="15" t="s">
        <v>20</v>
      </c>
      <c r="H73" s="14">
        <v>144.0</v>
      </c>
      <c r="I73" s="19">
        <v>0.05873842592592592</v>
      </c>
      <c r="J73" s="19">
        <f t="shared" si="11"/>
        <v>0.01512731481</v>
      </c>
      <c r="K73" s="20">
        <f t="shared" si="12"/>
        <v>0.005438743141</v>
      </c>
      <c r="L73" s="2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4">
        <v>12.0</v>
      </c>
      <c r="B74" s="15" t="s">
        <v>449</v>
      </c>
      <c r="C74" s="15" t="s">
        <v>170</v>
      </c>
      <c r="D74" s="16">
        <v>34667.0</v>
      </c>
      <c r="E74" s="17">
        <f t="shared" si="10"/>
        <v>30</v>
      </c>
      <c r="F74" s="18" t="s">
        <v>175</v>
      </c>
      <c r="G74" s="15" t="s">
        <v>20</v>
      </c>
      <c r="H74" s="14">
        <v>128.0</v>
      </c>
      <c r="I74" s="19">
        <v>0.05876157407407408</v>
      </c>
      <c r="J74" s="19">
        <f t="shared" si="11"/>
        <v>0.01515046296</v>
      </c>
      <c r="K74" s="20">
        <f t="shared" si="12"/>
        <v>0.005440886488</v>
      </c>
      <c r="L74" s="2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4">
        <v>13.0</v>
      </c>
      <c r="B75" s="15" t="s">
        <v>450</v>
      </c>
      <c r="C75" s="15" t="s">
        <v>399</v>
      </c>
      <c r="D75" s="16">
        <v>33441.0</v>
      </c>
      <c r="E75" s="17">
        <f t="shared" si="10"/>
        <v>33</v>
      </c>
      <c r="F75" s="18" t="s">
        <v>175</v>
      </c>
      <c r="G75" s="15" t="s">
        <v>20</v>
      </c>
      <c r="H75" s="14">
        <v>121.0</v>
      </c>
      <c r="I75" s="19">
        <v>0.05877314814814815</v>
      </c>
      <c r="J75" s="19">
        <f t="shared" si="11"/>
        <v>0.01516203704</v>
      </c>
      <c r="K75" s="20">
        <f t="shared" si="12"/>
        <v>0.005441958162</v>
      </c>
      <c r="L75" s="2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>
        <v>14.0</v>
      </c>
      <c r="B76" s="15" t="s">
        <v>451</v>
      </c>
      <c r="C76" s="15" t="s">
        <v>452</v>
      </c>
      <c r="D76" s="16">
        <v>32597.0</v>
      </c>
      <c r="E76" s="17">
        <f t="shared" si="10"/>
        <v>35</v>
      </c>
      <c r="F76" s="18" t="s">
        <v>168</v>
      </c>
      <c r="G76" s="15" t="s">
        <v>20</v>
      </c>
      <c r="H76" s="14">
        <v>125.0</v>
      </c>
      <c r="I76" s="19">
        <v>0.059722222222222225</v>
      </c>
      <c r="J76" s="19">
        <f t="shared" si="11"/>
        <v>0.01611111111</v>
      </c>
      <c r="K76" s="20">
        <f t="shared" si="12"/>
        <v>0.005529835391</v>
      </c>
      <c r="L76" s="2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>
        <v>15.0</v>
      </c>
      <c r="B77" s="15" t="s">
        <v>453</v>
      </c>
      <c r="C77" s="15" t="s">
        <v>454</v>
      </c>
      <c r="D77" s="16">
        <v>26742.0</v>
      </c>
      <c r="E77" s="17">
        <f t="shared" si="10"/>
        <v>51</v>
      </c>
      <c r="F77" s="18" t="s">
        <v>161</v>
      </c>
      <c r="G77" s="15" t="s">
        <v>455</v>
      </c>
      <c r="H77" s="14">
        <v>101.0</v>
      </c>
      <c r="I77" s="19">
        <v>0.06197916666666667</v>
      </c>
      <c r="J77" s="19">
        <f t="shared" si="11"/>
        <v>0.01836805556</v>
      </c>
      <c r="K77" s="20">
        <f t="shared" si="12"/>
        <v>0.005738811728</v>
      </c>
      <c r="L77" s="2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>
        <v>16.0</v>
      </c>
      <c r="B78" s="15" t="s">
        <v>456</v>
      </c>
      <c r="C78" s="15" t="s">
        <v>262</v>
      </c>
      <c r="D78" s="16">
        <v>30230.0</v>
      </c>
      <c r="E78" s="17">
        <f t="shared" si="10"/>
        <v>42</v>
      </c>
      <c r="F78" s="18" t="s">
        <v>80</v>
      </c>
      <c r="G78" s="15" t="s">
        <v>31</v>
      </c>
      <c r="H78" s="14">
        <v>122.0</v>
      </c>
      <c r="I78" s="19">
        <v>0.0641550925925926</v>
      </c>
      <c r="J78" s="19">
        <f t="shared" si="11"/>
        <v>0.02054398148</v>
      </c>
      <c r="K78" s="20">
        <f t="shared" si="12"/>
        <v>0.005940286351</v>
      </c>
      <c r="L78" s="2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17.0</v>
      </c>
      <c r="B79" s="15" t="s">
        <v>279</v>
      </c>
      <c r="C79" s="15" t="s">
        <v>159</v>
      </c>
      <c r="D79" s="16">
        <v>28316.0</v>
      </c>
      <c r="E79" s="17">
        <f t="shared" si="10"/>
        <v>47</v>
      </c>
      <c r="F79" s="18" t="s">
        <v>84</v>
      </c>
      <c r="G79" s="15" t="s">
        <v>20</v>
      </c>
      <c r="H79" s="14">
        <v>104.0</v>
      </c>
      <c r="I79" s="19">
        <v>0.06451388888888888</v>
      </c>
      <c r="J79" s="19">
        <f t="shared" si="11"/>
        <v>0.02090277778</v>
      </c>
      <c r="K79" s="20">
        <f t="shared" si="12"/>
        <v>0.00597350823</v>
      </c>
      <c r="L79" s="2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>
        <v>18.0</v>
      </c>
      <c r="B80" s="15" t="s">
        <v>457</v>
      </c>
      <c r="C80" s="15" t="s">
        <v>185</v>
      </c>
      <c r="D80" s="16">
        <v>33228.0</v>
      </c>
      <c r="E80" s="17">
        <f t="shared" si="10"/>
        <v>34</v>
      </c>
      <c r="F80" s="18" t="s">
        <v>175</v>
      </c>
      <c r="G80" s="15" t="s">
        <v>20</v>
      </c>
      <c r="H80" s="14">
        <v>139.0</v>
      </c>
      <c r="I80" s="19">
        <v>0.06516203703703703</v>
      </c>
      <c r="J80" s="19">
        <f t="shared" si="11"/>
        <v>0.02155092593</v>
      </c>
      <c r="K80" s="20">
        <f t="shared" si="12"/>
        <v>0.006033521948</v>
      </c>
      <c r="L80" s="2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19.0</v>
      </c>
      <c r="B81" s="15" t="s">
        <v>458</v>
      </c>
      <c r="C81" s="15" t="s">
        <v>454</v>
      </c>
      <c r="D81" s="16">
        <v>33773.0</v>
      </c>
      <c r="E81" s="17">
        <f t="shared" si="10"/>
        <v>32</v>
      </c>
      <c r="F81" s="18" t="s">
        <v>175</v>
      </c>
      <c r="G81" s="15" t="s">
        <v>20</v>
      </c>
      <c r="H81" s="14">
        <v>105.0</v>
      </c>
      <c r="I81" s="19">
        <v>0.07827546296296296</v>
      </c>
      <c r="J81" s="19">
        <f t="shared" si="11"/>
        <v>0.03466435185</v>
      </c>
      <c r="K81" s="20">
        <f t="shared" si="12"/>
        <v>0.007247728052</v>
      </c>
      <c r="L81" s="2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>
        <v>20.0</v>
      </c>
      <c r="B82" s="15" t="s">
        <v>181</v>
      </c>
      <c r="C82" s="15" t="s">
        <v>182</v>
      </c>
      <c r="D82" s="16">
        <v>27960.0</v>
      </c>
      <c r="E82" s="17">
        <f t="shared" si="10"/>
        <v>48</v>
      </c>
      <c r="F82" s="18" t="s">
        <v>84</v>
      </c>
      <c r="G82" s="15" t="s">
        <v>20</v>
      </c>
      <c r="H82" s="14">
        <v>113.0</v>
      </c>
      <c r="I82" s="19">
        <v>0.09944444444444445</v>
      </c>
      <c r="J82" s="19">
        <f t="shared" si="11"/>
        <v>0.05583333333</v>
      </c>
      <c r="K82" s="20">
        <f t="shared" si="12"/>
        <v>0.00920781893</v>
      </c>
      <c r="L82" s="2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" t="s">
        <v>459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" t="s">
        <v>1</v>
      </c>
      <c r="B85" s="7" t="s">
        <v>2</v>
      </c>
      <c r="C85" s="2"/>
      <c r="D85" s="2"/>
      <c r="E85" s="2"/>
      <c r="F85" s="2"/>
      <c r="G85" s="3"/>
      <c r="H85" s="5" t="s">
        <v>3</v>
      </c>
      <c r="I85" s="7" t="s">
        <v>4</v>
      </c>
      <c r="J85" s="2"/>
      <c r="K85" s="8"/>
      <c r="L85" s="5" t="s">
        <v>5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9"/>
      <c r="B86" s="10" t="s">
        <v>6</v>
      </c>
      <c r="C86" s="11" t="s">
        <v>7</v>
      </c>
      <c r="D86" s="12" t="s">
        <v>8</v>
      </c>
      <c r="E86" s="11" t="s">
        <v>9</v>
      </c>
      <c r="F86" s="11" t="s">
        <v>10</v>
      </c>
      <c r="G86" s="10" t="s">
        <v>11</v>
      </c>
      <c r="H86" s="9"/>
      <c r="I86" s="10" t="s">
        <v>12</v>
      </c>
      <c r="J86" s="10" t="s">
        <v>13</v>
      </c>
      <c r="K86" s="10" t="s">
        <v>14</v>
      </c>
      <c r="L86" s="9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3" t="s">
        <v>15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>
        <v>1.0</v>
      </c>
      <c r="B88" s="15" t="s">
        <v>206</v>
      </c>
      <c r="C88" s="15" t="s">
        <v>207</v>
      </c>
      <c r="D88" s="16">
        <v>38647.0</v>
      </c>
      <c r="E88" s="17">
        <f t="shared" ref="E88:E98" si="13">DATEDIF(D88,"16.03.2025","y")</f>
        <v>19</v>
      </c>
      <c r="F88" s="18" t="s">
        <v>30</v>
      </c>
      <c r="G88" s="15" t="s">
        <v>31</v>
      </c>
      <c r="H88" s="14">
        <v>54.0</v>
      </c>
      <c r="I88" s="19">
        <v>0.02221064814814815</v>
      </c>
      <c r="J88" s="19">
        <f t="shared" ref="J88:J97" si="14">I88-$I$88</f>
        <v>0</v>
      </c>
      <c r="K88" s="20">
        <f t="shared" ref="K88:K97" si="15">I88/6.55</f>
        <v>0.003390938649</v>
      </c>
      <c r="L88" s="21" t="s">
        <v>21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>
        <v>2.0</v>
      </c>
      <c r="B89" s="15" t="s">
        <v>374</v>
      </c>
      <c r="C89" s="15" t="s">
        <v>134</v>
      </c>
      <c r="D89" s="16">
        <v>28251.0</v>
      </c>
      <c r="E89" s="17">
        <f t="shared" si="13"/>
        <v>47</v>
      </c>
      <c r="F89" s="18" t="s">
        <v>19</v>
      </c>
      <c r="G89" s="15" t="s">
        <v>20</v>
      </c>
      <c r="H89" s="14">
        <v>63.0</v>
      </c>
      <c r="I89" s="19">
        <v>0.022766203703703705</v>
      </c>
      <c r="J89" s="19">
        <f t="shared" si="14"/>
        <v>0.0005555555556</v>
      </c>
      <c r="K89" s="20">
        <f t="shared" si="15"/>
        <v>0.003475756291</v>
      </c>
      <c r="L89" s="22" t="s">
        <v>26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>
        <v>3.0</v>
      </c>
      <c r="B90" s="15" t="s">
        <v>226</v>
      </c>
      <c r="C90" s="15" t="s">
        <v>227</v>
      </c>
      <c r="D90" s="16">
        <v>28865.0</v>
      </c>
      <c r="E90" s="17">
        <f t="shared" si="13"/>
        <v>46</v>
      </c>
      <c r="F90" s="18" t="s">
        <v>19</v>
      </c>
      <c r="G90" s="15" t="s">
        <v>31</v>
      </c>
      <c r="H90" s="14">
        <v>55.0</v>
      </c>
      <c r="I90" s="19">
        <v>0.025347222222222222</v>
      </c>
      <c r="J90" s="19">
        <f t="shared" si="14"/>
        <v>0.003136574074</v>
      </c>
      <c r="K90" s="20">
        <f t="shared" si="15"/>
        <v>0.003869804919</v>
      </c>
      <c r="L90" s="23" t="s">
        <v>32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4.0</v>
      </c>
      <c r="B91" s="15" t="s">
        <v>216</v>
      </c>
      <c r="C91" s="15" t="s">
        <v>217</v>
      </c>
      <c r="D91" s="16">
        <v>26288.0</v>
      </c>
      <c r="E91" s="17">
        <f t="shared" si="13"/>
        <v>53</v>
      </c>
      <c r="F91" s="18" t="s">
        <v>460</v>
      </c>
      <c r="G91" s="15" t="s">
        <v>20</v>
      </c>
      <c r="H91" s="14">
        <v>77.0</v>
      </c>
      <c r="I91" s="19">
        <v>0.026539351851851852</v>
      </c>
      <c r="J91" s="19">
        <f t="shared" si="14"/>
        <v>0.004328703704</v>
      </c>
      <c r="K91" s="20">
        <f t="shared" si="15"/>
        <v>0.004051809443</v>
      </c>
      <c r="L91" s="2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>
        <v>5.0</v>
      </c>
      <c r="B92" s="15" t="s">
        <v>461</v>
      </c>
      <c r="C92" s="15" t="s">
        <v>34</v>
      </c>
      <c r="D92" s="16">
        <v>30466.0</v>
      </c>
      <c r="E92" s="17">
        <f t="shared" si="13"/>
        <v>41</v>
      </c>
      <c r="F92" s="18" t="s">
        <v>36</v>
      </c>
      <c r="G92" s="15" t="s">
        <v>288</v>
      </c>
      <c r="H92" s="14">
        <v>71.0</v>
      </c>
      <c r="I92" s="19">
        <v>0.02883101851851852</v>
      </c>
      <c r="J92" s="19">
        <f t="shared" si="14"/>
        <v>0.00662037037</v>
      </c>
      <c r="K92" s="20">
        <f t="shared" si="15"/>
        <v>0.004401682217</v>
      </c>
      <c r="L92" s="2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>
        <v>6.0</v>
      </c>
      <c r="B93" s="15" t="s">
        <v>382</v>
      </c>
      <c r="C93" s="15" t="s">
        <v>28</v>
      </c>
      <c r="D93" s="16">
        <v>26682.0</v>
      </c>
      <c r="E93" s="17">
        <f t="shared" si="13"/>
        <v>52</v>
      </c>
      <c r="F93" s="18" t="s">
        <v>460</v>
      </c>
      <c r="G93" s="15" t="s">
        <v>31</v>
      </c>
      <c r="H93" s="14">
        <v>72.0</v>
      </c>
      <c r="I93" s="19">
        <v>0.029560185185185186</v>
      </c>
      <c r="J93" s="19">
        <f t="shared" si="14"/>
        <v>0.007349537037</v>
      </c>
      <c r="K93" s="20">
        <f t="shared" si="15"/>
        <v>0.004513005372</v>
      </c>
      <c r="L93" s="2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>
        <v>7.0</v>
      </c>
      <c r="B94" s="15" t="s">
        <v>462</v>
      </c>
      <c r="C94" s="15" t="s">
        <v>230</v>
      </c>
      <c r="D94" s="16">
        <v>23640.0</v>
      </c>
      <c r="E94" s="17">
        <f t="shared" si="13"/>
        <v>60</v>
      </c>
      <c r="F94" s="18" t="s">
        <v>245</v>
      </c>
      <c r="G94" s="15" t="s">
        <v>20</v>
      </c>
      <c r="H94" s="14">
        <v>80.0</v>
      </c>
      <c r="I94" s="19">
        <v>0.032858796296296296</v>
      </c>
      <c r="J94" s="19">
        <f t="shared" si="14"/>
        <v>0.01064814815</v>
      </c>
      <c r="K94" s="20">
        <f t="shared" si="15"/>
        <v>0.005016610122</v>
      </c>
      <c r="L94" s="2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>
        <v>8.0</v>
      </c>
      <c r="B95" s="15" t="s">
        <v>234</v>
      </c>
      <c r="C95" s="15" t="s">
        <v>45</v>
      </c>
      <c r="D95" s="16">
        <v>29800.0</v>
      </c>
      <c r="E95" s="17">
        <f t="shared" si="13"/>
        <v>43</v>
      </c>
      <c r="F95" s="18" t="s">
        <v>36</v>
      </c>
      <c r="G95" s="15" t="s">
        <v>20</v>
      </c>
      <c r="H95" s="14">
        <v>62.0</v>
      </c>
      <c r="I95" s="19">
        <v>0.0334375</v>
      </c>
      <c r="J95" s="19">
        <f t="shared" si="14"/>
        <v>0.01122685185</v>
      </c>
      <c r="K95" s="20">
        <f t="shared" si="15"/>
        <v>0.005104961832</v>
      </c>
      <c r="L95" s="2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>
        <v>9.0</v>
      </c>
      <c r="B96" s="15" t="s">
        <v>238</v>
      </c>
      <c r="C96" s="15" t="s">
        <v>239</v>
      </c>
      <c r="D96" s="16">
        <v>30742.0</v>
      </c>
      <c r="E96" s="17">
        <f t="shared" si="13"/>
        <v>41</v>
      </c>
      <c r="F96" s="18" t="s">
        <v>36</v>
      </c>
      <c r="G96" s="15" t="s">
        <v>31</v>
      </c>
      <c r="H96" s="14">
        <v>51.0</v>
      </c>
      <c r="I96" s="19">
        <v>0.03577546296296296</v>
      </c>
      <c r="J96" s="19">
        <f t="shared" si="14"/>
        <v>0.01356481481</v>
      </c>
      <c r="K96" s="20">
        <f t="shared" si="15"/>
        <v>0.005461902742</v>
      </c>
      <c r="L96" s="2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>
        <v>10.0</v>
      </c>
      <c r="B97" s="15" t="s">
        <v>243</v>
      </c>
      <c r="C97" s="15" t="s">
        <v>55</v>
      </c>
      <c r="D97" s="16">
        <v>23443.0</v>
      </c>
      <c r="E97" s="17">
        <f t="shared" si="13"/>
        <v>61</v>
      </c>
      <c r="F97" s="18" t="s">
        <v>245</v>
      </c>
      <c r="G97" s="15" t="s">
        <v>31</v>
      </c>
      <c r="H97" s="14">
        <v>65.0</v>
      </c>
      <c r="I97" s="19">
        <v>0.03799768518518518</v>
      </c>
      <c r="J97" s="19">
        <f t="shared" si="14"/>
        <v>0.01578703704</v>
      </c>
      <c r="K97" s="20">
        <f t="shared" si="15"/>
        <v>0.005801173311</v>
      </c>
      <c r="L97" s="2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2"/>
      <c r="B98" s="33" t="s">
        <v>463</v>
      </c>
      <c r="C98" s="33" t="s">
        <v>348</v>
      </c>
      <c r="D98" s="34">
        <v>37297.0</v>
      </c>
      <c r="E98" s="35">
        <f t="shared" si="13"/>
        <v>23</v>
      </c>
      <c r="F98" s="49" t="s">
        <v>30</v>
      </c>
      <c r="G98" s="33" t="s">
        <v>31</v>
      </c>
      <c r="H98" s="32"/>
      <c r="I98" s="36" t="s">
        <v>70</v>
      </c>
      <c r="J98" s="36"/>
      <c r="K98" s="36"/>
      <c r="L98" s="38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3" t="s">
        <v>76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>
        <v>1.0</v>
      </c>
      <c r="B100" s="15" t="s">
        <v>464</v>
      </c>
      <c r="C100" s="15" t="s">
        <v>362</v>
      </c>
      <c r="D100" s="16">
        <v>30517.0</v>
      </c>
      <c r="E100" s="17">
        <f t="shared" ref="E100:E120" si="16">DATEDIF(D100,"16.03.2025","y")</f>
        <v>41</v>
      </c>
      <c r="F100" s="18" t="s">
        <v>80</v>
      </c>
      <c r="G100" s="15" t="s">
        <v>20</v>
      </c>
      <c r="H100" s="14">
        <v>57.0</v>
      </c>
      <c r="I100" s="19">
        <v>0.020787037037037038</v>
      </c>
      <c r="J100" s="19">
        <f t="shared" ref="J100:J119" si="17">I100-$I$100</f>
        <v>0</v>
      </c>
      <c r="K100" s="20">
        <f t="shared" ref="K100:K119" si="18">I100/6.55</f>
        <v>0.003173593441</v>
      </c>
      <c r="L100" s="21" t="s">
        <v>21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>
        <v>2.0</v>
      </c>
      <c r="B101" s="15" t="s">
        <v>465</v>
      </c>
      <c r="C101" s="15" t="s">
        <v>466</v>
      </c>
      <c r="D101" s="16">
        <v>32175.0</v>
      </c>
      <c r="E101" s="17">
        <f t="shared" si="16"/>
        <v>37</v>
      </c>
      <c r="F101" s="18" t="s">
        <v>168</v>
      </c>
      <c r="G101" s="15" t="s">
        <v>20</v>
      </c>
      <c r="H101" s="14">
        <v>66.0</v>
      </c>
      <c r="I101" s="19">
        <v>0.025578703703703704</v>
      </c>
      <c r="J101" s="19">
        <f t="shared" si="17"/>
        <v>0.004791666667</v>
      </c>
      <c r="K101" s="20">
        <f t="shared" si="18"/>
        <v>0.003905145604</v>
      </c>
      <c r="L101" s="22" t="s">
        <v>26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>
        <v>3.0</v>
      </c>
      <c r="B102" s="15" t="s">
        <v>256</v>
      </c>
      <c r="C102" s="15" t="s">
        <v>196</v>
      </c>
      <c r="D102" s="16">
        <v>32135.0</v>
      </c>
      <c r="E102" s="17">
        <f t="shared" si="16"/>
        <v>37</v>
      </c>
      <c r="F102" s="18" t="s">
        <v>168</v>
      </c>
      <c r="G102" s="15" t="s">
        <v>20</v>
      </c>
      <c r="H102" s="14">
        <v>52.0</v>
      </c>
      <c r="I102" s="19">
        <v>0.027650462962962963</v>
      </c>
      <c r="J102" s="19">
        <f t="shared" si="17"/>
        <v>0.006863425926</v>
      </c>
      <c r="K102" s="20">
        <f t="shared" si="18"/>
        <v>0.004221444727</v>
      </c>
      <c r="L102" s="23" t="s">
        <v>32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>
        <v>4.0</v>
      </c>
      <c r="B103" s="15" t="s">
        <v>467</v>
      </c>
      <c r="C103" s="15" t="s">
        <v>399</v>
      </c>
      <c r="D103" s="16">
        <v>30644.0</v>
      </c>
      <c r="E103" s="17">
        <f t="shared" si="16"/>
        <v>41</v>
      </c>
      <c r="F103" s="18" t="s">
        <v>80</v>
      </c>
      <c r="G103" s="15" t="s">
        <v>288</v>
      </c>
      <c r="H103" s="14">
        <v>68.0</v>
      </c>
      <c r="I103" s="19">
        <v>0.028217592592592593</v>
      </c>
      <c r="J103" s="19">
        <f t="shared" si="17"/>
        <v>0.007430555556</v>
      </c>
      <c r="K103" s="20">
        <f t="shared" si="18"/>
        <v>0.004308029403</v>
      </c>
      <c r="L103" s="2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>
        <v>5.0</v>
      </c>
      <c r="B104" s="15" t="s">
        <v>468</v>
      </c>
      <c r="C104" s="15" t="s">
        <v>469</v>
      </c>
      <c r="D104" s="16">
        <v>41294.0</v>
      </c>
      <c r="E104" s="17">
        <f t="shared" si="16"/>
        <v>12</v>
      </c>
      <c r="F104" s="18" t="s">
        <v>310</v>
      </c>
      <c r="G104" s="15" t="s">
        <v>20</v>
      </c>
      <c r="H104" s="14">
        <v>79.0</v>
      </c>
      <c r="I104" s="19">
        <v>0.02988425925925926</v>
      </c>
      <c r="J104" s="19">
        <f t="shared" si="17"/>
        <v>0.009097222222</v>
      </c>
      <c r="K104" s="20">
        <f t="shared" si="18"/>
        <v>0.00456248233</v>
      </c>
      <c r="L104" s="2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>
        <v>6.0</v>
      </c>
      <c r="B105" s="15" t="s">
        <v>268</v>
      </c>
      <c r="C105" s="15" t="s">
        <v>269</v>
      </c>
      <c r="D105" s="16">
        <v>29888.0</v>
      </c>
      <c r="E105" s="17">
        <f t="shared" si="16"/>
        <v>43</v>
      </c>
      <c r="F105" s="18" t="s">
        <v>80</v>
      </c>
      <c r="G105" s="15" t="s">
        <v>20</v>
      </c>
      <c r="H105" s="14">
        <v>74.0</v>
      </c>
      <c r="I105" s="19">
        <v>0.03243055555555555</v>
      </c>
      <c r="J105" s="19">
        <f t="shared" si="17"/>
        <v>0.01164351852</v>
      </c>
      <c r="K105" s="20">
        <f t="shared" si="18"/>
        <v>0.004951229856</v>
      </c>
      <c r="L105" s="2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>
        <v>7.0</v>
      </c>
      <c r="B106" s="15" t="s">
        <v>470</v>
      </c>
      <c r="C106" s="15" t="s">
        <v>471</v>
      </c>
      <c r="D106" s="16">
        <v>39756.0</v>
      </c>
      <c r="E106" s="17">
        <f t="shared" si="16"/>
        <v>16</v>
      </c>
      <c r="F106" s="18" t="s">
        <v>472</v>
      </c>
      <c r="G106" s="15" t="s">
        <v>20</v>
      </c>
      <c r="H106" s="14">
        <v>60.0</v>
      </c>
      <c r="I106" s="19">
        <v>0.03290509259259259</v>
      </c>
      <c r="J106" s="19">
        <f t="shared" si="17"/>
        <v>0.01211805556</v>
      </c>
      <c r="K106" s="20">
        <f t="shared" si="18"/>
        <v>0.005023678258</v>
      </c>
      <c r="L106" s="2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4">
        <v>8.0</v>
      </c>
      <c r="B107" s="15" t="s">
        <v>264</v>
      </c>
      <c r="C107" s="15" t="s">
        <v>159</v>
      </c>
      <c r="D107" s="16">
        <v>30411.0</v>
      </c>
      <c r="E107" s="17">
        <f t="shared" si="16"/>
        <v>41</v>
      </c>
      <c r="F107" s="18" t="s">
        <v>80</v>
      </c>
      <c r="G107" s="15" t="s">
        <v>31</v>
      </c>
      <c r="H107" s="14">
        <v>81.0</v>
      </c>
      <c r="I107" s="19">
        <v>0.03394675925925926</v>
      </c>
      <c r="J107" s="19">
        <f t="shared" si="17"/>
        <v>0.01315972222</v>
      </c>
      <c r="K107" s="20">
        <f t="shared" si="18"/>
        <v>0.005182711337</v>
      </c>
      <c r="L107" s="2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4">
        <v>9.0</v>
      </c>
      <c r="B108" s="15" t="s">
        <v>473</v>
      </c>
      <c r="C108" s="15" t="s">
        <v>362</v>
      </c>
      <c r="D108" s="16">
        <v>31143.0</v>
      </c>
      <c r="E108" s="17">
        <f t="shared" si="16"/>
        <v>39</v>
      </c>
      <c r="F108" s="18" t="s">
        <v>168</v>
      </c>
      <c r="G108" s="15" t="s">
        <v>31</v>
      </c>
      <c r="H108" s="14">
        <v>64.0</v>
      </c>
      <c r="I108" s="19">
        <v>0.03443287037037037</v>
      </c>
      <c r="J108" s="19">
        <f t="shared" si="17"/>
        <v>0.01364583333</v>
      </c>
      <c r="K108" s="20">
        <f t="shared" si="18"/>
        <v>0.005256926774</v>
      </c>
      <c r="L108" s="2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4">
        <v>10.0</v>
      </c>
      <c r="B109" s="15" t="s">
        <v>391</v>
      </c>
      <c r="C109" s="15" t="s">
        <v>362</v>
      </c>
      <c r="D109" s="16">
        <v>32962.0</v>
      </c>
      <c r="E109" s="17">
        <f t="shared" si="16"/>
        <v>34</v>
      </c>
      <c r="F109" s="18" t="s">
        <v>30</v>
      </c>
      <c r="G109" s="15" t="s">
        <v>31</v>
      </c>
      <c r="H109" s="14">
        <v>69.0</v>
      </c>
      <c r="I109" s="19">
        <v>0.034965277777777776</v>
      </c>
      <c r="J109" s="19">
        <f t="shared" si="17"/>
        <v>0.01417824074</v>
      </c>
      <c r="K109" s="20">
        <f t="shared" si="18"/>
        <v>0.005338210348</v>
      </c>
      <c r="L109" s="2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4">
        <v>11.0</v>
      </c>
      <c r="B110" s="15" t="s">
        <v>474</v>
      </c>
      <c r="C110" s="15" t="s">
        <v>193</v>
      </c>
      <c r="D110" s="16">
        <v>32054.0</v>
      </c>
      <c r="E110" s="17">
        <f t="shared" si="16"/>
        <v>37</v>
      </c>
      <c r="F110" s="18" t="s">
        <v>168</v>
      </c>
      <c r="G110" s="15" t="s">
        <v>31</v>
      </c>
      <c r="H110" s="14">
        <v>67.0</v>
      </c>
      <c r="I110" s="19">
        <v>0.03498842592592592</v>
      </c>
      <c r="J110" s="19">
        <f t="shared" si="17"/>
        <v>0.01420138889</v>
      </c>
      <c r="K110" s="20">
        <f t="shared" si="18"/>
        <v>0.005341744416</v>
      </c>
      <c r="L110" s="2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4">
        <v>12.0</v>
      </c>
      <c r="B111" s="15" t="s">
        <v>475</v>
      </c>
      <c r="C111" s="15" t="s">
        <v>170</v>
      </c>
      <c r="D111" s="16">
        <v>29531.0</v>
      </c>
      <c r="E111" s="17">
        <f t="shared" si="16"/>
        <v>44</v>
      </c>
      <c r="F111" s="18" t="s">
        <v>80</v>
      </c>
      <c r="G111" s="15" t="s">
        <v>20</v>
      </c>
      <c r="H111" s="14">
        <v>61.0</v>
      </c>
      <c r="I111" s="19">
        <v>0.03502314814814815</v>
      </c>
      <c r="J111" s="19">
        <f t="shared" si="17"/>
        <v>0.01423611111</v>
      </c>
      <c r="K111" s="20">
        <f t="shared" si="18"/>
        <v>0.005347045519</v>
      </c>
      <c r="L111" s="2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4">
        <v>13.0</v>
      </c>
      <c r="B112" s="15" t="s">
        <v>283</v>
      </c>
      <c r="C112" s="15" t="s">
        <v>156</v>
      </c>
      <c r="D112" s="16">
        <v>28541.0</v>
      </c>
      <c r="E112" s="17">
        <f t="shared" si="16"/>
        <v>47</v>
      </c>
      <c r="F112" s="18" t="s">
        <v>84</v>
      </c>
      <c r="G112" s="15" t="s">
        <v>31</v>
      </c>
      <c r="H112" s="14">
        <v>53.0</v>
      </c>
      <c r="I112" s="19">
        <v>0.03575231481481481</v>
      </c>
      <c r="J112" s="19">
        <f t="shared" si="17"/>
        <v>0.01496527778</v>
      </c>
      <c r="K112" s="20">
        <f t="shared" si="18"/>
        <v>0.005458368674</v>
      </c>
      <c r="L112" s="2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4">
        <v>14.0</v>
      </c>
      <c r="B113" s="15" t="s">
        <v>387</v>
      </c>
      <c r="C113" s="15" t="s">
        <v>388</v>
      </c>
      <c r="D113" s="16">
        <v>36875.0</v>
      </c>
      <c r="E113" s="17">
        <f t="shared" si="16"/>
        <v>24</v>
      </c>
      <c r="F113" s="18" t="s">
        <v>175</v>
      </c>
      <c r="G113" s="15" t="s">
        <v>390</v>
      </c>
      <c r="H113" s="14">
        <v>56.0</v>
      </c>
      <c r="I113" s="19">
        <v>0.0375</v>
      </c>
      <c r="J113" s="19">
        <f t="shared" si="17"/>
        <v>0.01671296296</v>
      </c>
      <c r="K113" s="20">
        <f t="shared" si="18"/>
        <v>0.00572519084</v>
      </c>
      <c r="L113" s="2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4">
        <v>15.0</v>
      </c>
      <c r="B114" s="15" t="s">
        <v>476</v>
      </c>
      <c r="C114" s="15" t="s">
        <v>78</v>
      </c>
      <c r="D114" s="16">
        <v>35776.0</v>
      </c>
      <c r="E114" s="17">
        <f t="shared" si="16"/>
        <v>27</v>
      </c>
      <c r="F114" s="18" t="s">
        <v>175</v>
      </c>
      <c r="G114" s="15" t="s">
        <v>20</v>
      </c>
      <c r="H114" s="14">
        <v>70.0</v>
      </c>
      <c r="I114" s="19">
        <v>0.03761574074074074</v>
      </c>
      <c r="J114" s="19">
        <f t="shared" si="17"/>
        <v>0.0168287037</v>
      </c>
      <c r="K114" s="20">
        <f t="shared" si="18"/>
        <v>0.005742861182</v>
      </c>
      <c r="L114" s="2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4">
        <v>16.0</v>
      </c>
      <c r="B115" s="15" t="s">
        <v>414</v>
      </c>
      <c r="C115" s="15" t="s">
        <v>259</v>
      </c>
      <c r="D115" s="16">
        <v>30005.0</v>
      </c>
      <c r="E115" s="17">
        <f t="shared" si="16"/>
        <v>43</v>
      </c>
      <c r="F115" s="18" t="s">
        <v>80</v>
      </c>
      <c r="G115" s="15" t="s">
        <v>31</v>
      </c>
      <c r="H115" s="14">
        <v>82.0</v>
      </c>
      <c r="I115" s="19">
        <v>0.04010416666666667</v>
      </c>
      <c r="J115" s="19">
        <f t="shared" si="17"/>
        <v>0.01931712963</v>
      </c>
      <c r="K115" s="20">
        <f t="shared" si="18"/>
        <v>0.006122773537</v>
      </c>
      <c r="L115" s="2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4">
        <v>17.0</v>
      </c>
      <c r="B116" s="15" t="s">
        <v>281</v>
      </c>
      <c r="C116" s="15" t="s">
        <v>156</v>
      </c>
      <c r="D116" s="16">
        <v>31618.0</v>
      </c>
      <c r="E116" s="17">
        <f t="shared" si="16"/>
        <v>38</v>
      </c>
      <c r="F116" s="18" t="s">
        <v>168</v>
      </c>
      <c r="G116" s="15" t="s">
        <v>31</v>
      </c>
      <c r="H116" s="14">
        <v>76.0</v>
      </c>
      <c r="I116" s="19">
        <v>0.04064814814814815</v>
      </c>
      <c r="J116" s="19">
        <f t="shared" si="17"/>
        <v>0.01986111111</v>
      </c>
      <c r="K116" s="20">
        <f t="shared" si="18"/>
        <v>0.006205824145</v>
      </c>
      <c r="L116" s="2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4">
        <v>18.0</v>
      </c>
      <c r="B117" s="15" t="s">
        <v>477</v>
      </c>
      <c r="C117" s="15" t="s">
        <v>466</v>
      </c>
      <c r="D117" s="16">
        <v>27519.0</v>
      </c>
      <c r="E117" s="17">
        <f t="shared" si="16"/>
        <v>49</v>
      </c>
      <c r="F117" s="18" t="s">
        <v>84</v>
      </c>
      <c r="G117" s="15" t="s">
        <v>288</v>
      </c>
      <c r="H117" s="14">
        <v>75.0</v>
      </c>
      <c r="I117" s="19">
        <v>0.04162037037037037</v>
      </c>
      <c r="J117" s="19">
        <f t="shared" si="17"/>
        <v>0.02083333333</v>
      </c>
      <c r="K117" s="20">
        <f t="shared" si="18"/>
        <v>0.006354255018</v>
      </c>
      <c r="L117" s="2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4">
        <v>19.0</v>
      </c>
      <c r="B118" s="15" t="s">
        <v>478</v>
      </c>
      <c r="C118" s="15" t="s">
        <v>156</v>
      </c>
      <c r="D118" s="16">
        <v>28883.0</v>
      </c>
      <c r="E118" s="17">
        <f t="shared" si="16"/>
        <v>46</v>
      </c>
      <c r="F118" s="18" t="s">
        <v>84</v>
      </c>
      <c r="G118" s="15" t="s">
        <v>288</v>
      </c>
      <c r="H118" s="14">
        <v>73.0</v>
      </c>
      <c r="I118" s="19">
        <v>0.04201388888888889</v>
      </c>
      <c r="J118" s="19">
        <f t="shared" si="17"/>
        <v>0.02122685185</v>
      </c>
      <c r="K118" s="20">
        <f t="shared" si="18"/>
        <v>0.006414334182</v>
      </c>
      <c r="L118" s="2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4">
        <v>20.0</v>
      </c>
      <c r="B119" s="15" t="s">
        <v>479</v>
      </c>
      <c r="C119" s="15" t="s">
        <v>182</v>
      </c>
      <c r="D119" s="16">
        <v>40889.0</v>
      </c>
      <c r="E119" s="17">
        <f t="shared" si="16"/>
        <v>13</v>
      </c>
      <c r="F119" s="18" t="s">
        <v>310</v>
      </c>
      <c r="G119" s="15" t="s">
        <v>20</v>
      </c>
      <c r="H119" s="14">
        <v>58.0</v>
      </c>
      <c r="I119" s="19">
        <v>0.058993055555555556</v>
      </c>
      <c r="J119" s="19">
        <f t="shared" si="17"/>
        <v>0.03820601852</v>
      </c>
      <c r="K119" s="20">
        <f t="shared" si="18"/>
        <v>0.009006573367</v>
      </c>
      <c r="L119" s="2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2"/>
      <c r="B120" s="33" t="s">
        <v>480</v>
      </c>
      <c r="C120" s="33" t="s">
        <v>259</v>
      </c>
      <c r="D120" s="34">
        <v>30005.0</v>
      </c>
      <c r="E120" s="35">
        <f t="shared" si="16"/>
        <v>43</v>
      </c>
      <c r="F120" s="49" t="s">
        <v>80</v>
      </c>
      <c r="G120" s="33" t="s">
        <v>20</v>
      </c>
      <c r="H120" s="32"/>
      <c r="I120" s="36" t="s">
        <v>70</v>
      </c>
      <c r="J120" s="36"/>
      <c r="K120" s="36"/>
      <c r="L120" s="3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" t="s">
        <v>481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" t="s">
        <v>1</v>
      </c>
      <c r="B123" s="7" t="s">
        <v>2</v>
      </c>
      <c r="C123" s="2"/>
      <c r="D123" s="2"/>
      <c r="E123" s="2"/>
      <c r="F123" s="2"/>
      <c r="G123" s="3"/>
      <c r="H123" s="5" t="s">
        <v>3</v>
      </c>
      <c r="I123" s="7" t="s">
        <v>4</v>
      </c>
      <c r="J123" s="2"/>
      <c r="K123" s="8"/>
      <c r="L123" s="5" t="s">
        <v>5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9"/>
      <c r="B124" s="10" t="s">
        <v>6</v>
      </c>
      <c r="C124" s="11" t="s">
        <v>7</v>
      </c>
      <c r="D124" s="12" t="s">
        <v>8</v>
      </c>
      <c r="E124" s="11" t="s">
        <v>9</v>
      </c>
      <c r="F124" s="11" t="s">
        <v>10</v>
      </c>
      <c r="G124" s="10" t="s">
        <v>11</v>
      </c>
      <c r="H124" s="9"/>
      <c r="I124" s="10" t="s">
        <v>12</v>
      </c>
      <c r="J124" s="10" t="s">
        <v>13</v>
      </c>
      <c r="K124" s="10" t="s">
        <v>14</v>
      </c>
      <c r="L124" s="9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0" t="s">
        <v>299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4">
        <v>1.0</v>
      </c>
      <c r="B126" s="15" t="s">
        <v>482</v>
      </c>
      <c r="C126" s="15" t="s">
        <v>483</v>
      </c>
      <c r="D126" s="16">
        <v>42691.0</v>
      </c>
      <c r="E126" s="17">
        <f t="shared" ref="E126:E131" si="19">DATEDIF(D126,"16.03.2025","y")</f>
        <v>8</v>
      </c>
      <c r="F126" s="18" t="s">
        <v>302</v>
      </c>
      <c r="G126" s="15" t="s">
        <v>20</v>
      </c>
      <c r="H126" s="14">
        <v>1.0</v>
      </c>
      <c r="I126" s="19">
        <v>0.0035069444444444445</v>
      </c>
      <c r="J126" s="19">
        <f t="shared" ref="J126:J130" si="20">I126-$I$126</f>
        <v>0</v>
      </c>
      <c r="K126" s="20">
        <f t="shared" ref="K126:K130" si="21">I126/1.1</f>
        <v>0.003188131313</v>
      </c>
      <c r="L126" s="21" t="s">
        <v>21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4">
        <v>2.0</v>
      </c>
      <c r="B127" s="15" t="s">
        <v>234</v>
      </c>
      <c r="C127" s="15" t="s">
        <v>221</v>
      </c>
      <c r="D127" s="16">
        <v>42395.0</v>
      </c>
      <c r="E127" s="17">
        <f t="shared" si="19"/>
        <v>9</v>
      </c>
      <c r="F127" s="18" t="s">
        <v>302</v>
      </c>
      <c r="G127" s="15" t="s">
        <v>20</v>
      </c>
      <c r="H127" s="14">
        <v>3.0</v>
      </c>
      <c r="I127" s="19">
        <v>0.004039351851851852</v>
      </c>
      <c r="J127" s="19">
        <f t="shared" si="20"/>
        <v>0.0005324074074</v>
      </c>
      <c r="K127" s="20">
        <f t="shared" si="21"/>
        <v>0.003672138047</v>
      </c>
      <c r="L127" s="22" t="s">
        <v>26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4">
        <v>3.0</v>
      </c>
      <c r="B128" s="15" t="s">
        <v>484</v>
      </c>
      <c r="C128" s="15" t="s">
        <v>485</v>
      </c>
      <c r="D128" s="16">
        <v>42953.0</v>
      </c>
      <c r="E128" s="17">
        <f t="shared" si="19"/>
        <v>7</v>
      </c>
      <c r="F128" s="18" t="s">
        <v>302</v>
      </c>
      <c r="G128" s="15" t="s">
        <v>20</v>
      </c>
      <c r="H128" s="14">
        <v>4.0</v>
      </c>
      <c r="I128" s="19">
        <v>0.004108796296296296</v>
      </c>
      <c r="J128" s="19">
        <f t="shared" si="20"/>
        <v>0.0006018518519</v>
      </c>
      <c r="K128" s="20">
        <f t="shared" si="21"/>
        <v>0.00373526936</v>
      </c>
      <c r="L128" s="23" t="s">
        <v>32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4">
        <v>4.0</v>
      </c>
      <c r="B129" s="15" t="s">
        <v>486</v>
      </c>
      <c r="C129" s="15" t="s">
        <v>487</v>
      </c>
      <c r="D129" s="16">
        <v>43594.0</v>
      </c>
      <c r="E129" s="17">
        <f t="shared" si="19"/>
        <v>5</v>
      </c>
      <c r="F129" s="18" t="s">
        <v>488</v>
      </c>
      <c r="G129" s="15" t="s">
        <v>20</v>
      </c>
      <c r="H129" s="14">
        <v>7.0</v>
      </c>
      <c r="I129" s="19">
        <v>0.004340277777777778</v>
      </c>
      <c r="J129" s="19">
        <f t="shared" si="20"/>
        <v>0.0008333333333</v>
      </c>
      <c r="K129" s="20">
        <f t="shared" si="21"/>
        <v>0.003945707071</v>
      </c>
      <c r="L129" s="2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4">
        <v>5.0</v>
      </c>
      <c r="B130" s="15" t="s">
        <v>482</v>
      </c>
      <c r="C130" s="15" t="s">
        <v>489</v>
      </c>
      <c r="D130" s="16">
        <v>44001.0</v>
      </c>
      <c r="E130" s="17">
        <f t="shared" si="19"/>
        <v>4</v>
      </c>
      <c r="F130" s="18" t="s">
        <v>488</v>
      </c>
      <c r="G130" s="15" t="s">
        <v>20</v>
      </c>
      <c r="H130" s="14">
        <v>2.0</v>
      </c>
      <c r="I130" s="19">
        <v>0.004398148148148148</v>
      </c>
      <c r="J130" s="19">
        <f t="shared" si="20"/>
        <v>0.0008912037037</v>
      </c>
      <c r="K130" s="20">
        <f t="shared" si="21"/>
        <v>0.003998316498</v>
      </c>
      <c r="L130" s="2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2"/>
      <c r="B131" s="33" t="s">
        <v>490</v>
      </c>
      <c r="C131" s="33" t="s">
        <v>230</v>
      </c>
      <c r="D131" s="34">
        <v>43360.0</v>
      </c>
      <c r="E131" s="35">
        <f t="shared" si="19"/>
        <v>6</v>
      </c>
      <c r="F131" s="49" t="s">
        <v>302</v>
      </c>
      <c r="G131" s="33" t="s">
        <v>20</v>
      </c>
      <c r="H131" s="32"/>
      <c r="I131" s="36" t="s">
        <v>70</v>
      </c>
      <c r="J131" s="36"/>
      <c r="K131" s="36"/>
      <c r="L131" s="38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0" t="s">
        <v>307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4">
        <v>1.0</v>
      </c>
      <c r="B133" s="15" t="s">
        <v>491</v>
      </c>
      <c r="C133" s="15" t="s">
        <v>492</v>
      </c>
      <c r="D133" s="16">
        <v>42565.0</v>
      </c>
      <c r="E133" s="17">
        <f t="shared" ref="E133:E134" si="22">DATEDIF(D133,"16.03.2025","y")</f>
        <v>8</v>
      </c>
      <c r="F133" s="18" t="s">
        <v>493</v>
      </c>
      <c r="G133" s="15" t="s">
        <v>31</v>
      </c>
      <c r="H133" s="14">
        <v>6.0</v>
      </c>
      <c r="I133" s="19">
        <v>0.0035300925925925925</v>
      </c>
      <c r="J133" s="19">
        <f t="shared" ref="J133:J134" si="23">I133-$I$133</f>
        <v>0</v>
      </c>
      <c r="K133" s="20">
        <f t="shared" ref="K133:K134" si="24">I133/1.1</f>
        <v>0.003209175084</v>
      </c>
      <c r="L133" s="21" t="s">
        <v>21</v>
      </c>
      <c r="M133" s="4"/>
      <c r="N133" s="4" t="s">
        <v>311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4">
        <v>2.0</v>
      </c>
      <c r="B134" s="15" t="s">
        <v>494</v>
      </c>
      <c r="C134" s="15" t="s">
        <v>495</v>
      </c>
      <c r="D134" s="16">
        <v>41432.0</v>
      </c>
      <c r="E134" s="17">
        <f t="shared" si="22"/>
        <v>11</v>
      </c>
      <c r="F134" s="18" t="s">
        <v>310</v>
      </c>
      <c r="G134" s="15" t="s">
        <v>20</v>
      </c>
      <c r="H134" s="14">
        <v>8.0</v>
      </c>
      <c r="I134" s="19">
        <v>0.0045138888888888885</v>
      </c>
      <c r="J134" s="19">
        <f t="shared" si="23"/>
        <v>0.0009837962963</v>
      </c>
      <c r="K134" s="20">
        <f t="shared" si="24"/>
        <v>0.004103535354</v>
      </c>
      <c r="L134" s="22" t="s">
        <v>26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1"/>
      <c r="B285" s="4"/>
      <c r="C285" s="4"/>
      <c r="D285" s="52"/>
      <c r="E285" s="4"/>
      <c r="F285" s="4"/>
      <c r="G285" s="4"/>
      <c r="H285" s="5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1"/>
      <c r="B286" s="4"/>
      <c r="C286" s="4"/>
      <c r="D286" s="52"/>
      <c r="E286" s="4"/>
      <c r="F286" s="4"/>
      <c r="G286" s="4"/>
      <c r="H286" s="5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1"/>
      <c r="B287" s="4"/>
      <c r="C287" s="4"/>
      <c r="D287" s="52"/>
      <c r="E287" s="4"/>
      <c r="F287" s="4"/>
      <c r="G287" s="4"/>
      <c r="H287" s="5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1"/>
      <c r="B288" s="4"/>
      <c r="C288" s="4"/>
      <c r="D288" s="52"/>
      <c r="E288" s="4"/>
      <c r="F288" s="4"/>
      <c r="G288" s="4"/>
      <c r="H288" s="5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1"/>
      <c r="B289" s="4"/>
      <c r="C289" s="4"/>
      <c r="D289" s="52"/>
      <c r="E289" s="4"/>
      <c r="F289" s="4"/>
      <c r="G289" s="4"/>
      <c r="H289" s="5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1"/>
      <c r="B290" s="4"/>
      <c r="C290" s="4"/>
      <c r="D290" s="52"/>
      <c r="E290" s="4"/>
      <c r="F290" s="4"/>
      <c r="G290" s="4"/>
      <c r="H290" s="5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1"/>
      <c r="B291" s="4"/>
      <c r="C291" s="4"/>
      <c r="D291" s="52"/>
      <c r="E291" s="4"/>
      <c r="F291" s="4"/>
      <c r="G291" s="4"/>
      <c r="H291" s="5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1"/>
      <c r="B292" s="4"/>
      <c r="C292" s="4"/>
      <c r="D292" s="52"/>
      <c r="E292" s="4"/>
      <c r="F292" s="4"/>
      <c r="G292" s="4"/>
      <c r="H292" s="5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1"/>
      <c r="B293" s="4"/>
      <c r="C293" s="4"/>
      <c r="D293" s="52"/>
      <c r="E293" s="4"/>
      <c r="F293" s="4"/>
      <c r="G293" s="4"/>
      <c r="H293" s="5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1"/>
      <c r="B294" s="4"/>
      <c r="C294" s="4"/>
      <c r="D294" s="52"/>
      <c r="E294" s="4"/>
      <c r="F294" s="4"/>
      <c r="G294" s="4"/>
      <c r="H294" s="5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1"/>
      <c r="B295" s="4"/>
      <c r="C295" s="4"/>
      <c r="D295" s="52"/>
      <c r="E295" s="4"/>
      <c r="F295" s="4"/>
      <c r="G295" s="4"/>
      <c r="H295" s="5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1"/>
      <c r="B296" s="4"/>
      <c r="C296" s="4"/>
      <c r="D296" s="52"/>
      <c r="E296" s="4"/>
      <c r="F296" s="4"/>
      <c r="G296" s="4"/>
      <c r="H296" s="5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1"/>
      <c r="B297" s="4"/>
      <c r="C297" s="4"/>
      <c r="D297" s="52"/>
      <c r="E297" s="4"/>
      <c r="F297" s="4"/>
      <c r="G297" s="4"/>
      <c r="H297" s="5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1"/>
      <c r="B298" s="4"/>
      <c r="C298" s="4"/>
      <c r="D298" s="52"/>
      <c r="E298" s="4"/>
      <c r="F298" s="4"/>
      <c r="G298" s="4"/>
      <c r="H298" s="5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1"/>
      <c r="B299" s="4"/>
      <c r="C299" s="4"/>
      <c r="D299" s="52"/>
      <c r="E299" s="4"/>
      <c r="F299" s="4"/>
      <c r="G299" s="4"/>
      <c r="H299" s="5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1"/>
      <c r="B300" s="4"/>
      <c r="C300" s="4"/>
      <c r="D300" s="52"/>
      <c r="E300" s="4"/>
      <c r="F300" s="4"/>
      <c r="G300" s="4"/>
      <c r="H300" s="5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1"/>
      <c r="B301" s="4"/>
      <c r="C301" s="4"/>
      <c r="D301" s="52"/>
      <c r="E301" s="4"/>
      <c r="F301" s="4"/>
      <c r="G301" s="4"/>
      <c r="H301" s="5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1"/>
      <c r="B302" s="4"/>
      <c r="C302" s="4"/>
      <c r="D302" s="52"/>
      <c r="E302" s="4"/>
      <c r="F302" s="4"/>
      <c r="G302" s="4"/>
      <c r="H302" s="5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1"/>
      <c r="B303" s="4"/>
      <c r="C303" s="4"/>
      <c r="D303" s="52"/>
      <c r="E303" s="4"/>
      <c r="F303" s="4"/>
      <c r="G303" s="4"/>
      <c r="H303" s="5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1"/>
      <c r="B304" s="4"/>
      <c r="C304" s="4"/>
      <c r="D304" s="52"/>
      <c r="E304" s="4"/>
      <c r="F304" s="4"/>
      <c r="G304" s="4"/>
      <c r="H304" s="5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1"/>
      <c r="B305" s="4"/>
      <c r="C305" s="4"/>
      <c r="D305" s="52"/>
      <c r="E305" s="4"/>
      <c r="F305" s="4"/>
      <c r="G305" s="4"/>
      <c r="H305" s="5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1"/>
      <c r="B306" s="4"/>
      <c r="C306" s="4"/>
      <c r="D306" s="52"/>
      <c r="E306" s="4"/>
      <c r="F306" s="4"/>
      <c r="G306" s="4"/>
      <c r="H306" s="5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1"/>
      <c r="B307" s="4"/>
      <c r="C307" s="4"/>
      <c r="D307" s="52"/>
      <c r="E307" s="4"/>
      <c r="F307" s="4"/>
      <c r="G307" s="4"/>
      <c r="H307" s="5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1"/>
      <c r="B308" s="4"/>
      <c r="C308" s="4"/>
      <c r="D308" s="52"/>
      <c r="E308" s="4"/>
      <c r="F308" s="4"/>
      <c r="G308" s="4"/>
      <c r="H308" s="5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1"/>
      <c r="B309" s="4"/>
      <c r="C309" s="4"/>
      <c r="D309" s="52"/>
      <c r="E309" s="4"/>
      <c r="F309" s="4"/>
      <c r="G309" s="4"/>
      <c r="H309" s="5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1"/>
      <c r="B310" s="4"/>
      <c r="C310" s="4"/>
      <c r="D310" s="52"/>
      <c r="E310" s="4"/>
      <c r="F310" s="4"/>
      <c r="G310" s="4"/>
      <c r="H310" s="5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1"/>
      <c r="B311" s="4"/>
      <c r="C311" s="4"/>
      <c r="D311" s="52"/>
      <c r="E311" s="4"/>
      <c r="F311" s="4"/>
      <c r="G311" s="4"/>
      <c r="H311" s="5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1"/>
      <c r="B312" s="4"/>
      <c r="C312" s="4"/>
      <c r="D312" s="52"/>
      <c r="E312" s="4"/>
      <c r="F312" s="4"/>
      <c r="G312" s="4"/>
      <c r="H312" s="5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1"/>
      <c r="B313" s="4"/>
      <c r="C313" s="4"/>
      <c r="D313" s="52"/>
      <c r="E313" s="4"/>
      <c r="F313" s="4"/>
      <c r="G313" s="4"/>
      <c r="H313" s="5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1"/>
      <c r="B314" s="4"/>
      <c r="C314" s="4"/>
      <c r="D314" s="52"/>
      <c r="E314" s="4"/>
      <c r="F314" s="4"/>
      <c r="G314" s="4"/>
      <c r="H314" s="5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1"/>
      <c r="B315" s="4"/>
      <c r="C315" s="4"/>
      <c r="D315" s="52"/>
      <c r="E315" s="4"/>
      <c r="F315" s="4"/>
      <c r="G315" s="4"/>
      <c r="H315" s="5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1"/>
      <c r="B316" s="4"/>
      <c r="C316" s="4"/>
      <c r="D316" s="52"/>
      <c r="E316" s="4"/>
      <c r="F316" s="4"/>
      <c r="G316" s="4"/>
      <c r="H316" s="5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1"/>
      <c r="B317" s="4"/>
      <c r="C317" s="4"/>
      <c r="D317" s="52"/>
      <c r="E317" s="4"/>
      <c r="F317" s="4"/>
      <c r="G317" s="4"/>
      <c r="H317" s="5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1"/>
      <c r="B318" s="4"/>
      <c r="C318" s="4"/>
      <c r="D318" s="52"/>
      <c r="E318" s="4"/>
      <c r="F318" s="4"/>
      <c r="G318" s="4"/>
      <c r="H318" s="5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1"/>
      <c r="B319" s="4"/>
      <c r="C319" s="4"/>
      <c r="D319" s="52"/>
      <c r="E319" s="4"/>
      <c r="F319" s="4"/>
      <c r="G319" s="4"/>
      <c r="H319" s="5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1"/>
      <c r="B320" s="4"/>
      <c r="C320" s="4"/>
      <c r="D320" s="52"/>
      <c r="E320" s="4"/>
      <c r="F320" s="4"/>
      <c r="G320" s="4"/>
      <c r="H320" s="5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1"/>
      <c r="B321" s="4"/>
      <c r="C321" s="4"/>
      <c r="D321" s="52"/>
      <c r="E321" s="4"/>
      <c r="F321" s="4"/>
      <c r="G321" s="4"/>
      <c r="H321" s="5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1"/>
      <c r="B322" s="4"/>
      <c r="C322" s="4"/>
      <c r="D322" s="52"/>
      <c r="E322" s="4"/>
      <c r="F322" s="4"/>
      <c r="G322" s="4"/>
      <c r="H322" s="5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51"/>
      <c r="B323" s="4"/>
      <c r="C323" s="4"/>
      <c r="D323" s="52"/>
      <c r="E323" s="4"/>
      <c r="F323" s="4"/>
      <c r="G323" s="4"/>
      <c r="H323" s="5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51"/>
      <c r="B324" s="4"/>
      <c r="C324" s="4"/>
      <c r="D324" s="52"/>
      <c r="E324" s="4"/>
      <c r="F324" s="4"/>
      <c r="G324" s="4"/>
      <c r="H324" s="5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51"/>
      <c r="B325" s="4"/>
      <c r="C325" s="4"/>
      <c r="D325" s="52"/>
      <c r="E325" s="4"/>
      <c r="F325" s="4"/>
      <c r="G325" s="4"/>
      <c r="H325" s="5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51"/>
      <c r="B326" s="4"/>
      <c r="C326" s="4"/>
      <c r="D326" s="52"/>
      <c r="E326" s="4"/>
      <c r="F326" s="4"/>
      <c r="G326" s="4"/>
      <c r="H326" s="5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51"/>
      <c r="B327" s="4"/>
      <c r="C327" s="4"/>
      <c r="D327" s="52"/>
      <c r="E327" s="4"/>
      <c r="F327" s="4"/>
      <c r="G327" s="4"/>
      <c r="H327" s="5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26:L26"/>
    <mergeCell ref="A31:L31"/>
    <mergeCell ref="A32:L32"/>
    <mergeCell ref="A33:A34"/>
    <mergeCell ref="H33:H34"/>
    <mergeCell ref="I33:K33"/>
    <mergeCell ref="L33:L34"/>
    <mergeCell ref="B85:G85"/>
    <mergeCell ref="I85:K85"/>
    <mergeCell ref="B33:G33"/>
    <mergeCell ref="A35:L35"/>
    <mergeCell ref="A62:L62"/>
    <mergeCell ref="A83:L83"/>
    <mergeCell ref="A84:L84"/>
    <mergeCell ref="A85:A86"/>
    <mergeCell ref="H85:H86"/>
    <mergeCell ref="B123:G123"/>
    <mergeCell ref="I123:K123"/>
    <mergeCell ref="L123:L124"/>
    <mergeCell ref="A125:L125"/>
    <mergeCell ref="A132:L132"/>
    <mergeCell ref="L85:L86"/>
    <mergeCell ref="A87:L87"/>
    <mergeCell ref="A99:L99"/>
    <mergeCell ref="A121:L121"/>
    <mergeCell ref="A122:L122"/>
    <mergeCell ref="A123:A124"/>
    <mergeCell ref="H123:H124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330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496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403</v>
      </c>
      <c r="C5" s="15" t="s">
        <v>61</v>
      </c>
      <c r="D5" s="16">
        <v>31399.0</v>
      </c>
      <c r="E5" s="17">
        <f t="shared" ref="E5:E13" si="1">DATEDIF(D5,"05.04.2025","y")</f>
        <v>39</v>
      </c>
      <c r="F5" s="18" t="s">
        <v>25</v>
      </c>
      <c r="G5" s="15" t="s">
        <v>31</v>
      </c>
      <c r="H5" s="14">
        <v>205.0</v>
      </c>
      <c r="I5" s="19">
        <v>0.08100694444444445</v>
      </c>
      <c r="J5" s="19">
        <f t="shared" ref="J5:J11" si="2">I5-$I$5</f>
        <v>0</v>
      </c>
      <c r="K5" s="20">
        <f t="shared" ref="K5:K11" si="3">I5/22.1</f>
        <v>0.003665472599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86</v>
      </c>
      <c r="C6" s="15" t="s">
        <v>55</v>
      </c>
      <c r="D6" s="16">
        <v>33417.0</v>
      </c>
      <c r="E6" s="17">
        <f t="shared" si="1"/>
        <v>33</v>
      </c>
      <c r="F6" s="18" t="s">
        <v>30</v>
      </c>
      <c r="G6" s="15" t="s">
        <v>497</v>
      </c>
      <c r="H6" s="14">
        <v>203.0</v>
      </c>
      <c r="I6" s="19">
        <v>0.08569444444444445</v>
      </c>
      <c r="J6" s="19">
        <f t="shared" si="2"/>
        <v>0.0046875</v>
      </c>
      <c r="K6" s="20">
        <f t="shared" si="3"/>
        <v>0.003877576672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33</v>
      </c>
      <c r="C7" s="15" t="s">
        <v>34</v>
      </c>
      <c r="D7" s="16">
        <v>30786.0</v>
      </c>
      <c r="E7" s="17">
        <f t="shared" si="1"/>
        <v>40</v>
      </c>
      <c r="F7" s="18" t="s">
        <v>36</v>
      </c>
      <c r="G7" s="15" t="s">
        <v>31</v>
      </c>
      <c r="H7" s="14">
        <v>204.0</v>
      </c>
      <c r="I7" s="19">
        <v>0.08965277777777778</v>
      </c>
      <c r="J7" s="19">
        <f t="shared" si="2"/>
        <v>0.008645833333</v>
      </c>
      <c r="K7" s="20">
        <f t="shared" si="3"/>
        <v>0.004056686777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4">
        <v>4.0</v>
      </c>
      <c r="B8" s="15" t="s">
        <v>313</v>
      </c>
      <c r="C8" s="15" t="s">
        <v>230</v>
      </c>
      <c r="D8" s="16">
        <v>30010.0</v>
      </c>
      <c r="E8" s="17">
        <f t="shared" si="1"/>
        <v>43</v>
      </c>
      <c r="F8" s="18" t="s">
        <v>36</v>
      </c>
      <c r="G8" s="15" t="s">
        <v>20</v>
      </c>
      <c r="H8" s="14">
        <v>208.0</v>
      </c>
      <c r="I8" s="19">
        <v>0.09314814814814815</v>
      </c>
      <c r="J8" s="19">
        <f t="shared" si="2"/>
        <v>0.0121412037</v>
      </c>
      <c r="K8" s="20">
        <f t="shared" si="3"/>
        <v>0.004214848332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4">
        <v>5.0</v>
      </c>
      <c r="B9" s="15" t="s">
        <v>498</v>
      </c>
      <c r="C9" s="15" t="s">
        <v>68</v>
      </c>
      <c r="D9" s="16">
        <v>37243.0</v>
      </c>
      <c r="E9" s="17">
        <f t="shared" si="1"/>
        <v>23</v>
      </c>
      <c r="F9" s="18" t="s">
        <v>30</v>
      </c>
      <c r="G9" s="15" t="s">
        <v>20</v>
      </c>
      <c r="H9" s="14">
        <v>201.0</v>
      </c>
      <c r="I9" s="19">
        <v>0.0992824074074074</v>
      </c>
      <c r="J9" s="19">
        <f t="shared" si="2"/>
        <v>0.01827546296</v>
      </c>
      <c r="K9" s="20">
        <f t="shared" si="3"/>
        <v>0.004492416625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4">
        <v>6.0</v>
      </c>
      <c r="B10" s="15" t="s">
        <v>44</v>
      </c>
      <c r="C10" s="15" t="s">
        <v>45</v>
      </c>
      <c r="D10" s="16">
        <v>31616.0</v>
      </c>
      <c r="E10" s="17">
        <f t="shared" si="1"/>
        <v>38</v>
      </c>
      <c r="F10" s="18" t="s">
        <v>25</v>
      </c>
      <c r="G10" s="15" t="s">
        <v>20</v>
      </c>
      <c r="H10" s="14">
        <v>202.0</v>
      </c>
      <c r="I10" s="19">
        <v>0.10262731481481481</v>
      </c>
      <c r="J10" s="19">
        <f t="shared" si="2"/>
        <v>0.02162037037</v>
      </c>
      <c r="K10" s="20">
        <f t="shared" si="3"/>
        <v>0.004643769901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4">
        <v>7.0</v>
      </c>
      <c r="B11" s="15" t="s">
        <v>499</v>
      </c>
      <c r="C11" s="15" t="s">
        <v>122</v>
      </c>
      <c r="D11" s="16">
        <v>32632.0</v>
      </c>
      <c r="E11" s="17">
        <f t="shared" si="1"/>
        <v>35</v>
      </c>
      <c r="F11" s="18" t="s">
        <v>25</v>
      </c>
      <c r="G11" s="15" t="s">
        <v>20</v>
      </c>
      <c r="H11" s="14">
        <v>212.0</v>
      </c>
      <c r="I11" s="19">
        <v>0.10651620370370371</v>
      </c>
      <c r="J11" s="19">
        <f t="shared" si="2"/>
        <v>0.02550925926</v>
      </c>
      <c r="K11" s="20">
        <f t="shared" si="3"/>
        <v>0.004819737724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2"/>
      <c r="B12" s="33" t="s">
        <v>417</v>
      </c>
      <c r="C12" s="33" t="s">
        <v>23</v>
      </c>
      <c r="D12" s="34">
        <v>32863.0</v>
      </c>
      <c r="E12" s="35">
        <f t="shared" si="1"/>
        <v>35</v>
      </c>
      <c r="F12" s="32" t="s">
        <v>25</v>
      </c>
      <c r="G12" s="33" t="s">
        <v>31</v>
      </c>
      <c r="H12" s="40"/>
      <c r="I12" s="36" t="s">
        <v>70</v>
      </c>
      <c r="J12" s="43"/>
      <c r="K12" s="43"/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32"/>
      <c r="B13" s="33" t="s">
        <v>500</v>
      </c>
      <c r="C13" s="33" t="s">
        <v>41</v>
      </c>
      <c r="D13" s="34">
        <v>31682.0</v>
      </c>
      <c r="E13" s="35">
        <f t="shared" si="1"/>
        <v>38</v>
      </c>
      <c r="F13" s="32" t="s">
        <v>25</v>
      </c>
      <c r="G13" s="33" t="s">
        <v>31</v>
      </c>
      <c r="H13" s="40"/>
      <c r="I13" s="36" t="s">
        <v>70</v>
      </c>
      <c r="J13" s="43"/>
      <c r="K13" s="43"/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3" t="s">
        <v>76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>
        <v>1.0</v>
      </c>
      <c r="B15" s="15" t="s">
        <v>77</v>
      </c>
      <c r="C15" s="15" t="s">
        <v>78</v>
      </c>
      <c r="D15" s="16">
        <v>30201.0</v>
      </c>
      <c r="E15" s="17">
        <f t="shared" ref="E15:E16" si="4">DATEDIF(D15,"05.04.2025","y")</f>
        <v>42</v>
      </c>
      <c r="F15" s="18" t="s">
        <v>80</v>
      </c>
      <c r="G15" s="15" t="s">
        <v>20</v>
      </c>
      <c r="H15" s="14">
        <v>209.0</v>
      </c>
      <c r="I15" s="19">
        <v>0.15555555555555556</v>
      </c>
      <c r="J15" s="19">
        <f>I15-$I$15</f>
        <v>0</v>
      </c>
      <c r="K15" s="20">
        <f>I15/22.1</f>
        <v>0.007038712921</v>
      </c>
      <c r="L15" s="21" t="s">
        <v>21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2"/>
      <c r="B16" s="33" t="s">
        <v>423</v>
      </c>
      <c r="C16" s="33" t="s">
        <v>262</v>
      </c>
      <c r="D16" s="34">
        <v>33505.0</v>
      </c>
      <c r="E16" s="35">
        <f t="shared" si="4"/>
        <v>33</v>
      </c>
      <c r="F16" s="32" t="s">
        <v>175</v>
      </c>
      <c r="G16" s="33" t="s">
        <v>20</v>
      </c>
      <c r="H16" s="40"/>
      <c r="I16" s="36" t="s">
        <v>70</v>
      </c>
      <c r="J16" s="43"/>
      <c r="K16" s="43"/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" t="s">
        <v>501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5" t="s">
        <v>1</v>
      </c>
      <c r="B19" s="7" t="s">
        <v>2</v>
      </c>
      <c r="C19" s="2"/>
      <c r="D19" s="2"/>
      <c r="E19" s="2"/>
      <c r="F19" s="2"/>
      <c r="G19" s="3"/>
      <c r="H19" s="5" t="s">
        <v>3</v>
      </c>
      <c r="I19" s="7" t="s">
        <v>4</v>
      </c>
      <c r="J19" s="2"/>
      <c r="K19" s="8"/>
      <c r="L19" s="5" t="s">
        <v>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9"/>
      <c r="B20" s="10" t="s">
        <v>6</v>
      </c>
      <c r="C20" s="11" t="s">
        <v>7</v>
      </c>
      <c r="D20" s="12" t="s">
        <v>8</v>
      </c>
      <c r="E20" s="11" t="s">
        <v>9</v>
      </c>
      <c r="F20" s="11" t="s">
        <v>10</v>
      </c>
      <c r="G20" s="10" t="s">
        <v>11</v>
      </c>
      <c r="H20" s="9"/>
      <c r="I20" s="10" t="s">
        <v>12</v>
      </c>
      <c r="J20" s="10" t="s">
        <v>13</v>
      </c>
      <c r="K20" s="10" t="s">
        <v>14</v>
      </c>
      <c r="L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1.0</v>
      </c>
      <c r="B22" s="15" t="s">
        <v>40</v>
      </c>
      <c r="C22" s="15" t="s">
        <v>41</v>
      </c>
      <c r="D22" s="16">
        <v>32346.0</v>
      </c>
      <c r="E22" s="17">
        <f t="shared" ref="E22:E30" si="5">DATEDIF(D22,"05.04.2025","y")</f>
        <v>36</v>
      </c>
      <c r="F22" s="18" t="s">
        <v>25</v>
      </c>
      <c r="G22" s="15" t="s">
        <v>43</v>
      </c>
      <c r="H22" s="14">
        <v>119.0</v>
      </c>
      <c r="I22" s="19">
        <v>0.04228009259259259</v>
      </c>
      <c r="J22" s="19">
        <f t="shared" ref="J22:J29" si="6">I22-$I$22</f>
        <v>0</v>
      </c>
      <c r="K22" s="20">
        <f t="shared" ref="K22:K29" si="7">I22/11.05</f>
        <v>0.003826252723</v>
      </c>
      <c r="L22" s="21" t="s">
        <v>21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2.0</v>
      </c>
      <c r="B23" s="15" t="s">
        <v>431</v>
      </c>
      <c r="C23" s="15" t="s">
        <v>348</v>
      </c>
      <c r="D23" s="16">
        <v>30767.0</v>
      </c>
      <c r="E23" s="17">
        <f t="shared" si="5"/>
        <v>41</v>
      </c>
      <c r="F23" s="18" t="s">
        <v>36</v>
      </c>
      <c r="G23" s="15" t="s">
        <v>20</v>
      </c>
      <c r="H23" s="14">
        <v>121.0</v>
      </c>
      <c r="I23" s="19">
        <v>0.044444444444444446</v>
      </c>
      <c r="J23" s="19">
        <f t="shared" si="6"/>
        <v>0.002164351852</v>
      </c>
      <c r="K23" s="20">
        <f t="shared" si="7"/>
        <v>0.004022121669</v>
      </c>
      <c r="L23" s="22" t="s">
        <v>26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3.0</v>
      </c>
      <c r="B24" s="15" t="s">
        <v>502</v>
      </c>
      <c r="C24" s="15" t="s">
        <v>34</v>
      </c>
      <c r="D24" s="16">
        <v>31750.0</v>
      </c>
      <c r="E24" s="17">
        <f t="shared" si="5"/>
        <v>38</v>
      </c>
      <c r="F24" s="18" t="s">
        <v>25</v>
      </c>
      <c r="G24" s="15" t="s">
        <v>20</v>
      </c>
      <c r="H24" s="14">
        <v>106.0</v>
      </c>
      <c r="I24" s="19">
        <v>0.04680555555555556</v>
      </c>
      <c r="J24" s="19">
        <f t="shared" si="6"/>
        <v>0.004525462963</v>
      </c>
      <c r="K24" s="20">
        <f t="shared" si="7"/>
        <v>0.004235796883</v>
      </c>
      <c r="L24" s="23" t="s">
        <v>32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>
        <v>4.0</v>
      </c>
      <c r="B25" s="15" t="s">
        <v>503</v>
      </c>
      <c r="C25" s="15" t="s">
        <v>134</v>
      </c>
      <c r="D25" s="16">
        <v>33999.0</v>
      </c>
      <c r="E25" s="17">
        <f t="shared" si="5"/>
        <v>32</v>
      </c>
      <c r="F25" s="18" t="s">
        <v>30</v>
      </c>
      <c r="G25" s="15" t="s">
        <v>20</v>
      </c>
      <c r="H25" s="14">
        <v>111.0</v>
      </c>
      <c r="I25" s="19">
        <v>0.04729166666666667</v>
      </c>
      <c r="J25" s="19">
        <f t="shared" si="6"/>
        <v>0.005011574074</v>
      </c>
      <c r="K25" s="20">
        <f t="shared" si="7"/>
        <v>0.004279788839</v>
      </c>
      <c r="L25" s="2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4">
        <v>5.0</v>
      </c>
      <c r="B26" s="15" t="s">
        <v>126</v>
      </c>
      <c r="C26" s="15" t="s">
        <v>127</v>
      </c>
      <c r="D26" s="16">
        <v>28594.0</v>
      </c>
      <c r="E26" s="17">
        <f t="shared" si="5"/>
        <v>46</v>
      </c>
      <c r="F26" s="18" t="s">
        <v>19</v>
      </c>
      <c r="G26" s="15" t="s">
        <v>20</v>
      </c>
      <c r="H26" s="14">
        <v>108.0</v>
      </c>
      <c r="I26" s="19">
        <v>0.047719907407407405</v>
      </c>
      <c r="J26" s="19">
        <f t="shared" si="6"/>
        <v>0.005439814815</v>
      </c>
      <c r="K26" s="20">
        <f t="shared" si="7"/>
        <v>0.004318543657</v>
      </c>
      <c r="L26" s="2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>
        <v>6.0</v>
      </c>
      <c r="B27" s="15" t="s">
        <v>504</v>
      </c>
      <c r="C27" s="15" t="s">
        <v>134</v>
      </c>
      <c r="D27" s="16">
        <v>28512.0</v>
      </c>
      <c r="E27" s="17">
        <f t="shared" si="5"/>
        <v>47</v>
      </c>
      <c r="F27" s="18" t="s">
        <v>19</v>
      </c>
      <c r="G27" s="15" t="s">
        <v>20</v>
      </c>
      <c r="H27" s="14">
        <v>211.0</v>
      </c>
      <c r="I27" s="19">
        <v>0.057465277777777775</v>
      </c>
      <c r="J27" s="19">
        <f t="shared" si="6"/>
        <v>0.01518518519</v>
      </c>
      <c r="K27" s="20">
        <f t="shared" si="7"/>
        <v>0.005200477627</v>
      </c>
      <c r="L27" s="2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>
        <v>7.0</v>
      </c>
      <c r="B28" s="15" t="s">
        <v>37</v>
      </c>
      <c r="C28" s="15" t="s">
        <v>38</v>
      </c>
      <c r="D28" s="16">
        <v>34838.0</v>
      </c>
      <c r="E28" s="17">
        <f t="shared" si="5"/>
        <v>29</v>
      </c>
      <c r="F28" s="18" t="s">
        <v>30</v>
      </c>
      <c r="G28" s="15" t="s">
        <v>31</v>
      </c>
      <c r="H28" s="14">
        <v>104.0</v>
      </c>
      <c r="I28" s="19">
        <v>0.06122685185185185</v>
      </c>
      <c r="J28" s="19">
        <f t="shared" si="6"/>
        <v>0.01894675926</v>
      </c>
      <c r="K28" s="20">
        <f t="shared" si="7"/>
        <v>0.00554089157</v>
      </c>
      <c r="L28" s="2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>
        <v>8.0</v>
      </c>
      <c r="B29" s="15" t="s">
        <v>229</v>
      </c>
      <c r="C29" s="15" t="s">
        <v>230</v>
      </c>
      <c r="D29" s="16">
        <v>34742.0</v>
      </c>
      <c r="E29" s="17">
        <f t="shared" si="5"/>
        <v>30</v>
      </c>
      <c r="F29" s="18" t="s">
        <v>30</v>
      </c>
      <c r="G29" s="15" t="s">
        <v>20</v>
      </c>
      <c r="H29" s="14">
        <v>110.0</v>
      </c>
      <c r="I29" s="19">
        <v>0.0766087962962963</v>
      </c>
      <c r="J29" s="19">
        <f t="shared" si="6"/>
        <v>0.0343287037</v>
      </c>
      <c r="K29" s="20">
        <f t="shared" si="7"/>
        <v>0.006932922742</v>
      </c>
      <c r="L29" s="2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2"/>
      <c r="B30" s="33" t="s">
        <v>339</v>
      </c>
      <c r="C30" s="33" t="s">
        <v>89</v>
      </c>
      <c r="D30" s="34">
        <v>30694.0</v>
      </c>
      <c r="E30" s="35">
        <f t="shared" si="5"/>
        <v>41</v>
      </c>
      <c r="F30" s="32" t="s">
        <v>36</v>
      </c>
      <c r="G30" s="33" t="s">
        <v>20</v>
      </c>
      <c r="H30" s="40"/>
      <c r="I30" s="36" t="s">
        <v>70</v>
      </c>
      <c r="J30" s="43"/>
      <c r="K30" s="43"/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 t="s">
        <v>76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1.0</v>
      </c>
      <c r="B32" s="15" t="s">
        <v>505</v>
      </c>
      <c r="C32" s="15" t="s">
        <v>170</v>
      </c>
      <c r="D32" s="16">
        <v>31888.0</v>
      </c>
      <c r="E32" s="17">
        <f t="shared" ref="E32:E40" si="8">DATEDIF(D32,"05.04.2025","y")</f>
        <v>37</v>
      </c>
      <c r="F32" s="18" t="s">
        <v>168</v>
      </c>
      <c r="G32" s="15" t="s">
        <v>31</v>
      </c>
      <c r="H32" s="14">
        <v>109.0</v>
      </c>
      <c r="I32" s="19">
        <v>0.048622685185185185</v>
      </c>
      <c r="J32" s="19">
        <f t="shared" ref="J32:J40" si="9">I32-$I$32</f>
        <v>0</v>
      </c>
      <c r="K32" s="20">
        <f t="shared" ref="K32:K40" si="10">I32/11.05</f>
        <v>0.004400243003</v>
      </c>
      <c r="L32" s="21" t="s">
        <v>21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2.0</v>
      </c>
      <c r="B33" s="15" t="s">
        <v>506</v>
      </c>
      <c r="C33" s="15" t="s">
        <v>170</v>
      </c>
      <c r="D33" s="16">
        <v>30930.0</v>
      </c>
      <c r="E33" s="17">
        <f t="shared" si="8"/>
        <v>40</v>
      </c>
      <c r="F33" s="18" t="s">
        <v>80</v>
      </c>
      <c r="G33" s="15" t="s">
        <v>20</v>
      </c>
      <c r="H33" s="14">
        <v>117.0</v>
      </c>
      <c r="I33" s="19">
        <v>0.05002314814814815</v>
      </c>
      <c r="J33" s="19">
        <f t="shared" si="9"/>
        <v>0.001400462963</v>
      </c>
      <c r="K33" s="20">
        <f t="shared" si="10"/>
        <v>0.004526981733</v>
      </c>
      <c r="L33" s="22" t="s">
        <v>26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3.0</v>
      </c>
      <c r="B34" s="15" t="s">
        <v>507</v>
      </c>
      <c r="C34" s="15" t="s">
        <v>508</v>
      </c>
      <c r="D34" s="16">
        <v>32603.0</v>
      </c>
      <c r="E34" s="17">
        <f t="shared" si="8"/>
        <v>36</v>
      </c>
      <c r="F34" s="18" t="s">
        <v>168</v>
      </c>
      <c r="G34" s="15" t="s">
        <v>20</v>
      </c>
      <c r="H34" s="14">
        <v>120.0</v>
      </c>
      <c r="I34" s="19">
        <v>0.05185185185185185</v>
      </c>
      <c r="J34" s="19">
        <f t="shared" si="9"/>
        <v>0.003229166667</v>
      </c>
      <c r="K34" s="20">
        <f t="shared" si="10"/>
        <v>0.004692475281</v>
      </c>
      <c r="L34" s="23" t="s">
        <v>32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4.0</v>
      </c>
      <c r="B35" s="15" t="s">
        <v>367</v>
      </c>
      <c r="C35" s="15" t="s">
        <v>362</v>
      </c>
      <c r="D35" s="16">
        <v>31380.0</v>
      </c>
      <c r="E35" s="17">
        <f t="shared" si="8"/>
        <v>39</v>
      </c>
      <c r="F35" s="18" t="s">
        <v>168</v>
      </c>
      <c r="G35" s="15" t="s">
        <v>31</v>
      </c>
      <c r="H35" s="14">
        <v>107.0</v>
      </c>
      <c r="I35" s="19">
        <v>0.05291666666666667</v>
      </c>
      <c r="J35" s="19">
        <f t="shared" si="9"/>
        <v>0.004293981481</v>
      </c>
      <c r="K35" s="20">
        <f t="shared" si="10"/>
        <v>0.004788838612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5.0</v>
      </c>
      <c r="B36" s="15" t="s">
        <v>176</v>
      </c>
      <c r="C36" s="15" t="s">
        <v>156</v>
      </c>
      <c r="D36" s="16">
        <v>27861.0</v>
      </c>
      <c r="E36" s="17">
        <f t="shared" si="8"/>
        <v>48</v>
      </c>
      <c r="F36" s="18" t="s">
        <v>84</v>
      </c>
      <c r="G36" s="15" t="s">
        <v>20</v>
      </c>
      <c r="H36" s="14">
        <v>116.0</v>
      </c>
      <c r="I36" s="19">
        <v>0.06077546296296296</v>
      </c>
      <c r="J36" s="19">
        <f t="shared" si="9"/>
        <v>0.01215277778</v>
      </c>
      <c r="K36" s="20">
        <f t="shared" si="10"/>
        <v>0.005500041897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6.0</v>
      </c>
      <c r="B37" s="15" t="s">
        <v>393</v>
      </c>
      <c r="C37" s="15" t="s">
        <v>159</v>
      </c>
      <c r="D37" s="16">
        <v>35254.0</v>
      </c>
      <c r="E37" s="17">
        <f t="shared" si="8"/>
        <v>28</v>
      </c>
      <c r="F37" s="18" t="s">
        <v>175</v>
      </c>
      <c r="G37" s="15" t="s">
        <v>31</v>
      </c>
      <c r="H37" s="14">
        <v>105.0</v>
      </c>
      <c r="I37" s="19">
        <v>0.061203703703703705</v>
      </c>
      <c r="J37" s="19">
        <f t="shared" si="9"/>
        <v>0.01258101852</v>
      </c>
      <c r="K37" s="20">
        <f t="shared" si="10"/>
        <v>0.005538796715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7.0</v>
      </c>
      <c r="B38" s="15" t="s">
        <v>509</v>
      </c>
      <c r="C38" s="15" t="s">
        <v>179</v>
      </c>
      <c r="D38" s="16">
        <v>30459.0</v>
      </c>
      <c r="E38" s="17">
        <f t="shared" si="8"/>
        <v>41</v>
      </c>
      <c r="F38" s="18" t="s">
        <v>80</v>
      </c>
      <c r="G38" s="15" t="s">
        <v>31</v>
      </c>
      <c r="H38" s="14">
        <v>101.0</v>
      </c>
      <c r="I38" s="19">
        <v>0.062233796296296294</v>
      </c>
      <c r="J38" s="19">
        <f t="shared" si="9"/>
        <v>0.01361111111</v>
      </c>
      <c r="K38" s="20">
        <f t="shared" si="10"/>
        <v>0.005632017764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8.0</v>
      </c>
      <c r="B39" s="15" t="s">
        <v>510</v>
      </c>
      <c r="C39" s="15" t="s">
        <v>454</v>
      </c>
      <c r="D39" s="16">
        <v>30496.0</v>
      </c>
      <c r="E39" s="17">
        <f t="shared" si="8"/>
        <v>41</v>
      </c>
      <c r="F39" s="18" t="s">
        <v>80</v>
      </c>
      <c r="G39" s="15" t="s">
        <v>20</v>
      </c>
      <c r="H39" s="14">
        <v>102.0</v>
      </c>
      <c r="I39" s="19">
        <v>0.06225694444444444</v>
      </c>
      <c r="J39" s="19">
        <f t="shared" si="9"/>
        <v>0.01363425926</v>
      </c>
      <c r="K39" s="20">
        <f t="shared" si="10"/>
        <v>0.005634112619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9.0</v>
      </c>
      <c r="B40" s="15" t="s">
        <v>511</v>
      </c>
      <c r="C40" s="15" t="s">
        <v>156</v>
      </c>
      <c r="D40" s="16">
        <v>24465.0</v>
      </c>
      <c r="E40" s="17">
        <f t="shared" si="8"/>
        <v>58</v>
      </c>
      <c r="F40" s="18" t="s">
        <v>187</v>
      </c>
      <c r="G40" s="15" t="s">
        <v>20</v>
      </c>
      <c r="H40" s="14">
        <v>115.0</v>
      </c>
      <c r="I40" s="19">
        <v>0.06832175925925926</v>
      </c>
      <c r="J40" s="19">
        <f t="shared" si="9"/>
        <v>0.01969907407</v>
      </c>
      <c r="K40" s="20">
        <f t="shared" si="10"/>
        <v>0.006182964639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" t="s">
        <v>512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5" t="s">
        <v>1</v>
      </c>
      <c r="B43" s="7" t="s">
        <v>2</v>
      </c>
      <c r="C43" s="2"/>
      <c r="D43" s="2"/>
      <c r="E43" s="2"/>
      <c r="F43" s="2"/>
      <c r="G43" s="3"/>
      <c r="H43" s="5" t="s">
        <v>3</v>
      </c>
      <c r="I43" s="7" t="s">
        <v>4</v>
      </c>
      <c r="J43" s="2"/>
      <c r="K43" s="8"/>
      <c r="L43" s="5" t="s">
        <v>5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9"/>
      <c r="B44" s="10" t="s">
        <v>6</v>
      </c>
      <c r="C44" s="11" t="s">
        <v>7</v>
      </c>
      <c r="D44" s="12" t="s">
        <v>8</v>
      </c>
      <c r="E44" s="11" t="s">
        <v>9</v>
      </c>
      <c r="F44" s="11" t="s">
        <v>10</v>
      </c>
      <c r="G44" s="10" t="s">
        <v>11</v>
      </c>
      <c r="H44" s="9"/>
      <c r="I44" s="10" t="s">
        <v>12</v>
      </c>
      <c r="J44" s="10" t="s">
        <v>13</v>
      </c>
      <c r="K44" s="10" t="s">
        <v>14</v>
      </c>
      <c r="L44" s="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3" t="s">
        <v>15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1.0</v>
      </c>
      <c r="B46" s="15" t="s">
        <v>203</v>
      </c>
      <c r="C46" s="15" t="s">
        <v>41</v>
      </c>
      <c r="D46" s="16">
        <v>32271.0</v>
      </c>
      <c r="E46" s="17">
        <f t="shared" ref="E46:E56" si="11">DATEDIF(D46,"05.04.2025","y")</f>
        <v>36</v>
      </c>
      <c r="F46" s="18" t="s">
        <v>25</v>
      </c>
      <c r="G46" s="15" t="s">
        <v>205</v>
      </c>
      <c r="H46" s="14">
        <v>55.0</v>
      </c>
      <c r="I46" s="19">
        <v>0.015856481481481482</v>
      </c>
      <c r="J46" s="19">
        <f t="shared" ref="J46:J54" si="12">I46-$I$46</f>
        <v>0</v>
      </c>
      <c r="K46" s="20">
        <f t="shared" ref="K46:K54" si="13">I46/5.1</f>
        <v>0.003109114016</v>
      </c>
      <c r="L46" s="21" t="s">
        <v>21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2.0</v>
      </c>
      <c r="B47" s="15" t="s">
        <v>374</v>
      </c>
      <c r="C47" s="15" t="s">
        <v>134</v>
      </c>
      <c r="D47" s="16">
        <v>28251.0</v>
      </c>
      <c r="E47" s="17">
        <f t="shared" si="11"/>
        <v>47</v>
      </c>
      <c r="F47" s="18" t="s">
        <v>19</v>
      </c>
      <c r="G47" s="15" t="s">
        <v>20</v>
      </c>
      <c r="H47" s="14">
        <v>58.0</v>
      </c>
      <c r="I47" s="19">
        <v>0.016793981481481483</v>
      </c>
      <c r="J47" s="19">
        <f t="shared" si="12"/>
        <v>0.0009375</v>
      </c>
      <c r="K47" s="20">
        <f t="shared" si="13"/>
        <v>0.003292937545</v>
      </c>
      <c r="L47" s="22" t="s">
        <v>26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3.0</v>
      </c>
      <c r="B48" s="15" t="s">
        <v>513</v>
      </c>
      <c r="C48" s="15" t="s">
        <v>514</v>
      </c>
      <c r="D48" s="16">
        <v>40341.0</v>
      </c>
      <c r="E48" s="17">
        <f t="shared" si="11"/>
        <v>14</v>
      </c>
      <c r="F48" s="18" t="s">
        <v>253</v>
      </c>
      <c r="G48" s="15" t="s">
        <v>20</v>
      </c>
      <c r="H48" s="14">
        <v>59.0</v>
      </c>
      <c r="I48" s="19">
        <v>0.017118055555555556</v>
      </c>
      <c r="J48" s="19">
        <f t="shared" si="12"/>
        <v>0.001261574074</v>
      </c>
      <c r="K48" s="20">
        <f t="shared" si="13"/>
        <v>0.003356481481</v>
      </c>
      <c r="L48" s="23" t="s">
        <v>32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4.0</v>
      </c>
      <c r="B49" s="15" t="s">
        <v>216</v>
      </c>
      <c r="C49" s="15" t="s">
        <v>217</v>
      </c>
      <c r="D49" s="16">
        <v>26288.0</v>
      </c>
      <c r="E49" s="17">
        <f t="shared" si="11"/>
        <v>53</v>
      </c>
      <c r="F49" s="18" t="s">
        <v>219</v>
      </c>
      <c r="G49" s="15" t="s">
        <v>20</v>
      </c>
      <c r="H49" s="14">
        <v>70.0</v>
      </c>
      <c r="I49" s="19">
        <v>0.021064814814814814</v>
      </c>
      <c r="J49" s="19">
        <f t="shared" si="12"/>
        <v>0.005208333333</v>
      </c>
      <c r="K49" s="20">
        <f t="shared" si="13"/>
        <v>0.004130355846</v>
      </c>
      <c r="L49" s="2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5.0</v>
      </c>
      <c r="B50" s="15" t="s">
        <v>382</v>
      </c>
      <c r="C50" s="15" t="s">
        <v>28</v>
      </c>
      <c r="D50" s="16">
        <v>26682.0</v>
      </c>
      <c r="E50" s="17">
        <f t="shared" si="11"/>
        <v>52</v>
      </c>
      <c r="F50" s="18" t="s">
        <v>219</v>
      </c>
      <c r="G50" s="15" t="s">
        <v>31</v>
      </c>
      <c r="H50" s="14">
        <v>66.0</v>
      </c>
      <c r="I50" s="19">
        <v>0.025810185185185186</v>
      </c>
      <c r="J50" s="19">
        <f t="shared" si="12"/>
        <v>0.009953703704</v>
      </c>
      <c r="K50" s="20">
        <f t="shared" si="13"/>
        <v>0.005060820625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6.0</v>
      </c>
      <c r="B51" s="15" t="s">
        <v>243</v>
      </c>
      <c r="C51" s="15" t="s">
        <v>55</v>
      </c>
      <c r="D51" s="16">
        <v>23443.0</v>
      </c>
      <c r="E51" s="17">
        <f t="shared" si="11"/>
        <v>61</v>
      </c>
      <c r="F51" s="18" t="s">
        <v>245</v>
      </c>
      <c r="G51" s="15" t="s">
        <v>31</v>
      </c>
      <c r="H51" s="14">
        <v>62.0</v>
      </c>
      <c r="I51" s="19">
        <v>0.028541666666666667</v>
      </c>
      <c r="J51" s="19">
        <f t="shared" si="12"/>
        <v>0.01268518519</v>
      </c>
      <c r="K51" s="20">
        <f t="shared" si="13"/>
        <v>0.005596405229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7.0</v>
      </c>
      <c r="B52" s="15" t="s">
        <v>515</v>
      </c>
      <c r="C52" s="15" t="s">
        <v>41</v>
      </c>
      <c r="D52" s="16">
        <v>29954.0</v>
      </c>
      <c r="E52" s="17">
        <f t="shared" si="11"/>
        <v>43</v>
      </c>
      <c r="F52" s="18" t="s">
        <v>36</v>
      </c>
      <c r="G52" s="15" t="s">
        <v>20</v>
      </c>
      <c r="H52" s="14">
        <v>57.0</v>
      </c>
      <c r="I52" s="19">
        <v>0.030625</v>
      </c>
      <c r="J52" s="19">
        <f t="shared" si="12"/>
        <v>0.01476851852</v>
      </c>
      <c r="K52" s="20">
        <f t="shared" si="13"/>
        <v>0.006004901961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8.0</v>
      </c>
      <c r="B53" s="15" t="s">
        <v>516</v>
      </c>
      <c r="C53" s="15" t="s">
        <v>517</v>
      </c>
      <c r="D53" s="16">
        <v>32551.0</v>
      </c>
      <c r="E53" s="17">
        <f t="shared" si="11"/>
        <v>36</v>
      </c>
      <c r="F53" s="18" t="s">
        <v>25</v>
      </c>
      <c r="G53" s="15" t="s">
        <v>20</v>
      </c>
      <c r="H53" s="14">
        <v>53.0</v>
      </c>
      <c r="I53" s="19">
        <v>0.033680555555555554</v>
      </c>
      <c r="J53" s="19">
        <f t="shared" si="12"/>
        <v>0.01782407407</v>
      </c>
      <c r="K53" s="20">
        <f t="shared" si="13"/>
        <v>0.006604030501</v>
      </c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>
        <v>9.0</v>
      </c>
      <c r="B54" s="15" t="s">
        <v>513</v>
      </c>
      <c r="C54" s="15" t="s">
        <v>106</v>
      </c>
      <c r="D54" s="16">
        <v>39807.0</v>
      </c>
      <c r="E54" s="17">
        <f t="shared" si="11"/>
        <v>16</v>
      </c>
      <c r="F54" s="18" t="s">
        <v>253</v>
      </c>
      <c r="G54" s="15" t="s">
        <v>20</v>
      </c>
      <c r="H54" s="14">
        <v>60.0</v>
      </c>
      <c r="I54" s="19">
        <v>0.0366087962962963</v>
      </c>
      <c r="J54" s="19">
        <f t="shared" si="12"/>
        <v>0.02075231481</v>
      </c>
      <c r="K54" s="20">
        <f t="shared" si="13"/>
        <v>0.007178195352</v>
      </c>
      <c r="L54" s="2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2"/>
      <c r="B55" s="33" t="s">
        <v>518</v>
      </c>
      <c r="C55" s="33" t="s">
        <v>89</v>
      </c>
      <c r="D55" s="34">
        <v>30992.0</v>
      </c>
      <c r="E55" s="35">
        <f t="shared" si="11"/>
        <v>40</v>
      </c>
      <c r="F55" s="32" t="s">
        <v>36</v>
      </c>
      <c r="G55" s="33" t="s">
        <v>20</v>
      </c>
      <c r="H55" s="40"/>
      <c r="I55" s="36" t="s">
        <v>70</v>
      </c>
      <c r="J55" s="43"/>
      <c r="K55" s="43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2"/>
      <c r="B56" s="33" t="s">
        <v>519</v>
      </c>
      <c r="C56" s="33" t="s">
        <v>520</v>
      </c>
      <c r="D56" s="34">
        <v>30077.0</v>
      </c>
      <c r="E56" s="35">
        <f t="shared" si="11"/>
        <v>42</v>
      </c>
      <c r="F56" s="32" t="s">
        <v>36</v>
      </c>
      <c r="G56" s="33" t="s">
        <v>20</v>
      </c>
      <c r="H56" s="40"/>
      <c r="I56" s="36" t="s">
        <v>70</v>
      </c>
      <c r="J56" s="43"/>
      <c r="K56" s="43"/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3" t="s">
        <v>76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1.0</v>
      </c>
      <c r="B58" s="15" t="s">
        <v>422</v>
      </c>
      <c r="C58" s="15" t="s">
        <v>196</v>
      </c>
      <c r="D58" s="16">
        <v>32160.0</v>
      </c>
      <c r="E58" s="17">
        <f t="shared" ref="E58:E69" si="14">DATEDIF(D58,"05.04.2025","y")</f>
        <v>37</v>
      </c>
      <c r="F58" s="18" t="s">
        <v>168</v>
      </c>
      <c r="G58" s="15" t="s">
        <v>31</v>
      </c>
      <c r="H58" s="14">
        <v>67.0</v>
      </c>
      <c r="I58" s="19">
        <v>0.01712962962962963</v>
      </c>
      <c r="J58" s="19">
        <f t="shared" ref="J58:J67" si="15">I58-$I$58</f>
        <v>0</v>
      </c>
      <c r="K58" s="20">
        <f t="shared" ref="K58:K67" si="16">I58/5.1</f>
        <v>0.003358750908</v>
      </c>
      <c r="L58" s="21" t="s">
        <v>21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>
        <v>2.0</v>
      </c>
      <c r="B59" s="15" t="s">
        <v>198</v>
      </c>
      <c r="C59" s="15" t="s">
        <v>163</v>
      </c>
      <c r="D59" s="16">
        <v>32125.0</v>
      </c>
      <c r="E59" s="17">
        <f t="shared" si="14"/>
        <v>37</v>
      </c>
      <c r="F59" s="18" t="s">
        <v>168</v>
      </c>
      <c r="G59" s="15" t="s">
        <v>31</v>
      </c>
      <c r="H59" s="14">
        <v>74.0</v>
      </c>
      <c r="I59" s="19">
        <v>0.02636574074074074</v>
      </c>
      <c r="J59" s="19">
        <f t="shared" si="15"/>
        <v>0.009236111111</v>
      </c>
      <c r="K59" s="20">
        <f t="shared" si="16"/>
        <v>0.005169753086</v>
      </c>
      <c r="L59" s="22" t="s">
        <v>26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>
        <v>3.0</v>
      </c>
      <c r="B60" s="15" t="s">
        <v>521</v>
      </c>
      <c r="C60" s="15" t="s">
        <v>522</v>
      </c>
      <c r="D60" s="16">
        <v>30115.0</v>
      </c>
      <c r="E60" s="17">
        <f t="shared" si="14"/>
        <v>42</v>
      </c>
      <c r="F60" s="18" t="s">
        <v>80</v>
      </c>
      <c r="G60" s="15" t="s">
        <v>20</v>
      </c>
      <c r="H60" s="14">
        <v>61.0</v>
      </c>
      <c r="I60" s="19">
        <v>0.02670138888888889</v>
      </c>
      <c r="J60" s="19">
        <f t="shared" si="15"/>
        <v>0.009571759259</v>
      </c>
      <c r="K60" s="20">
        <f t="shared" si="16"/>
        <v>0.005235566449</v>
      </c>
      <c r="L60" s="23" t="s">
        <v>32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>
        <v>4.0</v>
      </c>
      <c r="B61" s="15" t="s">
        <v>523</v>
      </c>
      <c r="C61" s="15" t="s">
        <v>259</v>
      </c>
      <c r="D61" s="16">
        <v>30808.0</v>
      </c>
      <c r="E61" s="17">
        <f t="shared" si="14"/>
        <v>40</v>
      </c>
      <c r="F61" s="18" t="s">
        <v>80</v>
      </c>
      <c r="G61" s="15" t="s">
        <v>20</v>
      </c>
      <c r="H61" s="14">
        <v>73.0</v>
      </c>
      <c r="I61" s="19">
        <v>0.02675925925925926</v>
      </c>
      <c r="J61" s="19">
        <f t="shared" si="15"/>
        <v>0.00962962963</v>
      </c>
      <c r="K61" s="20">
        <f t="shared" si="16"/>
        <v>0.00524691358</v>
      </c>
      <c r="L61" s="2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4">
        <v>5.0</v>
      </c>
      <c r="B62" s="15" t="s">
        <v>387</v>
      </c>
      <c r="C62" s="15" t="s">
        <v>388</v>
      </c>
      <c r="D62" s="16">
        <v>36875.0</v>
      </c>
      <c r="E62" s="17">
        <f t="shared" si="14"/>
        <v>24</v>
      </c>
      <c r="F62" s="18" t="s">
        <v>175</v>
      </c>
      <c r="G62" s="15" t="s">
        <v>390</v>
      </c>
      <c r="H62" s="14">
        <v>54.0</v>
      </c>
      <c r="I62" s="19">
        <v>0.027141203703703702</v>
      </c>
      <c r="J62" s="19">
        <f t="shared" si="15"/>
        <v>0.01001157407</v>
      </c>
      <c r="K62" s="20">
        <f t="shared" si="16"/>
        <v>0.005321804648</v>
      </c>
      <c r="L62" s="2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6.0</v>
      </c>
      <c r="B63" s="15" t="s">
        <v>264</v>
      </c>
      <c r="C63" s="15" t="s">
        <v>159</v>
      </c>
      <c r="D63" s="16">
        <v>30411.0</v>
      </c>
      <c r="E63" s="17">
        <f t="shared" si="14"/>
        <v>42</v>
      </c>
      <c r="F63" s="18" t="s">
        <v>80</v>
      </c>
      <c r="G63" s="15" t="s">
        <v>31</v>
      </c>
      <c r="H63" s="14">
        <v>64.0</v>
      </c>
      <c r="I63" s="19">
        <v>0.027905092592592592</v>
      </c>
      <c r="J63" s="19">
        <f t="shared" si="15"/>
        <v>0.01077546296</v>
      </c>
      <c r="K63" s="20">
        <f t="shared" si="16"/>
        <v>0.005471586783</v>
      </c>
      <c r="L63" s="2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7.0</v>
      </c>
      <c r="B64" s="15" t="s">
        <v>476</v>
      </c>
      <c r="C64" s="15" t="s">
        <v>78</v>
      </c>
      <c r="D64" s="16">
        <v>35776.0</v>
      </c>
      <c r="E64" s="17">
        <f t="shared" si="14"/>
        <v>27</v>
      </c>
      <c r="F64" s="18" t="s">
        <v>175</v>
      </c>
      <c r="G64" s="15" t="s">
        <v>31</v>
      </c>
      <c r="H64" s="14">
        <v>63.0</v>
      </c>
      <c r="I64" s="19">
        <v>0.02872685185185185</v>
      </c>
      <c r="J64" s="19">
        <f t="shared" si="15"/>
        <v>0.01159722222</v>
      </c>
      <c r="K64" s="20">
        <f t="shared" si="16"/>
        <v>0.005632716049</v>
      </c>
      <c r="L64" s="2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8.0</v>
      </c>
      <c r="B65" s="15" t="s">
        <v>358</v>
      </c>
      <c r="C65" s="15" t="s">
        <v>359</v>
      </c>
      <c r="D65" s="16">
        <v>30771.0</v>
      </c>
      <c r="E65" s="17">
        <f t="shared" si="14"/>
        <v>41</v>
      </c>
      <c r="F65" s="18" t="s">
        <v>80</v>
      </c>
      <c r="G65" s="15" t="s">
        <v>31</v>
      </c>
      <c r="H65" s="14">
        <v>114.0</v>
      </c>
      <c r="I65" s="19">
        <v>0.029247685185185186</v>
      </c>
      <c r="J65" s="19">
        <f t="shared" si="15"/>
        <v>0.01211805556</v>
      </c>
      <c r="K65" s="20">
        <f t="shared" si="16"/>
        <v>0.005734840232</v>
      </c>
      <c r="L65" s="2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9.0</v>
      </c>
      <c r="B66" s="15" t="s">
        <v>281</v>
      </c>
      <c r="C66" s="15" t="s">
        <v>156</v>
      </c>
      <c r="D66" s="16">
        <v>31618.0</v>
      </c>
      <c r="E66" s="17">
        <f t="shared" si="14"/>
        <v>38</v>
      </c>
      <c r="F66" s="18" t="s">
        <v>168</v>
      </c>
      <c r="G66" s="15" t="s">
        <v>31</v>
      </c>
      <c r="H66" s="14">
        <v>69.0</v>
      </c>
      <c r="I66" s="19">
        <v>0.03048611111111111</v>
      </c>
      <c r="J66" s="19">
        <f t="shared" si="15"/>
        <v>0.01335648148</v>
      </c>
      <c r="K66" s="20">
        <f t="shared" si="16"/>
        <v>0.005977668845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10.0</v>
      </c>
      <c r="B67" s="15" t="s">
        <v>277</v>
      </c>
      <c r="C67" s="15" t="s">
        <v>196</v>
      </c>
      <c r="D67" s="16">
        <v>31917.0</v>
      </c>
      <c r="E67" s="17">
        <f t="shared" si="14"/>
        <v>37</v>
      </c>
      <c r="F67" s="18" t="s">
        <v>168</v>
      </c>
      <c r="G67" s="15" t="s">
        <v>31</v>
      </c>
      <c r="H67" s="14">
        <v>68.0</v>
      </c>
      <c r="I67" s="19">
        <v>0.03366898148148148</v>
      </c>
      <c r="J67" s="19">
        <f t="shared" si="15"/>
        <v>0.01653935185</v>
      </c>
      <c r="K67" s="20">
        <f t="shared" si="16"/>
        <v>0.006601761075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2"/>
      <c r="B68" s="33" t="s">
        <v>524</v>
      </c>
      <c r="C68" s="33" t="s">
        <v>262</v>
      </c>
      <c r="D68" s="34">
        <v>32074.0</v>
      </c>
      <c r="E68" s="35">
        <f t="shared" si="14"/>
        <v>37</v>
      </c>
      <c r="F68" s="32" t="s">
        <v>168</v>
      </c>
      <c r="G68" s="33" t="s">
        <v>31</v>
      </c>
      <c r="H68" s="40"/>
      <c r="I68" s="36" t="s">
        <v>70</v>
      </c>
      <c r="J68" s="43"/>
      <c r="K68" s="43"/>
      <c r="L68" s="4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2"/>
      <c r="B69" s="33" t="s">
        <v>525</v>
      </c>
      <c r="C69" s="33" t="s">
        <v>262</v>
      </c>
      <c r="D69" s="34">
        <v>31260.0</v>
      </c>
      <c r="E69" s="35">
        <f t="shared" si="14"/>
        <v>39</v>
      </c>
      <c r="F69" s="32" t="s">
        <v>168</v>
      </c>
      <c r="G69" s="33" t="s">
        <v>20</v>
      </c>
      <c r="H69" s="40"/>
      <c r="I69" s="36" t="s">
        <v>70</v>
      </c>
      <c r="J69" s="43"/>
      <c r="K69" s="43"/>
      <c r="L69" s="4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" t="s">
        <v>526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" t="s">
        <v>1</v>
      </c>
      <c r="B72" s="7" t="s">
        <v>2</v>
      </c>
      <c r="C72" s="2"/>
      <c r="D72" s="2"/>
      <c r="E72" s="2"/>
      <c r="F72" s="2"/>
      <c r="G72" s="3"/>
      <c r="H72" s="5" t="s">
        <v>3</v>
      </c>
      <c r="I72" s="7" t="s">
        <v>4</v>
      </c>
      <c r="J72" s="2"/>
      <c r="K72" s="8"/>
      <c r="L72" s="5" t="s">
        <v>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9"/>
      <c r="B73" s="10" t="s">
        <v>6</v>
      </c>
      <c r="C73" s="11" t="s">
        <v>7</v>
      </c>
      <c r="D73" s="12" t="s">
        <v>8</v>
      </c>
      <c r="E73" s="11" t="s">
        <v>9</v>
      </c>
      <c r="F73" s="11" t="s">
        <v>10</v>
      </c>
      <c r="G73" s="10" t="s">
        <v>11</v>
      </c>
      <c r="H73" s="9"/>
      <c r="I73" s="10" t="s">
        <v>12</v>
      </c>
      <c r="J73" s="10" t="s">
        <v>13</v>
      </c>
      <c r="K73" s="10" t="s">
        <v>14</v>
      </c>
      <c r="L73" s="9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50" t="s">
        <v>299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4">
        <v>1.0</v>
      </c>
      <c r="B75" s="15" t="s">
        <v>527</v>
      </c>
      <c r="C75" s="15" t="s">
        <v>116</v>
      </c>
      <c r="D75" s="16">
        <v>42430.0</v>
      </c>
      <c r="E75" s="17">
        <f t="shared" ref="E75:E79" si="17">DATEDIF(D75,"05.04.2025","y")</f>
        <v>9</v>
      </c>
      <c r="F75" s="18" t="s">
        <v>302</v>
      </c>
      <c r="G75" s="15" t="s">
        <v>20</v>
      </c>
      <c r="H75" s="14">
        <v>5.0</v>
      </c>
      <c r="I75" s="19">
        <v>0.003460648148148148</v>
      </c>
      <c r="J75" s="19">
        <f t="shared" ref="J75:J79" si="18">I75-$I$75</f>
        <v>0</v>
      </c>
      <c r="K75" s="20">
        <f t="shared" ref="K75:K79" si="19">I75/1</f>
        <v>0.003460648148</v>
      </c>
      <c r="L75" s="21" t="s">
        <v>21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>
        <v>2.0</v>
      </c>
      <c r="B76" s="15" t="s">
        <v>527</v>
      </c>
      <c r="C76" s="15" t="s">
        <v>528</v>
      </c>
      <c r="D76" s="16">
        <v>42430.0</v>
      </c>
      <c r="E76" s="17">
        <f t="shared" si="17"/>
        <v>9</v>
      </c>
      <c r="F76" s="18" t="s">
        <v>302</v>
      </c>
      <c r="G76" s="15" t="s">
        <v>20</v>
      </c>
      <c r="H76" s="14">
        <v>4.0</v>
      </c>
      <c r="I76" s="19">
        <v>0.00375</v>
      </c>
      <c r="J76" s="19">
        <f t="shared" si="18"/>
        <v>0.0002893518519</v>
      </c>
      <c r="K76" s="20">
        <f t="shared" si="19"/>
        <v>0.00375</v>
      </c>
      <c r="L76" s="22" t="s">
        <v>26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>
        <v>3.0</v>
      </c>
      <c r="B77" s="15" t="s">
        <v>529</v>
      </c>
      <c r="C77" s="15" t="s">
        <v>28</v>
      </c>
      <c r="D77" s="16">
        <v>41899.0</v>
      </c>
      <c r="E77" s="17">
        <f t="shared" si="17"/>
        <v>10</v>
      </c>
      <c r="F77" s="18" t="s">
        <v>530</v>
      </c>
      <c r="G77" s="15" t="s">
        <v>20</v>
      </c>
      <c r="H77" s="14">
        <v>7.0</v>
      </c>
      <c r="I77" s="19">
        <v>0.0040625</v>
      </c>
      <c r="J77" s="19">
        <f t="shared" si="18"/>
        <v>0.0006018518519</v>
      </c>
      <c r="K77" s="20">
        <f t="shared" si="19"/>
        <v>0.0040625</v>
      </c>
      <c r="L77" s="23" t="s">
        <v>32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>
        <v>4.0</v>
      </c>
      <c r="B78" s="15" t="s">
        <v>234</v>
      </c>
      <c r="C78" s="15" t="s">
        <v>221</v>
      </c>
      <c r="D78" s="16">
        <v>42395.0</v>
      </c>
      <c r="E78" s="17">
        <f t="shared" si="17"/>
        <v>9</v>
      </c>
      <c r="F78" s="18" t="s">
        <v>302</v>
      </c>
      <c r="G78" s="15" t="s">
        <v>20</v>
      </c>
      <c r="H78" s="14">
        <v>3.0</v>
      </c>
      <c r="I78" s="19">
        <v>0.004340277777777778</v>
      </c>
      <c r="J78" s="19">
        <f t="shared" si="18"/>
        <v>0.0008796296296</v>
      </c>
      <c r="K78" s="20">
        <f t="shared" si="19"/>
        <v>0.004340277778</v>
      </c>
      <c r="L78" s="2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5.0</v>
      </c>
      <c r="B79" s="15" t="s">
        <v>529</v>
      </c>
      <c r="C79" s="15" t="s">
        <v>531</v>
      </c>
      <c r="D79" s="16">
        <v>43109.0</v>
      </c>
      <c r="E79" s="17">
        <f t="shared" si="17"/>
        <v>7</v>
      </c>
      <c r="F79" s="18" t="s">
        <v>302</v>
      </c>
      <c r="G79" s="15" t="s">
        <v>20</v>
      </c>
      <c r="H79" s="14">
        <v>8.0</v>
      </c>
      <c r="I79" s="19">
        <v>0.00443287037037037</v>
      </c>
      <c r="J79" s="19">
        <f t="shared" si="18"/>
        <v>0.0009722222222</v>
      </c>
      <c r="K79" s="20">
        <f t="shared" si="19"/>
        <v>0.00443287037</v>
      </c>
      <c r="L79" s="2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0" t="s">
        <v>307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1.0</v>
      </c>
      <c r="B81" s="15" t="s">
        <v>532</v>
      </c>
      <c r="C81" s="15" t="s">
        <v>533</v>
      </c>
      <c r="D81" s="16">
        <v>42430.0</v>
      </c>
      <c r="E81" s="17">
        <f t="shared" ref="E81:E83" si="20">DATEDIF(D81,"05.04.2025","y")</f>
        <v>9</v>
      </c>
      <c r="F81" s="18" t="s">
        <v>493</v>
      </c>
      <c r="G81" s="15" t="s">
        <v>20</v>
      </c>
      <c r="H81" s="14">
        <v>6.0</v>
      </c>
      <c r="I81" s="19">
        <v>0.004224537037037037</v>
      </c>
      <c r="J81" s="19">
        <f t="shared" ref="J81:J83" si="21">I81-$I$81</f>
        <v>0</v>
      </c>
      <c r="K81" s="20">
        <f t="shared" ref="K81:K83" si="22">I81/1</f>
        <v>0.004224537037</v>
      </c>
      <c r="L81" s="21" t="s">
        <v>21</v>
      </c>
      <c r="M81" s="4"/>
      <c r="N81" s="4" t="s">
        <v>311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>
        <v>2.0</v>
      </c>
      <c r="B82" s="15" t="s">
        <v>534</v>
      </c>
      <c r="C82" s="15" t="s">
        <v>286</v>
      </c>
      <c r="D82" s="16">
        <v>41986.0</v>
      </c>
      <c r="E82" s="17">
        <f t="shared" si="20"/>
        <v>10</v>
      </c>
      <c r="F82" s="18" t="s">
        <v>310</v>
      </c>
      <c r="G82" s="15" t="s">
        <v>20</v>
      </c>
      <c r="H82" s="14">
        <v>1.0</v>
      </c>
      <c r="I82" s="19">
        <v>0.0044444444444444444</v>
      </c>
      <c r="J82" s="19">
        <f t="shared" si="21"/>
        <v>0.0002199074074</v>
      </c>
      <c r="K82" s="20">
        <f t="shared" si="22"/>
        <v>0.004444444444</v>
      </c>
      <c r="L82" s="22" t="s">
        <v>26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3.0</v>
      </c>
      <c r="B83" s="15" t="s">
        <v>534</v>
      </c>
      <c r="C83" s="15" t="s">
        <v>535</v>
      </c>
      <c r="D83" s="16">
        <v>43050.0</v>
      </c>
      <c r="E83" s="17">
        <f t="shared" si="20"/>
        <v>7</v>
      </c>
      <c r="F83" s="18" t="s">
        <v>493</v>
      </c>
      <c r="G83" s="15" t="s">
        <v>20</v>
      </c>
      <c r="H83" s="14">
        <v>2.0</v>
      </c>
      <c r="I83" s="19">
        <v>0.005590277777777777</v>
      </c>
      <c r="J83" s="19">
        <f t="shared" si="21"/>
        <v>0.001365740741</v>
      </c>
      <c r="K83" s="20">
        <f t="shared" si="22"/>
        <v>0.005590277778</v>
      </c>
      <c r="L83" s="23" t="s">
        <v>32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1"/>
      <c r="B84" s="4"/>
      <c r="C84" s="4"/>
      <c r="D84" s="52"/>
      <c r="E84" s="4"/>
      <c r="F84" s="4"/>
      <c r="G84" s="4"/>
      <c r="H84" s="5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1"/>
      <c r="B85" s="4"/>
      <c r="C85" s="4"/>
      <c r="D85" s="52"/>
      <c r="E85" s="4"/>
      <c r="F85" s="4"/>
      <c r="G85" s="4"/>
      <c r="H85" s="5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1"/>
      <c r="B86" s="4"/>
      <c r="C86" s="4"/>
      <c r="D86" s="52"/>
      <c r="E86" s="4"/>
      <c r="F86" s="4"/>
      <c r="G86" s="4"/>
      <c r="H86" s="5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1"/>
      <c r="B87" s="4"/>
      <c r="C87" s="4"/>
      <c r="D87" s="52"/>
      <c r="E87" s="4"/>
      <c r="F87" s="4"/>
      <c r="G87" s="4"/>
      <c r="H87" s="5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1"/>
      <c r="B88" s="4"/>
      <c r="C88" s="4"/>
      <c r="D88" s="52"/>
      <c r="E88" s="4"/>
      <c r="F88" s="4"/>
      <c r="G88" s="4"/>
      <c r="H88" s="5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1"/>
      <c r="B89" s="4"/>
      <c r="C89" s="4"/>
      <c r="D89" s="52"/>
      <c r="E89" s="4"/>
      <c r="F89" s="4"/>
      <c r="G89" s="4"/>
      <c r="H89" s="5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1"/>
      <c r="B90" s="4"/>
      <c r="C90" s="4"/>
      <c r="D90" s="52"/>
      <c r="E90" s="4"/>
      <c r="F90" s="4"/>
      <c r="G90" s="4"/>
      <c r="H90" s="5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1"/>
      <c r="B91" s="4"/>
      <c r="C91" s="4"/>
      <c r="D91" s="52"/>
      <c r="E91" s="4"/>
      <c r="F91" s="4"/>
      <c r="G91" s="4"/>
      <c r="H91" s="5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1"/>
      <c r="B92" s="4"/>
      <c r="C92" s="4"/>
      <c r="D92" s="52"/>
      <c r="E92" s="4"/>
      <c r="F92" s="4"/>
      <c r="G92" s="4"/>
      <c r="H92" s="5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1"/>
      <c r="B93" s="4"/>
      <c r="C93" s="4"/>
      <c r="D93" s="52"/>
      <c r="E93" s="4"/>
      <c r="F93" s="4"/>
      <c r="G93" s="4"/>
      <c r="H93" s="5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1"/>
      <c r="B94" s="4"/>
      <c r="C94" s="4"/>
      <c r="D94" s="52"/>
      <c r="E94" s="4"/>
      <c r="F94" s="4"/>
      <c r="G94" s="4"/>
      <c r="H94" s="5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1"/>
      <c r="B95" s="4"/>
      <c r="C95" s="4"/>
      <c r="D95" s="52"/>
      <c r="E95" s="4"/>
      <c r="F95" s="4"/>
      <c r="G95" s="4"/>
      <c r="H95" s="5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1"/>
      <c r="B96" s="4"/>
      <c r="C96" s="4"/>
      <c r="D96" s="52"/>
      <c r="E96" s="4"/>
      <c r="F96" s="4"/>
      <c r="G96" s="4"/>
      <c r="H96" s="5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1"/>
      <c r="B97" s="4"/>
      <c r="C97" s="4"/>
      <c r="D97" s="52"/>
      <c r="E97" s="4"/>
      <c r="F97" s="4"/>
      <c r="G97" s="4"/>
      <c r="H97" s="5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1"/>
      <c r="B98" s="4"/>
      <c r="C98" s="4"/>
      <c r="D98" s="52"/>
      <c r="E98" s="4"/>
      <c r="F98" s="4"/>
      <c r="G98" s="4"/>
      <c r="H98" s="5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1"/>
      <c r="B99" s="4"/>
      <c r="C99" s="4"/>
      <c r="D99" s="52"/>
      <c r="E99" s="4"/>
      <c r="F99" s="4"/>
      <c r="G99" s="4"/>
      <c r="H99" s="5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1"/>
      <c r="B100" s="4"/>
      <c r="C100" s="4"/>
      <c r="D100" s="52"/>
      <c r="E100" s="4"/>
      <c r="F100" s="4"/>
      <c r="G100" s="4"/>
      <c r="H100" s="5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1"/>
      <c r="B101" s="4"/>
      <c r="C101" s="4"/>
      <c r="D101" s="52"/>
      <c r="E101" s="4"/>
      <c r="F101" s="4"/>
      <c r="G101" s="4"/>
      <c r="H101" s="5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1"/>
      <c r="B102" s="4"/>
      <c r="C102" s="4"/>
      <c r="D102" s="52"/>
      <c r="E102" s="4"/>
      <c r="F102" s="4"/>
      <c r="G102" s="4"/>
      <c r="H102" s="5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1"/>
      <c r="B103" s="4"/>
      <c r="C103" s="4"/>
      <c r="D103" s="52"/>
      <c r="E103" s="4"/>
      <c r="F103" s="4"/>
      <c r="G103" s="4"/>
      <c r="H103" s="5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1"/>
      <c r="B104" s="4"/>
      <c r="C104" s="4"/>
      <c r="D104" s="52"/>
      <c r="E104" s="4"/>
      <c r="F104" s="4"/>
      <c r="G104" s="4"/>
      <c r="H104" s="5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1"/>
      <c r="B105" s="4"/>
      <c r="C105" s="4"/>
      <c r="D105" s="52"/>
      <c r="E105" s="4"/>
      <c r="F105" s="4"/>
      <c r="G105" s="4"/>
      <c r="H105" s="5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1"/>
      <c r="B106" s="4"/>
      <c r="C106" s="4"/>
      <c r="D106" s="52"/>
      <c r="E106" s="4"/>
      <c r="F106" s="4"/>
      <c r="G106" s="4"/>
      <c r="H106" s="5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1"/>
      <c r="B107" s="4"/>
      <c r="C107" s="4"/>
      <c r="D107" s="52"/>
      <c r="E107" s="4"/>
      <c r="F107" s="4"/>
      <c r="G107" s="4"/>
      <c r="H107" s="5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1"/>
      <c r="B108" s="4"/>
      <c r="C108" s="4"/>
      <c r="D108" s="52"/>
      <c r="E108" s="4"/>
      <c r="F108" s="4"/>
      <c r="G108" s="4"/>
      <c r="H108" s="5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1"/>
      <c r="B109" s="4"/>
      <c r="C109" s="4"/>
      <c r="D109" s="52"/>
      <c r="E109" s="4"/>
      <c r="F109" s="4"/>
      <c r="G109" s="4"/>
      <c r="H109" s="5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1"/>
      <c r="B110" s="4"/>
      <c r="C110" s="4"/>
      <c r="D110" s="52"/>
      <c r="E110" s="4"/>
      <c r="F110" s="4"/>
      <c r="G110" s="4"/>
      <c r="H110" s="5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1"/>
      <c r="B111" s="4"/>
      <c r="C111" s="4"/>
      <c r="D111" s="52"/>
      <c r="E111" s="4"/>
      <c r="F111" s="4"/>
      <c r="G111" s="4"/>
      <c r="H111" s="5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1"/>
      <c r="B112" s="4"/>
      <c r="C112" s="4"/>
      <c r="D112" s="52"/>
      <c r="E112" s="4"/>
      <c r="F112" s="4"/>
      <c r="G112" s="4"/>
      <c r="H112" s="5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1"/>
      <c r="B113" s="4"/>
      <c r="C113" s="4"/>
      <c r="D113" s="52"/>
      <c r="E113" s="4"/>
      <c r="F113" s="4"/>
      <c r="G113" s="4"/>
      <c r="H113" s="5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1"/>
      <c r="B114" s="4"/>
      <c r="C114" s="4"/>
      <c r="D114" s="52"/>
      <c r="E114" s="4"/>
      <c r="F114" s="4"/>
      <c r="G114" s="4"/>
      <c r="H114" s="5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1"/>
      <c r="B115" s="4"/>
      <c r="C115" s="4"/>
      <c r="D115" s="52"/>
      <c r="E115" s="4"/>
      <c r="F115" s="4"/>
      <c r="G115" s="4"/>
      <c r="H115" s="5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1"/>
      <c r="B116" s="4"/>
      <c r="C116" s="4"/>
      <c r="D116" s="52"/>
      <c r="E116" s="4"/>
      <c r="F116" s="4"/>
      <c r="G116" s="4"/>
      <c r="H116" s="5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1"/>
      <c r="B117" s="4"/>
      <c r="C117" s="4"/>
      <c r="D117" s="52"/>
      <c r="E117" s="4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1"/>
      <c r="B118" s="4"/>
      <c r="C118" s="4"/>
      <c r="D118" s="52"/>
      <c r="E118" s="4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1"/>
      <c r="B119" s="4"/>
      <c r="C119" s="4"/>
      <c r="D119" s="52"/>
      <c r="E119" s="4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1"/>
      <c r="B120" s="4"/>
      <c r="C120" s="4"/>
      <c r="D120" s="52"/>
      <c r="E120" s="4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1"/>
      <c r="B121" s="4"/>
      <c r="C121" s="4"/>
      <c r="D121" s="52"/>
      <c r="E121" s="4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1"/>
      <c r="B122" s="4"/>
      <c r="C122" s="4"/>
      <c r="D122" s="52"/>
      <c r="E122" s="4"/>
      <c r="F122" s="4"/>
      <c r="G122" s="4"/>
      <c r="H122" s="5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14:L14"/>
    <mergeCell ref="A17:L17"/>
    <mergeCell ref="A18:L18"/>
    <mergeCell ref="A19:A20"/>
    <mergeCell ref="H19:H20"/>
    <mergeCell ref="I19:K19"/>
    <mergeCell ref="L19:L20"/>
    <mergeCell ref="B43:G43"/>
    <mergeCell ref="I43:K43"/>
    <mergeCell ref="B19:G19"/>
    <mergeCell ref="A21:L21"/>
    <mergeCell ref="A31:L31"/>
    <mergeCell ref="A41:L41"/>
    <mergeCell ref="A42:L42"/>
    <mergeCell ref="A43:A44"/>
    <mergeCell ref="H43:H44"/>
    <mergeCell ref="B72:G72"/>
    <mergeCell ref="I72:K72"/>
    <mergeCell ref="L72:L73"/>
    <mergeCell ref="A74:L74"/>
    <mergeCell ref="A80:L80"/>
    <mergeCell ref="L43:L44"/>
    <mergeCell ref="A45:L45"/>
    <mergeCell ref="A57:L57"/>
    <mergeCell ref="A70:L70"/>
    <mergeCell ref="A71:L71"/>
    <mergeCell ref="A72:A73"/>
    <mergeCell ref="H72:H73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536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537</v>
      </c>
      <c r="C5" s="15" t="s">
        <v>122</v>
      </c>
      <c r="D5" s="16">
        <v>29205.0</v>
      </c>
      <c r="E5" s="17">
        <f t="shared" ref="E5:E6" si="1">DATEDIF(D5,"31.05.2025","y")</f>
        <v>45</v>
      </c>
      <c r="F5" s="18" t="s">
        <v>19</v>
      </c>
      <c r="G5" s="15" t="s">
        <v>20</v>
      </c>
      <c r="H5" s="14">
        <v>203.0</v>
      </c>
      <c r="I5" s="19">
        <v>0.08053240740740741</v>
      </c>
      <c r="J5" s="19">
        <f>I5-$I$5</f>
        <v>0</v>
      </c>
      <c r="K5" s="20">
        <f>I5/20.9</f>
        <v>0.003853225235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32"/>
      <c r="B6" s="33" t="s">
        <v>538</v>
      </c>
      <c r="C6" s="33" t="s">
        <v>38</v>
      </c>
      <c r="D6" s="34">
        <v>30452.0</v>
      </c>
      <c r="E6" s="35">
        <f t="shared" si="1"/>
        <v>42</v>
      </c>
      <c r="F6" s="32" t="s">
        <v>36</v>
      </c>
      <c r="G6" s="33" t="s">
        <v>31</v>
      </c>
      <c r="H6" s="40"/>
      <c r="I6" s="36" t="s">
        <v>70</v>
      </c>
      <c r="J6" s="43"/>
      <c r="K6" s="43"/>
      <c r="L6" s="4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3" t="s">
        <v>76</v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1.0</v>
      </c>
      <c r="B8" s="15" t="s">
        <v>77</v>
      </c>
      <c r="C8" s="15" t="s">
        <v>78</v>
      </c>
      <c r="D8" s="16">
        <v>30201.0</v>
      </c>
      <c r="E8" s="17">
        <f>DATEDIF(D8,"31.05.2025","y")</f>
        <v>42</v>
      </c>
      <c r="F8" s="18" t="s">
        <v>80</v>
      </c>
      <c r="G8" s="15" t="s">
        <v>20</v>
      </c>
      <c r="H8" s="14">
        <v>202.0</v>
      </c>
      <c r="I8" s="19">
        <v>0.12614583333333335</v>
      </c>
      <c r="J8" s="19">
        <f>I8-$I$8</f>
        <v>0</v>
      </c>
      <c r="K8" s="20">
        <f>I8/20.9</f>
        <v>0.006035685805</v>
      </c>
      <c r="L8" s="21" t="s">
        <v>21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" t="s">
        <v>539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5" t="s">
        <v>1</v>
      </c>
      <c r="B11" s="7" t="s">
        <v>2</v>
      </c>
      <c r="C11" s="2"/>
      <c r="D11" s="2"/>
      <c r="E11" s="2"/>
      <c r="F11" s="2"/>
      <c r="G11" s="3"/>
      <c r="H11" s="5" t="s">
        <v>3</v>
      </c>
      <c r="I11" s="7" t="s">
        <v>4</v>
      </c>
      <c r="J11" s="2"/>
      <c r="K11" s="8"/>
      <c r="L11" s="5" t="s">
        <v>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9"/>
      <c r="B12" s="10" t="s">
        <v>6</v>
      </c>
      <c r="C12" s="11" t="s">
        <v>7</v>
      </c>
      <c r="D12" s="12" t="s">
        <v>8</v>
      </c>
      <c r="E12" s="11" t="s">
        <v>9</v>
      </c>
      <c r="F12" s="11" t="s">
        <v>10</v>
      </c>
      <c r="G12" s="10" t="s">
        <v>11</v>
      </c>
      <c r="H12" s="9"/>
      <c r="I12" s="10" t="s">
        <v>12</v>
      </c>
      <c r="J12" s="10" t="s">
        <v>13</v>
      </c>
      <c r="K12" s="10" t="s">
        <v>14</v>
      </c>
      <c r="L12" s="9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3" t="s">
        <v>15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>
        <v>1.0</v>
      </c>
      <c r="B14" s="15" t="s">
        <v>540</v>
      </c>
      <c r="C14" s="15" t="s">
        <v>113</v>
      </c>
      <c r="D14" s="16">
        <v>32641.0</v>
      </c>
      <c r="E14" s="17">
        <f t="shared" ref="E14:E21" si="2">DATEDIF(D14,"31.05.2025","y")</f>
        <v>36</v>
      </c>
      <c r="F14" s="18" t="s">
        <v>25</v>
      </c>
      <c r="G14" s="15" t="s">
        <v>20</v>
      </c>
      <c r="H14" s="14">
        <v>106.0</v>
      </c>
      <c r="I14" s="19">
        <v>0.035694444444444445</v>
      </c>
      <c r="J14" s="19">
        <f t="shared" ref="J14:J20" si="3">I14-$I$14</f>
        <v>0</v>
      </c>
      <c r="K14" s="20">
        <f t="shared" ref="K14:K20" si="4">I14/10.45</f>
        <v>0.00341573631</v>
      </c>
      <c r="L14" s="21" t="s">
        <v>21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>
        <v>2.0</v>
      </c>
      <c r="B15" s="15" t="s">
        <v>541</v>
      </c>
      <c r="C15" s="15" t="s">
        <v>23</v>
      </c>
      <c r="D15" s="16">
        <v>32151.0</v>
      </c>
      <c r="E15" s="17">
        <f t="shared" si="2"/>
        <v>37</v>
      </c>
      <c r="F15" s="18" t="s">
        <v>25</v>
      </c>
      <c r="G15" s="15" t="s">
        <v>542</v>
      </c>
      <c r="H15" s="14">
        <v>107.0</v>
      </c>
      <c r="I15" s="19">
        <v>0.037696759259259256</v>
      </c>
      <c r="J15" s="19">
        <f t="shared" si="3"/>
        <v>0.002002314815</v>
      </c>
      <c r="K15" s="20">
        <f t="shared" si="4"/>
        <v>0.003607345384</v>
      </c>
      <c r="L15" s="22" t="s">
        <v>26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3.0</v>
      </c>
      <c r="B16" s="15" t="s">
        <v>112</v>
      </c>
      <c r="C16" s="15" t="s">
        <v>113</v>
      </c>
      <c r="D16" s="16">
        <v>28326.0</v>
      </c>
      <c r="E16" s="17">
        <f t="shared" si="2"/>
        <v>47</v>
      </c>
      <c r="F16" s="18" t="s">
        <v>19</v>
      </c>
      <c r="G16" s="15" t="s">
        <v>20</v>
      </c>
      <c r="H16" s="14">
        <v>104.0</v>
      </c>
      <c r="I16" s="19">
        <v>0.045821759259259257</v>
      </c>
      <c r="J16" s="19">
        <f t="shared" si="3"/>
        <v>0.01012731481</v>
      </c>
      <c r="K16" s="20">
        <f t="shared" si="4"/>
        <v>0.004384857345</v>
      </c>
      <c r="L16" s="23" t="s">
        <v>32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>
        <v>4.0</v>
      </c>
      <c r="B17" s="15" t="s">
        <v>342</v>
      </c>
      <c r="C17" s="15" t="s">
        <v>543</v>
      </c>
      <c r="D17" s="16">
        <v>29453.0</v>
      </c>
      <c r="E17" s="17">
        <f t="shared" si="2"/>
        <v>44</v>
      </c>
      <c r="F17" s="18" t="s">
        <v>36</v>
      </c>
      <c r="G17" s="15" t="s">
        <v>31</v>
      </c>
      <c r="H17" s="14">
        <v>103.0</v>
      </c>
      <c r="I17" s="19">
        <v>0.04738425925925926</v>
      </c>
      <c r="J17" s="19">
        <f t="shared" si="3"/>
        <v>0.01168981481</v>
      </c>
      <c r="K17" s="20">
        <f t="shared" si="4"/>
        <v>0.004534378876</v>
      </c>
      <c r="L17" s="2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4">
        <v>5.0</v>
      </c>
      <c r="B18" s="15" t="s">
        <v>382</v>
      </c>
      <c r="C18" s="15" t="s">
        <v>28</v>
      </c>
      <c r="D18" s="16">
        <v>26682.0</v>
      </c>
      <c r="E18" s="17">
        <f t="shared" si="2"/>
        <v>52</v>
      </c>
      <c r="F18" s="18" t="s">
        <v>219</v>
      </c>
      <c r="G18" s="15" t="s">
        <v>31</v>
      </c>
      <c r="H18" s="14">
        <v>113.0</v>
      </c>
      <c r="I18" s="19">
        <v>0.05094907407407408</v>
      </c>
      <c r="J18" s="19">
        <f t="shared" si="3"/>
        <v>0.01525462963</v>
      </c>
      <c r="K18" s="20">
        <f t="shared" si="4"/>
        <v>0.004875509481</v>
      </c>
      <c r="L18" s="2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>
        <v>6.0</v>
      </c>
      <c r="B19" s="15" t="s">
        <v>544</v>
      </c>
      <c r="C19" s="15" t="s">
        <v>55</v>
      </c>
      <c r="D19" s="16">
        <v>30140.0</v>
      </c>
      <c r="E19" s="17">
        <f t="shared" si="2"/>
        <v>42</v>
      </c>
      <c r="F19" s="18" t="s">
        <v>36</v>
      </c>
      <c r="G19" s="15" t="s">
        <v>20</v>
      </c>
      <c r="H19" s="14">
        <v>111.0</v>
      </c>
      <c r="I19" s="19">
        <v>0.05652777777777778</v>
      </c>
      <c r="J19" s="19">
        <f t="shared" si="3"/>
        <v>0.02083333333</v>
      </c>
      <c r="K19" s="20">
        <f t="shared" si="4"/>
        <v>0.005409356725</v>
      </c>
      <c r="L19" s="2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>
        <v>7.0</v>
      </c>
      <c r="B20" s="15" t="s">
        <v>545</v>
      </c>
      <c r="C20" s="15" t="s">
        <v>546</v>
      </c>
      <c r="D20" s="16">
        <v>26597.0</v>
      </c>
      <c r="E20" s="17">
        <f t="shared" si="2"/>
        <v>52</v>
      </c>
      <c r="F20" s="18" t="s">
        <v>219</v>
      </c>
      <c r="G20" s="15" t="s">
        <v>547</v>
      </c>
      <c r="H20" s="14">
        <v>108.0</v>
      </c>
      <c r="I20" s="19">
        <v>0.06594907407407408</v>
      </c>
      <c r="J20" s="19">
        <f t="shared" si="3"/>
        <v>0.03025462963</v>
      </c>
      <c r="K20" s="20">
        <f t="shared" si="4"/>
        <v>0.006310916179</v>
      </c>
      <c r="L20" s="2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2"/>
      <c r="B21" s="33" t="s">
        <v>548</v>
      </c>
      <c r="C21" s="33" t="s">
        <v>45</v>
      </c>
      <c r="D21" s="34">
        <v>34997.0</v>
      </c>
      <c r="E21" s="35">
        <f t="shared" si="2"/>
        <v>29</v>
      </c>
      <c r="F21" s="32" t="s">
        <v>30</v>
      </c>
      <c r="G21" s="33" t="s">
        <v>31</v>
      </c>
      <c r="H21" s="40"/>
      <c r="I21" s="36" t="s">
        <v>70</v>
      </c>
      <c r="J21" s="43"/>
      <c r="K21" s="43"/>
      <c r="L21" s="4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 t="s">
        <v>76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1.0</v>
      </c>
      <c r="B23" s="15" t="s">
        <v>549</v>
      </c>
      <c r="C23" s="15" t="s">
        <v>550</v>
      </c>
      <c r="D23" s="16">
        <v>32755.0</v>
      </c>
      <c r="E23" s="17">
        <f t="shared" ref="E23:E28" si="5">DATEDIF(D23,"31.05.2025","y")</f>
        <v>35</v>
      </c>
      <c r="F23" s="18" t="s">
        <v>168</v>
      </c>
      <c r="G23" s="15" t="s">
        <v>31</v>
      </c>
      <c r="H23" s="14">
        <v>102.0</v>
      </c>
      <c r="I23" s="19">
        <v>0.041631944444444444</v>
      </c>
      <c r="J23" s="19">
        <f t="shared" ref="J23:J28" si="6">I23-$I$23</f>
        <v>0</v>
      </c>
      <c r="K23" s="20">
        <f t="shared" ref="K23:K28" si="7">I23/10.45</f>
        <v>0.003983918129</v>
      </c>
      <c r="L23" s="21" t="s">
        <v>21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2.0</v>
      </c>
      <c r="B24" s="15" t="s">
        <v>371</v>
      </c>
      <c r="C24" s="15" t="s">
        <v>170</v>
      </c>
      <c r="D24" s="16">
        <v>30680.0</v>
      </c>
      <c r="E24" s="17">
        <f t="shared" si="5"/>
        <v>41</v>
      </c>
      <c r="F24" s="18" t="s">
        <v>80</v>
      </c>
      <c r="G24" s="15" t="s">
        <v>20</v>
      </c>
      <c r="H24" s="14">
        <v>112.0</v>
      </c>
      <c r="I24" s="19">
        <v>0.04293981481481481</v>
      </c>
      <c r="J24" s="19">
        <f t="shared" si="6"/>
        <v>0.00130787037</v>
      </c>
      <c r="K24" s="20">
        <f t="shared" si="7"/>
        <v>0.004109073188</v>
      </c>
      <c r="L24" s="22" t="s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>
        <v>3.0</v>
      </c>
      <c r="B25" s="15" t="s">
        <v>505</v>
      </c>
      <c r="C25" s="15" t="s">
        <v>170</v>
      </c>
      <c r="D25" s="16">
        <v>31888.0</v>
      </c>
      <c r="E25" s="17">
        <f t="shared" si="5"/>
        <v>38</v>
      </c>
      <c r="F25" s="18" t="s">
        <v>168</v>
      </c>
      <c r="G25" s="15" t="s">
        <v>31</v>
      </c>
      <c r="H25" s="14">
        <v>105.0</v>
      </c>
      <c r="I25" s="19">
        <v>0.04306712962962963</v>
      </c>
      <c r="J25" s="19">
        <f t="shared" si="6"/>
        <v>0.001435185185</v>
      </c>
      <c r="K25" s="20">
        <f t="shared" si="7"/>
        <v>0.004121256424</v>
      </c>
      <c r="L25" s="23" t="s">
        <v>32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4">
        <v>4.0</v>
      </c>
      <c r="B26" s="15" t="s">
        <v>551</v>
      </c>
      <c r="C26" s="15" t="s">
        <v>163</v>
      </c>
      <c r="D26" s="16">
        <v>30588.0</v>
      </c>
      <c r="E26" s="17">
        <f t="shared" si="5"/>
        <v>41</v>
      </c>
      <c r="F26" s="18" t="s">
        <v>80</v>
      </c>
      <c r="G26" s="15" t="s">
        <v>20</v>
      </c>
      <c r="H26" s="14">
        <v>101.0</v>
      </c>
      <c r="I26" s="19">
        <v>0.05652777777777778</v>
      </c>
      <c r="J26" s="19">
        <f t="shared" si="6"/>
        <v>0.01489583333</v>
      </c>
      <c r="K26" s="20">
        <f t="shared" si="7"/>
        <v>0.005409356725</v>
      </c>
      <c r="L26" s="2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>
        <v>5.0</v>
      </c>
      <c r="B27" s="15" t="s">
        <v>552</v>
      </c>
      <c r="C27" s="15" t="s">
        <v>399</v>
      </c>
      <c r="D27" s="16">
        <v>30028.0</v>
      </c>
      <c r="E27" s="17">
        <f t="shared" si="5"/>
        <v>43</v>
      </c>
      <c r="F27" s="18" t="s">
        <v>80</v>
      </c>
      <c r="G27" s="15" t="s">
        <v>553</v>
      </c>
      <c r="H27" s="14">
        <v>115.0</v>
      </c>
      <c r="I27" s="19">
        <v>0.05810185185185185</v>
      </c>
      <c r="J27" s="19">
        <f t="shared" si="6"/>
        <v>0.01646990741</v>
      </c>
      <c r="K27" s="20">
        <f t="shared" si="7"/>
        <v>0.005559985823</v>
      </c>
      <c r="L27" s="2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>
        <v>6.0</v>
      </c>
      <c r="B28" s="15" t="s">
        <v>554</v>
      </c>
      <c r="C28" s="15" t="s">
        <v>179</v>
      </c>
      <c r="D28" s="16">
        <v>27613.0</v>
      </c>
      <c r="E28" s="17">
        <f t="shared" si="5"/>
        <v>49</v>
      </c>
      <c r="F28" s="18" t="s">
        <v>84</v>
      </c>
      <c r="G28" s="15" t="s">
        <v>20</v>
      </c>
      <c r="H28" s="14">
        <v>114.0</v>
      </c>
      <c r="I28" s="19">
        <v>0.06594907407407408</v>
      </c>
      <c r="J28" s="19">
        <f t="shared" si="6"/>
        <v>0.02431712963</v>
      </c>
      <c r="K28" s="20">
        <f t="shared" si="7"/>
        <v>0.006310916179</v>
      </c>
      <c r="L28" s="2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" t="s">
        <v>555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5" t="s">
        <v>1</v>
      </c>
      <c r="B31" s="7" t="s">
        <v>2</v>
      </c>
      <c r="C31" s="2"/>
      <c r="D31" s="2"/>
      <c r="E31" s="2"/>
      <c r="F31" s="2"/>
      <c r="G31" s="3"/>
      <c r="H31" s="5" t="s">
        <v>3</v>
      </c>
      <c r="I31" s="7" t="s">
        <v>4</v>
      </c>
      <c r="J31" s="2"/>
      <c r="K31" s="8"/>
      <c r="L31" s="5" t="s">
        <v>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9"/>
      <c r="B32" s="10" t="s">
        <v>6</v>
      </c>
      <c r="C32" s="11" t="s">
        <v>7</v>
      </c>
      <c r="D32" s="12" t="s">
        <v>8</v>
      </c>
      <c r="E32" s="11" t="s">
        <v>9</v>
      </c>
      <c r="F32" s="11" t="s">
        <v>10</v>
      </c>
      <c r="G32" s="10" t="s">
        <v>11</v>
      </c>
      <c r="H32" s="9"/>
      <c r="I32" s="10" t="s">
        <v>12</v>
      </c>
      <c r="J32" s="10" t="s">
        <v>13</v>
      </c>
      <c r="K32" s="10" t="s">
        <v>14</v>
      </c>
      <c r="L32" s="9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3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1.0</v>
      </c>
      <c r="B34" s="15" t="s">
        <v>556</v>
      </c>
      <c r="C34" s="15" t="s">
        <v>89</v>
      </c>
      <c r="D34" s="16">
        <v>34887.0</v>
      </c>
      <c r="E34" s="17">
        <f t="shared" ref="E34:E37" si="8">DATEDIF(D34,"31.05.2025","y")</f>
        <v>29</v>
      </c>
      <c r="F34" s="18" t="s">
        <v>30</v>
      </c>
      <c r="G34" s="15" t="s">
        <v>20</v>
      </c>
      <c r="H34" s="14">
        <v>55.0</v>
      </c>
      <c r="I34" s="19">
        <v>0.02505787037037037</v>
      </c>
      <c r="J34" s="19">
        <f t="shared" ref="J34:J37" si="9">I34-$I$34</f>
        <v>0</v>
      </c>
      <c r="K34" s="20">
        <f t="shared" ref="K34:K37" si="10">I34/6.65</f>
        <v>0.003768100808</v>
      </c>
      <c r="L34" s="21" t="s">
        <v>21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2.0</v>
      </c>
      <c r="B35" s="15" t="s">
        <v>557</v>
      </c>
      <c r="C35" s="15" t="s">
        <v>151</v>
      </c>
      <c r="D35" s="16">
        <v>28664.0</v>
      </c>
      <c r="E35" s="17">
        <f t="shared" si="8"/>
        <v>46</v>
      </c>
      <c r="F35" s="18" t="s">
        <v>19</v>
      </c>
      <c r="G35" s="15" t="s">
        <v>20</v>
      </c>
      <c r="H35" s="14">
        <v>53.0</v>
      </c>
      <c r="I35" s="19">
        <v>0.028784722222222222</v>
      </c>
      <c r="J35" s="19">
        <f t="shared" si="9"/>
        <v>0.003726851852</v>
      </c>
      <c r="K35" s="20">
        <f t="shared" si="10"/>
        <v>0.004328529657</v>
      </c>
      <c r="L35" s="22" t="s">
        <v>26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3.0</v>
      </c>
      <c r="B36" s="15" t="s">
        <v>220</v>
      </c>
      <c r="C36" s="15" t="s">
        <v>221</v>
      </c>
      <c r="D36" s="16">
        <v>30500.0</v>
      </c>
      <c r="E36" s="17">
        <f t="shared" si="8"/>
        <v>41</v>
      </c>
      <c r="F36" s="18" t="s">
        <v>36</v>
      </c>
      <c r="G36" s="15" t="s">
        <v>20</v>
      </c>
      <c r="H36" s="14">
        <v>57.0</v>
      </c>
      <c r="I36" s="19">
        <v>0.03326388888888889</v>
      </c>
      <c r="J36" s="19">
        <f t="shared" si="9"/>
        <v>0.008206018519</v>
      </c>
      <c r="K36" s="20">
        <f t="shared" si="10"/>
        <v>0.005002088555</v>
      </c>
      <c r="L36" s="23" t="s">
        <v>32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4.0</v>
      </c>
      <c r="B37" s="15" t="s">
        <v>558</v>
      </c>
      <c r="C37" s="15" t="s">
        <v>50</v>
      </c>
      <c r="D37" s="16">
        <v>40739.0</v>
      </c>
      <c r="E37" s="17">
        <f t="shared" si="8"/>
        <v>13</v>
      </c>
      <c r="F37" s="18" t="s">
        <v>559</v>
      </c>
      <c r="G37" s="15" t="s">
        <v>20</v>
      </c>
      <c r="H37" s="14">
        <v>51.0</v>
      </c>
      <c r="I37" s="19">
        <v>0.054814814814814816</v>
      </c>
      <c r="J37" s="19">
        <f t="shared" si="9"/>
        <v>0.02975694444</v>
      </c>
      <c r="K37" s="20">
        <f t="shared" si="10"/>
        <v>0.008242829295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3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1.0</v>
      </c>
      <c r="B39" s="15" t="s">
        <v>560</v>
      </c>
      <c r="C39" s="15" t="s">
        <v>156</v>
      </c>
      <c r="D39" s="16">
        <v>32114.0</v>
      </c>
      <c r="E39" s="17">
        <f t="shared" ref="E39:E41" si="11">DATEDIF(D39,"31.05.2025","y")</f>
        <v>37</v>
      </c>
      <c r="F39" s="18" t="s">
        <v>168</v>
      </c>
      <c r="G39" s="15" t="s">
        <v>20</v>
      </c>
      <c r="H39" s="14">
        <v>52.0</v>
      </c>
      <c r="I39" s="19">
        <v>0.03050925925925926</v>
      </c>
      <c r="J39" s="19">
        <f t="shared" ref="J39:J41" si="12">I39-$I$39</f>
        <v>0</v>
      </c>
      <c r="K39" s="20">
        <f t="shared" ref="K39:K41" si="13">I39/6.65</f>
        <v>0.004587858535</v>
      </c>
      <c r="L39" s="21" t="s">
        <v>21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2.0</v>
      </c>
      <c r="B40" s="15" t="s">
        <v>264</v>
      </c>
      <c r="C40" s="15" t="s">
        <v>159</v>
      </c>
      <c r="D40" s="16">
        <v>30411.0</v>
      </c>
      <c r="E40" s="17">
        <f t="shared" si="11"/>
        <v>42</v>
      </c>
      <c r="F40" s="18" t="s">
        <v>80</v>
      </c>
      <c r="G40" s="15" t="s">
        <v>31</v>
      </c>
      <c r="H40" s="14">
        <v>54.0</v>
      </c>
      <c r="I40" s="19">
        <v>0.03981481481481482</v>
      </c>
      <c r="J40" s="19">
        <f t="shared" si="12"/>
        <v>0.009305555556</v>
      </c>
      <c r="K40" s="20">
        <f t="shared" si="13"/>
        <v>0.005987190198</v>
      </c>
      <c r="L40" s="22" t="s">
        <v>26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3.0</v>
      </c>
      <c r="B41" s="15" t="s">
        <v>281</v>
      </c>
      <c r="C41" s="15" t="s">
        <v>156</v>
      </c>
      <c r="D41" s="16">
        <v>31618.0</v>
      </c>
      <c r="E41" s="17">
        <f t="shared" si="11"/>
        <v>38</v>
      </c>
      <c r="F41" s="18" t="s">
        <v>168</v>
      </c>
      <c r="G41" s="15" t="s">
        <v>31</v>
      </c>
      <c r="H41" s="14">
        <v>56.0</v>
      </c>
      <c r="I41" s="19">
        <v>0.04783564814814815</v>
      </c>
      <c r="J41" s="19">
        <f t="shared" si="12"/>
        <v>0.01732638889</v>
      </c>
      <c r="K41" s="20">
        <f t="shared" si="13"/>
        <v>0.007193330549</v>
      </c>
      <c r="L41" s="23" t="s">
        <v>32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" t="s">
        <v>561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 t="s">
        <v>1</v>
      </c>
      <c r="B44" s="7" t="s">
        <v>2</v>
      </c>
      <c r="C44" s="2"/>
      <c r="D44" s="2"/>
      <c r="E44" s="2"/>
      <c r="F44" s="2"/>
      <c r="G44" s="3"/>
      <c r="H44" s="5" t="s">
        <v>3</v>
      </c>
      <c r="I44" s="7" t="s">
        <v>4</v>
      </c>
      <c r="J44" s="2"/>
      <c r="K44" s="8"/>
      <c r="L44" s="5" t="s">
        <v>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9"/>
      <c r="B45" s="10" t="s">
        <v>6</v>
      </c>
      <c r="C45" s="11" t="s">
        <v>7</v>
      </c>
      <c r="D45" s="12" t="s">
        <v>8</v>
      </c>
      <c r="E45" s="11" t="s">
        <v>9</v>
      </c>
      <c r="F45" s="11" t="s">
        <v>10</v>
      </c>
      <c r="G45" s="10" t="s">
        <v>11</v>
      </c>
      <c r="H45" s="9"/>
      <c r="I45" s="10" t="s">
        <v>12</v>
      </c>
      <c r="J45" s="10" t="s">
        <v>13</v>
      </c>
      <c r="K45" s="10" t="s">
        <v>14</v>
      </c>
      <c r="L45" s="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0" t="s">
        <v>307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1.0</v>
      </c>
      <c r="B47" s="15" t="s">
        <v>562</v>
      </c>
      <c r="C47" s="15" t="s">
        <v>492</v>
      </c>
      <c r="D47" s="16">
        <v>41943.0</v>
      </c>
      <c r="E47" s="17">
        <f t="shared" ref="E47:E49" si="14">DATEDIF(D47,"31.05.2025","y")</f>
        <v>10</v>
      </c>
      <c r="F47" s="18" t="s">
        <v>310</v>
      </c>
      <c r="G47" s="15" t="s">
        <v>20</v>
      </c>
      <c r="H47" s="14">
        <v>1.0</v>
      </c>
      <c r="I47" s="19">
        <v>0.002349537037037037</v>
      </c>
      <c r="J47" s="19">
        <f t="shared" ref="J47:J49" si="15">I47-$I$47</f>
        <v>0</v>
      </c>
      <c r="K47" s="20">
        <f t="shared" ref="K47:K49" si="16">I47/0.8</f>
        <v>0.002936921296</v>
      </c>
      <c r="L47" s="21" t="s">
        <v>21</v>
      </c>
      <c r="M47" s="4"/>
      <c r="N47" s="4" t="s">
        <v>311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2.0</v>
      </c>
      <c r="B48" s="15" t="s">
        <v>563</v>
      </c>
      <c r="C48" s="15" t="s">
        <v>564</v>
      </c>
      <c r="D48" s="16">
        <v>41261.0</v>
      </c>
      <c r="E48" s="17">
        <f t="shared" si="14"/>
        <v>12</v>
      </c>
      <c r="F48" s="18" t="s">
        <v>310</v>
      </c>
      <c r="G48" s="15" t="s">
        <v>20</v>
      </c>
      <c r="H48" s="14">
        <v>2.0</v>
      </c>
      <c r="I48" s="19">
        <v>0.0024189814814814816</v>
      </c>
      <c r="J48" s="19">
        <f t="shared" si="15"/>
        <v>0.00006944444444</v>
      </c>
      <c r="K48" s="20">
        <f t="shared" si="16"/>
        <v>0.003023726852</v>
      </c>
      <c r="L48" s="22" t="s">
        <v>26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3.0</v>
      </c>
      <c r="B49" s="15" t="s">
        <v>565</v>
      </c>
      <c r="C49" s="15" t="s">
        <v>566</v>
      </c>
      <c r="D49" s="16">
        <v>42563.0</v>
      </c>
      <c r="E49" s="17">
        <f t="shared" si="14"/>
        <v>8</v>
      </c>
      <c r="F49" s="18" t="s">
        <v>493</v>
      </c>
      <c r="G49" s="15" t="s">
        <v>31</v>
      </c>
      <c r="H49" s="14">
        <v>204.0</v>
      </c>
      <c r="I49" s="19">
        <v>0.003946759259259259</v>
      </c>
      <c r="J49" s="19">
        <f t="shared" si="15"/>
        <v>0.001597222222</v>
      </c>
      <c r="K49" s="20">
        <f t="shared" si="16"/>
        <v>0.004933449074</v>
      </c>
      <c r="L49" s="23" t="s">
        <v>32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1"/>
      <c r="B50" s="4"/>
      <c r="C50" s="4"/>
      <c r="D50" s="52"/>
      <c r="E50" s="4"/>
      <c r="F50" s="4"/>
      <c r="G50" s="4"/>
      <c r="H50" s="5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1"/>
      <c r="B51" s="4"/>
      <c r="C51" s="4"/>
      <c r="D51" s="52"/>
      <c r="E51" s="4"/>
      <c r="F51" s="4"/>
      <c r="G51" s="4"/>
      <c r="H51" s="5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51"/>
      <c r="B52" s="4"/>
      <c r="C52" s="4"/>
      <c r="D52" s="52"/>
      <c r="E52" s="4"/>
      <c r="F52" s="4"/>
      <c r="G52" s="4"/>
      <c r="H52" s="5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1"/>
      <c r="B53" s="4"/>
      <c r="C53" s="4"/>
      <c r="D53" s="52"/>
      <c r="E53" s="4"/>
      <c r="F53" s="4"/>
      <c r="G53" s="4"/>
      <c r="H53" s="5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1"/>
      <c r="B54" s="4"/>
      <c r="C54" s="4"/>
      <c r="D54" s="52"/>
      <c r="E54" s="4"/>
      <c r="F54" s="4"/>
      <c r="G54" s="4"/>
      <c r="H54" s="5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1"/>
      <c r="B55" s="4"/>
      <c r="C55" s="4"/>
      <c r="D55" s="52"/>
      <c r="E55" s="4"/>
      <c r="F55" s="4"/>
      <c r="G55" s="4"/>
      <c r="H55" s="5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1"/>
      <c r="B56" s="4"/>
      <c r="C56" s="4"/>
      <c r="D56" s="52"/>
      <c r="E56" s="4"/>
      <c r="F56" s="4"/>
      <c r="G56" s="4"/>
      <c r="H56" s="5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51"/>
      <c r="B57" s="4"/>
      <c r="C57" s="4"/>
      <c r="D57" s="52"/>
      <c r="E57" s="4"/>
      <c r="F57" s="4"/>
      <c r="G57" s="4"/>
      <c r="H57" s="5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51"/>
      <c r="B58" s="4"/>
      <c r="C58" s="4"/>
      <c r="D58" s="52"/>
      <c r="E58" s="4"/>
      <c r="F58" s="4"/>
      <c r="G58" s="4"/>
      <c r="H58" s="5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51"/>
      <c r="B59" s="4"/>
      <c r="C59" s="4"/>
      <c r="D59" s="52"/>
      <c r="E59" s="4"/>
      <c r="F59" s="4"/>
      <c r="G59" s="4"/>
      <c r="H59" s="5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51"/>
      <c r="B60" s="4"/>
      <c r="C60" s="4"/>
      <c r="D60" s="52"/>
      <c r="E60" s="4"/>
      <c r="F60" s="4"/>
      <c r="G60" s="4"/>
      <c r="H60" s="5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51"/>
      <c r="B61" s="4"/>
      <c r="C61" s="4"/>
      <c r="D61" s="52"/>
      <c r="E61" s="4"/>
      <c r="F61" s="4"/>
      <c r="G61" s="4"/>
      <c r="H61" s="5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51"/>
      <c r="B62" s="4"/>
      <c r="C62" s="4"/>
      <c r="D62" s="52"/>
      <c r="E62" s="4"/>
      <c r="F62" s="4"/>
      <c r="G62" s="4"/>
      <c r="H62" s="5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51"/>
      <c r="B63" s="4"/>
      <c r="C63" s="4"/>
      <c r="D63" s="52"/>
      <c r="E63" s="4"/>
      <c r="F63" s="4"/>
      <c r="G63" s="4"/>
      <c r="H63" s="5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51"/>
      <c r="B64" s="4"/>
      <c r="C64" s="4"/>
      <c r="D64" s="52"/>
      <c r="E64" s="4"/>
      <c r="F64" s="4"/>
      <c r="G64" s="4"/>
      <c r="H64" s="5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51"/>
      <c r="B65" s="4"/>
      <c r="C65" s="4"/>
      <c r="D65" s="52"/>
      <c r="E65" s="4"/>
      <c r="F65" s="4"/>
      <c r="G65" s="4"/>
      <c r="H65" s="5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1"/>
      <c r="B66" s="4"/>
      <c r="C66" s="4"/>
      <c r="D66" s="52"/>
      <c r="E66" s="4"/>
      <c r="F66" s="4"/>
      <c r="G66" s="4"/>
      <c r="H66" s="5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1"/>
      <c r="B67" s="4"/>
      <c r="C67" s="4"/>
      <c r="D67" s="52"/>
      <c r="E67" s="4"/>
      <c r="F67" s="4"/>
      <c r="G67" s="4"/>
      <c r="H67" s="5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1"/>
      <c r="B68" s="4"/>
      <c r="C68" s="4"/>
      <c r="D68" s="52"/>
      <c r="E68" s="4"/>
      <c r="F68" s="4"/>
      <c r="G68" s="4"/>
      <c r="H68" s="5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51"/>
      <c r="B69" s="4"/>
      <c r="C69" s="4"/>
      <c r="D69" s="52"/>
      <c r="E69" s="4"/>
      <c r="F69" s="4"/>
      <c r="G69" s="4"/>
      <c r="H69" s="5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51"/>
      <c r="B70" s="4"/>
      <c r="C70" s="4"/>
      <c r="D70" s="52"/>
      <c r="E70" s="4"/>
      <c r="F70" s="4"/>
      <c r="G70" s="4"/>
      <c r="H70" s="5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51"/>
      <c r="B71" s="4"/>
      <c r="C71" s="4"/>
      <c r="D71" s="52"/>
      <c r="E71" s="4"/>
      <c r="F71" s="4"/>
      <c r="G71" s="4"/>
      <c r="H71" s="5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1"/>
      <c r="B72" s="4"/>
      <c r="C72" s="4"/>
      <c r="D72" s="52"/>
      <c r="E72" s="4"/>
      <c r="F72" s="4"/>
      <c r="G72" s="4"/>
      <c r="H72" s="5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1"/>
      <c r="B73" s="4"/>
      <c r="C73" s="4"/>
      <c r="D73" s="52"/>
      <c r="E73" s="4"/>
      <c r="F73" s="4"/>
      <c r="G73" s="4"/>
      <c r="H73" s="5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51"/>
      <c r="B74" s="4"/>
      <c r="C74" s="4"/>
      <c r="D74" s="52"/>
      <c r="E74" s="4"/>
      <c r="F74" s="4"/>
      <c r="G74" s="4"/>
      <c r="H74" s="5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1"/>
      <c r="B75" s="4"/>
      <c r="C75" s="4"/>
      <c r="D75" s="52"/>
      <c r="E75" s="4"/>
      <c r="F75" s="4"/>
      <c r="G75" s="4"/>
      <c r="H75" s="5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1"/>
      <c r="B76" s="4"/>
      <c r="C76" s="4"/>
      <c r="D76" s="52"/>
      <c r="E76" s="4"/>
      <c r="F76" s="4"/>
      <c r="G76" s="4"/>
      <c r="H76" s="5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1"/>
      <c r="B77" s="4"/>
      <c r="C77" s="4"/>
      <c r="D77" s="52"/>
      <c r="E77" s="4"/>
      <c r="F77" s="4"/>
      <c r="G77" s="4"/>
      <c r="H77" s="5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1"/>
      <c r="B78" s="4"/>
      <c r="C78" s="4"/>
      <c r="D78" s="52"/>
      <c r="E78" s="4"/>
      <c r="F78" s="4"/>
      <c r="G78" s="4"/>
      <c r="H78" s="5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51"/>
      <c r="B79" s="4"/>
      <c r="C79" s="4"/>
      <c r="D79" s="52"/>
      <c r="E79" s="4"/>
      <c r="F79" s="4"/>
      <c r="G79" s="4"/>
      <c r="H79" s="5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1"/>
      <c r="B80" s="4"/>
      <c r="C80" s="4"/>
      <c r="D80" s="52"/>
      <c r="E80" s="4"/>
      <c r="F80" s="4"/>
      <c r="G80" s="4"/>
      <c r="H80" s="5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1"/>
      <c r="B81" s="4"/>
      <c r="C81" s="4"/>
      <c r="D81" s="52"/>
      <c r="E81" s="4"/>
      <c r="F81" s="4"/>
      <c r="G81" s="4"/>
      <c r="H81" s="5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1"/>
      <c r="B82" s="4"/>
      <c r="C82" s="4"/>
      <c r="D82" s="52"/>
      <c r="E82" s="4"/>
      <c r="F82" s="4"/>
      <c r="G82" s="4"/>
      <c r="H82" s="5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1"/>
      <c r="B83" s="4"/>
      <c r="C83" s="4"/>
      <c r="D83" s="52"/>
      <c r="E83" s="4"/>
      <c r="F83" s="4"/>
      <c r="G83" s="4"/>
      <c r="H83" s="5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1"/>
      <c r="B84" s="4"/>
      <c r="C84" s="4"/>
      <c r="D84" s="52"/>
      <c r="E84" s="4"/>
      <c r="F84" s="4"/>
      <c r="G84" s="4"/>
      <c r="H84" s="5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1"/>
      <c r="B85" s="4"/>
      <c r="C85" s="4"/>
      <c r="D85" s="52"/>
      <c r="E85" s="4"/>
      <c r="F85" s="4"/>
      <c r="G85" s="4"/>
      <c r="H85" s="5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1"/>
      <c r="B86" s="4"/>
      <c r="C86" s="4"/>
      <c r="D86" s="52"/>
      <c r="E86" s="4"/>
      <c r="F86" s="4"/>
      <c r="G86" s="4"/>
      <c r="H86" s="5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1"/>
      <c r="B87" s="4"/>
      <c r="C87" s="4"/>
      <c r="D87" s="52"/>
      <c r="E87" s="4"/>
      <c r="F87" s="4"/>
      <c r="G87" s="4"/>
      <c r="H87" s="5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1"/>
      <c r="B88" s="4"/>
      <c r="C88" s="4"/>
      <c r="D88" s="52"/>
      <c r="E88" s="4"/>
      <c r="F88" s="4"/>
      <c r="G88" s="4"/>
      <c r="H88" s="5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1"/>
      <c r="B89" s="4"/>
      <c r="C89" s="4"/>
      <c r="D89" s="52"/>
      <c r="E89" s="4"/>
      <c r="F89" s="4"/>
      <c r="G89" s="4"/>
      <c r="H89" s="5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1"/>
      <c r="B90" s="4"/>
      <c r="C90" s="4"/>
      <c r="D90" s="52"/>
      <c r="E90" s="4"/>
      <c r="F90" s="4"/>
      <c r="G90" s="4"/>
      <c r="H90" s="5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1"/>
      <c r="B91" s="4"/>
      <c r="C91" s="4"/>
      <c r="D91" s="52"/>
      <c r="E91" s="4"/>
      <c r="F91" s="4"/>
      <c r="G91" s="4"/>
      <c r="H91" s="5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1"/>
      <c r="B92" s="4"/>
      <c r="C92" s="4"/>
      <c r="D92" s="52"/>
      <c r="E92" s="4"/>
      <c r="F92" s="4"/>
      <c r="G92" s="4"/>
      <c r="H92" s="5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1"/>
      <c r="B93" s="4"/>
      <c r="C93" s="4"/>
      <c r="D93" s="52"/>
      <c r="E93" s="4"/>
      <c r="F93" s="4"/>
      <c r="G93" s="4"/>
      <c r="H93" s="5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1"/>
      <c r="B94" s="4"/>
      <c r="C94" s="4"/>
      <c r="D94" s="52"/>
      <c r="E94" s="4"/>
      <c r="F94" s="4"/>
      <c r="G94" s="4"/>
      <c r="H94" s="5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1"/>
      <c r="B95" s="4"/>
      <c r="C95" s="4"/>
      <c r="D95" s="52"/>
      <c r="E95" s="4"/>
      <c r="F95" s="4"/>
      <c r="G95" s="4"/>
      <c r="H95" s="5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1"/>
      <c r="B96" s="4"/>
      <c r="C96" s="4"/>
      <c r="D96" s="52"/>
      <c r="E96" s="4"/>
      <c r="F96" s="4"/>
      <c r="G96" s="4"/>
      <c r="H96" s="5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1"/>
      <c r="B97" s="4"/>
      <c r="C97" s="4"/>
      <c r="D97" s="52"/>
      <c r="E97" s="4"/>
      <c r="F97" s="4"/>
      <c r="G97" s="4"/>
      <c r="H97" s="5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1"/>
      <c r="B98" s="4"/>
      <c r="C98" s="4"/>
      <c r="D98" s="52"/>
      <c r="E98" s="4"/>
      <c r="F98" s="4"/>
      <c r="G98" s="4"/>
      <c r="H98" s="5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1"/>
      <c r="B99" s="4"/>
      <c r="C99" s="4"/>
      <c r="D99" s="52"/>
      <c r="E99" s="4"/>
      <c r="F99" s="4"/>
      <c r="G99" s="4"/>
      <c r="H99" s="5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1"/>
      <c r="B100" s="4"/>
      <c r="C100" s="4"/>
      <c r="D100" s="52"/>
      <c r="E100" s="4"/>
      <c r="F100" s="4"/>
      <c r="G100" s="4"/>
      <c r="H100" s="5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1"/>
      <c r="B101" s="4"/>
      <c r="C101" s="4"/>
      <c r="D101" s="52"/>
      <c r="E101" s="4"/>
      <c r="F101" s="4"/>
      <c r="G101" s="4"/>
      <c r="H101" s="5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1"/>
      <c r="B102" s="4"/>
      <c r="C102" s="4"/>
      <c r="D102" s="52"/>
      <c r="E102" s="4"/>
      <c r="F102" s="4"/>
      <c r="G102" s="4"/>
      <c r="H102" s="5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1"/>
      <c r="B103" s="4"/>
      <c r="C103" s="4"/>
      <c r="D103" s="52"/>
      <c r="E103" s="4"/>
      <c r="F103" s="4"/>
      <c r="G103" s="4"/>
      <c r="H103" s="5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1"/>
      <c r="B104" s="4"/>
      <c r="C104" s="4"/>
      <c r="D104" s="52"/>
      <c r="E104" s="4"/>
      <c r="F104" s="4"/>
      <c r="G104" s="4"/>
      <c r="H104" s="5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1"/>
      <c r="B105" s="4"/>
      <c r="C105" s="4"/>
      <c r="D105" s="52"/>
      <c r="E105" s="4"/>
      <c r="F105" s="4"/>
      <c r="G105" s="4"/>
      <c r="H105" s="5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1"/>
      <c r="B106" s="4"/>
      <c r="C106" s="4"/>
      <c r="D106" s="52"/>
      <c r="E106" s="4"/>
      <c r="F106" s="4"/>
      <c r="G106" s="4"/>
      <c r="H106" s="5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1"/>
      <c r="B107" s="4"/>
      <c r="C107" s="4"/>
      <c r="D107" s="52"/>
      <c r="E107" s="4"/>
      <c r="F107" s="4"/>
      <c r="G107" s="4"/>
      <c r="H107" s="5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1"/>
      <c r="B108" s="4"/>
      <c r="C108" s="4"/>
      <c r="D108" s="52"/>
      <c r="E108" s="4"/>
      <c r="F108" s="4"/>
      <c r="G108" s="4"/>
      <c r="H108" s="5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1"/>
      <c r="B109" s="4"/>
      <c r="C109" s="4"/>
      <c r="D109" s="52"/>
      <c r="E109" s="4"/>
      <c r="F109" s="4"/>
      <c r="G109" s="4"/>
      <c r="H109" s="5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1"/>
      <c r="B110" s="4"/>
      <c r="C110" s="4"/>
      <c r="D110" s="52"/>
      <c r="E110" s="4"/>
      <c r="F110" s="4"/>
      <c r="G110" s="4"/>
      <c r="H110" s="5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1"/>
      <c r="B111" s="4"/>
      <c r="C111" s="4"/>
      <c r="D111" s="52"/>
      <c r="E111" s="4"/>
      <c r="F111" s="4"/>
      <c r="G111" s="4"/>
      <c r="H111" s="5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1"/>
      <c r="B112" s="4"/>
      <c r="C112" s="4"/>
      <c r="D112" s="52"/>
      <c r="E112" s="4"/>
      <c r="F112" s="4"/>
      <c r="G112" s="4"/>
      <c r="H112" s="5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1"/>
      <c r="B113" s="4"/>
      <c r="C113" s="4"/>
      <c r="D113" s="52"/>
      <c r="E113" s="4"/>
      <c r="F113" s="4"/>
      <c r="G113" s="4"/>
      <c r="H113" s="5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1"/>
      <c r="B114" s="4"/>
      <c r="C114" s="4"/>
      <c r="D114" s="52"/>
      <c r="E114" s="4"/>
      <c r="F114" s="4"/>
      <c r="G114" s="4"/>
      <c r="H114" s="5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1"/>
      <c r="B115" s="4"/>
      <c r="C115" s="4"/>
      <c r="D115" s="52"/>
      <c r="E115" s="4"/>
      <c r="F115" s="4"/>
      <c r="G115" s="4"/>
      <c r="H115" s="5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1"/>
      <c r="B116" s="4"/>
      <c r="C116" s="4"/>
      <c r="D116" s="52"/>
      <c r="E116" s="4"/>
      <c r="F116" s="4"/>
      <c r="G116" s="4"/>
      <c r="H116" s="5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1"/>
      <c r="B117" s="4"/>
      <c r="C117" s="4"/>
      <c r="D117" s="52"/>
      <c r="E117" s="4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1"/>
      <c r="B118" s="4"/>
      <c r="C118" s="4"/>
      <c r="D118" s="52"/>
      <c r="E118" s="4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1"/>
      <c r="B119" s="4"/>
      <c r="C119" s="4"/>
      <c r="D119" s="52"/>
      <c r="E119" s="4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1"/>
      <c r="B120" s="4"/>
      <c r="C120" s="4"/>
      <c r="D120" s="52"/>
      <c r="E120" s="4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1"/>
      <c r="B121" s="4"/>
      <c r="C121" s="4"/>
      <c r="D121" s="52"/>
      <c r="E121" s="4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1"/>
      <c r="B122" s="4"/>
      <c r="C122" s="4"/>
      <c r="D122" s="52"/>
      <c r="E122" s="4"/>
      <c r="F122" s="4"/>
      <c r="G122" s="4"/>
      <c r="H122" s="5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1:L1"/>
    <mergeCell ref="A2:A3"/>
    <mergeCell ref="B2:G2"/>
    <mergeCell ref="H2:H3"/>
    <mergeCell ref="I2:K2"/>
    <mergeCell ref="L2:L3"/>
    <mergeCell ref="A4:L4"/>
    <mergeCell ref="A7:L7"/>
    <mergeCell ref="A9:L9"/>
    <mergeCell ref="A10:L10"/>
    <mergeCell ref="A11:A12"/>
    <mergeCell ref="H11:H12"/>
    <mergeCell ref="I11:K11"/>
    <mergeCell ref="L11:L12"/>
    <mergeCell ref="B31:G31"/>
    <mergeCell ref="I31:K31"/>
    <mergeCell ref="B11:G11"/>
    <mergeCell ref="A13:L13"/>
    <mergeCell ref="A22:L22"/>
    <mergeCell ref="A29:L29"/>
    <mergeCell ref="A30:L30"/>
    <mergeCell ref="A31:A32"/>
    <mergeCell ref="H31:H32"/>
    <mergeCell ref="B44:G44"/>
    <mergeCell ref="I44:K44"/>
    <mergeCell ref="L44:L45"/>
    <mergeCell ref="A46:L46"/>
    <mergeCell ref="L31:L32"/>
    <mergeCell ref="A33:L33"/>
    <mergeCell ref="A38:L38"/>
    <mergeCell ref="A42:L42"/>
    <mergeCell ref="A43:L43"/>
    <mergeCell ref="A44:A45"/>
    <mergeCell ref="H44:H45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CC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567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568</v>
      </c>
      <c r="C5" s="15" t="s">
        <v>55</v>
      </c>
      <c r="D5" s="16">
        <v>33390.0</v>
      </c>
      <c r="E5" s="17">
        <f t="shared" ref="E5:E10" si="1">DATEDIF(D5,"28.06.2025","y")</f>
        <v>34</v>
      </c>
      <c r="F5" s="18" t="s">
        <v>30</v>
      </c>
      <c r="G5" s="15" t="s">
        <v>31</v>
      </c>
      <c r="H5" s="14">
        <v>202.0</v>
      </c>
      <c r="I5" s="19">
        <v>0.0921412037037037</v>
      </c>
      <c r="J5" s="19">
        <f t="shared" ref="J5:J10" si="2">I5-$I$5</f>
        <v>0</v>
      </c>
      <c r="K5" s="20">
        <f t="shared" ref="K5:K10" si="3">I5/21.6</f>
        <v>0.004265796468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568</v>
      </c>
      <c r="C6" s="15" t="s">
        <v>134</v>
      </c>
      <c r="D6" s="16">
        <v>32329.0</v>
      </c>
      <c r="E6" s="17">
        <f t="shared" si="1"/>
        <v>36</v>
      </c>
      <c r="F6" s="18" t="s">
        <v>25</v>
      </c>
      <c r="G6" s="15" t="s">
        <v>31</v>
      </c>
      <c r="H6" s="14">
        <v>201.0</v>
      </c>
      <c r="I6" s="19">
        <v>0.09219907407407407</v>
      </c>
      <c r="J6" s="19">
        <f t="shared" si="2"/>
        <v>0.00005787037037</v>
      </c>
      <c r="K6" s="20">
        <f t="shared" si="3"/>
        <v>0.004268475652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569</v>
      </c>
      <c r="C7" s="15" t="s">
        <v>89</v>
      </c>
      <c r="D7" s="16">
        <v>23885.0</v>
      </c>
      <c r="E7" s="17">
        <f t="shared" si="1"/>
        <v>60</v>
      </c>
      <c r="F7" s="18" t="s">
        <v>245</v>
      </c>
      <c r="G7" s="15" t="s">
        <v>570</v>
      </c>
      <c r="H7" s="14">
        <v>208.0</v>
      </c>
      <c r="I7" s="19">
        <v>0.09414351851851852</v>
      </c>
      <c r="J7" s="19">
        <f t="shared" si="2"/>
        <v>0.002002314815</v>
      </c>
      <c r="K7" s="20">
        <f t="shared" si="3"/>
        <v>0.004358496228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571</v>
      </c>
      <c r="C8" s="15" t="s">
        <v>65</v>
      </c>
      <c r="D8" s="16">
        <v>33613.0</v>
      </c>
      <c r="E8" s="17">
        <f t="shared" si="1"/>
        <v>33</v>
      </c>
      <c r="F8" s="18" t="s">
        <v>30</v>
      </c>
      <c r="G8" s="15" t="s">
        <v>31</v>
      </c>
      <c r="H8" s="14">
        <v>203.0</v>
      </c>
      <c r="I8" s="19">
        <v>0.10493055555555555</v>
      </c>
      <c r="J8" s="19">
        <f t="shared" si="2"/>
        <v>0.01278935185</v>
      </c>
      <c r="K8" s="20">
        <f t="shared" si="3"/>
        <v>0.004857896091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572</v>
      </c>
      <c r="C9" s="15" t="s">
        <v>122</v>
      </c>
      <c r="D9" s="16">
        <v>32471.0</v>
      </c>
      <c r="E9" s="17">
        <f t="shared" si="1"/>
        <v>36</v>
      </c>
      <c r="F9" s="18" t="s">
        <v>25</v>
      </c>
      <c r="G9" s="15" t="s">
        <v>31</v>
      </c>
      <c r="H9" s="14">
        <v>205.0</v>
      </c>
      <c r="I9" s="19">
        <v>0.11047453703703704</v>
      </c>
      <c r="J9" s="19">
        <f t="shared" si="2"/>
        <v>0.01833333333</v>
      </c>
      <c r="K9" s="20">
        <f t="shared" si="3"/>
        <v>0.0051145619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6.0</v>
      </c>
      <c r="B10" s="15" t="s">
        <v>437</v>
      </c>
      <c r="C10" s="15" t="s">
        <v>28</v>
      </c>
      <c r="D10" s="16">
        <v>23521.0</v>
      </c>
      <c r="E10" s="17">
        <f t="shared" si="1"/>
        <v>61</v>
      </c>
      <c r="F10" s="18" t="s">
        <v>245</v>
      </c>
      <c r="G10" s="15" t="s">
        <v>20</v>
      </c>
      <c r="H10" s="14">
        <v>206.0</v>
      </c>
      <c r="I10" s="19">
        <v>0.12894675925925925</v>
      </c>
      <c r="J10" s="19">
        <f t="shared" si="2"/>
        <v>0.03680555556</v>
      </c>
      <c r="K10" s="20">
        <f t="shared" si="3"/>
        <v>0.005969757373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3" t="s">
        <v>76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>
        <v>1.0</v>
      </c>
      <c r="B12" s="15" t="s">
        <v>573</v>
      </c>
      <c r="C12" s="15" t="s">
        <v>179</v>
      </c>
      <c r="D12" s="16">
        <v>32270.0</v>
      </c>
      <c r="E12" s="17">
        <f t="shared" ref="E12:E13" si="4">DATEDIF(D12,"28.06.2025","y")</f>
        <v>37</v>
      </c>
      <c r="F12" s="18" t="s">
        <v>168</v>
      </c>
      <c r="G12" s="15" t="s">
        <v>20</v>
      </c>
      <c r="H12" s="14">
        <v>207.0</v>
      </c>
      <c r="I12" s="19">
        <v>0.11386574074074074</v>
      </c>
      <c r="J12" s="19">
        <f t="shared" ref="J12:J13" si="5">I12-$I$12</f>
        <v>0</v>
      </c>
      <c r="K12" s="20">
        <f t="shared" ref="K12:K13" si="6">I12/21.6</f>
        <v>0.005271562071</v>
      </c>
      <c r="L12" s="21" t="s">
        <v>21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4">
        <v>2.0</v>
      </c>
      <c r="B13" s="15" t="s">
        <v>574</v>
      </c>
      <c r="C13" s="15" t="s">
        <v>448</v>
      </c>
      <c r="D13" s="16">
        <v>33999.0</v>
      </c>
      <c r="E13" s="17">
        <f t="shared" si="4"/>
        <v>32</v>
      </c>
      <c r="F13" s="18" t="s">
        <v>175</v>
      </c>
      <c r="G13" s="15" t="s">
        <v>31</v>
      </c>
      <c r="H13" s="14">
        <v>204.0</v>
      </c>
      <c r="I13" s="19">
        <v>0.12087962962962963</v>
      </c>
      <c r="J13" s="19">
        <f t="shared" si="5"/>
        <v>0.007013888889</v>
      </c>
      <c r="K13" s="20">
        <f t="shared" si="6"/>
        <v>0.00559627915</v>
      </c>
      <c r="L13" s="22" t="s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575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5" t="s">
        <v>1</v>
      </c>
      <c r="B16" s="7" t="s">
        <v>2</v>
      </c>
      <c r="C16" s="2"/>
      <c r="D16" s="2"/>
      <c r="E16" s="2"/>
      <c r="F16" s="2"/>
      <c r="G16" s="3"/>
      <c r="H16" s="5" t="s">
        <v>3</v>
      </c>
      <c r="I16" s="7" t="s">
        <v>4</v>
      </c>
      <c r="J16" s="2"/>
      <c r="K16" s="8"/>
      <c r="L16" s="5" t="s">
        <v>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9"/>
      <c r="B17" s="10" t="s">
        <v>6</v>
      </c>
      <c r="C17" s="11" t="s">
        <v>7</v>
      </c>
      <c r="D17" s="12" t="s">
        <v>8</v>
      </c>
      <c r="E17" s="11" t="s">
        <v>9</v>
      </c>
      <c r="F17" s="11" t="s">
        <v>10</v>
      </c>
      <c r="G17" s="10" t="s">
        <v>11</v>
      </c>
      <c r="H17" s="9"/>
      <c r="I17" s="10" t="s">
        <v>12</v>
      </c>
      <c r="J17" s="10" t="s">
        <v>13</v>
      </c>
      <c r="K17" s="10" t="s">
        <v>14</v>
      </c>
      <c r="L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3" t="s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>
        <v>1.0</v>
      </c>
      <c r="B19" s="15" t="s">
        <v>40</v>
      </c>
      <c r="C19" s="15" t="s">
        <v>41</v>
      </c>
      <c r="D19" s="16">
        <v>32346.0</v>
      </c>
      <c r="E19" s="17">
        <f t="shared" ref="E19:E29" si="7">DATEDIF(D19,"28.06.2025","y")</f>
        <v>36</v>
      </c>
      <c r="F19" s="18" t="s">
        <v>25</v>
      </c>
      <c r="G19" s="15" t="s">
        <v>43</v>
      </c>
      <c r="H19" s="14">
        <v>115.0</v>
      </c>
      <c r="I19" s="19">
        <v>0.04043981481481482</v>
      </c>
      <c r="J19" s="19">
        <f t="shared" ref="J19:J27" si="8">I19-$I$19</f>
        <v>0</v>
      </c>
      <c r="K19" s="20">
        <f t="shared" ref="K19:K27" si="9">I19/10.8</f>
        <v>0.003744427298</v>
      </c>
      <c r="L19" s="21" t="s">
        <v>21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>
        <v>2.0</v>
      </c>
      <c r="B20" s="15" t="s">
        <v>545</v>
      </c>
      <c r="C20" s="15" t="s">
        <v>546</v>
      </c>
      <c r="D20" s="16">
        <v>26597.0</v>
      </c>
      <c r="E20" s="17">
        <f t="shared" si="7"/>
        <v>52</v>
      </c>
      <c r="F20" s="18" t="s">
        <v>460</v>
      </c>
      <c r="G20" s="15" t="s">
        <v>547</v>
      </c>
      <c r="H20" s="14">
        <v>113.0</v>
      </c>
      <c r="I20" s="19">
        <v>0.040497685185185185</v>
      </c>
      <c r="J20" s="19">
        <f t="shared" si="8"/>
        <v>0.00005787037037</v>
      </c>
      <c r="K20" s="20">
        <f t="shared" si="9"/>
        <v>0.003749785665</v>
      </c>
      <c r="L20" s="22" t="s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3.0</v>
      </c>
      <c r="B21" s="15" t="s">
        <v>576</v>
      </c>
      <c r="C21" s="15" t="s">
        <v>28</v>
      </c>
      <c r="D21" s="16">
        <v>31183.0</v>
      </c>
      <c r="E21" s="17">
        <f t="shared" si="7"/>
        <v>40</v>
      </c>
      <c r="F21" s="18" t="s">
        <v>36</v>
      </c>
      <c r="G21" s="15" t="s">
        <v>31</v>
      </c>
      <c r="H21" s="14">
        <v>103.0</v>
      </c>
      <c r="I21" s="19">
        <v>0.04314814814814815</v>
      </c>
      <c r="J21" s="19">
        <f t="shared" si="8"/>
        <v>0.002708333333</v>
      </c>
      <c r="K21" s="20">
        <f t="shared" si="9"/>
        <v>0.003995198903</v>
      </c>
      <c r="L21" s="23" t="s">
        <v>32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4.0</v>
      </c>
      <c r="B22" s="15" t="s">
        <v>577</v>
      </c>
      <c r="C22" s="15" t="s">
        <v>38</v>
      </c>
      <c r="D22" s="16">
        <v>28228.0</v>
      </c>
      <c r="E22" s="17">
        <f t="shared" si="7"/>
        <v>48</v>
      </c>
      <c r="F22" s="18" t="s">
        <v>19</v>
      </c>
      <c r="G22" s="15" t="s">
        <v>31</v>
      </c>
      <c r="H22" s="14">
        <v>102.0</v>
      </c>
      <c r="I22" s="19">
        <v>0.043333333333333335</v>
      </c>
      <c r="J22" s="19">
        <f t="shared" si="8"/>
        <v>0.002893518519</v>
      </c>
      <c r="K22" s="20">
        <f t="shared" si="9"/>
        <v>0.004012345679</v>
      </c>
      <c r="L22" s="2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5.0</v>
      </c>
      <c r="B23" s="15" t="s">
        <v>578</v>
      </c>
      <c r="C23" s="15" t="s">
        <v>55</v>
      </c>
      <c r="D23" s="16">
        <v>28134.0</v>
      </c>
      <c r="E23" s="17">
        <f t="shared" si="7"/>
        <v>48</v>
      </c>
      <c r="F23" s="18" t="s">
        <v>19</v>
      </c>
      <c r="G23" s="15" t="s">
        <v>43</v>
      </c>
      <c r="H23" s="14">
        <v>111.0</v>
      </c>
      <c r="I23" s="19">
        <v>0.04402777777777778</v>
      </c>
      <c r="J23" s="19">
        <f t="shared" si="8"/>
        <v>0.003587962963</v>
      </c>
      <c r="K23" s="20">
        <f t="shared" si="9"/>
        <v>0.004076646091</v>
      </c>
      <c r="L23" s="2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6.0</v>
      </c>
      <c r="B24" s="15" t="s">
        <v>579</v>
      </c>
      <c r="C24" s="15" t="s">
        <v>151</v>
      </c>
      <c r="D24" s="16">
        <v>37247.0</v>
      </c>
      <c r="E24" s="17">
        <f t="shared" si="7"/>
        <v>23</v>
      </c>
      <c r="F24" s="18" t="s">
        <v>30</v>
      </c>
      <c r="G24" s="15" t="s">
        <v>31</v>
      </c>
      <c r="H24" s="14">
        <v>116.0</v>
      </c>
      <c r="I24" s="19">
        <v>0.0553125</v>
      </c>
      <c r="J24" s="19">
        <f t="shared" si="8"/>
        <v>0.01487268519</v>
      </c>
      <c r="K24" s="20">
        <f t="shared" si="9"/>
        <v>0.005121527778</v>
      </c>
      <c r="L24" s="2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>
        <v>7.0</v>
      </c>
      <c r="B25" s="15" t="s">
        <v>580</v>
      </c>
      <c r="C25" s="15" t="s">
        <v>230</v>
      </c>
      <c r="D25" s="16">
        <v>28879.0</v>
      </c>
      <c r="E25" s="17">
        <f t="shared" si="7"/>
        <v>46</v>
      </c>
      <c r="F25" s="18" t="s">
        <v>19</v>
      </c>
      <c r="G25" s="15" t="s">
        <v>31</v>
      </c>
      <c r="H25" s="14">
        <v>110.0</v>
      </c>
      <c r="I25" s="19">
        <v>0.05851851851851852</v>
      </c>
      <c r="J25" s="19">
        <f t="shared" si="8"/>
        <v>0.0180787037</v>
      </c>
      <c r="K25" s="20">
        <f t="shared" si="9"/>
        <v>0.005418381344</v>
      </c>
      <c r="L25" s="2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4">
        <v>8.0</v>
      </c>
      <c r="B26" s="15" t="s">
        <v>232</v>
      </c>
      <c r="C26" s="15" t="s">
        <v>134</v>
      </c>
      <c r="D26" s="16">
        <v>32574.0</v>
      </c>
      <c r="E26" s="17">
        <f t="shared" si="7"/>
        <v>36</v>
      </c>
      <c r="F26" s="18" t="s">
        <v>25</v>
      </c>
      <c r="G26" s="15" t="s">
        <v>20</v>
      </c>
      <c r="H26" s="14">
        <v>101.0</v>
      </c>
      <c r="I26" s="19">
        <v>0.05862268518518519</v>
      </c>
      <c r="J26" s="19">
        <f t="shared" si="8"/>
        <v>0.01818287037</v>
      </c>
      <c r="K26" s="20">
        <f t="shared" si="9"/>
        <v>0.005428026406</v>
      </c>
      <c r="L26" s="2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>
        <v>9.0</v>
      </c>
      <c r="B27" s="15" t="s">
        <v>571</v>
      </c>
      <c r="C27" s="15" t="s">
        <v>38</v>
      </c>
      <c r="D27" s="16">
        <v>31101.0</v>
      </c>
      <c r="E27" s="17">
        <f t="shared" si="7"/>
        <v>40</v>
      </c>
      <c r="F27" s="18" t="s">
        <v>36</v>
      </c>
      <c r="G27" s="15" t="s">
        <v>31</v>
      </c>
      <c r="H27" s="14">
        <v>106.0</v>
      </c>
      <c r="I27" s="19">
        <v>0.06261574074074074</v>
      </c>
      <c r="J27" s="19">
        <f t="shared" si="8"/>
        <v>0.02217592593</v>
      </c>
      <c r="K27" s="20">
        <f t="shared" si="9"/>
        <v>0.005797753772</v>
      </c>
      <c r="L27" s="2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2"/>
      <c r="B28" s="33" t="s">
        <v>581</v>
      </c>
      <c r="C28" s="33" t="s">
        <v>582</v>
      </c>
      <c r="D28" s="34">
        <v>33529.0</v>
      </c>
      <c r="E28" s="35">
        <f t="shared" si="7"/>
        <v>33</v>
      </c>
      <c r="F28" s="32" t="s">
        <v>30</v>
      </c>
      <c r="G28" s="33" t="s">
        <v>20</v>
      </c>
      <c r="H28" s="40"/>
      <c r="I28" s="36" t="s">
        <v>70</v>
      </c>
      <c r="J28" s="43"/>
      <c r="K28" s="43"/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2"/>
      <c r="B29" s="33" t="s">
        <v>583</v>
      </c>
      <c r="C29" s="33" t="s">
        <v>38</v>
      </c>
      <c r="D29" s="34">
        <v>30369.0</v>
      </c>
      <c r="E29" s="35">
        <f t="shared" si="7"/>
        <v>42</v>
      </c>
      <c r="F29" s="32" t="s">
        <v>36</v>
      </c>
      <c r="G29" s="33" t="s">
        <v>31</v>
      </c>
      <c r="H29" s="40"/>
      <c r="I29" s="36" t="s">
        <v>70</v>
      </c>
      <c r="J29" s="43"/>
      <c r="K29" s="43"/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1.0</v>
      </c>
      <c r="B31" s="15" t="s">
        <v>358</v>
      </c>
      <c r="C31" s="15" t="s">
        <v>359</v>
      </c>
      <c r="D31" s="16">
        <v>30771.0</v>
      </c>
      <c r="E31" s="17">
        <f t="shared" ref="E31:E37" si="10">DATEDIF(D31,"28.06.2025","y")</f>
        <v>41</v>
      </c>
      <c r="F31" s="18" t="s">
        <v>80</v>
      </c>
      <c r="G31" s="15" t="s">
        <v>20</v>
      </c>
      <c r="H31" s="14">
        <v>118.0</v>
      </c>
      <c r="I31" s="19">
        <v>0.04461805555555556</v>
      </c>
      <c r="J31" s="19">
        <f t="shared" ref="J31:J36" si="11">I31-$I$31</f>
        <v>0</v>
      </c>
      <c r="K31" s="20">
        <f t="shared" ref="K31:K36" si="12">I31/10.8</f>
        <v>0.00413130144</v>
      </c>
      <c r="L31" s="21" t="s">
        <v>21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2.0</v>
      </c>
      <c r="B32" s="15" t="s">
        <v>584</v>
      </c>
      <c r="C32" s="15" t="s">
        <v>585</v>
      </c>
      <c r="D32" s="16">
        <v>36024.0</v>
      </c>
      <c r="E32" s="17">
        <f t="shared" si="10"/>
        <v>26</v>
      </c>
      <c r="F32" s="18" t="s">
        <v>175</v>
      </c>
      <c r="G32" s="15" t="s">
        <v>20</v>
      </c>
      <c r="H32" s="14">
        <v>114.0</v>
      </c>
      <c r="I32" s="19">
        <v>0.05350694444444445</v>
      </c>
      <c r="J32" s="19">
        <f t="shared" si="11"/>
        <v>0.008888888889</v>
      </c>
      <c r="K32" s="20">
        <f t="shared" si="12"/>
        <v>0.004954346708</v>
      </c>
      <c r="L32" s="22" t="s">
        <v>26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3.0</v>
      </c>
      <c r="B33" s="15" t="s">
        <v>586</v>
      </c>
      <c r="C33" s="15" t="s">
        <v>522</v>
      </c>
      <c r="D33" s="16">
        <v>35687.0</v>
      </c>
      <c r="E33" s="17">
        <f t="shared" si="10"/>
        <v>27</v>
      </c>
      <c r="F33" s="18" t="s">
        <v>175</v>
      </c>
      <c r="G33" s="15" t="s">
        <v>31</v>
      </c>
      <c r="H33" s="14">
        <v>108.0</v>
      </c>
      <c r="I33" s="19">
        <v>0.05841435185185185</v>
      </c>
      <c r="J33" s="19">
        <f t="shared" si="11"/>
        <v>0.0137962963</v>
      </c>
      <c r="K33" s="20">
        <f t="shared" si="12"/>
        <v>0.005408736283</v>
      </c>
      <c r="L33" s="23" t="s">
        <v>32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4.0</v>
      </c>
      <c r="B34" s="15" t="s">
        <v>523</v>
      </c>
      <c r="C34" s="15" t="s">
        <v>587</v>
      </c>
      <c r="D34" s="16">
        <v>32196.0</v>
      </c>
      <c r="E34" s="17">
        <f t="shared" si="10"/>
        <v>37</v>
      </c>
      <c r="F34" s="18" t="s">
        <v>168</v>
      </c>
      <c r="G34" s="15" t="s">
        <v>31</v>
      </c>
      <c r="H34" s="14">
        <v>117.0</v>
      </c>
      <c r="I34" s="19">
        <v>0.05855324074074074</v>
      </c>
      <c r="J34" s="19">
        <f t="shared" si="11"/>
        <v>0.01393518519</v>
      </c>
      <c r="K34" s="20">
        <f t="shared" si="12"/>
        <v>0.005421596365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5.0</v>
      </c>
      <c r="B35" s="15" t="s">
        <v>588</v>
      </c>
      <c r="C35" s="15" t="s">
        <v>399</v>
      </c>
      <c r="D35" s="16">
        <v>30096.0</v>
      </c>
      <c r="E35" s="17">
        <f t="shared" si="10"/>
        <v>43</v>
      </c>
      <c r="F35" s="18" t="s">
        <v>80</v>
      </c>
      <c r="G35" s="15" t="s">
        <v>31</v>
      </c>
      <c r="H35" s="14">
        <v>105.0</v>
      </c>
      <c r="I35" s="19">
        <v>0.058680555555555555</v>
      </c>
      <c r="J35" s="19">
        <f t="shared" si="11"/>
        <v>0.0140625</v>
      </c>
      <c r="K35" s="20">
        <f t="shared" si="12"/>
        <v>0.005433384774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6.0</v>
      </c>
      <c r="B36" s="15" t="s">
        <v>589</v>
      </c>
      <c r="C36" s="15" t="s">
        <v>590</v>
      </c>
      <c r="D36" s="16">
        <v>32448.0</v>
      </c>
      <c r="E36" s="17">
        <f t="shared" si="10"/>
        <v>36</v>
      </c>
      <c r="F36" s="18" t="s">
        <v>168</v>
      </c>
      <c r="G36" s="15" t="s">
        <v>20</v>
      </c>
      <c r="H36" s="14">
        <v>107.0</v>
      </c>
      <c r="I36" s="19">
        <v>0.06241898148148148</v>
      </c>
      <c r="J36" s="19">
        <f t="shared" si="11"/>
        <v>0.01780092593</v>
      </c>
      <c r="K36" s="20">
        <f t="shared" si="12"/>
        <v>0.005779535322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2"/>
      <c r="B37" s="33" t="s">
        <v>591</v>
      </c>
      <c r="C37" s="33" t="s">
        <v>399</v>
      </c>
      <c r="D37" s="34">
        <v>25122.0</v>
      </c>
      <c r="E37" s="35">
        <f t="shared" si="10"/>
        <v>56</v>
      </c>
      <c r="F37" s="32" t="s">
        <v>187</v>
      </c>
      <c r="G37" s="33" t="s">
        <v>31</v>
      </c>
      <c r="H37" s="40"/>
      <c r="I37" s="36" t="s">
        <v>70</v>
      </c>
      <c r="J37" s="43"/>
      <c r="K37" s="43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" t="s">
        <v>592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5" t="s">
        <v>1</v>
      </c>
      <c r="B40" s="7" t="s">
        <v>2</v>
      </c>
      <c r="C40" s="2"/>
      <c r="D40" s="2"/>
      <c r="E40" s="2"/>
      <c r="F40" s="2"/>
      <c r="G40" s="3"/>
      <c r="H40" s="5" t="s">
        <v>3</v>
      </c>
      <c r="I40" s="7" t="s">
        <v>4</v>
      </c>
      <c r="J40" s="2"/>
      <c r="K40" s="8"/>
      <c r="L40" s="5" t="s">
        <v>5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9"/>
      <c r="B41" s="10" t="s">
        <v>6</v>
      </c>
      <c r="C41" s="11" t="s">
        <v>7</v>
      </c>
      <c r="D41" s="12" t="s">
        <v>8</v>
      </c>
      <c r="E41" s="11" t="s">
        <v>9</v>
      </c>
      <c r="F41" s="11" t="s">
        <v>10</v>
      </c>
      <c r="G41" s="10" t="s">
        <v>11</v>
      </c>
      <c r="H41" s="9"/>
      <c r="I41" s="10" t="s">
        <v>12</v>
      </c>
      <c r="J41" s="10" t="s">
        <v>13</v>
      </c>
      <c r="K41" s="10" t="s">
        <v>14</v>
      </c>
      <c r="L41" s="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3" t="s">
        <v>15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1.0</v>
      </c>
      <c r="B43" s="15" t="s">
        <v>374</v>
      </c>
      <c r="C43" s="15" t="s">
        <v>134</v>
      </c>
      <c r="D43" s="16">
        <v>28251.0</v>
      </c>
      <c r="E43" s="17">
        <f t="shared" ref="E43:E49" si="13">DATEDIF(D43,"28.06.2025","y")</f>
        <v>48</v>
      </c>
      <c r="F43" s="18" t="s">
        <v>19</v>
      </c>
      <c r="G43" s="15" t="s">
        <v>20</v>
      </c>
      <c r="H43" s="14">
        <v>62.0</v>
      </c>
      <c r="I43" s="19">
        <v>0.02042824074074074</v>
      </c>
      <c r="J43" s="19">
        <f t="shared" ref="J43:J49" si="14">I43-$I$43</f>
        <v>0</v>
      </c>
      <c r="K43" s="20">
        <f t="shared" ref="K43:K49" si="15">I43/5.7</f>
        <v>0.003583901884</v>
      </c>
      <c r="L43" s="21" t="s">
        <v>21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2.0</v>
      </c>
      <c r="B44" s="15" t="s">
        <v>216</v>
      </c>
      <c r="C44" s="15" t="s">
        <v>217</v>
      </c>
      <c r="D44" s="16">
        <v>26288.0</v>
      </c>
      <c r="E44" s="17">
        <f t="shared" si="13"/>
        <v>53</v>
      </c>
      <c r="F44" s="18" t="s">
        <v>219</v>
      </c>
      <c r="G44" s="15" t="s">
        <v>20</v>
      </c>
      <c r="H44" s="14">
        <v>60.0</v>
      </c>
      <c r="I44" s="19">
        <v>0.02511574074074074</v>
      </c>
      <c r="J44" s="19">
        <f t="shared" si="14"/>
        <v>0.0046875</v>
      </c>
      <c r="K44" s="20">
        <f t="shared" si="15"/>
        <v>0.004406270305</v>
      </c>
      <c r="L44" s="22" t="s">
        <v>26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>
        <v>3.0</v>
      </c>
      <c r="B45" s="15" t="s">
        <v>243</v>
      </c>
      <c r="C45" s="15" t="s">
        <v>55</v>
      </c>
      <c r="D45" s="16">
        <v>23443.0</v>
      </c>
      <c r="E45" s="17">
        <f t="shared" si="13"/>
        <v>61</v>
      </c>
      <c r="F45" s="18" t="s">
        <v>245</v>
      </c>
      <c r="G45" s="15" t="s">
        <v>31</v>
      </c>
      <c r="H45" s="14">
        <v>54.0</v>
      </c>
      <c r="I45" s="19">
        <v>0.029907407407407407</v>
      </c>
      <c r="J45" s="19">
        <f t="shared" si="14"/>
        <v>0.009479166667</v>
      </c>
      <c r="K45" s="20">
        <f t="shared" si="15"/>
        <v>0.00524691358</v>
      </c>
      <c r="L45" s="23" t="s">
        <v>32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>
        <v>4.0</v>
      </c>
      <c r="B46" s="15" t="s">
        <v>593</v>
      </c>
      <c r="C46" s="15" t="s">
        <v>137</v>
      </c>
      <c r="D46" s="16">
        <v>36974.0</v>
      </c>
      <c r="E46" s="17">
        <f t="shared" si="13"/>
        <v>24</v>
      </c>
      <c r="F46" s="18" t="s">
        <v>30</v>
      </c>
      <c r="G46" s="15" t="s">
        <v>31</v>
      </c>
      <c r="H46" s="14">
        <v>63.0</v>
      </c>
      <c r="I46" s="19">
        <v>0.030555555555555555</v>
      </c>
      <c r="J46" s="19">
        <f t="shared" si="14"/>
        <v>0.01012731481</v>
      </c>
      <c r="K46" s="20">
        <f t="shared" si="15"/>
        <v>0.005360623782</v>
      </c>
      <c r="L46" s="2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5.0</v>
      </c>
      <c r="B47" s="15" t="s">
        <v>594</v>
      </c>
      <c r="C47" s="15" t="s">
        <v>151</v>
      </c>
      <c r="D47" s="16">
        <v>32746.0</v>
      </c>
      <c r="E47" s="17">
        <f t="shared" si="13"/>
        <v>35</v>
      </c>
      <c r="F47" s="18" t="s">
        <v>25</v>
      </c>
      <c r="G47" s="15" t="s">
        <v>20</v>
      </c>
      <c r="H47" s="14">
        <v>64.0</v>
      </c>
      <c r="I47" s="19">
        <v>0.0353587962962963</v>
      </c>
      <c r="J47" s="19">
        <f t="shared" si="14"/>
        <v>0.01493055556</v>
      </c>
      <c r="K47" s="20">
        <f t="shared" si="15"/>
        <v>0.006203297596</v>
      </c>
      <c r="L47" s="2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6.0</v>
      </c>
      <c r="B48" s="15" t="s">
        <v>595</v>
      </c>
      <c r="C48" s="15" t="s">
        <v>596</v>
      </c>
      <c r="D48" s="16">
        <v>40595.0</v>
      </c>
      <c r="E48" s="17">
        <f t="shared" si="13"/>
        <v>14</v>
      </c>
      <c r="F48" s="18" t="s">
        <v>253</v>
      </c>
      <c r="G48" s="15" t="s">
        <v>20</v>
      </c>
      <c r="H48" s="14">
        <v>52.0</v>
      </c>
      <c r="I48" s="19">
        <v>0.037210648148148145</v>
      </c>
      <c r="J48" s="19">
        <f t="shared" si="14"/>
        <v>0.01678240741</v>
      </c>
      <c r="K48" s="20">
        <f t="shared" si="15"/>
        <v>0.006528183886</v>
      </c>
      <c r="L48" s="2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7.0</v>
      </c>
      <c r="B49" s="15" t="s">
        <v>597</v>
      </c>
      <c r="C49" s="15" t="s">
        <v>50</v>
      </c>
      <c r="D49" s="16">
        <v>26508.0</v>
      </c>
      <c r="E49" s="17">
        <f t="shared" si="13"/>
        <v>52</v>
      </c>
      <c r="F49" s="18" t="s">
        <v>219</v>
      </c>
      <c r="G49" s="15" t="s">
        <v>31</v>
      </c>
      <c r="H49" s="14">
        <v>55.0</v>
      </c>
      <c r="I49" s="19">
        <v>0.04513888888888889</v>
      </c>
      <c r="J49" s="19">
        <f t="shared" si="14"/>
        <v>0.02471064815</v>
      </c>
      <c r="K49" s="20">
        <f t="shared" si="15"/>
        <v>0.007919103314</v>
      </c>
      <c r="L49" s="2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0" t="s">
        <v>76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1.0</v>
      </c>
      <c r="B51" s="15" t="s">
        <v>598</v>
      </c>
      <c r="C51" s="15" t="s">
        <v>82</v>
      </c>
      <c r="D51" s="16">
        <v>32781.0</v>
      </c>
      <c r="E51" s="17">
        <f t="shared" ref="E51:E58" si="16">DATEDIF(D51,"28.06.2025","y")</f>
        <v>35</v>
      </c>
      <c r="F51" s="18" t="s">
        <v>168</v>
      </c>
      <c r="G51" s="15" t="s">
        <v>31</v>
      </c>
      <c r="H51" s="14">
        <v>58.0</v>
      </c>
      <c r="I51" s="19">
        <v>0.029768518518518517</v>
      </c>
      <c r="J51" s="19">
        <f t="shared" ref="J51:J57" si="17">I51-$I$51</f>
        <v>0</v>
      </c>
      <c r="K51" s="20">
        <f t="shared" ref="K51:K57" si="18">I51/5.7</f>
        <v>0.005222547109</v>
      </c>
      <c r="L51" s="21" t="s">
        <v>21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2.0</v>
      </c>
      <c r="B52" s="15" t="s">
        <v>599</v>
      </c>
      <c r="C52" s="15" t="s">
        <v>448</v>
      </c>
      <c r="D52" s="16">
        <v>37205.0</v>
      </c>
      <c r="E52" s="17">
        <f t="shared" si="16"/>
        <v>23</v>
      </c>
      <c r="F52" s="18" t="s">
        <v>175</v>
      </c>
      <c r="G52" s="15" t="s">
        <v>31</v>
      </c>
      <c r="H52" s="14">
        <v>56.0</v>
      </c>
      <c r="I52" s="19">
        <v>0.03076388888888889</v>
      </c>
      <c r="J52" s="19">
        <f t="shared" si="17"/>
        <v>0.0009953703704</v>
      </c>
      <c r="K52" s="20">
        <f t="shared" si="18"/>
        <v>0.005397173489</v>
      </c>
      <c r="L52" s="22" t="s">
        <v>26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3.0</v>
      </c>
      <c r="B53" s="15" t="s">
        <v>600</v>
      </c>
      <c r="C53" s="15" t="s">
        <v>170</v>
      </c>
      <c r="D53" s="16">
        <v>35762.0</v>
      </c>
      <c r="E53" s="17">
        <f t="shared" si="16"/>
        <v>27</v>
      </c>
      <c r="F53" s="18" t="s">
        <v>175</v>
      </c>
      <c r="G53" s="15" t="s">
        <v>20</v>
      </c>
      <c r="H53" s="14">
        <v>59.0</v>
      </c>
      <c r="I53" s="19">
        <v>0.03305555555555555</v>
      </c>
      <c r="J53" s="19">
        <f t="shared" si="17"/>
        <v>0.003287037037</v>
      </c>
      <c r="K53" s="20">
        <f t="shared" si="18"/>
        <v>0.005799220273</v>
      </c>
      <c r="L53" s="23" t="s">
        <v>32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>
        <v>4.0</v>
      </c>
      <c r="B54" s="15" t="s">
        <v>601</v>
      </c>
      <c r="C54" s="15" t="s">
        <v>170</v>
      </c>
      <c r="D54" s="16">
        <v>32471.0</v>
      </c>
      <c r="E54" s="17">
        <f t="shared" si="16"/>
        <v>36</v>
      </c>
      <c r="F54" s="18" t="s">
        <v>168</v>
      </c>
      <c r="G54" s="15" t="s">
        <v>20</v>
      </c>
      <c r="H54" s="14">
        <v>61.0</v>
      </c>
      <c r="I54" s="19">
        <v>0.0353587962962963</v>
      </c>
      <c r="J54" s="19">
        <f t="shared" si="17"/>
        <v>0.005590277778</v>
      </c>
      <c r="K54" s="20">
        <f t="shared" si="18"/>
        <v>0.006203297596</v>
      </c>
      <c r="L54" s="2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>
        <v>5.0</v>
      </c>
      <c r="B55" s="15" t="s">
        <v>602</v>
      </c>
      <c r="C55" s="15" t="s">
        <v>156</v>
      </c>
      <c r="D55" s="16">
        <v>40024.0</v>
      </c>
      <c r="E55" s="17">
        <f t="shared" si="16"/>
        <v>15</v>
      </c>
      <c r="F55" s="18" t="s">
        <v>472</v>
      </c>
      <c r="G55" s="15" t="s">
        <v>31</v>
      </c>
      <c r="H55" s="14">
        <v>57.0</v>
      </c>
      <c r="I55" s="19">
        <v>0.0355787037037037</v>
      </c>
      <c r="J55" s="19">
        <f t="shared" si="17"/>
        <v>0.005810185185</v>
      </c>
      <c r="K55" s="20">
        <f t="shared" si="18"/>
        <v>0.006241877843</v>
      </c>
      <c r="L55" s="2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>
        <v>6.0</v>
      </c>
      <c r="B56" s="15" t="s">
        <v>603</v>
      </c>
      <c r="C56" s="15" t="s">
        <v>182</v>
      </c>
      <c r="D56" s="16">
        <v>31776.0</v>
      </c>
      <c r="E56" s="17">
        <f t="shared" si="16"/>
        <v>38</v>
      </c>
      <c r="F56" s="18" t="s">
        <v>168</v>
      </c>
      <c r="G56" s="15" t="s">
        <v>31</v>
      </c>
      <c r="H56" s="14">
        <v>51.0</v>
      </c>
      <c r="I56" s="19">
        <v>0.04513888888888889</v>
      </c>
      <c r="J56" s="19">
        <f t="shared" si="17"/>
        <v>0.01537037037</v>
      </c>
      <c r="K56" s="20">
        <f t="shared" si="18"/>
        <v>0.007919103314</v>
      </c>
      <c r="L56" s="2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>
        <v>7.0</v>
      </c>
      <c r="B57" s="15" t="s">
        <v>604</v>
      </c>
      <c r="C57" s="15" t="s">
        <v>605</v>
      </c>
      <c r="D57" s="16">
        <v>41366.0</v>
      </c>
      <c r="E57" s="17">
        <f t="shared" si="16"/>
        <v>12</v>
      </c>
      <c r="F57" s="18" t="s">
        <v>310</v>
      </c>
      <c r="G57" s="15" t="s">
        <v>20</v>
      </c>
      <c r="H57" s="14">
        <v>53.0</v>
      </c>
      <c r="I57" s="19">
        <v>0.04513888888888889</v>
      </c>
      <c r="J57" s="19">
        <f t="shared" si="17"/>
        <v>0.01537037037</v>
      </c>
      <c r="K57" s="20">
        <f t="shared" si="18"/>
        <v>0.007919103314</v>
      </c>
      <c r="L57" s="2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2"/>
      <c r="B58" s="33" t="s">
        <v>606</v>
      </c>
      <c r="C58" s="33" t="s">
        <v>362</v>
      </c>
      <c r="D58" s="34">
        <v>36593.0</v>
      </c>
      <c r="E58" s="35">
        <f t="shared" si="16"/>
        <v>25</v>
      </c>
      <c r="F58" s="32" t="s">
        <v>175</v>
      </c>
      <c r="G58" s="33" t="s">
        <v>31</v>
      </c>
      <c r="H58" s="40"/>
      <c r="I58" s="53" t="s">
        <v>70</v>
      </c>
      <c r="J58" s="43"/>
      <c r="K58" s="43"/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" t="s">
        <v>607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5" t="s">
        <v>1</v>
      </c>
      <c r="B61" s="7" t="s">
        <v>2</v>
      </c>
      <c r="C61" s="2"/>
      <c r="D61" s="2"/>
      <c r="E61" s="2"/>
      <c r="F61" s="2"/>
      <c r="G61" s="3"/>
      <c r="H61" s="5" t="s">
        <v>3</v>
      </c>
      <c r="I61" s="7" t="s">
        <v>4</v>
      </c>
      <c r="J61" s="2"/>
      <c r="K61" s="8"/>
      <c r="L61" s="5" t="s">
        <v>5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9"/>
      <c r="B62" s="10" t="s">
        <v>6</v>
      </c>
      <c r="C62" s="11" t="s">
        <v>7</v>
      </c>
      <c r="D62" s="12" t="s">
        <v>8</v>
      </c>
      <c r="E62" s="11" t="s">
        <v>9</v>
      </c>
      <c r="F62" s="11" t="s">
        <v>10</v>
      </c>
      <c r="G62" s="10" t="s">
        <v>11</v>
      </c>
      <c r="H62" s="9"/>
      <c r="I62" s="10" t="s">
        <v>12</v>
      </c>
      <c r="J62" s="10" t="s">
        <v>13</v>
      </c>
      <c r="K62" s="10" t="s">
        <v>14</v>
      </c>
      <c r="L62" s="9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50" t="s">
        <v>299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1.0</v>
      </c>
      <c r="B64" s="15" t="s">
        <v>414</v>
      </c>
      <c r="C64" s="15" t="s">
        <v>89</v>
      </c>
      <c r="D64" s="16">
        <v>40777.0</v>
      </c>
      <c r="E64" s="17">
        <f t="shared" ref="E64:E72" si="19">DATEDIF(D64,"28.06.2025","y")</f>
        <v>13</v>
      </c>
      <c r="F64" s="18" t="s">
        <v>530</v>
      </c>
      <c r="G64" s="15" t="s">
        <v>20</v>
      </c>
      <c r="H64" s="14">
        <v>10.0</v>
      </c>
      <c r="I64" s="19">
        <v>0.0038194444444444443</v>
      </c>
      <c r="J64" s="19">
        <f t="shared" ref="J64:J72" si="20">I64-$I$64</f>
        <v>0</v>
      </c>
      <c r="K64" s="20">
        <f t="shared" ref="K64:K72" si="21">I64/1.2</f>
        <v>0.00318287037</v>
      </c>
      <c r="L64" s="21" t="s">
        <v>21</v>
      </c>
      <c r="M64" s="4"/>
      <c r="N64" s="4" t="s">
        <v>311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2.0</v>
      </c>
      <c r="B65" s="15" t="s">
        <v>529</v>
      </c>
      <c r="C65" s="15" t="s">
        <v>608</v>
      </c>
      <c r="D65" s="16">
        <v>42008.0</v>
      </c>
      <c r="E65" s="17">
        <f t="shared" si="19"/>
        <v>10</v>
      </c>
      <c r="F65" s="18" t="s">
        <v>530</v>
      </c>
      <c r="G65" s="15" t="s">
        <v>31</v>
      </c>
      <c r="H65" s="14">
        <v>14.0</v>
      </c>
      <c r="I65" s="19">
        <v>0.004143518518518519</v>
      </c>
      <c r="J65" s="19">
        <f t="shared" si="20"/>
        <v>0.0003240740741</v>
      </c>
      <c r="K65" s="20">
        <f t="shared" si="21"/>
        <v>0.003452932099</v>
      </c>
      <c r="L65" s="22" t="s">
        <v>26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3.0</v>
      </c>
      <c r="B66" s="15" t="s">
        <v>609</v>
      </c>
      <c r="C66" s="15" t="s">
        <v>610</v>
      </c>
      <c r="D66" s="16">
        <v>42876.0</v>
      </c>
      <c r="E66" s="17">
        <f t="shared" si="19"/>
        <v>8</v>
      </c>
      <c r="F66" s="18" t="s">
        <v>302</v>
      </c>
      <c r="G66" s="15" t="s">
        <v>31</v>
      </c>
      <c r="H66" s="14">
        <v>6.0</v>
      </c>
      <c r="I66" s="19">
        <v>0.004178240740740741</v>
      </c>
      <c r="J66" s="19">
        <f t="shared" si="20"/>
        <v>0.0003587962963</v>
      </c>
      <c r="K66" s="20">
        <f t="shared" si="21"/>
        <v>0.003481867284</v>
      </c>
      <c r="L66" s="23" t="s">
        <v>32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4.0</v>
      </c>
      <c r="B67" s="15" t="s">
        <v>577</v>
      </c>
      <c r="C67" s="15" t="s">
        <v>611</v>
      </c>
      <c r="D67" s="16">
        <v>41686.0</v>
      </c>
      <c r="E67" s="17">
        <f t="shared" si="19"/>
        <v>11</v>
      </c>
      <c r="F67" s="18" t="s">
        <v>530</v>
      </c>
      <c r="G67" s="15" t="s">
        <v>31</v>
      </c>
      <c r="H67" s="14">
        <v>1.0</v>
      </c>
      <c r="I67" s="19">
        <v>0.004201388888888889</v>
      </c>
      <c r="J67" s="19">
        <f t="shared" si="20"/>
        <v>0.0003819444444</v>
      </c>
      <c r="K67" s="20">
        <f t="shared" si="21"/>
        <v>0.003501157407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5.0</v>
      </c>
      <c r="B68" s="15" t="s">
        <v>612</v>
      </c>
      <c r="C68" s="15" t="s">
        <v>145</v>
      </c>
      <c r="D68" s="16">
        <v>42096.0</v>
      </c>
      <c r="E68" s="17">
        <f t="shared" si="19"/>
        <v>10</v>
      </c>
      <c r="F68" s="18" t="s">
        <v>530</v>
      </c>
      <c r="G68" s="15" t="s">
        <v>20</v>
      </c>
      <c r="H68" s="14">
        <v>5.0</v>
      </c>
      <c r="I68" s="19">
        <v>0.00431712962962963</v>
      </c>
      <c r="J68" s="19">
        <f t="shared" si="20"/>
        <v>0.0004976851852</v>
      </c>
      <c r="K68" s="20">
        <f t="shared" si="21"/>
        <v>0.003597608025</v>
      </c>
      <c r="L68" s="2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6.0</v>
      </c>
      <c r="B69" s="15" t="s">
        <v>613</v>
      </c>
      <c r="C69" s="15" t="s">
        <v>614</v>
      </c>
      <c r="D69" s="16">
        <v>43253.0</v>
      </c>
      <c r="E69" s="17">
        <f t="shared" si="19"/>
        <v>7</v>
      </c>
      <c r="F69" s="18" t="s">
        <v>302</v>
      </c>
      <c r="G69" s="15" t="s">
        <v>20</v>
      </c>
      <c r="H69" s="14">
        <v>3.0</v>
      </c>
      <c r="I69" s="19">
        <v>0.0044907407407407405</v>
      </c>
      <c r="J69" s="19">
        <f t="shared" si="20"/>
        <v>0.0006712962963</v>
      </c>
      <c r="K69" s="20">
        <f t="shared" si="21"/>
        <v>0.003742283951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7.0</v>
      </c>
      <c r="B70" s="15" t="s">
        <v>615</v>
      </c>
      <c r="C70" s="15" t="s">
        <v>616</v>
      </c>
      <c r="D70" s="16">
        <v>41900.0</v>
      </c>
      <c r="E70" s="17">
        <f t="shared" si="19"/>
        <v>10</v>
      </c>
      <c r="F70" s="18" t="s">
        <v>530</v>
      </c>
      <c r="G70" s="15" t="s">
        <v>20</v>
      </c>
      <c r="H70" s="14">
        <v>8.0</v>
      </c>
      <c r="I70" s="19">
        <v>0.004664351851851852</v>
      </c>
      <c r="J70" s="19">
        <f t="shared" si="20"/>
        <v>0.0008449074074</v>
      </c>
      <c r="K70" s="20">
        <f t="shared" si="21"/>
        <v>0.003886959877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4">
        <v>8.0</v>
      </c>
      <c r="B71" s="15" t="s">
        <v>568</v>
      </c>
      <c r="C71" s="15" t="s">
        <v>45</v>
      </c>
      <c r="D71" s="16">
        <v>43411.0</v>
      </c>
      <c r="E71" s="17">
        <f t="shared" si="19"/>
        <v>6</v>
      </c>
      <c r="F71" s="18" t="s">
        <v>302</v>
      </c>
      <c r="G71" s="15" t="s">
        <v>31</v>
      </c>
      <c r="H71" s="14">
        <v>2.0</v>
      </c>
      <c r="I71" s="19">
        <v>0.005763888888888889</v>
      </c>
      <c r="J71" s="19">
        <f t="shared" si="20"/>
        <v>0.001944444444</v>
      </c>
      <c r="K71" s="20">
        <f t="shared" si="21"/>
        <v>0.004803240741</v>
      </c>
      <c r="L71" s="2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4">
        <v>9.0</v>
      </c>
      <c r="B72" s="15" t="s">
        <v>617</v>
      </c>
      <c r="C72" s="15" t="s">
        <v>618</v>
      </c>
      <c r="D72" s="16">
        <v>42722.0</v>
      </c>
      <c r="E72" s="17">
        <f t="shared" si="19"/>
        <v>8</v>
      </c>
      <c r="F72" s="18" t="s">
        <v>302</v>
      </c>
      <c r="G72" s="15" t="s">
        <v>20</v>
      </c>
      <c r="H72" s="14">
        <v>12.0</v>
      </c>
      <c r="I72" s="19">
        <v>0.0071875</v>
      </c>
      <c r="J72" s="19">
        <f t="shared" si="20"/>
        <v>0.003368055556</v>
      </c>
      <c r="K72" s="20">
        <f t="shared" si="21"/>
        <v>0.005989583333</v>
      </c>
      <c r="L72" s="2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0" t="s">
        <v>307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4">
        <v>1.0</v>
      </c>
      <c r="B74" s="15" t="s">
        <v>619</v>
      </c>
      <c r="C74" s="15" t="s">
        <v>286</v>
      </c>
      <c r="D74" s="16">
        <v>41042.0</v>
      </c>
      <c r="E74" s="17">
        <f t="shared" ref="E74:E79" si="22">DATEDIF(D74,"28.06.2025","y")</f>
        <v>13</v>
      </c>
      <c r="F74" s="18" t="s">
        <v>310</v>
      </c>
      <c r="G74" s="15" t="s">
        <v>31</v>
      </c>
      <c r="H74" s="14">
        <v>7.0</v>
      </c>
      <c r="I74" s="19">
        <v>0.003912037037037037</v>
      </c>
      <c r="J74" s="19">
        <f t="shared" ref="J74:J79" si="23">I74-$I$64</f>
        <v>0.00009259259259</v>
      </c>
      <c r="K74" s="20">
        <f t="shared" ref="K74:K79" si="24">I74/1.2</f>
        <v>0.003260030864</v>
      </c>
      <c r="L74" s="21" t="s">
        <v>21</v>
      </c>
      <c r="M74" s="4"/>
      <c r="N74" s="4" t="s">
        <v>311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4">
        <v>2.0</v>
      </c>
      <c r="B75" s="15" t="s">
        <v>620</v>
      </c>
      <c r="C75" s="15" t="s">
        <v>621</v>
      </c>
      <c r="D75" s="16">
        <v>42489.0</v>
      </c>
      <c r="E75" s="17">
        <f t="shared" si="22"/>
        <v>9</v>
      </c>
      <c r="F75" s="18" t="s">
        <v>493</v>
      </c>
      <c r="G75" s="15" t="s">
        <v>20</v>
      </c>
      <c r="H75" s="14">
        <v>9.0</v>
      </c>
      <c r="I75" s="19">
        <v>0.0043287037037037035</v>
      </c>
      <c r="J75" s="19">
        <f t="shared" si="23"/>
        <v>0.0005092592593</v>
      </c>
      <c r="K75" s="20">
        <f t="shared" si="24"/>
        <v>0.003607253086</v>
      </c>
      <c r="L75" s="22" t="s">
        <v>26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>
        <v>3.0</v>
      </c>
      <c r="B76" s="15" t="s">
        <v>622</v>
      </c>
      <c r="C76" s="15" t="s">
        <v>623</v>
      </c>
      <c r="D76" s="16">
        <v>41980.0</v>
      </c>
      <c r="E76" s="17">
        <f t="shared" si="22"/>
        <v>10</v>
      </c>
      <c r="F76" s="18" t="s">
        <v>310</v>
      </c>
      <c r="G76" s="15" t="s">
        <v>20</v>
      </c>
      <c r="H76" s="14">
        <v>13.0</v>
      </c>
      <c r="I76" s="19">
        <v>0.004375</v>
      </c>
      <c r="J76" s="19">
        <f t="shared" si="23"/>
        <v>0.0005555555556</v>
      </c>
      <c r="K76" s="20">
        <f t="shared" si="24"/>
        <v>0.003645833333</v>
      </c>
      <c r="L76" s="23" t="s">
        <v>32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>
        <v>4.0</v>
      </c>
      <c r="B77" s="15" t="s">
        <v>598</v>
      </c>
      <c r="C77" s="15" t="s">
        <v>182</v>
      </c>
      <c r="D77" s="16">
        <v>44041.0</v>
      </c>
      <c r="E77" s="17">
        <f t="shared" si="22"/>
        <v>4</v>
      </c>
      <c r="F77" s="18" t="s">
        <v>624</v>
      </c>
      <c r="G77" s="15" t="s">
        <v>31</v>
      </c>
      <c r="H77" s="14">
        <v>15.0</v>
      </c>
      <c r="I77" s="19">
        <v>0.0061805555555555555</v>
      </c>
      <c r="J77" s="19">
        <f t="shared" si="23"/>
        <v>0.002361111111</v>
      </c>
      <c r="K77" s="20">
        <f t="shared" si="24"/>
        <v>0.005150462963</v>
      </c>
      <c r="L77" s="2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>
        <v>5.0</v>
      </c>
      <c r="B78" s="15" t="s">
        <v>589</v>
      </c>
      <c r="C78" s="15" t="s">
        <v>166</v>
      </c>
      <c r="D78" s="16">
        <v>43620.0</v>
      </c>
      <c r="E78" s="17">
        <f t="shared" si="22"/>
        <v>6</v>
      </c>
      <c r="F78" s="18" t="s">
        <v>493</v>
      </c>
      <c r="G78" s="15" t="s">
        <v>20</v>
      </c>
      <c r="H78" s="14">
        <v>4.0</v>
      </c>
      <c r="I78" s="19">
        <v>0.006944444444444444</v>
      </c>
      <c r="J78" s="19">
        <f t="shared" si="23"/>
        <v>0.003125</v>
      </c>
      <c r="K78" s="20">
        <f t="shared" si="24"/>
        <v>0.005787037037</v>
      </c>
      <c r="L78" s="2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6.0</v>
      </c>
      <c r="B79" s="15" t="s">
        <v>602</v>
      </c>
      <c r="C79" s="15" t="s">
        <v>522</v>
      </c>
      <c r="D79" s="16">
        <v>42682.0</v>
      </c>
      <c r="E79" s="17">
        <f t="shared" si="22"/>
        <v>8</v>
      </c>
      <c r="F79" s="18" t="s">
        <v>493</v>
      </c>
      <c r="G79" s="15" t="s">
        <v>31</v>
      </c>
      <c r="H79" s="14">
        <v>11.0</v>
      </c>
      <c r="I79" s="19">
        <v>0.007048611111111111</v>
      </c>
      <c r="J79" s="19">
        <f t="shared" si="23"/>
        <v>0.003229166667</v>
      </c>
      <c r="K79" s="20">
        <f t="shared" si="24"/>
        <v>0.005873842593</v>
      </c>
      <c r="L79" s="2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1"/>
      <c r="B80" s="4"/>
      <c r="C80" s="4"/>
      <c r="D80" s="52"/>
      <c r="E80" s="4"/>
      <c r="F80" s="4"/>
      <c r="G80" s="4"/>
      <c r="H80" s="5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1"/>
      <c r="B81" s="4"/>
      <c r="C81" s="4"/>
      <c r="D81" s="52"/>
      <c r="E81" s="4"/>
      <c r="F81" s="4"/>
      <c r="G81" s="4"/>
      <c r="H81" s="5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1"/>
      <c r="B82" s="4"/>
      <c r="C82" s="4"/>
      <c r="D82" s="52"/>
      <c r="E82" s="4"/>
      <c r="F82" s="4"/>
      <c r="G82" s="4"/>
      <c r="H82" s="5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1"/>
      <c r="B83" s="4"/>
      <c r="C83" s="4"/>
      <c r="D83" s="52"/>
      <c r="E83" s="4"/>
      <c r="F83" s="4"/>
      <c r="G83" s="4"/>
      <c r="H83" s="5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1"/>
      <c r="B84" s="4"/>
      <c r="C84" s="4"/>
      <c r="D84" s="52"/>
      <c r="E84" s="4"/>
      <c r="F84" s="4"/>
      <c r="G84" s="4"/>
      <c r="H84" s="5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1"/>
      <c r="B85" s="4"/>
      <c r="C85" s="4"/>
      <c r="D85" s="52"/>
      <c r="E85" s="4"/>
      <c r="F85" s="4"/>
      <c r="G85" s="4"/>
      <c r="H85" s="5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1"/>
      <c r="B86" s="4"/>
      <c r="C86" s="4"/>
      <c r="D86" s="52"/>
      <c r="E86" s="4"/>
      <c r="F86" s="4"/>
      <c r="G86" s="4"/>
      <c r="H86" s="5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1"/>
      <c r="B87" s="4"/>
      <c r="C87" s="4"/>
      <c r="D87" s="52"/>
      <c r="E87" s="4"/>
      <c r="F87" s="4"/>
      <c r="G87" s="4"/>
      <c r="H87" s="5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1"/>
      <c r="B88" s="4"/>
      <c r="C88" s="4"/>
      <c r="D88" s="52"/>
      <c r="E88" s="4"/>
      <c r="F88" s="4"/>
      <c r="G88" s="4"/>
      <c r="H88" s="5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1"/>
      <c r="B89" s="4"/>
      <c r="C89" s="4"/>
      <c r="D89" s="52"/>
      <c r="E89" s="4"/>
      <c r="F89" s="4"/>
      <c r="G89" s="4"/>
      <c r="H89" s="5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1"/>
      <c r="B90" s="4"/>
      <c r="C90" s="4"/>
      <c r="D90" s="52"/>
      <c r="E90" s="4"/>
      <c r="F90" s="4"/>
      <c r="G90" s="4"/>
      <c r="H90" s="5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1"/>
      <c r="B91" s="4"/>
      <c r="C91" s="4"/>
      <c r="D91" s="52"/>
      <c r="E91" s="4"/>
      <c r="F91" s="4"/>
      <c r="G91" s="4"/>
      <c r="H91" s="5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1"/>
      <c r="B92" s="4"/>
      <c r="C92" s="4"/>
      <c r="D92" s="52"/>
      <c r="E92" s="4"/>
      <c r="F92" s="4"/>
      <c r="G92" s="4"/>
      <c r="H92" s="5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1"/>
      <c r="B93" s="4"/>
      <c r="C93" s="4"/>
      <c r="D93" s="52"/>
      <c r="E93" s="4"/>
      <c r="F93" s="4"/>
      <c r="G93" s="4"/>
      <c r="H93" s="5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1"/>
      <c r="B94" s="4"/>
      <c r="C94" s="4"/>
      <c r="D94" s="52"/>
      <c r="E94" s="4"/>
      <c r="F94" s="4"/>
      <c r="G94" s="4"/>
      <c r="H94" s="5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1"/>
      <c r="B95" s="4"/>
      <c r="C95" s="4"/>
      <c r="D95" s="52"/>
      <c r="E95" s="4"/>
      <c r="F95" s="4"/>
      <c r="G95" s="4"/>
      <c r="H95" s="5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1"/>
      <c r="B96" s="4"/>
      <c r="C96" s="4"/>
      <c r="D96" s="52"/>
      <c r="E96" s="4"/>
      <c r="F96" s="4"/>
      <c r="G96" s="4"/>
      <c r="H96" s="5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1"/>
      <c r="B97" s="4"/>
      <c r="C97" s="4"/>
      <c r="D97" s="52"/>
      <c r="E97" s="4"/>
      <c r="F97" s="4"/>
      <c r="G97" s="4"/>
      <c r="H97" s="5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1"/>
      <c r="B98" s="4"/>
      <c r="C98" s="4"/>
      <c r="D98" s="52"/>
      <c r="E98" s="4"/>
      <c r="F98" s="4"/>
      <c r="G98" s="4"/>
      <c r="H98" s="5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1"/>
      <c r="B99" s="4"/>
      <c r="C99" s="4"/>
      <c r="D99" s="52"/>
      <c r="E99" s="4"/>
      <c r="F99" s="4"/>
      <c r="G99" s="4"/>
      <c r="H99" s="5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1"/>
      <c r="B100" s="4"/>
      <c r="C100" s="4"/>
      <c r="D100" s="52"/>
      <c r="E100" s="4"/>
      <c r="F100" s="4"/>
      <c r="G100" s="4"/>
      <c r="H100" s="5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1"/>
      <c r="B101" s="4"/>
      <c r="C101" s="4"/>
      <c r="D101" s="52"/>
      <c r="E101" s="4"/>
      <c r="F101" s="4"/>
      <c r="G101" s="4"/>
      <c r="H101" s="5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1"/>
      <c r="B102" s="4"/>
      <c r="C102" s="4"/>
      <c r="D102" s="52"/>
      <c r="E102" s="4"/>
      <c r="F102" s="4"/>
      <c r="G102" s="4"/>
      <c r="H102" s="5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1"/>
      <c r="B103" s="4"/>
      <c r="C103" s="4"/>
      <c r="D103" s="52"/>
      <c r="E103" s="4"/>
      <c r="F103" s="4"/>
      <c r="G103" s="4"/>
      <c r="H103" s="5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1"/>
      <c r="B104" s="4"/>
      <c r="C104" s="4"/>
      <c r="D104" s="52"/>
      <c r="E104" s="4"/>
      <c r="F104" s="4"/>
      <c r="G104" s="4"/>
      <c r="H104" s="5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1"/>
      <c r="B105" s="4"/>
      <c r="C105" s="4"/>
      <c r="D105" s="52"/>
      <c r="E105" s="4"/>
      <c r="F105" s="4"/>
      <c r="G105" s="4"/>
      <c r="H105" s="5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1"/>
      <c r="B106" s="4"/>
      <c r="C106" s="4"/>
      <c r="D106" s="52"/>
      <c r="E106" s="4"/>
      <c r="F106" s="4"/>
      <c r="G106" s="4"/>
      <c r="H106" s="5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1"/>
      <c r="B107" s="4"/>
      <c r="C107" s="4"/>
      <c r="D107" s="52"/>
      <c r="E107" s="4"/>
      <c r="F107" s="4"/>
      <c r="G107" s="4"/>
      <c r="H107" s="5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1"/>
      <c r="B108" s="4"/>
      <c r="C108" s="4"/>
      <c r="D108" s="52"/>
      <c r="E108" s="4"/>
      <c r="F108" s="4"/>
      <c r="G108" s="4"/>
      <c r="H108" s="5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1"/>
      <c r="B109" s="4"/>
      <c r="C109" s="4"/>
      <c r="D109" s="52"/>
      <c r="E109" s="4"/>
      <c r="F109" s="4"/>
      <c r="G109" s="4"/>
      <c r="H109" s="5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1"/>
      <c r="B110" s="4"/>
      <c r="C110" s="4"/>
      <c r="D110" s="52"/>
      <c r="E110" s="4"/>
      <c r="F110" s="4"/>
      <c r="G110" s="4"/>
      <c r="H110" s="5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1"/>
      <c r="B111" s="4"/>
      <c r="C111" s="4"/>
      <c r="D111" s="52"/>
      <c r="E111" s="4"/>
      <c r="F111" s="4"/>
      <c r="G111" s="4"/>
      <c r="H111" s="5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1"/>
      <c r="B112" s="4"/>
      <c r="C112" s="4"/>
      <c r="D112" s="52"/>
      <c r="E112" s="4"/>
      <c r="F112" s="4"/>
      <c r="G112" s="4"/>
      <c r="H112" s="5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1"/>
      <c r="B113" s="4"/>
      <c r="C113" s="4"/>
      <c r="D113" s="52"/>
      <c r="E113" s="4"/>
      <c r="F113" s="4"/>
      <c r="G113" s="4"/>
      <c r="H113" s="5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1"/>
      <c r="B114" s="4"/>
      <c r="C114" s="4"/>
      <c r="D114" s="52"/>
      <c r="E114" s="4"/>
      <c r="F114" s="4"/>
      <c r="G114" s="4"/>
      <c r="H114" s="5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1"/>
      <c r="B115" s="4"/>
      <c r="C115" s="4"/>
      <c r="D115" s="52"/>
      <c r="E115" s="4"/>
      <c r="F115" s="4"/>
      <c r="G115" s="4"/>
      <c r="H115" s="5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1"/>
      <c r="B116" s="4"/>
      <c r="C116" s="4"/>
      <c r="D116" s="52"/>
      <c r="E116" s="4"/>
      <c r="F116" s="4"/>
      <c r="G116" s="4"/>
      <c r="H116" s="5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1"/>
      <c r="B117" s="4"/>
      <c r="C117" s="4"/>
      <c r="D117" s="52"/>
      <c r="E117" s="4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1"/>
      <c r="B118" s="4"/>
      <c r="C118" s="4"/>
      <c r="D118" s="52"/>
      <c r="E118" s="4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1"/>
      <c r="B119" s="4"/>
      <c r="C119" s="4"/>
      <c r="D119" s="52"/>
      <c r="E119" s="4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1"/>
      <c r="B120" s="4"/>
      <c r="C120" s="4"/>
      <c r="D120" s="52"/>
      <c r="E120" s="4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1"/>
      <c r="B121" s="4"/>
      <c r="C121" s="4"/>
      <c r="D121" s="52"/>
      <c r="E121" s="4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1"/>
      <c r="B122" s="4"/>
      <c r="C122" s="4"/>
      <c r="D122" s="52"/>
      <c r="E122" s="4"/>
      <c r="F122" s="4"/>
      <c r="G122" s="4"/>
      <c r="H122" s="5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11:L11"/>
    <mergeCell ref="A14:L14"/>
    <mergeCell ref="A15:L15"/>
    <mergeCell ref="A16:A17"/>
    <mergeCell ref="H16:H17"/>
    <mergeCell ref="I16:K16"/>
    <mergeCell ref="L16:L17"/>
    <mergeCell ref="B40:G40"/>
    <mergeCell ref="I40:K40"/>
    <mergeCell ref="B16:G16"/>
    <mergeCell ref="A18:L18"/>
    <mergeCell ref="A30:L30"/>
    <mergeCell ref="A38:L38"/>
    <mergeCell ref="A39:L39"/>
    <mergeCell ref="A40:A41"/>
    <mergeCell ref="H40:H41"/>
    <mergeCell ref="B61:G61"/>
    <mergeCell ref="I61:K61"/>
    <mergeCell ref="L61:L62"/>
    <mergeCell ref="A63:L63"/>
    <mergeCell ref="A73:L73"/>
    <mergeCell ref="L40:L41"/>
    <mergeCell ref="A42:L42"/>
    <mergeCell ref="A50:L50"/>
    <mergeCell ref="A59:L59"/>
    <mergeCell ref="A60:L60"/>
    <mergeCell ref="A61:A62"/>
    <mergeCell ref="H61:H62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625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626</v>
      </c>
      <c r="C5" s="15" t="s">
        <v>230</v>
      </c>
      <c r="D5" s="16">
        <v>37211.0</v>
      </c>
      <c r="E5" s="17">
        <f t="shared" ref="E5:E28" si="1">DATEDIF(D5,"02.08.2025","y")</f>
        <v>23</v>
      </c>
      <c r="F5" s="18" t="s">
        <v>30</v>
      </c>
      <c r="G5" s="15" t="s">
        <v>627</v>
      </c>
      <c r="H5" s="14">
        <v>233.0</v>
      </c>
      <c r="I5" s="19">
        <v>0.06319444444444444</v>
      </c>
      <c r="J5" s="19">
        <f t="shared" ref="J5:J25" si="2">I5-$I$5</f>
        <v>0</v>
      </c>
      <c r="K5" s="20">
        <f t="shared" ref="K5:K25" si="3">I5/19.7</f>
        <v>0.00320783982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628</v>
      </c>
      <c r="C6" s="15" t="s">
        <v>38</v>
      </c>
      <c r="D6" s="16">
        <v>28065.0</v>
      </c>
      <c r="E6" s="17">
        <f t="shared" si="1"/>
        <v>48</v>
      </c>
      <c r="F6" s="18" t="s">
        <v>19</v>
      </c>
      <c r="G6" s="15" t="s">
        <v>629</v>
      </c>
      <c r="H6" s="14">
        <v>238.0</v>
      </c>
      <c r="I6" s="19">
        <v>0.06350694444444445</v>
      </c>
      <c r="J6" s="19">
        <f t="shared" si="2"/>
        <v>0.0003125</v>
      </c>
      <c r="K6" s="20">
        <f t="shared" si="3"/>
        <v>0.003223702764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630</v>
      </c>
      <c r="C7" s="15" t="s">
        <v>94</v>
      </c>
      <c r="D7" s="16">
        <v>30906.0</v>
      </c>
      <c r="E7" s="17">
        <f t="shared" si="1"/>
        <v>40</v>
      </c>
      <c r="F7" s="18" t="s">
        <v>36</v>
      </c>
      <c r="G7" s="15" t="s">
        <v>333</v>
      </c>
      <c r="H7" s="14">
        <v>210.0</v>
      </c>
      <c r="I7" s="19">
        <v>0.06372685185185185</v>
      </c>
      <c r="J7" s="19">
        <f t="shared" si="2"/>
        <v>0.0005324074074</v>
      </c>
      <c r="K7" s="20">
        <f t="shared" si="3"/>
        <v>0.003234865576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40</v>
      </c>
      <c r="C8" s="15" t="s">
        <v>41</v>
      </c>
      <c r="D8" s="16">
        <v>32346.0</v>
      </c>
      <c r="E8" s="17">
        <f t="shared" si="1"/>
        <v>37</v>
      </c>
      <c r="F8" s="18" t="s">
        <v>25</v>
      </c>
      <c r="G8" s="15" t="s">
        <v>43</v>
      </c>
      <c r="H8" s="14">
        <v>235.0</v>
      </c>
      <c r="I8" s="19">
        <v>0.06881944444444445</v>
      </c>
      <c r="J8" s="19">
        <f t="shared" si="2"/>
        <v>0.005625</v>
      </c>
      <c r="K8" s="20">
        <f t="shared" si="3"/>
        <v>0.003493372814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631</v>
      </c>
      <c r="C9" s="15" t="s">
        <v>122</v>
      </c>
      <c r="D9" s="16">
        <v>30715.0</v>
      </c>
      <c r="E9" s="17">
        <f t="shared" si="1"/>
        <v>41</v>
      </c>
      <c r="F9" s="18" t="s">
        <v>36</v>
      </c>
      <c r="G9" s="15" t="s">
        <v>629</v>
      </c>
      <c r="H9" s="14">
        <v>205.0</v>
      </c>
      <c r="I9" s="19">
        <v>0.06947916666666666</v>
      </c>
      <c r="J9" s="19">
        <f t="shared" si="2"/>
        <v>0.006284722222</v>
      </c>
      <c r="K9" s="20">
        <f t="shared" si="3"/>
        <v>0.003526861252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6.0</v>
      </c>
      <c r="B10" s="15" t="s">
        <v>632</v>
      </c>
      <c r="C10" s="15" t="s">
        <v>134</v>
      </c>
      <c r="D10" s="16">
        <v>29940.0</v>
      </c>
      <c r="E10" s="17">
        <f t="shared" si="1"/>
        <v>43</v>
      </c>
      <c r="F10" s="18" t="s">
        <v>36</v>
      </c>
      <c r="G10" s="15" t="s">
        <v>20</v>
      </c>
      <c r="H10" s="14">
        <v>207.0</v>
      </c>
      <c r="I10" s="19">
        <v>0.07346064814814815</v>
      </c>
      <c r="J10" s="19">
        <f t="shared" si="2"/>
        <v>0.0102662037</v>
      </c>
      <c r="K10" s="20">
        <f t="shared" si="3"/>
        <v>0.003728966911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>
        <v>7.0</v>
      </c>
      <c r="B11" s="15" t="s">
        <v>633</v>
      </c>
      <c r="C11" s="15" t="s">
        <v>634</v>
      </c>
      <c r="D11" s="16">
        <v>31291.0</v>
      </c>
      <c r="E11" s="17">
        <f t="shared" si="1"/>
        <v>39</v>
      </c>
      <c r="F11" s="18" t="s">
        <v>25</v>
      </c>
      <c r="G11" s="15" t="s">
        <v>20</v>
      </c>
      <c r="H11" s="14">
        <v>218.0</v>
      </c>
      <c r="I11" s="19">
        <v>0.07358796296296297</v>
      </c>
      <c r="J11" s="19">
        <f t="shared" si="2"/>
        <v>0.01039351852</v>
      </c>
      <c r="K11" s="20">
        <f t="shared" si="3"/>
        <v>0.003735429592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>
        <v>8.0</v>
      </c>
      <c r="B12" s="15" t="s">
        <v>433</v>
      </c>
      <c r="C12" s="15" t="s">
        <v>434</v>
      </c>
      <c r="D12" s="16">
        <v>32490.0</v>
      </c>
      <c r="E12" s="17">
        <f t="shared" si="1"/>
        <v>36</v>
      </c>
      <c r="F12" s="18" t="s">
        <v>25</v>
      </c>
      <c r="G12" s="15" t="s">
        <v>20</v>
      </c>
      <c r="H12" s="14">
        <v>232.0</v>
      </c>
      <c r="I12" s="19">
        <v>0.07600694444444445</v>
      </c>
      <c r="J12" s="19">
        <f t="shared" si="2"/>
        <v>0.0128125</v>
      </c>
      <c r="K12" s="20">
        <f t="shared" si="3"/>
        <v>0.00385822053</v>
      </c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4">
        <v>9.0</v>
      </c>
      <c r="B13" s="15" t="s">
        <v>576</v>
      </c>
      <c r="C13" s="15" t="s">
        <v>28</v>
      </c>
      <c r="D13" s="16">
        <v>31183.0</v>
      </c>
      <c r="E13" s="17">
        <f t="shared" si="1"/>
        <v>40</v>
      </c>
      <c r="F13" s="18" t="s">
        <v>36</v>
      </c>
      <c r="G13" s="15" t="s">
        <v>635</v>
      </c>
      <c r="H13" s="14">
        <v>203.0</v>
      </c>
      <c r="I13" s="19">
        <v>0.07778935185185185</v>
      </c>
      <c r="J13" s="19">
        <f t="shared" si="2"/>
        <v>0.01459490741</v>
      </c>
      <c r="K13" s="20">
        <f t="shared" si="3"/>
        <v>0.003948698064</v>
      </c>
      <c r="L13" s="2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>
        <v>10.0</v>
      </c>
      <c r="B14" s="15" t="s">
        <v>636</v>
      </c>
      <c r="C14" s="15" t="s">
        <v>122</v>
      </c>
      <c r="D14" s="16">
        <v>30197.0</v>
      </c>
      <c r="E14" s="17">
        <f t="shared" si="1"/>
        <v>42</v>
      </c>
      <c r="F14" s="18" t="s">
        <v>36</v>
      </c>
      <c r="G14" s="15" t="s">
        <v>20</v>
      </c>
      <c r="H14" s="14">
        <v>213.0</v>
      </c>
      <c r="I14" s="19">
        <v>0.07814814814814815</v>
      </c>
      <c r="J14" s="19">
        <f t="shared" si="2"/>
        <v>0.0149537037</v>
      </c>
      <c r="K14" s="20">
        <f t="shared" si="3"/>
        <v>0.003966911074</v>
      </c>
      <c r="L14" s="2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>
        <v>11.0</v>
      </c>
      <c r="B15" s="15" t="s">
        <v>232</v>
      </c>
      <c r="C15" s="15" t="s">
        <v>38</v>
      </c>
      <c r="D15" s="16">
        <v>30387.0</v>
      </c>
      <c r="E15" s="17">
        <f t="shared" si="1"/>
        <v>42</v>
      </c>
      <c r="F15" s="18" t="s">
        <v>36</v>
      </c>
      <c r="G15" s="15" t="s">
        <v>637</v>
      </c>
      <c r="H15" s="14">
        <v>201.0</v>
      </c>
      <c r="I15" s="19">
        <v>0.07850694444444445</v>
      </c>
      <c r="J15" s="19">
        <f t="shared" si="2"/>
        <v>0.0153125</v>
      </c>
      <c r="K15" s="20">
        <f t="shared" si="3"/>
        <v>0.003985124083</v>
      </c>
      <c r="L15" s="2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12.0</v>
      </c>
      <c r="B16" s="15" t="s">
        <v>638</v>
      </c>
      <c r="C16" s="15" t="s">
        <v>65</v>
      </c>
      <c r="D16" s="16">
        <v>26534.0</v>
      </c>
      <c r="E16" s="17">
        <f t="shared" si="1"/>
        <v>52</v>
      </c>
      <c r="F16" s="18" t="s">
        <v>219</v>
      </c>
      <c r="G16" s="15" t="s">
        <v>20</v>
      </c>
      <c r="H16" s="14">
        <v>236.0</v>
      </c>
      <c r="I16" s="19">
        <v>0.08087962962962963</v>
      </c>
      <c r="J16" s="19">
        <f t="shared" si="2"/>
        <v>0.01768518519</v>
      </c>
      <c r="K16" s="20">
        <f t="shared" si="3"/>
        <v>0.004105564956</v>
      </c>
      <c r="L16" s="2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>
        <v>13.0</v>
      </c>
      <c r="B17" s="15" t="s">
        <v>110</v>
      </c>
      <c r="C17" s="15" t="s">
        <v>614</v>
      </c>
      <c r="D17" s="16">
        <v>33287.0</v>
      </c>
      <c r="E17" s="17">
        <f t="shared" si="1"/>
        <v>34</v>
      </c>
      <c r="F17" s="18" t="s">
        <v>30</v>
      </c>
      <c r="G17" s="15" t="s">
        <v>31</v>
      </c>
      <c r="H17" s="14">
        <v>202.0</v>
      </c>
      <c r="I17" s="19">
        <v>0.08255787037037036</v>
      </c>
      <c r="J17" s="19">
        <f t="shared" si="2"/>
        <v>0.01936342593</v>
      </c>
      <c r="K17" s="20">
        <f t="shared" si="3"/>
        <v>0.004190754841</v>
      </c>
      <c r="L17" s="2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4">
        <v>14.0</v>
      </c>
      <c r="B18" s="15" t="s">
        <v>639</v>
      </c>
      <c r="C18" s="15" t="s">
        <v>517</v>
      </c>
      <c r="D18" s="16">
        <v>35461.0</v>
      </c>
      <c r="E18" s="17">
        <f t="shared" si="1"/>
        <v>28</v>
      </c>
      <c r="F18" s="18" t="s">
        <v>30</v>
      </c>
      <c r="G18" s="15" t="s">
        <v>640</v>
      </c>
      <c r="H18" s="14">
        <v>215.0</v>
      </c>
      <c r="I18" s="19">
        <v>0.08314814814814815</v>
      </c>
      <c r="J18" s="19">
        <f t="shared" si="2"/>
        <v>0.0199537037</v>
      </c>
      <c r="K18" s="20">
        <f t="shared" si="3"/>
        <v>0.00422071818</v>
      </c>
      <c r="L18" s="2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>
        <v>15.0</v>
      </c>
      <c r="B19" s="15" t="s">
        <v>641</v>
      </c>
      <c r="C19" s="15" t="s">
        <v>134</v>
      </c>
      <c r="D19" s="16">
        <v>28112.0</v>
      </c>
      <c r="E19" s="17">
        <f t="shared" si="1"/>
        <v>48</v>
      </c>
      <c r="F19" s="18" t="s">
        <v>19</v>
      </c>
      <c r="G19" s="15" t="s">
        <v>20</v>
      </c>
      <c r="H19" s="14">
        <v>228.0</v>
      </c>
      <c r="I19" s="19">
        <v>0.09075231481481481</v>
      </c>
      <c r="J19" s="19">
        <f t="shared" si="2"/>
        <v>0.02755787037</v>
      </c>
      <c r="K19" s="20">
        <f t="shared" si="3"/>
        <v>0.004606716488</v>
      </c>
      <c r="L19" s="2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>
        <v>16.0</v>
      </c>
      <c r="B20" s="15" t="s">
        <v>642</v>
      </c>
      <c r="C20" s="15" t="s">
        <v>224</v>
      </c>
      <c r="D20" s="16">
        <v>28955.0</v>
      </c>
      <c r="E20" s="17">
        <f t="shared" si="1"/>
        <v>46</v>
      </c>
      <c r="F20" s="18" t="s">
        <v>19</v>
      </c>
      <c r="G20" s="15" t="s">
        <v>20</v>
      </c>
      <c r="H20" s="14">
        <v>214.0</v>
      </c>
      <c r="I20" s="19">
        <v>0.0907638888888889</v>
      </c>
      <c r="J20" s="19">
        <f t="shared" si="2"/>
        <v>0.02756944444</v>
      </c>
      <c r="K20" s="20">
        <f t="shared" si="3"/>
        <v>0.004607304005</v>
      </c>
      <c r="L20" s="2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17.0</v>
      </c>
      <c r="B21" s="15" t="s">
        <v>643</v>
      </c>
      <c r="C21" s="15" t="s">
        <v>41</v>
      </c>
      <c r="D21" s="16">
        <v>33949.0</v>
      </c>
      <c r="E21" s="17">
        <f t="shared" si="1"/>
        <v>32</v>
      </c>
      <c r="F21" s="18" t="s">
        <v>30</v>
      </c>
      <c r="G21" s="15" t="s">
        <v>20</v>
      </c>
      <c r="H21" s="14">
        <v>222.0</v>
      </c>
      <c r="I21" s="19">
        <v>0.09703703703703703</v>
      </c>
      <c r="J21" s="19">
        <f t="shared" si="2"/>
        <v>0.03384259259</v>
      </c>
      <c r="K21" s="20">
        <f t="shared" si="3"/>
        <v>0.004925737921</v>
      </c>
      <c r="L21" s="2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18.0</v>
      </c>
      <c r="B22" s="15" t="s">
        <v>644</v>
      </c>
      <c r="C22" s="15" t="s">
        <v>38</v>
      </c>
      <c r="D22" s="16">
        <v>28017.0</v>
      </c>
      <c r="E22" s="17">
        <f t="shared" si="1"/>
        <v>48</v>
      </c>
      <c r="F22" s="18" t="s">
        <v>19</v>
      </c>
      <c r="G22" s="15" t="s">
        <v>20</v>
      </c>
      <c r="H22" s="14">
        <v>217.0</v>
      </c>
      <c r="I22" s="19">
        <v>0.10162037037037037</v>
      </c>
      <c r="J22" s="19">
        <f t="shared" si="2"/>
        <v>0.03842592593</v>
      </c>
      <c r="K22" s="20">
        <f t="shared" si="3"/>
        <v>0.005158394435</v>
      </c>
      <c r="L22" s="2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19.0</v>
      </c>
      <c r="B23" s="15" t="s">
        <v>645</v>
      </c>
      <c r="C23" s="15" t="s">
        <v>348</v>
      </c>
      <c r="D23" s="16">
        <v>31106.0</v>
      </c>
      <c r="E23" s="17">
        <f t="shared" si="1"/>
        <v>40</v>
      </c>
      <c r="F23" s="18" t="s">
        <v>36</v>
      </c>
      <c r="G23" s="15" t="s">
        <v>629</v>
      </c>
      <c r="H23" s="14">
        <v>224.0</v>
      </c>
      <c r="I23" s="19">
        <v>0.10385416666666666</v>
      </c>
      <c r="J23" s="19">
        <f t="shared" si="2"/>
        <v>0.04065972222</v>
      </c>
      <c r="K23" s="20">
        <f t="shared" si="3"/>
        <v>0.00527178511</v>
      </c>
      <c r="L23" s="2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20.0</v>
      </c>
      <c r="B24" s="15" t="s">
        <v>408</v>
      </c>
      <c r="C24" s="15" t="s">
        <v>134</v>
      </c>
      <c r="D24" s="16">
        <v>31889.0</v>
      </c>
      <c r="E24" s="17">
        <f t="shared" si="1"/>
        <v>38</v>
      </c>
      <c r="F24" s="18" t="s">
        <v>25</v>
      </c>
      <c r="G24" s="15" t="s">
        <v>20</v>
      </c>
      <c r="H24" s="14">
        <v>206.0</v>
      </c>
      <c r="I24" s="19">
        <v>0.10472222222222222</v>
      </c>
      <c r="J24" s="19">
        <f t="shared" si="2"/>
        <v>0.04152777778</v>
      </c>
      <c r="K24" s="20">
        <f t="shared" si="3"/>
        <v>0.005315848844</v>
      </c>
      <c r="L24" s="2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>
        <v>21.0</v>
      </c>
      <c r="B25" s="15" t="s">
        <v>503</v>
      </c>
      <c r="C25" s="15" t="s">
        <v>221</v>
      </c>
      <c r="D25" s="16">
        <v>30947.0</v>
      </c>
      <c r="E25" s="17">
        <f t="shared" si="1"/>
        <v>40</v>
      </c>
      <c r="F25" s="18" t="s">
        <v>36</v>
      </c>
      <c r="G25" s="15" t="s">
        <v>31</v>
      </c>
      <c r="H25" s="14">
        <v>220.0</v>
      </c>
      <c r="I25" s="19">
        <v>0.12974537037037037</v>
      </c>
      <c r="J25" s="19">
        <f t="shared" si="2"/>
        <v>0.06655092593</v>
      </c>
      <c r="K25" s="20">
        <f t="shared" si="3"/>
        <v>0.00658605941</v>
      </c>
      <c r="L25" s="2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2"/>
      <c r="B26" s="33" t="s">
        <v>646</v>
      </c>
      <c r="C26" s="33" t="s">
        <v>230</v>
      </c>
      <c r="D26" s="34">
        <v>35970.0</v>
      </c>
      <c r="E26" s="35">
        <f t="shared" si="1"/>
        <v>27</v>
      </c>
      <c r="F26" s="49" t="s">
        <v>30</v>
      </c>
      <c r="G26" s="33" t="s">
        <v>31</v>
      </c>
      <c r="H26" s="40"/>
      <c r="I26" s="36" t="s">
        <v>70</v>
      </c>
      <c r="J26" s="43"/>
      <c r="K26" s="43"/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2"/>
      <c r="B27" s="33" t="s">
        <v>313</v>
      </c>
      <c r="C27" s="33" t="s">
        <v>230</v>
      </c>
      <c r="D27" s="34">
        <v>30010.0</v>
      </c>
      <c r="E27" s="35">
        <f t="shared" si="1"/>
        <v>43</v>
      </c>
      <c r="F27" s="49" t="s">
        <v>36</v>
      </c>
      <c r="G27" s="33" t="s">
        <v>20</v>
      </c>
      <c r="H27" s="40"/>
      <c r="I27" s="36" t="s">
        <v>70</v>
      </c>
      <c r="J27" s="43"/>
      <c r="K27" s="43"/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2"/>
      <c r="B28" s="33" t="s">
        <v>647</v>
      </c>
      <c r="C28" s="33" t="s">
        <v>134</v>
      </c>
      <c r="D28" s="34">
        <v>31142.0</v>
      </c>
      <c r="E28" s="35">
        <f t="shared" si="1"/>
        <v>40</v>
      </c>
      <c r="F28" s="49" t="s">
        <v>36</v>
      </c>
      <c r="G28" s="33" t="s">
        <v>31</v>
      </c>
      <c r="H28" s="40"/>
      <c r="I28" s="36" t="s">
        <v>70</v>
      </c>
      <c r="J28" s="43"/>
      <c r="K28" s="43"/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3" t="s">
        <v>76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1.0</v>
      </c>
      <c r="B30" s="15" t="s">
        <v>648</v>
      </c>
      <c r="C30" s="15" t="s">
        <v>193</v>
      </c>
      <c r="D30" s="16">
        <v>32598.0</v>
      </c>
      <c r="E30" s="17">
        <f t="shared" ref="E30:E42" si="4">DATEDIF(D30,"02.08.2025","y")</f>
        <v>36</v>
      </c>
      <c r="F30" s="18" t="s">
        <v>168</v>
      </c>
      <c r="G30" s="15" t="s">
        <v>20</v>
      </c>
      <c r="H30" s="14">
        <v>230.0</v>
      </c>
      <c r="I30" s="19">
        <v>0.07824074074074074</v>
      </c>
      <c r="J30" s="19">
        <f t="shared" ref="J30:J39" si="5">I30-$I$30</f>
        <v>0</v>
      </c>
      <c r="K30" s="20">
        <f t="shared" ref="K30:K39" si="6">I30/19.7</f>
        <v>0.003971611205</v>
      </c>
      <c r="L30" s="21" t="s">
        <v>21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2.0</v>
      </c>
      <c r="B31" s="15" t="s">
        <v>549</v>
      </c>
      <c r="C31" s="15" t="s">
        <v>550</v>
      </c>
      <c r="D31" s="16">
        <v>32755.0</v>
      </c>
      <c r="E31" s="17">
        <f t="shared" si="4"/>
        <v>35</v>
      </c>
      <c r="F31" s="18" t="s">
        <v>168</v>
      </c>
      <c r="G31" s="15" t="s">
        <v>31</v>
      </c>
      <c r="H31" s="14">
        <v>209.0</v>
      </c>
      <c r="I31" s="19">
        <v>0.07929398148148148</v>
      </c>
      <c r="J31" s="19">
        <f t="shared" si="5"/>
        <v>0.001053240741</v>
      </c>
      <c r="K31" s="20">
        <f t="shared" si="6"/>
        <v>0.004025075202</v>
      </c>
      <c r="L31" s="22" t="s">
        <v>26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3.0</v>
      </c>
      <c r="B32" s="15" t="s">
        <v>649</v>
      </c>
      <c r="C32" s="15" t="s">
        <v>399</v>
      </c>
      <c r="D32" s="16">
        <v>28792.0</v>
      </c>
      <c r="E32" s="17">
        <f t="shared" si="4"/>
        <v>46</v>
      </c>
      <c r="F32" s="18" t="s">
        <v>84</v>
      </c>
      <c r="G32" s="15" t="s">
        <v>20</v>
      </c>
      <c r="H32" s="14">
        <v>237.0</v>
      </c>
      <c r="I32" s="19">
        <v>0.0808912037037037</v>
      </c>
      <c r="J32" s="19">
        <f t="shared" si="5"/>
        <v>0.002650462963</v>
      </c>
      <c r="K32" s="20">
        <f t="shared" si="6"/>
        <v>0.004106152472</v>
      </c>
      <c r="L32" s="23" t="s">
        <v>32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4.0</v>
      </c>
      <c r="B33" s="15" t="s">
        <v>371</v>
      </c>
      <c r="C33" s="15" t="s">
        <v>170</v>
      </c>
      <c r="D33" s="16">
        <v>30680.0</v>
      </c>
      <c r="E33" s="17">
        <f t="shared" si="4"/>
        <v>41</v>
      </c>
      <c r="F33" s="18" t="s">
        <v>80</v>
      </c>
      <c r="G33" s="15" t="s">
        <v>20</v>
      </c>
      <c r="H33" s="14">
        <v>231.0</v>
      </c>
      <c r="I33" s="19">
        <v>0.0840162037037037</v>
      </c>
      <c r="J33" s="19">
        <f t="shared" si="5"/>
        <v>0.005775462963</v>
      </c>
      <c r="K33" s="20">
        <f t="shared" si="6"/>
        <v>0.004264781914</v>
      </c>
      <c r="L33" s="2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5.0</v>
      </c>
      <c r="B34" s="15" t="s">
        <v>650</v>
      </c>
      <c r="C34" s="15" t="s">
        <v>163</v>
      </c>
      <c r="D34" s="16">
        <v>37547.0</v>
      </c>
      <c r="E34" s="17">
        <f t="shared" si="4"/>
        <v>22</v>
      </c>
      <c r="F34" s="18" t="s">
        <v>175</v>
      </c>
      <c r="G34" s="15" t="s">
        <v>20</v>
      </c>
      <c r="H34" s="14">
        <v>223.0</v>
      </c>
      <c r="I34" s="19">
        <v>0.09704861111111111</v>
      </c>
      <c r="J34" s="19">
        <f t="shared" si="5"/>
        <v>0.01880787037</v>
      </c>
      <c r="K34" s="20">
        <f t="shared" si="6"/>
        <v>0.004926325437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6.0</v>
      </c>
      <c r="B35" s="15" t="s">
        <v>651</v>
      </c>
      <c r="C35" s="15" t="s">
        <v>652</v>
      </c>
      <c r="D35" s="16">
        <v>22050.0</v>
      </c>
      <c r="E35" s="17">
        <f t="shared" si="4"/>
        <v>65</v>
      </c>
      <c r="F35" s="18" t="s">
        <v>653</v>
      </c>
      <c r="G35" s="15" t="s">
        <v>547</v>
      </c>
      <c r="H35" s="14">
        <v>208.0</v>
      </c>
      <c r="I35" s="19">
        <v>0.11648148148148148</v>
      </c>
      <c r="J35" s="19">
        <f t="shared" si="5"/>
        <v>0.03824074074</v>
      </c>
      <c r="K35" s="20">
        <f t="shared" si="6"/>
        <v>0.005912765557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7.0</v>
      </c>
      <c r="B36" s="15" t="s">
        <v>77</v>
      </c>
      <c r="C36" s="15" t="s">
        <v>78</v>
      </c>
      <c r="D36" s="16">
        <v>30201.0</v>
      </c>
      <c r="E36" s="17">
        <f t="shared" si="4"/>
        <v>42</v>
      </c>
      <c r="F36" s="18" t="s">
        <v>80</v>
      </c>
      <c r="G36" s="15" t="s">
        <v>20</v>
      </c>
      <c r="H36" s="14">
        <v>219.0</v>
      </c>
      <c r="I36" s="19">
        <v>0.12186342592592593</v>
      </c>
      <c r="J36" s="19">
        <f t="shared" si="5"/>
        <v>0.04362268519</v>
      </c>
      <c r="K36" s="20">
        <f t="shared" si="6"/>
        <v>0.006185960707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8.0</v>
      </c>
      <c r="B37" s="15" t="s">
        <v>165</v>
      </c>
      <c r="C37" s="15" t="s">
        <v>163</v>
      </c>
      <c r="D37" s="16">
        <v>36344.0</v>
      </c>
      <c r="E37" s="17">
        <f t="shared" si="4"/>
        <v>26</v>
      </c>
      <c r="F37" s="18" t="s">
        <v>175</v>
      </c>
      <c r="G37" s="15" t="s">
        <v>31</v>
      </c>
      <c r="H37" s="14">
        <v>226.0</v>
      </c>
      <c r="I37" s="19">
        <v>0.1246875</v>
      </c>
      <c r="J37" s="19">
        <f t="shared" si="5"/>
        <v>0.04644675926</v>
      </c>
      <c r="K37" s="20">
        <f t="shared" si="6"/>
        <v>0.006329314721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9.0</v>
      </c>
      <c r="B38" s="15" t="s">
        <v>654</v>
      </c>
      <c r="C38" s="15" t="s">
        <v>82</v>
      </c>
      <c r="D38" s="16">
        <v>32690.0</v>
      </c>
      <c r="E38" s="17">
        <f t="shared" si="4"/>
        <v>36</v>
      </c>
      <c r="F38" s="18" t="s">
        <v>168</v>
      </c>
      <c r="G38" s="15" t="s">
        <v>20</v>
      </c>
      <c r="H38" s="14">
        <v>234.0</v>
      </c>
      <c r="I38" s="19">
        <v>0.12490740740740741</v>
      </c>
      <c r="J38" s="19">
        <f t="shared" si="5"/>
        <v>0.04666666667</v>
      </c>
      <c r="K38" s="20">
        <f t="shared" si="6"/>
        <v>0.006340477533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10.0</v>
      </c>
      <c r="B39" s="15" t="s">
        <v>655</v>
      </c>
      <c r="C39" s="15" t="s">
        <v>522</v>
      </c>
      <c r="D39" s="16">
        <v>37143.0</v>
      </c>
      <c r="E39" s="17">
        <f t="shared" si="4"/>
        <v>23</v>
      </c>
      <c r="F39" s="18" t="s">
        <v>175</v>
      </c>
      <c r="G39" s="15" t="s">
        <v>20</v>
      </c>
      <c r="H39" s="14">
        <v>212.0</v>
      </c>
      <c r="I39" s="19">
        <v>0.1297337962962963</v>
      </c>
      <c r="J39" s="19">
        <f t="shared" si="5"/>
        <v>0.05149305556</v>
      </c>
      <c r="K39" s="20">
        <f t="shared" si="6"/>
        <v>0.006585471893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2"/>
      <c r="B40" s="33" t="s">
        <v>656</v>
      </c>
      <c r="C40" s="33" t="s">
        <v>170</v>
      </c>
      <c r="D40" s="34">
        <v>31410.0</v>
      </c>
      <c r="E40" s="35">
        <f t="shared" si="4"/>
        <v>39</v>
      </c>
      <c r="F40" s="49" t="s">
        <v>168</v>
      </c>
      <c r="G40" s="33" t="s">
        <v>20</v>
      </c>
      <c r="H40" s="40"/>
      <c r="I40" s="36" t="s">
        <v>70</v>
      </c>
      <c r="J40" s="43"/>
      <c r="K40" s="43"/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2"/>
      <c r="B41" s="33" t="s">
        <v>657</v>
      </c>
      <c r="C41" s="33" t="s">
        <v>522</v>
      </c>
      <c r="D41" s="34">
        <v>32743.0</v>
      </c>
      <c r="E41" s="35">
        <f t="shared" si="4"/>
        <v>35</v>
      </c>
      <c r="F41" s="49" t="s">
        <v>168</v>
      </c>
      <c r="G41" s="33" t="s">
        <v>20</v>
      </c>
      <c r="H41" s="40"/>
      <c r="I41" s="36" t="s">
        <v>70</v>
      </c>
      <c r="J41" s="43"/>
      <c r="K41" s="43"/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2"/>
      <c r="B42" s="33" t="s">
        <v>658</v>
      </c>
      <c r="C42" s="33" t="s">
        <v>182</v>
      </c>
      <c r="D42" s="34">
        <v>33410.0</v>
      </c>
      <c r="E42" s="35">
        <f t="shared" si="4"/>
        <v>34</v>
      </c>
      <c r="F42" s="49" t="s">
        <v>175</v>
      </c>
      <c r="G42" s="33" t="s">
        <v>629</v>
      </c>
      <c r="H42" s="40"/>
      <c r="I42" s="36" t="s">
        <v>70</v>
      </c>
      <c r="J42" s="43"/>
      <c r="K42" s="43"/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" t="s">
        <v>659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 t="s">
        <v>1</v>
      </c>
      <c r="B45" s="7" t="s">
        <v>2</v>
      </c>
      <c r="C45" s="2"/>
      <c r="D45" s="2"/>
      <c r="E45" s="2"/>
      <c r="F45" s="2"/>
      <c r="G45" s="3"/>
      <c r="H45" s="5" t="s">
        <v>3</v>
      </c>
      <c r="I45" s="7" t="s">
        <v>4</v>
      </c>
      <c r="J45" s="2"/>
      <c r="K45" s="8"/>
      <c r="L45" s="5" t="s">
        <v>5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9"/>
      <c r="B46" s="10" t="s">
        <v>6</v>
      </c>
      <c r="C46" s="11" t="s">
        <v>7</v>
      </c>
      <c r="D46" s="12" t="s">
        <v>8</v>
      </c>
      <c r="E46" s="11" t="s">
        <v>9</v>
      </c>
      <c r="F46" s="11" t="s">
        <v>10</v>
      </c>
      <c r="G46" s="10" t="s">
        <v>11</v>
      </c>
      <c r="H46" s="9"/>
      <c r="I46" s="10" t="s">
        <v>12</v>
      </c>
      <c r="J46" s="10" t="s">
        <v>13</v>
      </c>
      <c r="K46" s="10" t="s">
        <v>14</v>
      </c>
      <c r="L46" s="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3" t="s">
        <v>15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1.0</v>
      </c>
      <c r="B48" s="15" t="s">
        <v>660</v>
      </c>
      <c r="C48" s="15" t="s">
        <v>17</v>
      </c>
      <c r="D48" s="16">
        <v>30023.0</v>
      </c>
      <c r="E48" s="17">
        <f t="shared" ref="E48:E61" si="7">DATEDIF(D48,"02.08.2025","y")</f>
        <v>43</v>
      </c>
      <c r="F48" s="18" t="s">
        <v>36</v>
      </c>
      <c r="G48" s="15" t="s">
        <v>20</v>
      </c>
      <c r="H48" s="14">
        <v>129.0</v>
      </c>
      <c r="I48" s="19">
        <v>0.030625000000000013</v>
      </c>
      <c r="J48" s="19">
        <f t="shared" ref="J48:J56" si="8">I48-$I$48</f>
        <v>0</v>
      </c>
      <c r="K48" s="20">
        <f t="shared" ref="K48:K57" si="9">I48/10.05</f>
        <v>0.003047263682</v>
      </c>
      <c r="L48" s="21" t="s">
        <v>21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2.0</v>
      </c>
      <c r="B49" s="15" t="s">
        <v>661</v>
      </c>
      <c r="C49" s="15" t="s">
        <v>145</v>
      </c>
      <c r="D49" s="16">
        <v>34957.0</v>
      </c>
      <c r="E49" s="17">
        <f t="shared" si="7"/>
        <v>29</v>
      </c>
      <c r="F49" s="18" t="s">
        <v>30</v>
      </c>
      <c r="G49" s="15" t="s">
        <v>31</v>
      </c>
      <c r="H49" s="14">
        <v>104.0</v>
      </c>
      <c r="I49" s="19">
        <v>0.034074074074074145</v>
      </c>
      <c r="J49" s="19">
        <f t="shared" si="8"/>
        <v>0.003449074074</v>
      </c>
      <c r="K49" s="20">
        <f t="shared" si="9"/>
        <v>0.003390455132</v>
      </c>
      <c r="L49" s="22" t="s">
        <v>26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3.0</v>
      </c>
      <c r="B50" s="15" t="s">
        <v>662</v>
      </c>
      <c r="C50" s="15" t="s">
        <v>41</v>
      </c>
      <c r="D50" s="16">
        <v>29869.0</v>
      </c>
      <c r="E50" s="17">
        <f t="shared" si="7"/>
        <v>43</v>
      </c>
      <c r="F50" s="18" t="s">
        <v>36</v>
      </c>
      <c r="G50" s="15" t="s">
        <v>31</v>
      </c>
      <c r="H50" s="14">
        <v>128.0</v>
      </c>
      <c r="I50" s="19">
        <v>0.03410879629629637</v>
      </c>
      <c r="J50" s="19">
        <f t="shared" si="8"/>
        <v>0.003483796296</v>
      </c>
      <c r="K50" s="20">
        <f t="shared" si="9"/>
        <v>0.003393910079</v>
      </c>
      <c r="L50" s="23" t="s">
        <v>32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4.0</v>
      </c>
      <c r="B51" s="15" t="s">
        <v>663</v>
      </c>
      <c r="C51" s="15" t="s">
        <v>55</v>
      </c>
      <c r="D51" s="16">
        <v>24995.0</v>
      </c>
      <c r="E51" s="17">
        <f t="shared" si="7"/>
        <v>57</v>
      </c>
      <c r="F51" s="18" t="s">
        <v>74</v>
      </c>
      <c r="G51" s="15" t="s">
        <v>20</v>
      </c>
      <c r="H51" s="14">
        <v>108.0</v>
      </c>
      <c r="I51" s="19">
        <v>0.03576388888888893</v>
      </c>
      <c r="J51" s="19">
        <f t="shared" si="8"/>
        <v>0.005138888889</v>
      </c>
      <c r="K51" s="20">
        <f t="shared" si="9"/>
        <v>0.003558595909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5.0</v>
      </c>
      <c r="B52" s="15" t="s">
        <v>664</v>
      </c>
      <c r="C52" s="15" t="s">
        <v>106</v>
      </c>
      <c r="D52" s="16">
        <v>34611.0</v>
      </c>
      <c r="E52" s="17">
        <f t="shared" si="7"/>
        <v>30</v>
      </c>
      <c r="F52" s="18" t="s">
        <v>30</v>
      </c>
      <c r="G52" s="15" t="s">
        <v>20</v>
      </c>
      <c r="H52" s="14">
        <v>124.0</v>
      </c>
      <c r="I52" s="19">
        <v>0.03785879629629629</v>
      </c>
      <c r="J52" s="19">
        <f t="shared" si="8"/>
        <v>0.007233796296</v>
      </c>
      <c r="K52" s="20">
        <f t="shared" si="9"/>
        <v>0.003767044408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6.0</v>
      </c>
      <c r="B53" s="15" t="s">
        <v>665</v>
      </c>
      <c r="C53" s="15" t="s">
        <v>89</v>
      </c>
      <c r="D53" s="16">
        <v>29289.0</v>
      </c>
      <c r="E53" s="17">
        <f t="shared" si="7"/>
        <v>45</v>
      </c>
      <c r="F53" s="18" t="s">
        <v>19</v>
      </c>
      <c r="G53" s="15" t="s">
        <v>20</v>
      </c>
      <c r="H53" s="14">
        <v>121.0</v>
      </c>
      <c r="I53" s="19">
        <v>0.04006944444444449</v>
      </c>
      <c r="J53" s="19">
        <f t="shared" si="8"/>
        <v>0.009444444444</v>
      </c>
      <c r="K53" s="20">
        <f t="shared" si="9"/>
        <v>0.003987009397</v>
      </c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>
        <v>7.0</v>
      </c>
      <c r="B54" s="15" t="s">
        <v>666</v>
      </c>
      <c r="C54" s="15" t="s">
        <v>221</v>
      </c>
      <c r="D54" s="16">
        <v>29100.0</v>
      </c>
      <c r="E54" s="17">
        <f t="shared" si="7"/>
        <v>45</v>
      </c>
      <c r="F54" s="18" t="s">
        <v>19</v>
      </c>
      <c r="G54" s="15" t="s">
        <v>20</v>
      </c>
      <c r="H54" s="14">
        <v>105.0</v>
      </c>
      <c r="I54" s="19">
        <v>0.04126157407407416</v>
      </c>
      <c r="J54" s="19">
        <f t="shared" si="8"/>
        <v>0.01063657407</v>
      </c>
      <c r="K54" s="20">
        <f t="shared" si="9"/>
        <v>0.004105629261</v>
      </c>
      <c r="L54" s="2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>
        <v>8.0</v>
      </c>
      <c r="B55" s="15" t="s">
        <v>342</v>
      </c>
      <c r="C55" s="15" t="s">
        <v>543</v>
      </c>
      <c r="D55" s="16">
        <v>29453.0</v>
      </c>
      <c r="E55" s="17">
        <f t="shared" si="7"/>
        <v>44</v>
      </c>
      <c r="F55" s="18" t="s">
        <v>36</v>
      </c>
      <c r="G55" s="15" t="s">
        <v>31</v>
      </c>
      <c r="H55" s="14">
        <v>130.0</v>
      </c>
      <c r="I55" s="19">
        <v>0.046678240740740784</v>
      </c>
      <c r="J55" s="19">
        <f t="shared" si="8"/>
        <v>0.01605324074</v>
      </c>
      <c r="K55" s="20">
        <f t="shared" si="9"/>
        <v>0.004644601069</v>
      </c>
      <c r="L55" s="2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>
        <v>9.0</v>
      </c>
      <c r="B56" s="15" t="s">
        <v>667</v>
      </c>
      <c r="C56" s="15" t="s">
        <v>668</v>
      </c>
      <c r="D56" s="16">
        <v>31230.0</v>
      </c>
      <c r="E56" s="17">
        <f t="shared" si="7"/>
        <v>40</v>
      </c>
      <c r="F56" s="18" t="s">
        <v>36</v>
      </c>
      <c r="G56" s="15" t="s">
        <v>20</v>
      </c>
      <c r="H56" s="14">
        <v>110.0</v>
      </c>
      <c r="I56" s="19">
        <v>0.04697916666666668</v>
      </c>
      <c r="J56" s="19">
        <f t="shared" si="8"/>
        <v>0.01635416667</v>
      </c>
      <c r="K56" s="20">
        <f t="shared" si="9"/>
        <v>0.004674543947</v>
      </c>
      <c r="L56" s="2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5"/>
      <c r="B57" s="26" t="s">
        <v>129</v>
      </c>
      <c r="C57" s="26" t="s">
        <v>89</v>
      </c>
      <c r="D57" s="27">
        <v>31891.0</v>
      </c>
      <c r="E57" s="28">
        <f t="shared" si="7"/>
        <v>38</v>
      </c>
      <c r="F57" s="48" t="s">
        <v>25</v>
      </c>
      <c r="G57" s="26" t="s">
        <v>31</v>
      </c>
      <c r="H57" s="25"/>
      <c r="I57" s="29">
        <v>0.04103009259259259</v>
      </c>
      <c r="J57" s="29"/>
      <c r="K57" s="30">
        <f t="shared" si="9"/>
        <v>0.004082596278</v>
      </c>
      <c r="L57" s="31" t="s">
        <v>66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2"/>
      <c r="B58" s="33" t="s">
        <v>669</v>
      </c>
      <c r="C58" s="33" t="s">
        <v>122</v>
      </c>
      <c r="D58" s="34">
        <v>32977.0</v>
      </c>
      <c r="E58" s="35">
        <f t="shared" si="7"/>
        <v>35</v>
      </c>
      <c r="F58" s="49" t="s">
        <v>25</v>
      </c>
      <c r="G58" s="33" t="s">
        <v>31</v>
      </c>
      <c r="H58" s="40"/>
      <c r="I58" s="36" t="s">
        <v>70</v>
      </c>
      <c r="J58" s="43"/>
      <c r="K58" s="43"/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2"/>
      <c r="B59" s="33" t="s">
        <v>124</v>
      </c>
      <c r="C59" s="33" t="s">
        <v>89</v>
      </c>
      <c r="D59" s="34">
        <v>31599.0</v>
      </c>
      <c r="E59" s="35">
        <f t="shared" si="7"/>
        <v>39</v>
      </c>
      <c r="F59" s="49" t="s">
        <v>25</v>
      </c>
      <c r="G59" s="33" t="s">
        <v>20</v>
      </c>
      <c r="H59" s="40"/>
      <c r="I59" s="36" t="s">
        <v>70</v>
      </c>
      <c r="J59" s="43"/>
      <c r="K59" s="43"/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2"/>
      <c r="B60" s="33" t="s">
        <v>670</v>
      </c>
      <c r="C60" s="33" t="s">
        <v>239</v>
      </c>
      <c r="D60" s="34">
        <v>34226.0</v>
      </c>
      <c r="E60" s="35">
        <f t="shared" si="7"/>
        <v>31</v>
      </c>
      <c r="F60" s="49" t="s">
        <v>30</v>
      </c>
      <c r="G60" s="33" t="s">
        <v>20</v>
      </c>
      <c r="H60" s="40"/>
      <c r="I60" s="36" t="s">
        <v>70</v>
      </c>
      <c r="J60" s="43"/>
      <c r="K60" s="43"/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2"/>
      <c r="B61" s="33" t="s">
        <v>212</v>
      </c>
      <c r="C61" s="33" t="s">
        <v>224</v>
      </c>
      <c r="D61" s="34">
        <v>39774.0</v>
      </c>
      <c r="E61" s="35">
        <f t="shared" si="7"/>
        <v>16</v>
      </c>
      <c r="F61" s="49" t="s">
        <v>253</v>
      </c>
      <c r="G61" s="33" t="s">
        <v>20</v>
      </c>
      <c r="H61" s="40"/>
      <c r="I61" s="36" t="s">
        <v>70</v>
      </c>
      <c r="J61" s="43"/>
      <c r="K61" s="43"/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3" t="s">
        <v>76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1.0</v>
      </c>
      <c r="B63" s="15" t="s">
        <v>671</v>
      </c>
      <c r="C63" s="15" t="s">
        <v>448</v>
      </c>
      <c r="D63" s="16">
        <v>33973.0</v>
      </c>
      <c r="E63" s="17">
        <f t="shared" ref="E63:E79" si="10">DATEDIF(D63,"02.08.2025","y")</f>
        <v>32</v>
      </c>
      <c r="F63" s="18" t="s">
        <v>175</v>
      </c>
      <c r="G63" s="15" t="s">
        <v>20</v>
      </c>
      <c r="H63" s="14">
        <v>125.0</v>
      </c>
      <c r="I63" s="19">
        <v>0.037430555555555634</v>
      </c>
      <c r="J63" s="19">
        <f t="shared" ref="J63:J74" si="11">I63-$I$63</f>
        <v>0</v>
      </c>
      <c r="K63" s="20">
        <f t="shared" ref="K63:K76" si="12">I63/10.05</f>
        <v>0.003724433389</v>
      </c>
      <c r="L63" s="21" t="s">
        <v>21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2.0</v>
      </c>
      <c r="B64" s="15" t="s">
        <v>256</v>
      </c>
      <c r="C64" s="15" t="s">
        <v>196</v>
      </c>
      <c r="D64" s="16">
        <v>32135.0</v>
      </c>
      <c r="E64" s="17">
        <f t="shared" si="10"/>
        <v>37</v>
      </c>
      <c r="F64" s="18" t="s">
        <v>168</v>
      </c>
      <c r="G64" s="15" t="s">
        <v>20</v>
      </c>
      <c r="H64" s="14">
        <v>102.0</v>
      </c>
      <c r="I64" s="19">
        <v>0.0420949074074074</v>
      </c>
      <c r="J64" s="19">
        <f t="shared" si="11"/>
        <v>0.004664351852</v>
      </c>
      <c r="K64" s="20">
        <f t="shared" si="12"/>
        <v>0.004188548001</v>
      </c>
      <c r="L64" s="22" t="s">
        <v>26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3.0</v>
      </c>
      <c r="B65" s="15" t="s">
        <v>672</v>
      </c>
      <c r="C65" s="15" t="s">
        <v>163</v>
      </c>
      <c r="D65" s="16">
        <v>31404.0</v>
      </c>
      <c r="E65" s="17">
        <f t="shared" si="10"/>
        <v>39</v>
      </c>
      <c r="F65" s="18" t="s">
        <v>168</v>
      </c>
      <c r="G65" s="15" t="s">
        <v>386</v>
      </c>
      <c r="H65" s="14">
        <v>115.0</v>
      </c>
      <c r="I65" s="19">
        <v>0.04244212962962968</v>
      </c>
      <c r="J65" s="19">
        <f t="shared" si="11"/>
        <v>0.005011574074</v>
      </c>
      <c r="K65" s="20">
        <f t="shared" si="12"/>
        <v>0.004223097476</v>
      </c>
      <c r="L65" s="23" t="s">
        <v>32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4.0</v>
      </c>
      <c r="B66" s="15" t="s">
        <v>673</v>
      </c>
      <c r="C66" s="15" t="s">
        <v>448</v>
      </c>
      <c r="D66" s="16">
        <v>32828.0</v>
      </c>
      <c r="E66" s="17">
        <f t="shared" si="10"/>
        <v>35</v>
      </c>
      <c r="F66" s="18" t="s">
        <v>168</v>
      </c>
      <c r="G66" s="15" t="s">
        <v>637</v>
      </c>
      <c r="H66" s="14">
        <v>106.0</v>
      </c>
      <c r="I66" s="19">
        <v>0.04540509259259262</v>
      </c>
      <c r="J66" s="19">
        <f t="shared" si="11"/>
        <v>0.007974537037</v>
      </c>
      <c r="K66" s="20">
        <f t="shared" si="12"/>
        <v>0.004517919661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5.0</v>
      </c>
      <c r="B67" s="15" t="s">
        <v>674</v>
      </c>
      <c r="C67" s="15" t="s">
        <v>492</v>
      </c>
      <c r="D67" s="16">
        <v>31841.0</v>
      </c>
      <c r="E67" s="17">
        <f t="shared" si="10"/>
        <v>38</v>
      </c>
      <c r="F67" s="18" t="s">
        <v>168</v>
      </c>
      <c r="G67" s="15" t="s">
        <v>31</v>
      </c>
      <c r="H67" s="14">
        <v>116.0</v>
      </c>
      <c r="I67" s="19">
        <v>0.04649305555555561</v>
      </c>
      <c r="J67" s="19">
        <f t="shared" si="11"/>
        <v>0.0090625</v>
      </c>
      <c r="K67" s="20">
        <f t="shared" si="12"/>
        <v>0.004626174682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6.0</v>
      </c>
      <c r="B68" s="15" t="s">
        <v>192</v>
      </c>
      <c r="C68" s="15" t="s">
        <v>193</v>
      </c>
      <c r="D68" s="16">
        <v>31988.0</v>
      </c>
      <c r="E68" s="17">
        <f t="shared" si="10"/>
        <v>38</v>
      </c>
      <c r="F68" s="18" t="s">
        <v>168</v>
      </c>
      <c r="G68" s="15" t="s">
        <v>31</v>
      </c>
      <c r="H68" s="14">
        <v>123.0</v>
      </c>
      <c r="I68" s="19">
        <v>0.04718750000000005</v>
      </c>
      <c r="J68" s="19">
        <f t="shared" si="11"/>
        <v>0.009756944444</v>
      </c>
      <c r="K68" s="20">
        <f t="shared" si="12"/>
        <v>0.004695273632</v>
      </c>
      <c r="L68" s="2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7.0</v>
      </c>
      <c r="B69" s="15" t="s">
        <v>675</v>
      </c>
      <c r="C69" s="15" t="s">
        <v>159</v>
      </c>
      <c r="D69" s="16">
        <v>30903.0</v>
      </c>
      <c r="E69" s="17">
        <f t="shared" si="10"/>
        <v>40</v>
      </c>
      <c r="F69" s="18" t="s">
        <v>80</v>
      </c>
      <c r="G69" s="15" t="s">
        <v>31</v>
      </c>
      <c r="H69" s="14">
        <v>119.0</v>
      </c>
      <c r="I69" s="19">
        <v>0.04732638888888896</v>
      </c>
      <c r="J69" s="19">
        <f t="shared" si="11"/>
        <v>0.009895833333</v>
      </c>
      <c r="K69" s="20">
        <f t="shared" si="12"/>
        <v>0.004709093422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8.0</v>
      </c>
      <c r="B70" s="15" t="s">
        <v>456</v>
      </c>
      <c r="C70" s="15" t="s">
        <v>676</v>
      </c>
      <c r="D70" s="16">
        <v>23425.0</v>
      </c>
      <c r="E70" s="17">
        <f t="shared" si="10"/>
        <v>61</v>
      </c>
      <c r="F70" s="18" t="s">
        <v>364</v>
      </c>
      <c r="G70" s="15" t="s">
        <v>31</v>
      </c>
      <c r="H70" s="14">
        <v>117.0</v>
      </c>
      <c r="I70" s="19">
        <v>0.04871527777777784</v>
      </c>
      <c r="J70" s="19">
        <f t="shared" si="11"/>
        <v>0.01128472222</v>
      </c>
      <c r="K70" s="20">
        <f t="shared" si="12"/>
        <v>0.004847291321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4">
        <v>9.0</v>
      </c>
      <c r="B71" s="15" t="s">
        <v>677</v>
      </c>
      <c r="C71" s="15" t="s">
        <v>676</v>
      </c>
      <c r="D71" s="16">
        <v>26643.0</v>
      </c>
      <c r="E71" s="17">
        <f t="shared" si="10"/>
        <v>52</v>
      </c>
      <c r="F71" s="18" t="s">
        <v>161</v>
      </c>
      <c r="G71" s="15" t="s">
        <v>20</v>
      </c>
      <c r="H71" s="14">
        <v>101.0</v>
      </c>
      <c r="I71" s="19">
        <v>0.050138888888888955</v>
      </c>
      <c r="J71" s="19">
        <f t="shared" si="11"/>
        <v>0.01270833333</v>
      </c>
      <c r="K71" s="20">
        <f t="shared" si="12"/>
        <v>0.004988944168</v>
      </c>
      <c r="L71" s="2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4">
        <v>10.0</v>
      </c>
      <c r="B72" s="15" t="s">
        <v>552</v>
      </c>
      <c r="C72" s="15" t="s">
        <v>399</v>
      </c>
      <c r="D72" s="16">
        <v>30028.0</v>
      </c>
      <c r="E72" s="17">
        <f t="shared" si="10"/>
        <v>43</v>
      </c>
      <c r="F72" s="18" t="s">
        <v>80</v>
      </c>
      <c r="G72" s="15" t="s">
        <v>20</v>
      </c>
      <c r="H72" s="14">
        <v>120.0</v>
      </c>
      <c r="I72" s="19">
        <v>0.05030092592592594</v>
      </c>
      <c r="J72" s="19">
        <f t="shared" si="11"/>
        <v>0.01287037037</v>
      </c>
      <c r="K72" s="20">
        <f t="shared" si="12"/>
        <v>0.005005067256</v>
      </c>
      <c r="L72" s="2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4">
        <v>11.0</v>
      </c>
      <c r="B73" s="15" t="s">
        <v>457</v>
      </c>
      <c r="C73" s="15" t="s">
        <v>185</v>
      </c>
      <c r="D73" s="16">
        <v>33228.0</v>
      </c>
      <c r="E73" s="17">
        <f t="shared" si="10"/>
        <v>34</v>
      </c>
      <c r="F73" s="18" t="s">
        <v>175</v>
      </c>
      <c r="G73" s="15" t="s">
        <v>20</v>
      </c>
      <c r="H73" s="14">
        <v>126.0</v>
      </c>
      <c r="I73" s="19">
        <v>0.053761574074074114</v>
      </c>
      <c r="J73" s="19">
        <f t="shared" si="11"/>
        <v>0.01633101852</v>
      </c>
      <c r="K73" s="20">
        <f t="shared" si="12"/>
        <v>0.005349410356</v>
      </c>
      <c r="L73" s="2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4">
        <v>12.0</v>
      </c>
      <c r="B74" s="15" t="s">
        <v>678</v>
      </c>
      <c r="C74" s="15" t="s">
        <v>399</v>
      </c>
      <c r="D74" s="16">
        <v>25859.0</v>
      </c>
      <c r="E74" s="17">
        <f t="shared" si="10"/>
        <v>54</v>
      </c>
      <c r="F74" s="18" t="s">
        <v>161</v>
      </c>
      <c r="G74" s="15" t="s">
        <v>31</v>
      </c>
      <c r="H74" s="14">
        <v>131.0</v>
      </c>
      <c r="I74" s="19">
        <v>0.05407407407407416</v>
      </c>
      <c r="J74" s="19">
        <f t="shared" si="11"/>
        <v>0.01664351852</v>
      </c>
      <c r="K74" s="20">
        <f t="shared" si="12"/>
        <v>0.005380504883</v>
      </c>
      <c r="L74" s="2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5"/>
      <c r="B75" s="26" t="s">
        <v>679</v>
      </c>
      <c r="C75" s="26" t="s">
        <v>399</v>
      </c>
      <c r="D75" s="27">
        <v>29961.0</v>
      </c>
      <c r="E75" s="28">
        <f t="shared" si="10"/>
        <v>43</v>
      </c>
      <c r="F75" s="48" t="s">
        <v>80</v>
      </c>
      <c r="G75" s="26" t="s">
        <v>31</v>
      </c>
      <c r="H75" s="25"/>
      <c r="I75" s="29">
        <v>0.040636574074074075</v>
      </c>
      <c r="J75" s="29"/>
      <c r="K75" s="30">
        <f t="shared" si="12"/>
        <v>0.004043440206</v>
      </c>
      <c r="L75" s="31" t="s">
        <v>66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5"/>
      <c r="B76" s="26" t="s">
        <v>198</v>
      </c>
      <c r="C76" s="26" t="s">
        <v>163</v>
      </c>
      <c r="D76" s="27">
        <v>32125.0</v>
      </c>
      <c r="E76" s="28">
        <f t="shared" si="10"/>
        <v>37</v>
      </c>
      <c r="F76" s="48" t="s">
        <v>168</v>
      </c>
      <c r="G76" s="26" t="s">
        <v>31</v>
      </c>
      <c r="H76" s="25"/>
      <c r="I76" s="29">
        <v>0.049895833333333334</v>
      </c>
      <c r="J76" s="29"/>
      <c r="K76" s="30">
        <f t="shared" si="12"/>
        <v>0.004964759536</v>
      </c>
      <c r="L76" s="31" t="s">
        <v>66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2"/>
      <c r="B77" s="33" t="s">
        <v>680</v>
      </c>
      <c r="C77" s="33" t="s">
        <v>452</v>
      </c>
      <c r="D77" s="34">
        <v>30864.0</v>
      </c>
      <c r="E77" s="35">
        <f t="shared" si="10"/>
        <v>41</v>
      </c>
      <c r="F77" s="49" t="s">
        <v>80</v>
      </c>
      <c r="G77" s="33" t="s">
        <v>20</v>
      </c>
      <c r="H77" s="40"/>
      <c r="I77" s="36" t="s">
        <v>70</v>
      </c>
      <c r="J77" s="43"/>
      <c r="K77" s="43"/>
      <c r="L77" s="4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2"/>
      <c r="B78" s="33" t="s">
        <v>681</v>
      </c>
      <c r="C78" s="33" t="s">
        <v>399</v>
      </c>
      <c r="D78" s="34">
        <v>27969.0</v>
      </c>
      <c r="E78" s="35">
        <f t="shared" si="10"/>
        <v>49</v>
      </c>
      <c r="F78" s="49" t="s">
        <v>84</v>
      </c>
      <c r="G78" s="33" t="s">
        <v>629</v>
      </c>
      <c r="H78" s="40"/>
      <c r="I78" s="36" t="s">
        <v>70</v>
      </c>
      <c r="J78" s="43"/>
      <c r="K78" s="43"/>
      <c r="L78" s="4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2"/>
      <c r="B79" s="33" t="s">
        <v>584</v>
      </c>
      <c r="C79" s="33" t="s">
        <v>682</v>
      </c>
      <c r="D79" s="34">
        <v>36024.0</v>
      </c>
      <c r="E79" s="35">
        <f t="shared" si="10"/>
        <v>26</v>
      </c>
      <c r="F79" s="49" t="s">
        <v>175</v>
      </c>
      <c r="G79" s="33" t="s">
        <v>20</v>
      </c>
      <c r="H79" s="40"/>
      <c r="I79" s="36" t="s">
        <v>70</v>
      </c>
      <c r="J79" s="43"/>
      <c r="K79" s="43"/>
      <c r="L79" s="4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" t="s">
        <v>683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" t="s">
        <v>1</v>
      </c>
      <c r="B82" s="7" t="s">
        <v>2</v>
      </c>
      <c r="C82" s="2"/>
      <c r="D82" s="2"/>
      <c r="E82" s="2"/>
      <c r="F82" s="2"/>
      <c r="G82" s="3"/>
      <c r="H82" s="5" t="s">
        <v>3</v>
      </c>
      <c r="I82" s="7" t="s">
        <v>4</v>
      </c>
      <c r="J82" s="2"/>
      <c r="K82" s="8"/>
      <c r="L82" s="5" t="s">
        <v>5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9"/>
      <c r="B83" s="10" t="s">
        <v>6</v>
      </c>
      <c r="C83" s="11" t="s">
        <v>7</v>
      </c>
      <c r="D83" s="12" t="s">
        <v>8</v>
      </c>
      <c r="E83" s="11" t="s">
        <v>9</v>
      </c>
      <c r="F83" s="11" t="s">
        <v>10</v>
      </c>
      <c r="G83" s="10" t="s">
        <v>11</v>
      </c>
      <c r="H83" s="9"/>
      <c r="I83" s="10" t="s">
        <v>12</v>
      </c>
      <c r="J83" s="10" t="s">
        <v>13</v>
      </c>
      <c r="K83" s="10" t="s">
        <v>14</v>
      </c>
      <c r="L83" s="9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3" t="s">
        <v>15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>
        <v>1.0</v>
      </c>
      <c r="B85" s="15" t="s">
        <v>684</v>
      </c>
      <c r="C85" s="15" t="s">
        <v>134</v>
      </c>
      <c r="D85" s="16">
        <v>30028.0</v>
      </c>
      <c r="E85" s="17">
        <f t="shared" ref="E85:E92" si="13">DATEDIF(D85,"02.08.2025","y")</f>
        <v>43</v>
      </c>
      <c r="F85" s="18" t="s">
        <v>36</v>
      </c>
      <c r="G85" s="15" t="s">
        <v>637</v>
      </c>
      <c r="H85" s="14">
        <v>53.0</v>
      </c>
      <c r="I85" s="19">
        <v>0.015011574074074163</v>
      </c>
      <c r="J85" s="19">
        <f t="shared" ref="J85:J92" si="14">I85-$I$85</f>
        <v>0</v>
      </c>
      <c r="K85" s="20">
        <f t="shared" ref="K85:K92" si="15">I85/5</f>
        <v>0.003002314815</v>
      </c>
      <c r="L85" s="21" t="s">
        <v>21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>
        <v>2.0</v>
      </c>
      <c r="B86" s="15" t="s">
        <v>685</v>
      </c>
      <c r="C86" s="15" t="s">
        <v>134</v>
      </c>
      <c r="D86" s="16">
        <v>30428.0</v>
      </c>
      <c r="E86" s="17">
        <f t="shared" si="13"/>
        <v>42</v>
      </c>
      <c r="F86" s="18" t="s">
        <v>36</v>
      </c>
      <c r="G86" s="15" t="s">
        <v>31</v>
      </c>
      <c r="H86" s="14">
        <v>67.0</v>
      </c>
      <c r="I86" s="19">
        <v>0.016018518518518543</v>
      </c>
      <c r="J86" s="19">
        <f t="shared" si="14"/>
        <v>0.001006944444</v>
      </c>
      <c r="K86" s="20">
        <f t="shared" si="15"/>
        <v>0.003203703704</v>
      </c>
      <c r="L86" s="22" t="s">
        <v>26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>
        <v>3.0</v>
      </c>
      <c r="B87" s="15" t="s">
        <v>686</v>
      </c>
      <c r="C87" s="15" t="s">
        <v>34</v>
      </c>
      <c r="D87" s="16">
        <v>37097.0</v>
      </c>
      <c r="E87" s="17">
        <f t="shared" si="13"/>
        <v>24</v>
      </c>
      <c r="F87" s="18" t="s">
        <v>30</v>
      </c>
      <c r="G87" s="15" t="s">
        <v>20</v>
      </c>
      <c r="H87" s="14">
        <v>56.0</v>
      </c>
      <c r="I87" s="19">
        <v>0.01792824074074073</v>
      </c>
      <c r="J87" s="19">
        <f t="shared" si="14"/>
        <v>0.002916666667</v>
      </c>
      <c r="K87" s="20">
        <f t="shared" si="15"/>
        <v>0.003585648148</v>
      </c>
      <c r="L87" s="23" t="s">
        <v>32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>
        <v>4.0</v>
      </c>
      <c r="B88" s="15" t="s">
        <v>216</v>
      </c>
      <c r="C88" s="15" t="s">
        <v>217</v>
      </c>
      <c r="D88" s="16">
        <v>26288.0</v>
      </c>
      <c r="E88" s="17">
        <f t="shared" si="13"/>
        <v>53</v>
      </c>
      <c r="F88" s="18" t="s">
        <v>219</v>
      </c>
      <c r="G88" s="15" t="s">
        <v>20</v>
      </c>
      <c r="H88" s="14">
        <v>73.0</v>
      </c>
      <c r="I88" s="19">
        <v>0.019722222222222308</v>
      </c>
      <c r="J88" s="19">
        <f t="shared" si="14"/>
        <v>0.004710648148</v>
      </c>
      <c r="K88" s="20">
        <f t="shared" si="15"/>
        <v>0.003944444444</v>
      </c>
      <c r="L88" s="2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>
        <v>5.0</v>
      </c>
      <c r="B89" s="15" t="s">
        <v>243</v>
      </c>
      <c r="C89" s="15" t="s">
        <v>55</v>
      </c>
      <c r="D89" s="16">
        <v>23443.0</v>
      </c>
      <c r="E89" s="17">
        <f t="shared" si="13"/>
        <v>61</v>
      </c>
      <c r="F89" s="18" t="s">
        <v>245</v>
      </c>
      <c r="G89" s="15" t="s">
        <v>31</v>
      </c>
      <c r="H89" s="14">
        <v>63.0</v>
      </c>
      <c r="I89" s="19">
        <v>0.02328703703703705</v>
      </c>
      <c r="J89" s="19">
        <f t="shared" si="14"/>
        <v>0.008275462963</v>
      </c>
      <c r="K89" s="20">
        <f t="shared" si="15"/>
        <v>0.004657407407</v>
      </c>
      <c r="L89" s="2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>
        <v>6.0</v>
      </c>
      <c r="B90" s="15" t="s">
        <v>64</v>
      </c>
      <c r="C90" s="15" t="s">
        <v>65</v>
      </c>
      <c r="D90" s="16">
        <v>30955.0</v>
      </c>
      <c r="E90" s="17">
        <f t="shared" si="13"/>
        <v>40</v>
      </c>
      <c r="F90" s="18" t="s">
        <v>36</v>
      </c>
      <c r="G90" s="15" t="s">
        <v>31</v>
      </c>
      <c r="H90" s="14">
        <v>58.0</v>
      </c>
      <c r="I90" s="19">
        <v>0.025648148148148198</v>
      </c>
      <c r="J90" s="19">
        <f t="shared" si="14"/>
        <v>0.01063657407</v>
      </c>
      <c r="K90" s="20">
        <f t="shared" si="15"/>
        <v>0.00512962963</v>
      </c>
      <c r="L90" s="2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7.0</v>
      </c>
      <c r="B91" s="15" t="s">
        <v>687</v>
      </c>
      <c r="C91" s="15" t="s">
        <v>122</v>
      </c>
      <c r="D91" s="16">
        <v>32470.0</v>
      </c>
      <c r="E91" s="17">
        <f t="shared" si="13"/>
        <v>36</v>
      </c>
      <c r="F91" s="18" t="s">
        <v>25</v>
      </c>
      <c r="G91" s="15" t="s">
        <v>688</v>
      </c>
      <c r="H91" s="14">
        <v>64.0</v>
      </c>
      <c r="I91" s="19">
        <v>0.03399305555555554</v>
      </c>
      <c r="J91" s="19">
        <f t="shared" si="14"/>
        <v>0.01898148148</v>
      </c>
      <c r="K91" s="20">
        <f t="shared" si="15"/>
        <v>0.006798611111</v>
      </c>
      <c r="L91" s="2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>
        <v>8.0</v>
      </c>
      <c r="B92" s="15" t="s">
        <v>689</v>
      </c>
      <c r="C92" s="15" t="s">
        <v>106</v>
      </c>
      <c r="D92" s="16">
        <v>40666.0</v>
      </c>
      <c r="E92" s="17">
        <f t="shared" si="13"/>
        <v>14</v>
      </c>
      <c r="F92" s="18" t="s">
        <v>253</v>
      </c>
      <c r="G92" s="15" t="s">
        <v>20</v>
      </c>
      <c r="H92" s="14">
        <v>61.0</v>
      </c>
      <c r="I92" s="19">
        <v>0.03646990740740741</v>
      </c>
      <c r="J92" s="19">
        <f t="shared" si="14"/>
        <v>0.02145833333</v>
      </c>
      <c r="K92" s="20">
        <f t="shared" si="15"/>
        <v>0.007293981481</v>
      </c>
      <c r="L92" s="2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0" t="s">
        <v>76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>
        <v>1.0</v>
      </c>
      <c r="B94" s="15" t="s">
        <v>690</v>
      </c>
      <c r="C94" s="15" t="s">
        <v>78</v>
      </c>
      <c r="D94" s="16">
        <v>28416.0</v>
      </c>
      <c r="E94" s="17">
        <f t="shared" ref="E94:E107" si="16">DATEDIF(D94,"02.08.2025","y")</f>
        <v>47</v>
      </c>
      <c r="F94" s="18" t="s">
        <v>84</v>
      </c>
      <c r="G94" s="15" t="s">
        <v>691</v>
      </c>
      <c r="H94" s="14">
        <v>69.0</v>
      </c>
      <c r="I94" s="19">
        <v>0.0204050925925926</v>
      </c>
      <c r="J94" s="19">
        <f t="shared" ref="J94:J106" si="17">I94-$I$94</f>
        <v>0</v>
      </c>
      <c r="K94" s="20">
        <f t="shared" ref="K94:K106" si="18">I94/5</f>
        <v>0.004081018519</v>
      </c>
      <c r="L94" s="21" t="s">
        <v>21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>
        <v>2.0</v>
      </c>
      <c r="B95" s="15" t="s">
        <v>692</v>
      </c>
      <c r="C95" s="15" t="s">
        <v>78</v>
      </c>
      <c r="D95" s="16">
        <v>31777.0</v>
      </c>
      <c r="E95" s="17">
        <f t="shared" si="16"/>
        <v>38</v>
      </c>
      <c r="F95" s="18" t="s">
        <v>168</v>
      </c>
      <c r="G95" s="15" t="s">
        <v>629</v>
      </c>
      <c r="H95" s="14">
        <v>51.0</v>
      </c>
      <c r="I95" s="19">
        <v>0.021354166666666674</v>
      </c>
      <c r="J95" s="19">
        <f t="shared" si="17"/>
        <v>0.0009490740741</v>
      </c>
      <c r="K95" s="20">
        <f t="shared" si="18"/>
        <v>0.004270833333</v>
      </c>
      <c r="L95" s="22" t="s">
        <v>26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>
        <v>3.0</v>
      </c>
      <c r="B96" s="15" t="s">
        <v>681</v>
      </c>
      <c r="C96" s="15" t="s">
        <v>550</v>
      </c>
      <c r="D96" s="16">
        <v>36292.0</v>
      </c>
      <c r="E96" s="17">
        <f t="shared" si="16"/>
        <v>26</v>
      </c>
      <c r="F96" s="18" t="s">
        <v>175</v>
      </c>
      <c r="G96" s="15" t="s">
        <v>20</v>
      </c>
      <c r="H96" s="14">
        <v>65.0</v>
      </c>
      <c r="I96" s="19">
        <v>0.023796296296296315</v>
      </c>
      <c r="J96" s="19">
        <f t="shared" si="17"/>
        <v>0.003391203704</v>
      </c>
      <c r="K96" s="20">
        <f t="shared" si="18"/>
        <v>0.004759259259</v>
      </c>
      <c r="L96" s="23" t="s">
        <v>32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>
        <v>4.0</v>
      </c>
      <c r="B97" s="15" t="s">
        <v>264</v>
      </c>
      <c r="C97" s="15" t="s">
        <v>159</v>
      </c>
      <c r="D97" s="16">
        <v>30411.0</v>
      </c>
      <c r="E97" s="17">
        <f t="shared" si="16"/>
        <v>42</v>
      </c>
      <c r="F97" s="18" t="s">
        <v>80</v>
      </c>
      <c r="G97" s="15" t="s">
        <v>31</v>
      </c>
      <c r="H97" s="14">
        <v>66.0</v>
      </c>
      <c r="I97" s="19">
        <v>0.024803240740740806</v>
      </c>
      <c r="J97" s="19">
        <f t="shared" si="17"/>
        <v>0.004398148148</v>
      </c>
      <c r="K97" s="20">
        <f t="shared" si="18"/>
        <v>0.004960648148</v>
      </c>
      <c r="L97" s="2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4">
        <v>5.0</v>
      </c>
      <c r="B98" s="15" t="s">
        <v>64</v>
      </c>
      <c r="C98" s="15" t="s">
        <v>159</v>
      </c>
      <c r="D98" s="16">
        <v>29800.0</v>
      </c>
      <c r="E98" s="17">
        <f t="shared" si="16"/>
        <v>44</v>
      </c>
      <c r="F98" s="18" t="s">
        <v>80</v>
      </c>
      <c r="G98" s="15" t="s">
        <v>31</v>
      </c>
      <c r="H98" s="14">
        <v>57.0</v>
      </c>
      <c r="I98" s="19">
        <v>0.02591435185185187</v>
      </c>
      <c r="J98" s="19">
        <f t="shared" si="17"/>
        <v>0.005509259259</v>
      </c>
      <c r="K98" s="20">
        <f t="shared" si="18"/>
        <v>0.00518287037</v>
      </c>
      <c r="L98" s="2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4">
        <v>6.0</v>
      </c>
      <c r="B99" s="15" t="s">
        <v>477</v>
      </c>
      <c r="C99" s="15" t="s">
        <v>466</v>
      </c>
      <c r="D99" s="16">
        <v>27519.0</v>
      </c>
      <c r="E99" s="17">
        <f t="shared" si="16"/>
        <v>50</v>
      </c>
      <c r="F99" s="18" t="s">
        <v>161</v>
      </c>
      <c r="G99" s="15" t="s">
        <v>288</v>
      </c>
      <c r="H99" s="14">
        <v>71.0</v>
      </c>
      <c r="I99" s="19">
        <v>0.027534722222222308</v>
      </c>
      <c r="J99" s="19">
        <f t="shared" si="17"/>
        <v>0.00712962963</v>
      </c>
      <c r="K99" s="20">
        <f t="shared" si="18"/>
        <v>0.005506944444</v>
      </c>
      <c r="L99" s="2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>
        <v>7.0</v>
      </c>
      <c r="B100" s="15" t="s">
        <v>478</v>
      </c>
      <c r="C100" s="15" t="s">
        <v>156</v>
      </c>
      <c r="D100" s="16">
        <v>28883.0</v>
      </c>
      <c r="E100" s="17">
        <f t="shared" si="16"/>
        <v>46</v>
      </c>
      <c r="F100" s="18" t="s">
        <v>84</v>
      </c>
      <c r="G100" s="15" t="s">
        <v>288</v>
      </c>
      <c r="H100" s="14">
        <v>70.0</v>
      </c>
      <c r="I100" s="19">
        <v>0.027847222222222245</v>
      </c>
      <c r="J100" s="19">
        <f t="shared" si="17"/>
        <v>0.00744212963</v>
      </c>
      <c r="K100" s="20">
        <f t="shared" si="18"/>
        <v>0.005569444444</v>
      </c>
      <c r="L100" s="2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>
        <v>8.0</v>
      </c>
      <c r="B101" s="15" t="s">
        <v>689</v>
      </c>
      <c r="C101" s="15" t="s">
        <v>508</v>
      </c>
      <c r="D101" s="16">
        <v>39964.0</v>
      </c>
      <c r="E101" s="17">
        <f t="shared" si="16"/>
        <v>16</v>
      </c>
      <c r="F101" s="18" t="s">
        <v>472</v>
      </c>
      <c r="G101" s="15" t="s">
        <v>20</v>
      </c>
      <c r="H101" s="14">
        <v>62.0</v>
      </c>
      <c r="I101" s="19">
        <v>0.030023148148148215</v>
      </c>
      <c r="J101" s="19">
        <f t="shared" si="17"/>
        <v>0.009618055556</v>
      </c>
      <c r="K101" s="20">
        <f t="shared" si="18"/>
        <v>0.00600462963</v>
      </c>
      <c r="L101" s="2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>
        <v>9.0</v>
      </c>
      <c r="B102" s="15" t="s">
        <v>281</v>
      </c>
      <c r="C102" s="15" t="s">
        <v>156</v>
      </c>
      <c r="D102" s="16">
        <v>31618.0</v>
      </c>
      <c r="E102" s="17">
        <f t="shared" si="16"/>
        <v>39</v>
      </c>
      <c r="F102" s="18" t="s">
        <v>168</v>
      </c>
      <c r="G102" s="15" t="s">
        <v>31</v>
      </c>
      <c r="H102" s="14">
        <v>72.0</v>
      </c>
      <c r="I102" s="19">
        <v>0.030694444444444444</v>
      </c>
      <c r="J102" s="19">
        <f t="shared" si="17"/>
        <v>0.01028935185</v>
      </c>
      <c r="K102" s="20">
        <f t="shared" si="18"/>
        <v>0.006138888889</v>
      </c>
      <c r="L102" s="2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>
        <v>10.0</v>
      </c>
      <c r="B103" s="15" t="s">
        <v>693</v>
      </c>
      <c r="C103" s="15" t="s">
        <v>448</v>
      </c>
      <c r="D103" s="16">
        <v>28835.0</v>
      </c>
      <c r="E103" s="17">
        <f t="shared" si="16"/>
        <v>46</v>
      </c>
      <c r="F103" s="18" t="s">
        <v>84</v>
      </c>
      <c r="G103" s="15" t="s">
        <v>547</v>
      </c>
      <c r="H103" s="14">
        <v>54.0</v>
      </c>
      <c r="I103" s="19">
        <v>0.03274305555555557</v>
      </c>
      <c r="J103" s="19">
        <f t="shared" si="17"/>
        <v>0.01233796296</v>
      </c>
      <c r="K103" s="20">
        <f t="shared" si="18"/>
        <v>0.006548611111</v>
      </c>
      <c r="L103" s="2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>
        <v>11.0</v>
      </c>
      <c r="B104" s="15" t="s">
        <v>694</v>
      </c>
      <c r="C104" s="15" t="s">
        <v>695</v>
      </c>
      <c r="D104" s="16">
        <v>37348.0</v>
      </c>
      <c r="E104" s="17">
        <f t="shared" si="16"/>
        <v>23</v>
      </c>
      <c r="F104" s="18" t="s">
        <v>175</v>
      </c>
      <c r="G104" s="15" t="s">
        <v>31</v>
      </c>
      <c r="H104" s="14">
        <v>55.0</v>
      </c>
      <c r="I104" s="19">
        <v>0.03275462962962972</v>
      </c>
      <c r="J104" s="19">
        <f t="shared" si="17"/>
        <v>0.01234953704</v>
      </c>
      <c r="K104" s="20">
        <f t="shared" si="18"/>
        <v>0.006550925926</v>
      </c>
      <c r="L104" s="2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>
        <v>12.0</v>
      </c>
      <c r="B105" s="15" t="s">
        <v>696</v>
      </c>
      <c r="C105" s="15" t="s">
        <v>163</v>
      </c>
      <c r="D105" s="16">
        <v>38425.0</v>
      </c>
      <c r="E105" s="17">
        <f t="shared" si="16"/>
        <v>20</v>
      </c>
      <c r="F105" s="18" t="s">
        <v>175</v>
      </c>
      <c r="G105" s="15" t="s">
        <v>20</v>
      </c>
      <c r="H105" s="14">
        <v>59.0</v>
      </c>
      <c r="I105" s="19">
        <v>0.032766203703703756</v>
      </c>
      <c r="J105" s="19">
        <f t="shared" si="17"/>
        <v>0.01236111111</v>
      </c>
      <c r="K105" s="20">
        <f t="shared" si="18"/>
        <v>0.006553240741</v>
      </c>
      <c r="L105" s="2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>
        <v>13.0</v>
      </c>
      <c r="B106" s="15" t="s">
        <v>697</v>
      </c>
      <c r="C106" s="15" t="s">
        <v>262</v>
      </c>
      <c r="D106" s="16">
        <v>31270.0</v>
      </c>
      <c r="E106" s="17">
        <f t="shared" si="16"/>
        <v>39</v>
      </c>
      <c r="F106" s="18" t="s">
        <v>168</v>
      </c>
      <c r="G106" s="15" t="s">
        <v>20</v>
      </c>
      <c r="H106" s="14">
        <v>68.0</v>
      </c>
      <c r="I106" s="19">
        <v>0.03396990740740746</v>
      </c>
      <c r="J106" s="19">
        <f t="shared" si="17"/>
        <v>0.01356481481</v>
      </c>
      <c r="K106" s="20">
        <f t="shared" si="18"/>
        <v>0.006793981481</v>
      </c>
      <c r="L106" s="2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2"/>
      <c r="B107" s="33" t="s">
        <v>698</v>
      </c>
      <c r="C107" s="33" t="s">
        <v>566</v>
      </c>
      <c r="D107" s="34">
        <v>37852.0</v>
      </c>
      <c r="E107" s="35">
        <f t="shared" si="16"/>
        <v>21</v>
      </c>
      <c r="F107" s="49" t="s">
        <v>175</v>
      </c>
      <c r="G107" s="33" t="s">
        <v>20</v>
      </c>
      <c r="H107" s="40"/>
      <c r="I107" s="36" t="s">
        <v>70</v>
      </c>
      <c r="J107" s="43"/>
      <c r="K107" s="43"/>
      <c r="L107" s="4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" t="s">
        <v>699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" t="s">
        <v>1</v>
      </c>
      <c r="B110" s="7" t="s">
        <v>2</v>
      </c>
      <c r="C110" s="2"/>
      <c r="D110" s="2"/>
      <c r="E110" s="2"/>
      <c r="F110" s="2"/>
      <c r="G110" s="3"/>
      <c r="H110" s="5" t="s">
        <v>3</v>
      </c>
      <c r="I110" s="7" t="s">
        <v>4</v>
      </c>
      <c r="J110" s="2"/>
      <c r="K110" s="8"/>
      <c r="L110" s="5" t="s">
        <v>5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9"/>
      <c r="B111" s="10" t="s">
        <v>6</v>
      </c>
      <c r="C111" s="11" t="s">
        <v>7</v>
      </c>
      <c r="D111" s="12" t="s">
        <v>8</v>
      </c>
      <c r="E111" s="11" t="s">
        <v>9</v>
      </c>
      <c r="F111" s="11" t="s">
        <v>10</v>
      </c>
      <c r="G111" s="10" t="s">
        <v>11</v>
      </c>
      <c r="H111" s="9"/>
      <c r="I111" s="10" t="s">
        <v>12</v>
      </c>
      <c r="J111" s="10" t="s">
        <v>13</v>
      </c>
      <c r="K111" s="10" t="s">
        <v>14</v>
      </c>
      <c r="L111" s="9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0" t="s">
        <v>299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4">
        <v>1.0</v>
      </c>
      <c r="B113" s="15" t="s">
        <v>433</v>
      </c>
      <c r="C113" s="15" t="s">
        <v>700</v>
      </c>
      <c r="D113" s="16">
        <v>42929.0</v>
      </c>
      <c r="E113" s="17">
        <f t="shared" ref="E113:E117" si="19">DATEDIF(D113,"02.08.2025","y")</f>
        <v>8</v>
      </c>
      <c r="F113" s="18" t="s">
        <v>302</v>
      </c>
      <c r="G113" s="15" t="s">
        <v>20</v>
      </c>
      <c r="H113" s="14">
        <v>8.0</v>
      </c>
      <c r="I113" s="19">
        <v>0.005868055555555555</v>
      </c>
      <c r="J113" s="19">
        <f t="shared" ref="J113:J116" si="20">I113-$I$113</f>
        <v>0</v>
      </c>
      <c r="K113" s="20">
        <f t="shared" ref="K113:K116" si="21">I113/1.5</f>
        <v>0.003912037037</v>
      </c>
      <c r="L113" s="21" t="s">
        <v>21</v>
      </c>
      <c r="M113" s="4"/>
      <c r="N113" s="4" t="s">
        <v>311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4">
        <v>2.0</v>
      </c>
      <c r="B114" s="15" t="s">
        <v>701</v>
      </c>
      <c r="C114" s="15" t="s">
        <v>45</v>
      </c>
      <c r="D114" s="16">
        <v>42688.0</v>
      </c>
      <c r="E114" s="17">
        <f t="shared" si="19"/>
        <v>8</v>
      </c>
      <c r="F114" s="18" t="s">
        <v>302</v>
      </c>
      <c r="G114" s="15" t="s">
        <v>31</v>
      </c>
      <c r="H114" s="14">
        <v>6.0</v>
      </c>
      <c r="I114" s="19">
        <v>0.007106481481481482</v>
      </c>
      <c r="J114" s="19">
        <f t="shared" si="20"/>
        <v>0.001238425926</v>
      </c>
      <c r="K114" s="20">
        <f t="shared" si="21"/>
        <v>0.004737654321</v>
      </c>
      <c r="L114" s="22" t="s">
        <v>26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4">
        <v>3.0</v>
      </c>
      <c r="B115" s="15" t="s">
        <v>433</v>
      </c>
      <c r="C115" s="15" t="s">
        <v>217</v>
      </c>
      <c r="D115" s="16">
        <v>43432.0</v>
      </c>
      <c r="E115" s="17">
        <f t="shared" si="19"/>
        <v>6</v>
      </c>
      <c r="F115" s="18" t="s">
        <v>302</v>
      </c>
      <c r="G115" s="15" t="s">
        <v>20</v>
      </c>
      <c r="H115" s="14">
        <v>7.0</v>
      </c>
      <c r="I115" s="19">
        <v>0.00738425925925926</v>
      </c>
      <c r="J115" s="19">
        <f t="shared" si="20"/>
        <v>0.001516203704</v>
      </c>
      <c r="K115" s="20">
        <f t="shared" si="21"/>
        <v>0.004922839506</v>
      </c>
      <c r="L115" s="23" t="s">
        <v>32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4">
        <v>4.0</v>
      </c>
      <c r="B116" s="15" t="s">
        <v>702</v>
      </c>
      <c r="C116" s="15" t="s">
        <v>89</v>
      </c>
      <c r="D116" s="16">
        <v>44029.0</v>
      </c>
      <c r="E116" s="17">
        <f t="shared" si="19"/>
        <v>5</v>
      </c>
      <c r="F116" s="18" t="s">
        <v>488</v>
      </c>
      <c r="G116" s="15" t="s">
        <v>547</v>
      </c>
      <c r="H116" s="14">
        <v>5.0</v>
      </c>
      <c r="I116" s="19">
        <v>0.011516203703703704</v>
      </c>
      <c r="J116" s="19">
        <f t="shared" si="20"/>
        <v>0.005648148148</v>
      </c>
      <c r="K116" s="20">
        <f t="shared" si="21"/>
        <v>0.007677469136</v>
      </c>
      <c r="L116" s="2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2"/>
      <c r="B117" s="33" t="s">
        <v>703</v>
      </c>
      <c r="C117" s="33" t="s">
        <v>227</v>
      </c>
      <c r="D117" s="34">
        <v>42735.0</v>
      </c>
      <c r="E117" s="35">
        <f t="shared" si="19"/>
        <v>8</v>
      </c>
      <c r="F117" s="49" t="s">
        <v>302</v>
      </c>
      <c r="G117" s="33" t="s">
        <v>31</v>
      </c>
      <c r="H117" s="40"/>
      <c r="I117" s="36" t="s">
        <v>70</v>
      </c>
      <c r="J117" s="43"/>
      <c r="K117" s="43"/>
      <c r="L117" s="4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0" t="s">
        <v>307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4">
        <v>1.0</v>
      </c>
      <c r="B119" s="15" t="s">
        <v>563</v>
      </c>
      <c r="C119" s="15" t="s">
        <v>564</v>
      </c>
      <c r="D119" s="16">
        <v>41261.0</v>
      </c>
      <c r="E119" s="17">
        <f t="shared" ref="E119:E122" si="22">DATEDIF(D119,"02.08.2025","y")</f>
        <v>12</v>
      </c>
      <c r="F119" s="18" t="s">
        <v>310</v>
      </c>
      <c r="G119" s="15" t="s">
        <v>20</v>
      </c>
      <c r="H119" s="14">
        <v>2.0</v>
      </c>
      <c r="I119" s="19">
        <v>0.004861111111111111</v>
      </c>
      <c r="J119" s="19">
        <f t="shared" ref="J119:J123" si="23">I119-$I$119</f>
        <v>0</v>
      </c>
      <c r="K119" s="20">
        <f t="shared" ref="K119:K123" si="24">I119/1.5</f>
        <v>0.003240740741</v>
      </c>
      <c r="L119" s="21" t="s">
        <v>21</v>
      </c>
      <c r="M119" s="4"/>
      <c r="N119" s="4" t="s">
        <v>311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4">
        <v>2.0</v>
      </c>
      <c r="B120" s="15" t="s">
        <v>704</v>
      </c>
      <c r="C120" s="15" t="s">
        <v>533</v>
      </c>
      <c r="D120" s="16">
        <v>42497.0</v>
      </c>
      <c r="E120" s="17">
        <f t="shared" si="22"/>
        <v>9</v>
      </c>
      <c r="F120" s="18" t="s">
        <v>493</v>
      </c>
      <c r="G120" s="15" t="s">
        <v>31</v>
      </c>
      <c r="H120" s="14">
        <v>9.0</v>
      </c>
      <c r="I120" s="19">
        <v>0.005914351851851852</v>
      </c>
      <c r="J120" s="19">
        <f t="shared" si="23"/>
        <v>0.001053240741</v>
      </c>
      <c r="K120" s="20">
        <f t="shared" si="24"/>
        <v>0.003942901235</v>
      </c>
      <c r="L120" s="22" t="s">
        <v>26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4">
        <v>3.0</v>
      </c>
      <c r="B121" s="15" t="s">
        <v>673</v>
      </c>
      <c r="C121" s="15" t="s">
        <v>695</v>
      </c>
      <c r="D121" s="16">
        <v>41181.0</v>
      </c>
      <c r="E121" s="17">
        <f t="shared" si="22"/>
        <v>12</v>
      </c>
      <c r="F121" s="18" t="s">
        <v>310</v>
      </c>
      <c r="G121" s="15" t="s">
        <v>637</v>
      </c>
      <c r="H121" s="14">
        <v>4.0</v>
      </c>
      <c r="I121" s="19">
        <v>0.006412037037037037</v>
      </c>
      <c r="J121" s="19">
        <f t="shared" si="23"/>
        <v>0.001550925926</v>
      </c>
      <c r="K121" s="20">
        <f t="shared" si="24"/>
        <v>0.004274691358</v>
      </c>
      <c r="L121" s="23" t="s">
        <v>32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4">
        <v>4.0</v>
      </c>
      <c r="B122" s="15" t="s">
        <v>705</v>
      </c>
      <c r="C122" s="15" t="s">
        <v>706</v>
      </c>
      <c r="D122" s="16">
        <v>43418.0</v>
      </c>
      <c r="E122" s="17">
        <f t="shared" si="22"/>
        <v>6</v>
      </c>
      <c r="F122" s="18" t="s">
        <v>493</v>
      </c>
      <c r="G122" s="15" t="s">
        <v>20</v>
      </c>
      <c r="H122" s="14">
        <v>3.0</v>
      </c>
      <c r="I122" s="19">
        <v>0.006944444444444444</v>
      </c>
      <c r="J122" s="19">
        <f t="shared" si="23"/>
        <v>0.002083333333</v>
      </c>
      <c r="K122" s="20">
        <f t="shared" si="24"/>
        <v>0.00462962963</v>
      </c>
      <c r="L122" s="2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4">
        <v>5.0</v>
      </c>
      <c r="B123" s="15" t="s">
        <v>666</v>
      </c>
      <c r="C123" s="15" t="s">
        <v>359</v>
      </c>
      <c r="D123" s="16"/>
      <c r="E123" s="17"/>
      <c r="F123" s="18"/>
      <c r="G123" s="15" t="s">
        <v>20</v>
      </c>
      <c r="H123" s="14">
        <v>1.0</v>
      </c>
      <c r="I123" s="19">
        <v>0.009050925925925926</v>
      </c>
      <c r="J123" s="19">
        <f t="shared" si="23"/>
        <v>0.004189814815</v>
      </c>
      <c r="K123" s="20">
        <f t="shared" si="24"/>
        <v>0.006033950617</v>
      </c>
      <c r="L123" s="2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1"/>
      <c r="B285" s="4"/>
      <c r="C285" s="4"/>
      <c r="D285" s="52"/>
      <c r="E285" s="4"/>
      <c r="F285" s="4"/>
      <c r="G285" s="4"/>
      <c r="H285" s="5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1"/>
      <c r="B286" s="4"/>
      <c r="C286" s="4"/>
      <c r="D286" s="52"/>
      <c r="E286" s="4"/>
      <c r="F286" s="4"/>
      <c r="G286" s="4"/>
      <c r="H286" s="5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1"/>
      <c r="B287" s="4"/>
      <c r="C287" s="4"/>
      <c r="D287" s="52"/>
      <c r="E287" s="4"/>
      <c r="F287" s="4"/>
      <c r="G287" s="4"/>
      <c r="H287" s="5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1"/>
      <c r="B288" s="4"/>
      <c r="C288" s="4"/>
      <c r="D288" s="52"/>
      <c r="E288" s="4"/>
      <c r="F288" s="4"/>
      <c r="G288" s="4"/>
      <c r="H288" s="5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1"/>
      <c r="B289" s="4"/>
      <c r="C289" s="4"/>
      <c r="D289" s="52"/>
      <c r="E289" s="4"/>
      <c r="F289" s="4"/>
      <c r="G289" s="4"/>
      <c r="H289" s="5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1"/>
      <c r="B290" s="4"/>
      <c r="C290" s="4"/>
      <c r="D290" s="52"/>
      <c r="E290" s="4"/>
      <c r="F290" s="4"/>
      <c r="G290" s="4"/>
      <c r="H290" s="5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1"/>
      <c r="B291" s="4"/>
      <c r="C291" s="4"/>
      <c r="D291" s="52"/>
      <c r="E291" s="4"/>
      <c r="F291" s="4"/>
      <c r="G291" s="4"/>
      <c r="H291" s="5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1"/>
      <c r="B292" s="4"/>
      <c r="C292" s="4"/>
      <c r="D292" s="52"/>
      <c r="E292" s="4"/>
      <c r="F292" s="4"/>
      <c r="G292" s="4"/>
      <c r="H292" s="5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1"/>
      <c r="B293" s="4"/>
      <c r="C293" s="4"/>
      <c r="D293" s="52"/>
      <c r="E293" s="4"/>
      <c r="F293" s="4"/>
      <c r="G293" s="4"/>
      <c r="H293" s="5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1"/>
      <c r="B294" s="4"/>
      <c r="C294" s="4"/>
      <c r="D294" s="52"/>
      <c r="E294" s="4"/>
      <c r="F294" s="4"/>
      <c r="G294" s="4"/>
      <c r="H294" s="5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1"/>
      <c r="B295" s="4"/>
      <c r="C295" s="4"/>
      <c r="D295" s="52"/>
      <c r="E295" s="4"/>
      <c r="F295" s="4"/>
      <c r="G295" s="4"/>
      <c r="H295" s="5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1"/>
      <c r="B296" s="4"/>
      <c r="C296" s="4"/>
      <c r="D296" s="52"/>
      <c r="E296" s="4"/>
      <c r="F296" s="4"/>
      <c r="G296" s="4"/>
      <c r="H296" s="5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1"/>
      <c r="B297" s="4"/>
      <c r="C297" s="4"/>
      <c r="D297" s="52"/>
      <c r="E297" s="4"/>
      <c r="F297" s="4"/>
      <c r="G297" s="4"/>
      <c r="H297" s="5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1"/>
      <c r="B298" s="4"/>
      <c r="C298" s="4"/>
      <c r="D298" s="52"/>
      <c r="E298" s="4"/>
      <c r="F298" s="4"/>
      <c r="G298" s="4"/>
      <c r="H298" s="5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1"/>
      <c r="B299" s="4"/>
      <c r="C299" s="4"/>
      <c r="D299" s="52"/>
      <c r="E299" s="4"/>
      <c r="F299" s="4"/>
      <c r="G299" s="4"/>
      <c r="H299" s="5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1"/>
      <c r="B300" s="4"/>
      <c r="C300" s="4"/>
      <c r="D300" s="52"/>
      <c r="E300" s="4"/>
      <c r="F300" s="4"/>
      <c r="G300" s="4"/>
      <c r="H300" s="5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1"/>
      <c r="B301" s="4"/>
      <c r="C301" s="4"/>
      <c r="D301" s="52"/>
      <c r="E301" s="4"/>
      <c r="F301" s="4"/>
      <c r="G301" s="4"/>
      <c r="H301" s="5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1"/>
      <c r="B302" s="4"/>
      <c r="C302" s="4"/>
      <c r="D302" s="52"/>
      <c r="E302" s="4"/>
      <c r="F302" s="4"/>
      <c r="G302" s="4"/>
      <c r="H302" s="5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1"/>
      <c r="B303" s="4"/>
      <c r="C303" s="4"/>
      <c r="D303" s="52"/>
      <c r="E303" s="4"/>
      <c r="F303" s="4"/>
      <c r="G303" s="4"/>
      <c r="H303" s="5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1"/>
      <c r="B304" s="4"/>
      <c r="C304" s="4"/>
      <c r="D304" s="52"/>
      <c r="E304" s="4"/>
      <c r="F304" s="4"/>
      <c r="G304" s="4"/>
      <c r="H304" s="5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1"/>
      <c r="B305" s="4"/>
      <c r="C305" s="4"/>
      <c r="D305" s="52"/>
      <c r="E305" s="4"/>
      <c r="F305" s="4"/>
      <c r="G305" s="4"/>
      <c r="H305" s="5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1"/>
      <c r="B306" s="4"/>
      <c r="C306" s="4"/>
      <c r="D306" s="52"/>
      <c r="E306" s="4"/>
      <c r="F306" s="4"/>
      <c r="G306" s="4"/>
      <c r="H306" s="5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1"/>
      <c r="B307" s="4"/>
      <c r="C307" s="4"/>
      <c r="D307" s="52"/>
      <c r="E307" s="4"/>
      <c r="F307" s="4"/>
      <c r="G307" s="4"/>
      <c r="H307" s="5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1"/>
      <c r="B308" s="4"/>
      <c r="C308" s="4"/>
      <c r="D308" s="52"/>
      <c r="E308" s="4"/>
      <c r="F308" s="4"/>
      <c r="G308" s="4"/>
      <c r="H308" s="5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29:L29"/>
    <mergeCell ref="A43:L43"/>
    <mergeCell ref="A44:L44"/>
    <mergeCell ref="A45:A46"/>
    <mergeCell ref="H45:H46"/>
    <mergeCell ref="I45:K45"/>
    <mergeCell ref="L45:L46"/>
    <mergeCell ref="B82:G82"/>
    <mergeCell ref="I82:K82"/>
    <mergeCell ref="B45:G45"/>
    <mergeCell ref="A47:L47"/>
    <mergeCell ref="A62:L62"/>
    <mergeCell ref="A80:L80"/>
    <mergeCell ref="A81:L81"/>
    <mergeCell ref="A82:A83"/>
    <mergeCell ref="H82:H83"/>
    <mergeCell ref="B110:G110"/>
    <mergeCell ref="I110:K110"/>
    <mergeCell ref="L110:L111"/>
    <mergeCell ref="A112:L112"/>
    <mergeCell ref="A118:L118"/>
    <mergeCell ref="L82:L83"/>
    <mergeCell ref="A84:L84"/>
    <mergeCell ref="A93:L93"/>
    <mergeCell ref="A108:L108"/>
    <mergeCell ref="A109:L109"/>
    <mergeCell ref="A110:A111"/>
    <mergeCell ref="H110:H111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707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708</v>
      </c>
      <c r="C5" s="15" t="s">
        <v>38</v>
      </c>
      <c r="D5" s="16">
        <v>31950.0</v>
      </c>
      <c r="E5" s="17">
        <f t="shared" ref="E5:E17" si="1">DATEDIF(D5,"31.08.2025","y")</f>
        <v>38</v>
      </c>
      <c r="F5" s="18" t="s">
        <v>25</v>
      </c>
      <c r="G5" s="15" t="s">
        <v>31</v>
      </c>
      <c r="H5" s="14">
        <v>206.0</v>
      </c>
      <c r="I5" s="19">
        <v>0.08267361111111138</v>
      </c>
      <c r="J5" s="19">
        <f t="shared" ref="J5:J16" si="2">I5-$I$5</f>
        <v>0</v>
      </c>
      <c r="K5" s="20">
        <f t="shared" ref="K5:K16" si="3">I5/22</f>
        <v>0.003757891414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709</v>
      </c>
      <c r="C6" s="15" t="s">
        <v>151</v>
      </c>
      <c r="D6" s="16">
        <v>30886.0</v>
      </c>
      <c r="E6" s="17">
        <f t="shared" si="1"/>
        <v>41</v>
      </c>
      <c r="F6" s="18" t="s">
        <v>36</v>
      </c>
      <c r="G6" s="15" t="s">
        <v>20</v>
      </c>
      <c r="H6" s="14">
        <v>216.0</v>
      </c>
      <c r="I6" s="19">
        <v>0.09217592592592616</v>
      </c>
      <c r="J6" s="19">
        <f t="shared" si="2"/>
        <v>0.009502314815</v>
      </c>
      <c r="K6" s="20">
        <f t="shared" si="3"/>
        <v>0.004189814815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710</v>
      </c>
      <c r="C7" s="15" t="s">
        <v>122</v>
      </c>
      <c r="D7" s="16">
        <v>30026.0</v>
      </c>
      <c r="E7" s="17">
        <f t="shared" si="1"/>
        <v>43</v>
      </c>
      <c r="F7" s="18" t="s">
        <v>36</v>
      </c>
      <c r="G7" s="15" t="s">
        <v>20</v>
      </c>
      <c r="H7" s="14">
        <v>201.0</v>
      </c>
      <c r="I7" s="19">
        <v>0.09239583333333334</v>
      </c>
      <c r="J7" s="19">
        <f t="shared" si="2"/>
        <v>0.009722222222</v>
      </c>
      <c r="K7" s="20">
        <f t="shared" si="3"/>
        <v>0.004199810606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27</v>
      </c>
      <c r="C8" s="15" t="s">
        <v>28</v>
      </c>
      <c r="D8" s="16">
        <v>34941.0</v>
      </c>
      <c r="E8" s="17">
        <f t="shared" si="1"/>
        <v>30</v>
      </c>
      <c r="F8" s="18" t="s">
        <v>30</v>
      </c>
      <c r="G8" s="15" t="s">
        <v>416</v>
      </c>
      <c r="H8" s="14">
        <v>217.0</v>
      </c>
      <c r="I8" s="19">
        <v>0.09358796296296323</v>
      </c>
      <c r="J8" s="19">
        <f t="shared" si="2"/>
        <v>0.01091435185</v>
      </c>
      <c r="K8" s="20">
        <f t="shared" si="3"/>
        <v>0.004253998316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315</v>
      </c>
      <c r="C9" s="15" t="s">
        <v>50</v>
      </c>
      <c r="D9" s="16">
        <v>32918.0</v>
      </c>
      <c r="E9" s="17">
        <f t="shared" si="1"/>
        <v>35</v>
      </c>
      <c r="F9" s="18" t="s">
        <v>25</v>
      </c>
      <c r="G9" s="15" t="s">
        <v>31</v>
      </c>
      <c r="H9" s="14">
        <v>214.0</v>
      </c>
      <c r="I9" s="19">
        <v>0.09377314814814841</v>
      </c>
      <c r="J9" s="19">
        <f t="shared" si="2"/>
        <v>0.01109953704</v>
      </c>
      <c r="K9" s="20">
        <f t="shared" si="3"/>
        <v>0.004262415825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6.0</v>
      </c>
      <c r="B10" s="15" t="s">
        <v>711</v>
      </c>
      <c r="C10" s="15" t="s">
        <v>106</v>
      </c>
      <c r="D10" s="16">
        <v>31585.0</v>
      </c>
      <c r="E10" s="17">
        <f t="shared" si="1"/>
        <v>39</v>
      </c>
      <c r="F10" s="18" t="s">
        <v>25</v>
      </c>
      <c r="G10" s="15" t="s">
        <v>20</v>
      </c>
      <c r="H10" s="14">
        <v>210.0</v>
      </c>
      <c r="I10" s="19">
        <v>0.0945601851851855</v>
      </c>
      <c r="J10" s="19">
        <f t="shared" si="2"/>
        <v>0.01188657407</v>
      </c>
      <c r="K10" s="20">
        <f t="shared" si="3"/>
        <v>0.004298190236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>
        <v>7.0</v>
      </c>
      <c r="B11" s="15" t="s">
        <v>712</v>
      </c>
      <c r="C11" s="15" t="s">
        <v>55</v>
      </c>
      <c r="D11" s="16">
        <v>33786.0</v>
      </c>
      <c r="E11" s="17">
        <f t="shared" si="1"/>
        <v>33</v>
      </c>
      <c r="F11" s="18" t="s">
        <v>30</v>
      </c>
      <c r="G11" s="15" t="s">
        <v>31</v>
      </c>
      <c r="H11" s="14">
        <v>202.0</v>
      </c>
      <c r="I11" s="19">
        <v>0.09472222222222226</v>
      </c>
      <c r="J11" s="19">
        <f t="shared" si="2"/>
        <v>0.01204861111</v>
      </c>
      <c r="K11" s="20">
        <f t="shared" si="3"/>
        <v>0.004305555556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>
        <v>8.0</v>
      </c>
      <c r="B12" s="15" t="s">
        <v>713</v>
      </c>
      <c r="C12" s="15" t="s">
        <v>151</v>
      </c>
      <c r="D12" s="16">
        <v>30785.0</v>
      </c>
      <c r="E12" s="17">
        <f t="shared" si="1"/>
        <v>41</v>
      </c>
      <c r="F12" s="18" t="s">
        <v>36</v>
      </c>
      <c r="G12" s="15" t="s">
        <v>390</v>
      </c>
      <c r="H12" s="14">
        <v>212.0</v>
      </c>
      <c r="I12" s="19">
        <v>0.09972222222222249</v>
      </c>
      <c r="J12" s="19">
        <f t="shared" si="2"/>
        <v>0.01704861111</v>
      </c>
      <c r="K12" s="20">
        <f t="shared" si="3"/>
        <v>0.004532828283</v>
      </c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4">
        <v>9.0</v>
      </c>
      <c r="B13" s="15" t="s">
        <v>714</v>
      </c>
      <c r="C13" s="15" t="s">
        <v>517</v>
      </c>
      <c r="D13" s="16">
        <v>31510.0</v>
      </c>
      <c r="E13" s="17">
        <f t="shared" si="1"/>
        <v>39</v>
      </c>
      <c r="F13" s="18" t="s">
        <v>25</v>
      </c>
      <c r="G13" s="15" t="s">
        <v>31</v>
      </c>
      <c r="H13" s="14">
        <v>218.0</v>
      </c>
      <c r="I13" s="19">
        <v>0.11143518518518547</v>
      </c>
      <c r="J13" s="19">
        <f t="shared" si="2"/>
        <v>0.02876157407</v>
      </c>
      <c r="K13" s="20">
        <f t="shared" si="3"/>
        <v>0.00506523569</v>
      </c>
      <c r="L13" s="2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>
        <v>10.0</v>
      </c>
      <c r="B14" s="15" t="s">
        <v>715</v>
      </c>
      <c r="C14" s="15" t="s">
        <v>134</v>
      </c>
      <c r="D14" s="16">
        <v>28839.0</v>
      </c>
      <c r="E14" s="17">
        <f t="shared" si="1"/>
        <v>46</v>
      </c>
      <c r="F14" s="18" t="s">
        <v>19</v>
      </c>
      <c r="G14" s="15" t="s">
        <v>20</v>
      </c>
      <c r="H14" s="14">
        <v>208.0</v>
      </c>
      <c r="I14" s="19">
        <v>0.11155092592592619</v>
      </c>
      <c r="J14" s="19">
        <f t="shared" si="2"/>
        <v>0.02887731481</v>
      </c>
      <c r="K14" s="20">
        <f t="shared" si="3"/>
        <v>0.005070496633</v>
      </c>
      <c r="L14" s="2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>
        <v>11.0</v>
      </c>
      <c r="B15" s="15" t="s">
        <v>538</v>
      </c>
      <c r="C15" s="15" t="s">
        <v>23</v>
      </c>
      <c r="D15" s="16">
        <v>28889.0</v>
      </c>
      <c r="E15" s="17">
        <f t="shared" si="1"/>
        <v>46</v>
      </c>
      <c r="F15" s="18" t="s">
        <v>19</v>
      </c>
      <c r="G15" s="15" t="s">
        <v>20</v>
      </c>
      <c r="H15" s="14">
        <v>203.0</v>
      </c>
      <c r="I15" s="19">
        <v>0.1120717592592595</v>
      </c>
      <c r="J15" s="19">
        <f t="shared" si="2"/>
        <v>0.02939814815</v>
      </c>
      <c r="K15" s="20">
        <f t="shared" si="3"/>
        <v>0.005094170875</v>
      </c>
      <c r="L15" s="2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12.0</v>
      </c>
      <c r="B16" s="15" t="s">
        <v>716</v>
      </c>
      <c r="C16" s="15" t="s">
        <v>717</v>
      </c>
      <c r="D16" s="16">
        <v>32632.0</v>
      </c>
      <c r="E16" s="17">
        <f t="shared" si="1"/>
        <v>36</v>
      </c>
      <c r="F16" s="18" t="s">
        <v>25</v>
      </c>
      <c r="G16" s="15" t="s">
        <v>31</v>
      </c>
      <c r="H16" s="14">
        <v>205.0</v>
      </c>
      <c r="I16" s="19">
        <v>0.11790509259259285</v>
      </c>
      <c r="J16" s="19">
        <f t="shared" si="2"/>
        <v>0.03523148148</v>
      </c>
      <c r="K16" s="20">
        <f t="shared" si="3"/>
        <v>0.005359322391</v>
      </c>
      <c r="L16" s="2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2"/>
      <c r="B17" s="33" t="s">
        <v>718</v>
      </c>
      <c r="C17" s="33" t="s">
        <v>221</v>
      </c>
      <c r="D17" s="34">
        <v>32783.0</v>
      </c>
      <c r="E17" s="35">
        <f t="shared" si="1"/>
        <v>35</v>
      </c>
      <c r="F17" s="49" t="s">
        <v>25</v>
      </c>
      <c r="G17" s="33" t="s">
        <v>31</v>
      </c>
      <c r="H17" s="40"/>
      <c r="I17" s="36" t="s">
        <v>70</v>
      </c>
      <c r="J17" s="43"/>
      <c r="K17" s="43"/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3" t="s">
        <v>76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>
        <v>1.0</v>
      </c>
      <c r="B19" s="15" t="s">
        <v>172</v>
      </c>
      <c r="C19" s="15" t="s">
        <v>719</v>
      </c>
      <c r="D19" s="16">
        <v>30682.0</v>
      </c>
      <c r="E19" s="17">
        <f t="shared" ref="E19:E23" si="4">DATEDIF(D19,"31.08.2025","y")</f>
        <v>41</v>
      </c>
      <c r="F19" s="18" t="s">
        <v>80</v>
      </c>
      <c r="G19" s="15" t="s">
        <v>31</v>
      </c>
      <c r="H19" s="14">
        <v>209.0</v>
      </c>
      <c r="I19" s="19">
        <v>0.08761574074074097</v>
      </c>
      <c r="J19" s="19">
        <f t="shared" ref="J19:J23" si="5">I19-$I$19</f>
        <v>0</v>
      </c>
      <c r="K19" s="20">
        <f t="shared" ref="K19:K23" si="6">I19/22</f>
        <v>0.00398253367</v>
      </c>
      <c r="L19" s="21" t="s">
        <v>21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>
        <v>2.0</v>
      </c>
      <c r="B20" s="15" t="s">
        <v>720</v>
      </c>
      <c r="C20" s="15" t="s">
        <v>163</v>
      </c>
      <c r="D20" s="16">
        <v>32355.0</v>
      </c>
      <c r="E20" s="17">
        <f t="shared" si="4"/>
        <v>37</v>
      </c>
      <c r="F20" s="18" t="s">
        <v>168</v>
      </c>
      <c r="G20" s="15" t="s">
        <v>20</v>
      </c>
      <c r="H20" s="14">
        <v>219.0</v>
      </c>
      <c r="I20" s="19">
        <v>0.09781249999999997</v>
      </c>
      <c r="J20" s="19">
        <f t="shared" si="5"/>
        <v>0.01019675926</v>
      </c>
      <c r="K20" s="20">
        <f t="shared" si="6"/>
        <v>0.004446022727</v>
      </c>
      <c r="L20" s="22" t="s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3.0</v>
      </c>
      <c r="B21" s="15" t="s">
        <v>721</v>
      </c>
      <c r="C21" s="15" t="s">
        <v>448</v>
      </c>
      <c r="D21" s="16">
        <v>30225.0</v>
      </c>
      <c r="E21" s="17">
        <f t="shared" si="4"/>
        <v>42</v>
      </c>
      <c r="F21" s="18" t="s">
        <v>80</v>
      </c>
      <c r="G21" s="15" t="s">
        <v>31</v>
      </c>
      <c r="H21" s="14">
        <v>211.0</v>
      </c>
      <c r="I21" s="19">
        <v>0.11549768518518555</v>
      </c>
      <c r="J21" s="19">
        <f t="shared" si="5"/>
        <v>0.02788194444</v>
      </c>
      <c r="K21" s="20">
        <f t="shared" si="6"/>
        <v>0.005249894781</v>
      </c>
      <c r="L21" s="23" t="s">
        <v>32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>
        <v>4.0</v>
      </c>
      <c r="B22" s="15" t="s">
        <v>722</v>
      </c>
      <c r="C22" s="15" t="s">
        <v>196</v>
      </c>
      <c r="D22" s="16">
        <v>31873.0</v>
      </c>
      <c r="E22" s="17">
        <f t="shared" si="4"/>
        <v>38</v>
      </c>
      <c r="F22" s="18" t="s">
        <v>168</v>
      </c>
      <c r="G22" s="15" t="s">
        <v>31</v>
      </c>
      <c r="H22" s="14">
        <v>213.0</v>
      </c>
      <c r="I22" s="19">
        <v>0.12274305555555576</v>
      </c>
      <c r="J22" s="19">
        <f t="shared" si="5"/>
        <v>0.03512731481</v>
      </c>
      <c r="K22" s="20">
        <f t="shared" si="6"/>
        <v>0.005579229798</v>
      </c>
      <c r="L22" s="2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5.0</v>
      </c>
      <c r="B23" s="15" t="s">
        <v>723</v>
      </c>
      <c r="C23" s="15" t="s">
        <v>259</v>
      </c>
      <c r="D23" s="16">
        <v>33576.0</v>
      </c>
      <c r="E23" s="17">
        <f t="shared" si="4"/>
        <v>33</v>
      </c>
      <c r="F23" s="18" t="s">
        <v>175</v>
      </c>
      <c r="G23" s="15" t="s">
        <v>20</v>
      </c>
      <c r="H23" s="14">
        <v>204.0</v>
      </c>
      <c r="I23" s="19">
        <v>0.15349537037037064</v>
      </c>
      <c r="J23" s="19">
        <f t="shared" si="5"/>
        <v>0.06587962963</v>
      </c>
      <c r="K23" s="20">
        <f t="shared" si="6"/>
        <v>0.00697706229</v>
      </c>
      <c r="L23" s="2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" t="s">
        <v>724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" t="s">
        <v>1</v>
      </c>
      <c r="B26" s="7" t="s">
        <v>2</v>
      </c>
      <c r="C26" s="2"/>
      <c r="D26" s="2"/>
      <c r="E26" s="2"/>
      <c r="F26" s="2"/>
      <c r="G26" s="3"/>
      <c r="H26" s="5" t="s">
        <v>3</v>
      </c>
      <c r="I26" s="7" t="s">
        <v>4</v>
      </c>
      <c r="J26" s="2"/>
      <c r="K26" s="8"/>
      <c r="L26" s="5" t="s">
        <v>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9"/>
      <c r="B27" s="10" t="s">
        <v>6</v>
      </c>
      <c r="C27" s="11" t="s">
        <v>7</v>
      </c>
      <c r="D27" s="12" t="s">
        <v>8</v>
      </c>
      <c r="E27" s="11" t="s">
        <v>9</v>
      </c>
      <c r="F27" s="11" t="s">
        <v>10</v>
      </c>
      <c r="G27" s="10" t="s">
        <v>11</v>
      </c>
      <c r="H27" s="9"/>
      <c r="I27" s="10" t="s">
        <v>12</v>
      </c>
      <c r="J27" s="10" t="s">
        <v>13</v>
      </c>
      <c r="K27" s="10" t="s">
        <v>14</v>
      </c>
      <c r="L27" s="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3" t="s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>
        <v>1.0</v>
      </c>
      <c r="B29" s="15" t="s">
        <v>576</v>
      </c>
      <c r="C29" s="15" t="s">
        <v>28</v>
      </c>
      <c r="D29" s="16">
        <v>31183.0</v>
      </c>
      <c r="E29" s="17">
        <f t="shared" ref="E29:E45" si="7">DATEDIF(D29,"31.08.2025","y")</f>
        <v>40</v>
      </c>
      <c r="F29" s="18" t="s">
        <v>36</v>
      </c>
      <c r="G29" s="15" t="s">
        <v>31</v>
      </c>
      <c r="H29" s="14">
        <v>108.0</v>
      </c>
      <c r="I29" s="19">
        <v>0.03868055555555583</v>
      </c>
      <c r="J29" s="19">
        <f t="shared" ref="J29:J44" si="8">I29-$I$29</f>
        <v>0</v>
      </c>
      <c r="K29" s="20">
        <f t="shared" ref="K29:K44" si="9">I29/11</f>
        <v>0.003516414141</v>
      </c>
      <c r="L29" s="21" t="s">
        <v>21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2.0</v>
      </c>
      <c r="B30" s="15" t="s">
        <v>725</v>
      </c>
      <c r="C30" s="15" t="s">
        <v>122</v>
      </c>
      <c r="D30" s="16">
        <v>31429.0</v>
      </c>
      <c r="E30" s="17">
        <f t="shared" si="7"/>
        <v>39</v>
      </c>
      <c r="F30" s="18" t="s">
        <v>25</v>
      </c>
      <c r="G30" s="15" t="s">
        <v>20</v>
      </c>
      <c r="H30" s="14">
        <v>118.0</v>
      </c>
      <c r="I30" s="19">
        <v>0.03923611111111136</v>
      </c>
      <c r="J30" s="19">
        <f t="shared" si="8"/>
        <v>0.0005555555556</v>
      </c>
      <c r="K30" s="20">
        <f t="shared" si="9"/>
        <v>0.003566919192</v>
      </c>
      <c r="L30" s="22" t="s">
        <v>26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3.0</v>
      </c>
      <c r="B31" s="15" t="s">
        <v>726</v>
      </c>
      <c r="C31" s="15" t="s">
        <v>134</v>
      </c>
      <c r="D31" s="16">
        <v>26273.0</v>
      </c>
      <c r="E31" s="17">
        <f t="shared" si="7"/>
        <v>53</v>
      </c>
      <c r="F31" s="18" t="s">
        <v>219</v>
      </c>
      <c r="G31" s="15" t="s">
        <v>31</v>
      </c>
      <c r="H31" s="14">
        <v>116.0</v>
      </c>
      <c r="I31" s="19">
        <v>0.03935185185185219</v>
      </c>
      <c r="J31" s="19">
        <f t="shared" si="8"/>
        <v>0.0006712962963</v>
      </c>
      <c r="K31" s="20">
        <f t="shared" si="9"/>
        <v>0.003577441077</v>
      </c>
      <c r="L31" s="23" t="s">
        <v>32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4.0</v>
      </c>
      <c r="B32" s="15" t="s">
        <v>112</v>
      </c>
      <c r="C32" s="15" t="s">
        <v>113</v>
      </c>
      <c r="D32" s="16">
        <v>28326.0</v>
      </c>
      <c r="E32" s="17">
        <f t="shared" si="7"/>
        <v>48</v>
      </c>
      <c r="F32" s="18" t="s">
        <v>19</v>
      </c>
      <c r="G32" s="15" t="s">
        <v>20</v>
      </c>
      <c r="H32" s="14">
        <v>123.0</v>
      </c>
      <c r="I32" s="19">
        <v>0.039467592592592804</v>
      </c>
      <c r="J32" s="19">
        <f t="shared" si="8"/>
        <v>0.000787037037</v>
      </c>
      <c r="K32" s="20">
        <f t="shared" si="9"/>
        <v>0.003587962963</v>
      </c>
      <c r="L32" s="2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5.0</v>
      </c>
      <c r="B33" s="15" t="s">
        <v>577</v>
      </c>
      <c r="C33" s="15" t="s">
        <v>419</v>
      </c>
      <c r="D33" s="16">
        <v>31438.0</v>
      </c>
      <c r="E33" s="17">
        <f t="shared" si="7"/>
        <v>39</v>
      </c>
      <c r="F33" s="18" t="s">
        <v>25</v>
      </c>
      <c r="G33" s="15" t="s">
        <v>727</v>
      </c>
      <c r="H33" s="14">
        <v>106.0</v>
      </c>
      <c r="I33" s="19">
        <v>0.04028935185185201</v>
      </c>
      <c r="J33" s="19">
        <f t="shared" si="8"/>
        <v>0.001608796296</v>
      </c>
      <c r="K33" s="20">
        <f t="shared" si="9"/>
        <v>0.00366266835</v>
      </c>
      <c r="L33" s="2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6.0</v>
      </c>
      <c r="B34" s="15" t="s">
        <v>728</v>
      </c>
      <c r="C34" s="15" t="s">
        <v>68</v>
      </c>
      <c r="D34" s="16">
        <v>34357.0</v>
      </c>
      <c r="E34" s="17">
        <f t="shared" si="7"/>
        <v>31</v>
      </c>
      <c r="F34" s="18" t="s">
        <v>30</v>
      </c>
      <c r="G34" s="15" t="s">
        <v>31</v>
      </c>
      <c r="H34" s="14">
        <v>114.0</v>
      </c>
      <c r="I34" s="19">
        <v>0.04098379629629656</v>
      </c>
      <c r="J34" s="19">
        <f t="shared" si="8"/>
        <v>0.002303240741</v>
      </c>
      <c r="K34" s="20">
        <f t="shared" si="9"/>
        <v>0.003725799663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7.0</v>
      </c>
      <c r="B35" s="15" t="s">
        <v>729</v>
      </c>
      <c r="C35" s="15" t="s">
        <v>50</v>
      </c>
      <c r="D35" s="16">
        <v>32688.0</v>
      </c>
      <c r="E35" s="17">
        <f t="shared" si="7"/>
        <v>36</v>
      </c>
      <c r="F35" s="18" t="s">
        <v>25</v>
      </c>
      <c r="G35" s="15" t="s">
        <v>31</v>
      </c>
      <c r="H35" s="14">
        <v>102.0</v>
      </c>
      <c r="I35" s="19">
        <v>0.044062500000000004</v>
      </c>
      <c r="J35" s="19">
        <f t="shared" si="8"/>
        <v>0.005381944444</v>
      </c>
      <c r="K35" s="20">
        <f t="shared" si="9"/>
        <v>0.004005681818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8.0</v>
      </c>
      <c r="B36" s="15" t="s">
        <v>730</v>
      </c>
      <c r="C36" s="15" t="s">
        <v>38</v>
      </c>
      <c r="D36" s="16">
        <v>28915.0</v>
      </c>
      <c r="E36" s="17">
        <f t="shared" si="7"/>
        <v>46</v>
      </c>
      <c r="F36" s="18" t="s">
        <v>19</v>
      </c>
      <c r="G36" s="15" t="s">
        <v>31</v>
      </c>
      <c r="H36" s="14">
        <v>121.0</v>
      </c>
      <c r="I36" s="19">
        <v>0.05065972222222259</v>
      </c>
      <c r="J36" s="19">
        <f t="shared" si="8"/>
        <v>0.01197916667</v>
      </c>
      <c r="K36" s="20">
        <f t="shared" si="9"/>
        <v>0.004605429293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9.0</v>
      </c>
      <c r="B37" s="15" t="s">
        <v>731</v>
      </c>
      <c r="C37" s="15" t="s">
        <v>543</v>
      </c>
      <c r="D37" s="16">
        <v>31525.0</v>
      </c>
      <c r="E37" s="17">
        <f t="shared" si="7"/>
        <v>39</v>
      </c>
      <c r="F37" s="18" t="s">
        <v>25</v>
      </c>
      <c r="G37" s="15" t="s">
        <v>31</v>
      </c>
      <c r="H37" s="14">
        <v>109.0</v>
      </c>
      <c r="I37" s="19">
        <v>0.05155092592592614</v>
      </c>
      <c r="J37" s="19">
        <f t="shared" si="8"/>
        <v>0.01287037037</v>
      </c>
      <c r="K37" s="20">
        <f t="shared" si="9"/>
        <v>0.004686447811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10.0</v>
      </c>
      <c r="B38" s="15" t="s">
        <v>732</v>
      </c>
      <c r="C38" s="15" t="s">
        <v>122</v>
      </c>
      <c r="D38" s="16">
        <v>31194.0</v>
      </c>
      <c r="E38" s="17">
        <f t="shared" si="7"/>
        <v>40</v>
      </c>
      <c r="F38" s="18" t="s">
        <v>36</v>
      </c>
      <c r="G38" s="15" t="s">
        <v>31</v>
      </c>
      <c r="H38" s="14">
        <v>143.0</v>
      </c>
      <c r="I38" s="19">
        <v>0.052777777777778145</v>
      </c>
      <c r="J38" s="19">
        <f t="shared" si="8"/>
        <v>0.01409722222</v>
      </c>
      <c r="K38" s="20">
        <f t="shared" si="9"/>
        <v>0.004797979798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11.0</v>
      </c>
      <c r="B39" s="15" t="s">
        <v>571</v>
      </c>
      <c r="C39" s="15" t="s">
        <v>65</v>
      </c>
      <c r="D39" s="16">
        <v>33613.0</v>
      </c>
      <c r="E39" s="17">
        <f t="shared" si="7"/>
        <v>33</v>
      </c>
      <c r="F39" s="18" t="s">
        <v>30</v>
      </c>
      <c r="G39" s="15" t="s">
        <v>31</v>
      </c>
      <c r="H39" s="14">
        <v>146.0</v>
      </c>
      <c r="I39" s="19">
        <v>0.053657407407407764</v>
      </c>
      <c r="J39" s="19">
        <f t="shared" si="8"/>
        <v>0.01497685185</v>
      </c>
      <c r="K39" s="20">
        <f t="shared" si="9"/>
        <v>0.004877946128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12.0</v>
      </c>
      <c r="B40" s="15" t="s">
        <v>733</v>
      </c>
      <c r="C40" s="15" t="s">
        <v>55</v>
      </c>
      <c r="D40" s="16">
        <v>31340.0</v>
      </c>
      <c r="E40" s="17">
        <f t="shared" si="7"/>
        <v>39</v>
      </c>
      <c r="F40" s="18" t="s">
        <v>25</v>
      </c>
      <c r="G40" s="15" t="s">
        <v>31</v>
      </c>
      <c r="H40" s="14">
        <v>115.0</v>
      </c>
      <c r="I40" s="19">
        <v>0.054201388888889146</v>
      </c>
      <c r="J40" s="19">
        <f t="shared" si="8"/>
        <v>0.01552083333</v>
      </c>
      <c r="K40" s="20">
        <f t="shared" si="9"/>
        <v>0.00492739899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13.0</v>
      </c>
      <c r="B41" s="15" t="s">
        <v>734</v>
      </c>
      <c r="C41" s="15" t="s">
        <v>45</v>
      </c>
      <c r="D41" s="16">
        <v>39686.0</v>
      </c>
      <c r="E41" s="17">
        <f t="shared" si="7"/>
        <v>17</v>
      </c>
      <c r="F41" s="18" t="s">
        <v>253</v>
      </c>
      <c r="G41" s="15" t="s">
        <v>31</v>
      </c>
      <c r="H41" s="14">
        <v>138.0</v>
      </c>
      <c r="I41" s="19">
        <v>0.05546296296296327</v>
      </c>
      <c r="J41" s="19">
        <f t="shared" si="8"/>
        <v>0.01678240741</v>
      </c>
      <c r="K41" s="20">
        <f t="shared" si="9"/>
        <v>0.005042087542</v>
      </c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14.0</v>
      </c>
      <c r="B42" s="15" t="s">
        <v>735</v>
      </c>
      <c r="C42" s="15" t="s">
        <v>38</v>
      </c>
      <c r="D42" s="16">
        <v>32543.0</v>
      </c>
      <c r="E42" s="17">
        <f t="shared" si="7"/>
        <v>36</v>
      </c>
      <c r="F42" s="18" t="s">
        <v>25</v>
      </c>
      <c r="G42" s="15" t="s">
        <v>31</v>
      </c>
      <c r="H42" s="14">
        <v>135.0</v>
      </c>
      <c r="I42" s="19">
        <v>0.05555555555555591</v>
      </c>
      <c r="J42" s="19">
        <f t="shared" si="8"/>
        <v>0.016875</v>
      </c>
      <c r="K42" s="20">
        <f t="shared" si="9"/>
        <v>0.005050505051</v>
      </c>
      <c r="L42" s="2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15.0</v>
      </c>
      <c r="B43" s="15" t="s">
        <v>736</v>
      </c>
      <c r="C43" s="15" t="s">
        <v>122</v>
      </c>
      <c r="D43" s="16">
        <v>32233.0</v>
      </c>
      <c r="E43" s="17">
        <f t="shared" si="7"/>
        <v>37</v>
      </c>
      <c r="F43" s="18" t="s">
        <v>25</v>
      </c>
      <c r="G43" s="15" t="s">
        <v>20</v>
      </c>
      <c r="H43" s="14">
        <v>142.0</v>
      </c>
      <c r="I43" s="19">
        <v>0.07333333333333358</v>
      </c>
      <c r="J43" s="19">
        <f t="shared" si="8"/>
        <v>0.03465277778</v>
      </c>
      <c r="K43" s="20">
        <f t="shared" si="9"/>
        <v>0.006666666667</v>
      </c>
      <c r="L43" s="2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>
        <v>16.0</v>
      </c>
      <c r="B44" s="15" t="s">
        <v>229</v>
      </c>
      <c r="C44" s="15" t="s">
        <v>230</v>
      </c>
      <c r="D44" s="16">
        <v>34742.0</v>
      </c>
      <c r="E44" s="17">
        <f t="shared" si="7"/>
        <v>30</v>
      </c>
      <c r="F44" s="18" t="s">
        <v>30</v>
      </c>
      <c r="G44" s="15" t="s">
        <v>20</v>
      </c>
      <c r="H44" s="14">
        <v>126.0</v>
      </c>
      <c r="I44" s="19">
        <v>0.08428240740740767</v>
      </c>
      <c r="J44" s="19">
        <f t="shared" si="8"/>
        <v>0.04560185185</v>
      </c>
      <c r="K44" s="20">
        <f t="shared" si="9"/>
        <v>0.007662037037</v>
      </c>
      <c r="L44" s="2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2"/>
      <c r="B45" s="33" t="s">
        <v>232</v>
      </c>
      <c r="C45" s="33" t="s">
        <v>134</v>
      </c>
      <c r="D45" s="34">
        <v>32574.0</v>
      </c>
      <c r="E45" s="35">
        <f t="shared" si="7"/>
        <v>36</v>
      </c>
      <c r="F45" s="49" t="s">
        <v>25</v>
      </c>
      <c r="G45" s="33" t="s">
        <v>20</v>
      </c>
      <c r="H45" s="40"/>
      <c r="I45" s="36" t="s">
        <v>70</v>
      </c>
      <c r="J45" s="43"/>
      <c r="K45" s="43"/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3" t="s">
        <v>76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1.0</v>
      </c>
      <c r="B47" s="15" t="s">
        <v>737</v>
      </c>
      <c r="C47" s="15" t="s">
        <v>564</v>
      </c>
      <c r="D47" s="16">
        <v>33472.0</v>
      </c>
      <c r="E47" s="17">
        <f t="shared" ref="E47:E73" si="10">DATEDIF(D47,"31.08.2025","y")</f>
        <v>34</v>
      </c>
      <c r="F47" s="18" t="s">
        <v>175</v>
      </c>
      <c r="G47" s="15" t="s">
        <v>20</v>
      </c>
      <c r="H47" s="14">
        <v>120.0</v>
      </c>
      <c r="I47" s="19">
        <v>0.038738425925926245</v>
      </c>
      <c r="J47" s="19">
        <f t="shared" ref="J47:J70" si="11">I47-$I$47</f>
        <v>0</v>
      </c>
      <c r="K47" s="20">
        <f t="shared" ref="K47:K70" si="12">I47/11</f>
        <v>0.003521675084</v>
      </c>
      <c r="L47" s="21" t="s">
        <v>21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2.0</v>
      </c>
      <c r="B48" s="15" t="s">
        <v>738</v>
      </c>
      <c r="C48" s="15" t="s">
        <v>170</v>
      </c>
      <c r="D48" s="16">
        <v>34987.0</v>
      </c>
      <c r="E48" s="17">
        <f t="shared" si="10"/>
        <v>29</v>
      </c>
      <c r="F48" s="18" t="s">
        <v>175</v>
      </c>
      <c r="G48" s="15" t="s">
        <v>31</v>
      </c>
      <c r="H48" s="14">
        <v>131.0</v>
      </c>
      <c r="I48" s="19">
        <v>0.03939814814814846</v>
      </c>
      <c r="J48" s="19">
        <f t="shared" si="11"/>
        <v>0.0006597222222</v>
      </c>
      <c r="K48" s="20">
        <f t="shared" si="12"/>
        <v>0.003581649832</v>
      </c>
      <c r="L48" s="22" t="s">
        <v>26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3.0</v>
      </c>
      <c r="B49" s="15" t="s">
        <v>155</v>
      </c>
      <c r="C49" s="15" t="s">
        <v>156</v>
      </c>
      <c r="D49" s="16">
        <v>30141.0</v>
      </c>
      <c r="E49" s="17">
        <f t="shared" si="10"/>
        <v>43</v>
      </c>
      <c r="F49" s="18" t="s">
        <v>80</v>
      </c>
      <c r="G49" s="15" t="s">
        <v>31</v>
      </c>
      <c r="H49" s="14">
        <v>119.0</v>
      </c>
      <c r="I49" s="19">
        <v>0.03940972222222239</v>
      </c>
      <c r="J49" s="19">
        <f t="shared" si="11"/>
        <v>0.0006712962963</v>
      </c>
      <c r="K49" s="20">
        <f t="shared" si="12"/>
        <v>0.00358270202</v>
      </c>
      <c r="L49" s="23" t="s">
        <v>32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4.0</v>
      </c>
      <c r="B50" s="15" t="s">
        <v>739</v>
      </c>
      <c r="C50" s="15" t="s">
        <v>182</v>
      </c>
      <c r="D50" s="16">
        <v>31470.0</v>
      </c>
      <c r="E50" s="17">
        <f t="shared" si="10"/>
        <v>39</v>
      </c>
      <c r="F50" s="18" t="s">
        <v>168</v>
      </c>
      <c r="G50" s="15" t="s">
        <v>31</v>
      </c>
      <c r="H50" s="14">
        <v>113.0</v>
      </c>
      <c r="I50" s="19">
        <v>0.041493055555555824</v>
      </c>
      <c r="J50" s="19">
        <f t="shared" si="11"/>
        <v>0.00275462963</v>
      </c>
      <c r="K50" s="20">
        <f t="shared" si="12"/>
        <v>0.00377209596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5.0</v>
      </c>
      <c r="B51" s="15" t="s">
        <v>740</v>
      </c>
      <c r="C51" s="15" t="s">
        <v>82</v>
      </c>
      <c r="D51" s="16">
        <v>34697.0</v>
      </c>
      <c r="E51" s="17">
        <f t="shared" si="10"/>
        <v>30</v>
      </c>
      <c r="F51" s="18" t="s">
        <v>175</v>
      </c>
      <c r="G51" s="15" t="s">
        <v>31</v>
      </c>
      <c r="H51" s="14">
        <v>117.0</v>
      </c>
      <c r="I51" s="19">
        <v>0.04399305555555588</v>
      </c>
      <c r="J51" s="19">
        <f t="shared" si="11"/>
        <v>0.00525462963</v>
      </c>
      <c r="K51" s="20">
        <f t="shared" si="12"/>
        <v>0.003999368687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6.0</v>
      </c>
      <c r="B52" s="15" t="s">
        <v>165</v>
      </c>
      <c r="C52" s="15" t="s">
        <v>448</v>
      </c>
      <c r="D52" s="16">
        <v>29565.0</v>
      </c>
      <c r="E52" s="17">
        <f t="shared" si="10"/>
        <v>44</v>
      </c>
      <c r="F52" s="18" t="s">
        <v>80</v>
      </c>
      <c r="G52" s="15" t="s">
        <v>20</v>
      </c>
      <c r="H52" s="14">
        <v>132.0</v>
      </c>
      <c r="I52" s="19">
        <v>0.0510763888888891</v>
      </c>
      <c r="J52" s="19">
        <f t="shared" si="11"/>
        <v>0.01233796296</v>
      </c>
      <c r="K52" s="20">
        <f t="shared" si="12"/>
        <v>0.004643308081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7.0</v>
      </c>
      <c r="B53" s="15" t="s">
        <v>741</v>
      </c>
      <c r="C53" s="15" t="s">
        <v>78</v>
      </c>
      <c r="D53" s="16">
        <v>31622.0</v>
      </c>
      <c r="E53" s="17">
        <f t="shared" si="10"/>
        <v>39</v>
      </c>
      <c r="F53" s="18" t="s">
        <v>168</v>
      </c>
      <c r="G53" s="15" t="s">
        <v>20</v>
      </c>
      <c r="H53" s="14">
        <v>103.0</v>
      </c>
      <c r="I53" s="19">
        <v>0.05418981481481511</v>
      </c>
      <c r="J53" s="19">
        <f t="shared" si="11"/>
        <v>0.01545138889</v>
      </c>
      <c r="K53" s="20">
        <f t="shared" si="12"/>
        <v>0.004926346801</v>
      </c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>
        <v>8.0</v>
      </c>
      <c r="B54" s="15" t="s">
        <v>698</v>
      </c>
      <c r="C54" s="15" t="s">
        <v>78</v>
      </c>
      <c r="D54" s="16">
        <v>32316.0</v>
      </c>
      <c r="E54" s="17">
        <f t="shared" si="10"/>
        <v>37</v>
      </c>
      <c r="F54" s="18" t="s">
        <v>168</v>
      </c>
      <c r="G54" s="15" t="s">
        <v>31</v>
      </c>
      <c r="H54" s="14">
        <v>110.0</v>
      </c>
      <c r="I54" s="19">
        <v>0.0586689814814817</v>
      </c>
      <c r="J54" s="19">
        <f t="shared" si="11"/>
        <v>0.01993055556</v>
      </c>
      <c r="K54" s="20">
        <f t="shared" si="12"/>
        <v>0.005333543771</v>
      </c>
      <c r="L54" s="2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>
        <v>9.0</v>
      </c>
      <c r="B55" s="15" t="s">
        <v>742</v>
      </c>
      <c r="C55" s="15" t="s">
        <v>448</v>
      </c>
      <c r="D55" s="16">
        <v>33999.0</v>
      </c>
      <c r="E55" s="17">
        <f t="shared" si="10"/>
        <v>32</v>
      </c>
      <c r="F55" s="18" t="s">
        <v>175</v>
      </c>
      <c r="G55" s="15" t="s">
        <v>31</v>
      </c>
      <c r="H55" s="14">
        <v>145.0</v>
      </c>
      <c r="I55" s="19">
        <v>0.0610995370370373</v>
      </c>
      <c r="J55" s="19">
        <f t="shared" si="11"/>
        <v>0.02236111111</v>
      </c>
      <c r="K55" s="20">
        <f t="shared" si="12"/>
        <v>0.005554503367</v>
      </c>
      <c r="L55" s="2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>
        <v>10.0</v>
      </c>
      <c r="B56" s="15" t="s">
        <v>651</v>
      </c>
      <c r="C56" s="15" t="s">
        <v>652</v>
      </c>
      <c r="D56" s="16">
        <v>22050.0</v>
      </c>
      <c r="E56" s="17">
        <f t="shared" si="10"/>
        <v>65</v>
      </c>
      <c r="F56" s="18" t="s">
        <v>653</v>
      </c>
      <c r="G56" s="15" t="s">
        <v>547</v>
      </c>
      <c r="H56" s="14">
        <v>207.0</v>
      </c>
      <c r="I56" s="19">
        <v>0.062175925925926245</v>
      </c>
      <c r="J56" s="19">
        <f t="shared" si="11"/>
        <v>0.0234375</v>
      </c>
      <c r="K56" s="20">
        <f t="shared" si="12"/>
        <v>0.005652356902</v>
      </c>
      <c r="L56" s="2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>
        <v>11.0</v>
      </c>
      <c r="B57" s="15" t="s">
        <v>743</v>
      </c>
      <c r="C57" s="15" t="s">
        <v>262</v>
      </c>
      <c r="D57" s="16">
        <v>32046.0</v>
      </c>
      <c r="E57" s="17">
        <f t="shared" si="10"/>
        <v>37</v>
      </c>
      <c r="F57" s="18" t="s">
        <v>168</v>
      </c>
      <c r="G57" s="15" t="s">
        <v>31</v>
      </c>
      <c r="H57" s="14">
        <v>125.0</v>
      </c>
      <c r="I57" s="19">
        <v>0.06368055555555585</v>
      </c>
      <c r="J57" s="19">
        <f t="shared" si="11"/>
        <v>0.02494212963</v>
      </c>
      <c r="K57" s="20">
        <f t="shared" si="12"/>
        <v>0.005789141414</v>
      </c>
      <c r="L57" s="2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12.0</v>
      </c>
      <c r="B58" s="15" t="s">
        <v>744</v>
      </c>
      <c r="C58" s="15" t="s">
        <v>522</v>
      </c>
      <c r="D58" s="16">
        <v>31355.0</v>
      </c>
      <c r="E58" s="17">
        <f t="shared" si="10"/>
        <v>39</v>
      </c>
      <c r="F58" s="18" t="s">
        <v>168</v>
      </c>
      <c r="G58" s="15" t="s">
        <v>31</v>
      </c>
      <c r="H58" s="14">
        <v>144.0</v>
      </c>
      <c r="I58" s="19">
        <v>0.0657986111111114</v>
      </c>
      <c r="J58" s="19">
        <f t="shared" si="11"/>
        <v>0.02706018519</v>
      </c>
      <c r="K58" s="20">
        <f t="shared" si="12"/>
        <v>0.005981691919</v>
      </c>
      <c r="L58" s="2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>
        <v>13.0</v>
      </c>
      <c r="B59" s="15" t="s">
        <v>745</v>
      </c>
      <c r="C59" s="15" t="s">
        <v>454</v>
      </c>
      <c r="D59" s="16">
        <v>31295.0</v>
      </c>
      <c r="E59" s="17">
        <f t="shared" si="10"/>
        <v>39</v>
      </c>
      <c r="F59" s="18" t="s">
        <v>168</v>
      </c>
      <c r="G59" s="15" t="s">
        <v>31</v>
      </c>
      <c r="H59" s="14">
        <v>136.0</v>
      </c>
      <c r="I59" s="19">
        <v>0.06591435185185213</v>
      </c>
      <c r="J59" s="19">
        <f t="shared" si="11"/>
        <v>0.02717592593</v>
      </c>
      <c r="K59" s="20">
        <f t="shared" si="12"/>
        <v>0.005992213805</v>
      </c>
      <c r="L59" s="2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>
        <v>14.0</v>
      </c>
      <c r="B60" s="15" t="s">
        <v>746</v>
      </c>
      <c r="C60" s="15" t="s">
        <v>196</v>
      </c>
      <c r="D60" s="16">
        <v>31310.0</v>
      </c>
      <c r="E60" s="17">
        <f t="shared" si="10"/>
        <v>39</v>
      </c>
      <c r="F60" s="18" t="s">
        <v>168</v>
      </c>
      <c r="G60" s="15" t="s">
        <v>31</v>
      </c>
      <c r="H60" s="14">
        <v>137.0</v>
      </c>
      <c r="I60" s="19">
        <v>0.06627314814814844</v>
      </c>
      <c r="J60" s="19">
        <f t="shared" si="11"/>
        <v>0.02753472222</v>
      </c>
      <c r="K60" s="20">
        <f t="shared" si="12"/>
        <v>0.00602483165</v>
      </c>
      <c r="L60" s="2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>
        <v>15.0</v>
      </c>
      <c r="B61" s="15" t="s">
        <v>747</v>
      </c>
      <c r="C61" s="15" t="s">
        <v>522</v>
      </c>
      <c r="D61" s="16">
        <v>35478.0</v>
      </c>
      <c r="E61" s="17">
        <f t="shared" si="10"/>
        <v>28</v>
      </c>
      <c r="F61" s="18" t="s">
        <v>175</v>
      </c>
      <c r="G61" s="15" t="s">
        <v>31</v>
      </c>
      <c r="H61" s="14">
        <v>105.0</v>
      </c>
      <c r="I61" s="19">
        <v>0.06642361111111128</v>
      </c>
      <c r="J61" s="19">
        <f t="shared" si="11"/>
        <v>0.02768518519</v>
      </c>
      <c r="K61" s="20">
        <f t="shared" si="12"/>
        <v>0.006038510101</v>
      </c>
      <c r="L61" s="2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4">
        <v>16.0</v>
      </c>
      <c r="B62" s="15" t="s">
        <v>748</v>
      </c>
      <c r="C62" s="15" t="s">
        <v>159</v>
      </c>
      <c r="D62" s="16">
        <v>26619.0</v>
      </c>
      <c r="E62" s="17">
        <f t="shared" si="10"/>
        <v>52</v>
      </c>
      <c r="F62" s="18" t="s">
        <v>161</v>
      </c>
      <c r="G62" s="15" t="s">
        <v>20</v>
      </c>
      <c r="H62" s="14">
        <v>112.0</v>
      </c>
      <c r="I62" s="19">
        <v>0.07160879629629657</v>
      </c>
      <c r="J62" s="19">
        <f t="shared" si="11"/>
        <v>0.03287037037</v>
      </c>
      <c r="K62" s="20">
        <f t="shared" si="12"/>
        <v>0.006509890572</v>
      </c>
      <c r="L62" s="2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17.0</v>
      </c>
      <c r="B63" s="15" t="s">
        <v>749</v>
      </c>
      <c r="C63" s="15" t="s">
        <v>750</v>
      </c>
      <c r="D63" s="16">
        <v>33099.0</v>
      </c>
      <c r="E63" s="17">
        <f t="shared" si="10"/>
        <v>35</v>
      </c>
      <c r="F63" s="18" t="s">
        <v>168</v>
      </c>
      <c r="G63" s="15" t="s">
        <v>20</v>
      </c>
      <c r="H63" s="14">
        <v>111.0</v>
      </c>
      <c r="I63" s="19">
        <v>0.07333333333333358</v>
      </c>
      <c r="J63" s="19">
        <f t="shared" si="11"/>
        <v>0.03459490741</v>
      </c>
      <c r="K63" s="20">
        <f t="shared" si="12"/>
        <v>0.006666666667</v>
      </c>
      <c r="L63" s="2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18.0</v>
      </c>
      <c r="B64" s="15" t="s">
        <v>751</v>
      </c>
      <c r="C64" s="15" t="s">
        <v>550</v>
      </c>
      <c r="D64" s="16">
        <v>28081.0</v>
      </c>
      <c r="E64" s="17">
        <f t="shared" si="10"/>
        <v>48</v>
      </c>
      <c r="F64" s="18" t="s">
        <v>84</v>
      </c>
      <c r="G64" s="15" t="s">
        <v>20</v>
      </c>
      <c r="H64" s="14">
        <v>130.0</v>
      </c>
      <c r="I64" s="19">
        <v>0.07550925925925955</v>
      </c>
      <c r="J64" s="19">
        <f t="shared" si="11"/>
        <v>0.03677083333</v>
      </c>
      <c r="K64" s="20">
        <f t="shared" si="12"/>
        <v>0.006864478114</v>
      </c>
      <c r="L64" s="2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19.0</v>
      </c>
      <c r="B65" s="15" t="s">
        <v>752</v>
      </c>
      <c r="C65" s="15" t="s">
        <v>156</v>
      </c>
      <c r="D65" s="16">
        <v>34079.0</v>
      </c>
      <c r="E65" s="17">
        <f t="shared" si="10"/>
        <v>32</v>
      </c>
      <c r="F65" s="18" t="s">
        <v>175</v>
      </c>
      <c r="G65" s="15" t="s">
        <v>31</v>
      </c>
      <c r="H65" s="14">
        <v>122.0</v>
      </c>
      <c r="I65" s="19">
        <v>0.08456018518518538</v>
      </c>
      <c r="J65" s="19">
        <f t="shared" si="11"/>
        <v>0.04582175926</v>
      </c>
      <c r="K65" s="20">
        <f t="shared" si="12"/>
        <v>0.007687289562</v>
      </c>
      <c r="L65" s="2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20.0</v>
      </c>
      <c r="B66" s="15" t="s">
        <v>753</v>
      </c>
      <c r="C66" s="15" t="s">
        <v>508</v>
      </c>
      <c r="D66" s="16">
        <v>34057.0</v>
      </c>
      <c r="E66" s="17">
        <f t="shared" si="10"/>
        <v>32</v>
      </c>
      <c r="F66" s="18" t="s">
        <v>175</v>
      </c>
      <c r="G66" s="15" t="s">
        <v>31</v>
      </c>
      <c r="H66" s="14">
        <v>101.0</v>
      </c>
      <c r="I66" s="19">
        <v>0.08540509259259255</v>
      </c>
      <c r="J66" s="19">
        <f t="shared" si="11"/>
        <v>0.04666666667</v>
      </c>
      <c r="K66" s="20">
        <f t="shared" si="12"/>
        <v>0.007764099327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21.0</v>
      </c>
      <c r="B67" s="15" t="s">
        <v>754</v>
      </c>
      <c r="C67" s="15" t="s">
        <v>452</v>
      </c>
      <c r="D67" s="16">
        <v>37676.0</v>
      </c>
      <c r="E67" s="17">
        <f t="shared" si="10"/>
        <v>22</v>
      </c>
      <c r="F67" s="18" t="s">
        <v>175</v>
      </c>
      <c r="G67" s="15" t="s">
        <v>31</v>
      </c>
      <c r="H67" s="14">
        <v>141.0</v>
      </c>
      <c r="I67" s="19">
        <v>0.09011574074074102</v>
      </c>
      <c r="J67" s="19">
        <f t="shared" si="11"/>
        <v>0.05137731481</v>
      </c>
      <c r="K67" s="20">
        <f t="shared" si="12"/>
        <v>0.008192340067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22.0</v>
      </c>
      <c r="B68" s="15" t="s">
        <v>268</v>
      </c>
      <c r="C68" s="15" t="s">
        <v>448</v>
      </c>
      <c r="D68" s="16">
        <v>30886.0</v>
      </c>
      <c r="E68" s="17">
        <f t="shared" si="10"/>
        <v>41</v>
      </c>
      <c r="F68" s="18" t="s">
        <v>80</v>
      </c>
      <c r="G68" s="15" t="s">
        <v>31</v>
      </c>
      <c r="H68" s="14">
        <v>140.0</v>
      </c>
      <c r="I68" s="19">
        <v>0.0904629629629633</v>
      </c>
      <c r="J68" s="19">
        <f t="shared" si="11"/>
        <v>0.05172453704</v>
      </c>
      <c r="K68" s="20">
        <f t="shared" si="12"/>
        <v>0.008223905724</v>
      </c>
      <c r="L68" s="2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23.0</v>
      </c>
      <c r="B69" s="15" t="s">
        <v>279</v>
      </c>
      <c r="C69" s="15" t="s">
        <v>159</v>
      </c>
      <c r="D69" s="16">
        <v>28316.0</v>
      </c>
      <c r="E69" s="17">
        <f t="shared" si="10"/>
        <v>48</v>
      </c>
      <c r="F69" s="18" t="s">
        <v>84</v>
      </c>
      <c r="G69" s="15" t="s">
        <v>20</v>
      </c>
      <c r="H69" s="14">
        <v>107.0</v>
      </c>
      <c r="I69" s="19">
        <v>0.09267361111111139</v>
      </c>
      <c r="J69" s="19">
        <f t="shared" si="11"/>
        <v>0.05393518519</v>
      </c>
      <c r="K69" s="20">
        <f t="shared" si="12"/>
        <v>0.008424873737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24.0</v>
      </c>
      <c r="B70" s="15" t="s">
        <v>755</v>
      </c>
      <c r="C70" s="15" t="s">
        <v>159</v>
      </c>
      <c r="D70" s="16">
        <v>28821.0</v>
      </c>
      <c r="E70" s="17">
        <f t="shared" si="10"/>
        <v>46</v>
      </c>
      <c r="F70" s="18" t="s">
        <v>84</v>
      </c>
      <c r="G70" s="15" t="s">
        <v>31</v>
      </c>
      <c r="H70" s="14">
        <v>124.0</v>
      </c>
      <c r="I70" s="19">
        <v>0.09305555555555578</v>
      </c>
      <c r="J70" s="19">
        <f t="shared" si="11"/>
        <v>0.05431712963</v>
      </c>
      <c r="K70" s="20">
        <f t="shared" si="12"/>
        <v>0.00845959596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2"/>
      <c r="B71" s="33" t="s">
        <v>756</v>
      </c>
      <c r="C71" s="33" t="s">
        <v>159</v>
      </c>
      <c r="D71" s="34">
        <v>29314.0</v>
      </c>
      <c r="E71" s="35">
        <f t="shared" si="10"/>
        <v>45</v>
      </c>
      <c r="F71" s="49" t="s">
        <v>84</v>
      </c>
      <c r="G71" s="33" t="s">
        <v>31</v>
      </c>
      <c r="H71" s="32"/>
      <c r="I71" s="36" t="s">
        <v>70</v>
      </c>
      <c r="J71" s="36"/>
      <c r="K71" s="36"/>
      <c r="L71" s="38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2"/>
      <c r="B72" s="33" t="s">
        <v>757</v>
      </c>
      <c r="C72" s="33" t="s">
        <v>156</v>
      </c>
      <c r="D72" s="34">
        <v>26686.0</v>
      </c>
      <c r="E72" s="35">
        <f t="shared" si="10"/>
        <v>52</v>
      </c>
      <c r="F72" s="49" t="s">
        <v>161</v>
      </c>
      <c r="G72" s="33" t="s">
        <v>20</v>
      </c>
      <c r="H72" s="32"/>
      <c r="I72" s="36" t="s">
        <v>70</v>
      </c>
      <c r="J72" s="36"/>
      <c r="K72" s="36"/>
      <c r="L72" s="38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2"/>
      <c r="B73" s="33" t="s">
        <v>758</v>
      </c>
      <c r="C73" s="33" t="s">
        <v>159</v>
      </c>
      <c r="D73" s="34">
        <v>28851.0</v>
      </c>
      <c r="E73" s="35">
        <f t="shared" si="10"/>
        <v>46</v>
      </c>
      <c r="F73" s="49" t="s">
        <v>84</v>
      </c>
      <c r="G73" s="33" t="s">
        <v>20</v>
      </c>
      <c r="H73" s="32"/>
      <c r="I73" s="36" t="s">
        <v>70</v>
      </c>
      <c r="J73" s="36"/>
      <c r="K73" s="36"/>
      <c r="L73" s="3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" t="s">
        <v>759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" t="s">
        <v>1</v>
      </c>
      <c r="B76" s="7" t="s">
        <v>2</v>
      </c>
      <c r="C76" s="2"/>
      <c r="D76" s="2"/>
      <c r="E76" s="2"/>
      <c r="F76" s="2"/>
      <c r="G76" s="3"/>
      <c r="H76" s="5" t="s">
        <v>3</v>
      </c>
      <c r="I76" s="7" t="s">
        <v>4</v>
      </c>
      <c r="J76" s="2"/>
      <c r="K76" s="8"/>
      <c r="L76" s="5" t="s">
        <v>5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9"/>
      <c r="B77" s="10" t="s">
        <v>6</v>
      </c>
      <c r="C77" s="11" t="s">
        <v>7</v>
      </c>
      <c r="D77" s="12" t="s">
        <v>8</v>
      </c>
      <c r="E77" s="11" t="s">
        <v>9</v>
      </c>
      <c r="F77" s="11" t="s">
        <v>10</v>
      </c>
      <c r="G77" s="10" t="s">
        <v>11</v>
      </c>
      <c r="H77" s="9"/>
      <c r="I77" s="10" t="s">
        <v>12</v>
      </c>
      <c r="J77" s="10" t="s">
        <v>13</v>
      </c>
      <c r="K77" s="10" t="s">
        <v>14</v>
      </c>
      <c r="L77" s="9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3" t="s">
        <v>15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>
        <v>1.0</v>
      </c>
      <c r="B79" s="15" t="s">
        <v>760</v>
      </c>
      <c r="C79" s="15" t="s">
        <v>217</v>
      </c>
      <c r="D79" s="16">
        <v>33446.0</v>
      </c>
      <c r="E79" s="17">
        <f t="shared" ref="E79:E84" si="13">DATEDIF(D79,"31.08.2025","y")</f>
        <v>34</v>
      </c>
      <c r="F79" s="18" t="s">
        <v>30</v>
      </c>
      <c r="G79" s="15" t="s">
        <v>31</v>
      </c>
      <c r="H79" s="14">
        <v>65.0</v>
      </c>
      <c r="I79" s="19">
        <v>0.03434027777777782</v>
      </c>
      <c r="J79" s="19">
        <f t="shared" ref="J79:J83" si="14">I79-$I$79</f>
        <v>0</v>
      </c>
      <c r="K79" s="20">
        <f t="shared" ref="K79:K83" si="15">I79/6.2</f>
        <v>0.00553875448</v>
      </c>
      <c r="L79" s="21" t="s">
        <v>21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>
        <v>2.0</v>
      </c>
      <c r="B80" s="15" t="s">
        <v>243</v>
      </c>
      <c r="C80" s="15" t="s">
        <v>55</v>
      </c>
      <c r="D80" s="16">
        <v>23443.0</v>
      </c>
      <c r="E80" s="17">
        <f t="shared" si="13"/>
        <v>61</v>
      </c>
      <c r="F80" s="18" t="s">
        <v>245</v>
      </c>
      <c r="G80" s="15" t="s">
        <v>31</v>
      </c>
      <c r="H80" s="14">
        <v>60.0</v>
      </c>
      <c r="I80" s="19">
        <v>0.034791666666666554</v>
      </c>
      <c r="J80" s="19">
        <f t="shared" si="14"/>
        <v>0.0004513888889</v>
      </c>
      <c r="K80" s="20">
        <f t="shared" si="15"/>
        <v>0.00561155914</v>
      </c>
      <c r="L80" s="22" t="s">
        <v>26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3.0</v>
      </c>
      <c r="B81" s="15" t="s">
        <v>761</v>
      </c>
      <c r="C81" s="15" t="s">
        <v>762</v>
      </c>
      <c r="D81" s="16">
        <v>32352.0</v>
      </c>
      <c r="E81" s="17">
        <f t="shared" si="13"/>
        <v>37</v>
      </c>
      <c r="F81" s="18" t="s">
        <v>25</v>
      </c>
      <c r="G81" s="15" t="s">
        <v>31</v>
      </c>
      <c r="H81" s="14">
        <v>59.0</v>
      </c>
      <c r="I81" s="19">
        <v>0.03542824074074069</v>
      </c>
      <c r="J81" s="19">
        <f t="shared" si="14"/>
        <v>0.001087962963</v>
      </c>
      <c r="K81" s="20">
        <f t="shared" si="15"/>
        <v>0.005714232378</v>
      </c>
      <c r="L81" s="23" t="s">
        <v>32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>
        <v>4.0</v>
      </c>
      <c r="B82" s="15" t="s">
        <v>665</v>
      </c>
      <c r="C82" s="15" t="s">
        <v>89</v>
      </c>
      <c r="D82" s="16">
        <v>29289.0</v>
      </c>
      <c r="E82" s="17">
        <f t="shared" si="13"/>
        <v>45</v>
      </c>
      <c r="F82" s="18" t="s">
        <v>19</v>
      </c>
      <c r="G82" s="15" t="s">
        <v>20</v>
      </c>
      <c r="H82" s="14">
        <v>62.0</v>
      </c>
      <c r="I82" s="19">
        <v>0.042291666666666505</v>
      </c>
      <c r="J82" s="19">
        <f t="shared" si="14"/>
        <v>0.007951388889</v>
      </c>
      <c r="K82" s="20">
        <f t="shared" si="15"/>
        <v>0.006821236559</v>
      </c>
      <c r="L82" s="2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5.0</v>
      </c>
      <c r="B83" s="15" t="s">
        <v>763</v>
      </c>
      <c r="C83" s="15" t="s">
        <v>134</v>
      </c>
      <c r="D83" s="16">
        <v>34597.0</v>
      </c>
      <c r="E83" s="17">
        <f t="shared" si="13"/>
        <v>30</v>
      </c>
      <c r="F83" s="18" t="s">
        <v>30</v>
      </c>
      <c r="G83" s="15" t="s">
        <v>31</v>
      </c>
      <c r="H83" s="14">
        <v>54.0</v>
      </c>
      <c r="I83" s="19">
        <v>0.04265046296296282</v>
      </c>
      <c r="J83" s="19">
        <f t="shared" si="14"/>
        <v>0.008310185185</v>
      </c>
      <c r="K83" s="20">
        <f t="shared" si="15"/>
        <v>0.00687910693</v>
      </c>
      <c r="L83" s="2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4"/>
      <c r="B84" s="55" t="s">
        <v>764</v>
      </c>
      <c r="C84" s="55" t="s">
        <v>151</v>
      </c>
      <c r="D84" s="56">
        <v>40517.0</v>
      </c>
      <c r="E84" s="57">
        <f t="shared" si="13"/>
        <v>14</v>
      </c>
      <c r="F84" s="58" t="s">
        <v>253</v>
      </c>
      <c r="G84" s="55" t="s">
        <v>31</v>
      </c>
      <c r="H84" s="54">
        <v>51.0</v>
      </c>
      <c r="I84" s="59" t="s">
        <v>765</v>
      </c>
      <c r="J84" s="59"/>
      <c r="K84" s="59"/>
      <c r="L84" s="60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0" t="s">
        <v>76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>
        <v>1.0</v>
      </c>
      <c r="B86" s="15" t="s">
        <v>277</v>
      </c>
      <c r="C86" s="15" t="s">
        <v>196</v>
      </c>
      <c r="D86" s="16">
        <v>31917.0</v>
      </c>
      <c r="E86" s="17">
        <f t="shared" ref="E86:E99" si="16">DATEDIF(D86,"31.08.2025","y")</f>
        <v>38</v>
      </c>
      <c r="F86" s="18" t="s">
        <v>168</v>
      </c>
      <c r="G86" s="15" t="s">
        <v>31</v>
      </c>
      <c r="H86" s="14">
        <v>64.0</v>
      </c>
      <c r="I86" s="19">
        <v>0.03482638888888889</v>
      </c>
      <c r="J86" s="19">
        <f t="shared" ref="J86:J97" si="17">I86-$I$86</f>
        <v>0</v>
      </c>
      <c r="K86" s="20">
        <f t="shared" ref="K86:K97" si="18">I86/6.2</f>
        <v>0.005617159498</v>
      </c>
      <c r="L86" s="21" t="s">
        <v>21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>
        <v>2.0</v>
      </c>
      <c r="B87" s="15" t="s">
        <v>766</v>
      </c>
      <c r="C87" s="15" t="s">
        <v>163</v>
      </c>
      <c r="D87" s="16">
        <v>32968.0</v>
      </c>
      <c r="E87" s="17">
        <f t="shared" si="16"/>
        <v>35</v>
      </c>
      <c r="F87" s="18" t="s">
        <v>168</v>
      </c>
      <c r="G87" s="15" t="s">
        <v>31</v>
      </c>
      <c r="H87" s="14">
        <v>55.0</v>
      </c>
      <c r="I87" s="19">
        <v>0.03547453703703696</v>
      </c>
      <c r="J87" s="19">
        <f t="shared" si="17"/>
        <v>0.0006481481481</v>
      </c>
      <c r="K87" s="20">
        <f t="shared" si="18"/>
        <v>0.005721699522</v>
      </c>
      <c r="L87" s="22" t="s">
        <v>26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>
        <v>3.0</v>
      </c>
      <c r="B88" s="15" t="s">
        <v>767</v>
      </c>
      <c r="C88" s="15" t="s">
        <v>196</v>
      </c>
      <c r="D88" s="16">
        <v>29129.0</v>
      </c>
      <c r="E88" s="17">
        <f t="shared" si="16"/>
        <v>45</v>
      </c>
      <c r="F88" s="18" t="s">
        <v>84</v>
      </c>
      <c r="G88" s="15" t="s">
        <v>31</v>
      </c>
      <c r="H88" s="14">
        <v>67.0</v>
      </c>
      <c r="I88" s="19">
        <v>0.03656249999999994</v>
      </c>
      <c r="J88" s="19">
        <f t="shared" si="17"/>
        <v>0.001736111111</v>
      </c>
      <c r="K88" s="20">
        <f t="shared" si="18"/>
        <v>0.005897177419</v>
      </c>
      <c r="L88" s="23" t="s">
        <v>32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>
        <v>4.0</v>
      </c>
      <c r="B89" s="15" t="s">
        <v>768</v>
      </c>
      <c r="C89" s="15" t="s">
        <v>269</v>
      </c>
      <c r="D89" s="16">
        <v>34080.0</v>
      </c>
      <c r="E89" s="17">
        <f t="shared" si="16"/>
        <v>32</v>
      </c>
      <c r="F89" s="18" t="s">
        <v>175</v>
      </c>
      <c r="G89" s="15" t="s">
        <v>20</v>
      </c>
      <c r="H89" s="14">
        <v>56.0</v>
      </c>
      <c r="I89" s="19">
        <v>0.03707175925925921</v>
      </c>
      <c r="J89" s="19">
        <f t="shared" si="17"/>
        <v>0.00224537037</v>
      </c>
      <c r="K89" s="20">
        <f t="shared" si="18"/>
        <v>0.00597931601</v>
      </c>
      <c r="L89" s="2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>
        <v>5.0</v>
      </c>
      <c r="B90" s="15" t="s">
        <v>769</v>
      </c>
      <c r="C90" s="15" t="s">
        <v>770</v>
      </c>
      <c r="D90" s="16">
        <v>37943.0</v>
      </c>
      <c r="E90" s="17">
        <f t="shared" si="16"/>
        <v>21</v>
      </c>
      <c r="F90" s="18" t="s">
        <v>175</v>
      </c>
      <c r="G90" s="15" t="s">
        <v>20</v>
      </c>
      <c r="H90" s="14">
        <v>53.0</v>
      </c>
      <c r="I90" s="19">
        <v>0.03718749999999993</v>
      </c>
      <c r="J90" s="19">
        <f t="shared" si="17"/>
        <v>0.002361111111</v>
      </c>
      <c r="K90" s="20">
        <f t="shared" si="18"/>
        <v>0.005997983871</v>
      </c>
      <c r="L90" s="2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6.0</v>
      </c>
      <c r="B91" s="15" t="s">
        <v>771</v>
      </c>
      <c r="C91" s="15" t="s">
        <v>508</v>
      </c>
      <c r="D91" s="16">
        <v>34917.0</v>
      </c>
      <c r="E91" s="17">
        <f t="shared" si="16"/>
        <v>30</v>
      </c>
      <c r="F91" s="18" t="s">
        <v>175</v>
      </c>
      <c r="G91" s="15" t="s">
        <v>31</v>
      </c>
      <c r="H91" s="14">
        <v>66.0</v>
      </c>
      <c r="I91" s="19">
        <v>0.03744212962962956</v>
      </c>
      <c r="J91" s="19">
        <f t="shared" si="17"/>
        <v>0.002615740741</v>
      </c>
      <c r="K91" s="20">
        <f t="shared" si="18"/>
        <v>0.006039053166</v>
      </c>
      <c r="L91" s="2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>
        <v>7.0</v>
      </c>
      <c r="B92" s="15" t="s">
        <v>772</v>
      </c>
      <c r="C92" s="15" t="s">
        <v>170</v>
      </c>
      <c r="D92" s="16">
        <v>37858.0</v>
      </c>
      <c r="E92" s="17">
        <f t="shared" si="16"/>
        <v>22</v>
      </c>
      <c r="F92" s="18" t="s">
        <v>175</v>
      </c>
      <c r="G92" s="15" t="s">
        <v>20</v>
      </c>
      <c r="H92" s="14">
        <v>58.0</v>
      </c>
      <c r="I92" s="19">
        <v>0.037696759259259305</v>
      </c>
      <c r="J92" s="19">
        <f t="shared" si="17"/>
        <v>0.00287037037</v>
      </c>
      <c r="K92" s="20">
        <f t="shared" si="18"/>
        <v>0.006080122461</v>
      </c>
      <c r="L92" s="2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>
        <v>8.0</v>
      </c>
      <c r="B93" s="15" t="s">
        <v>773</v>
      </c>
      <c r="C93" s="15" t="s">
        <v>159</v>
      </c>
      <c r="D93" s="16">
        <v>28225.0</v>
      </c>
      <c r="E93" s="17">
        <f t="shared" si="16"/>
        <v>48</v>
      </c>
      <c r="F93" s="18" t="s">
        <v>84</v>
      </c>
      <c r="G93" s="15" t="s">
        <v>31</v>
      </c>
      <c r="H93" s="14">
        <v>128.0</v>
      </c>
      <c r="I93" s="19">
        <v>0.0412731481481482</v>
      </c>
      <c r="J93" s="19">
        <f t="shared" si="17"/>
        <v>0.006446759259</v>
      </c>
      <c r="K93" s="20">
        <f t="shared" si="18"/>
        <v>0.006656959379</v>
      </c>
      <c r="L93" s="2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>
        <v>9.0</v>
      </c>
      <c r="B94" s="15" t="s">
        <v>681</v>
      </c>
      <c r="C94" s="15" t="s">
        <v>163</v>
      </c>
      <c r="D94" s="16">
        <v>34976.0</v>
      </c>
      <c r="E94" s="17">
        <f t="shared" si="16"/>
        <v>29</v>
      </c>
      <c r="F94" s="18" t="s">
        <v>175</v>
      </c>
      <c r="G94" s="15" t="s">
        <v>31</v>
      </c>
      <c r="H94" s="14">
        <v>61.0</v>
      </c>
      <c r="I94" s="19">
        <v>0.0414699074074073</v>
      </c>
      <c r="J94" s="19">
        <f t="shared" si="17"/>
        <v>0.006643518519</v>
      </c>
      <c r="K94" s="20">
        <f t="shared" si="18"/>
        <v>0.006688694743</v>
      </c>
      <c r="L94" s="2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>
        <v>10.0</v>
      </c>
      <c r="B95" s="15" t="s">
        <v>584</v>
      </c>
      <c r="C95" s="15" t="s">
        <v>682</v>
      </c>
      <c r="D95" s="16">
        <v>36024.0</v>
      </c>
      <c r="E95" s="17">
        <f t="shared" si="16"/>
        <v>27</v>
      </c>
      <c r="F95" s="18" t="s">
        <v>175</v>
      </c>
      <c r="G95" s="15" t="s">
        <v>20</v>
      </c>
      <c r="H95" s="14">
        <v>134.0</v>
      </c>
      <c r="I95" s="19">
        <v>0.041898148148148406</v>
      </c>
      <c r="J95" s="19">
        <f t="shared" si="17"/>
        <v>0.007071759259</v>
      </c>
      <c r="K95" s="20">
        <f t="shared" si="18"/>
        <v>0.00675776583</v>
      </c>
      <c r="L95" s="2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>
        <v>11.0</v>
      </c>
      <c r="B96" s="15" t="s">
        <v>774</v>
      </c>
      <c r="C96" s="15" t="s">
        <v>522</v>
      </c>
      <c r="D96" s="16">
        <v>34134.0</v>
      </c>
      <c r="E96" s="17">
        <f t="shared" si="16"/>
        <v>32</v>
      </c>
      <c r="F96" s="18" t="s">
        <v>175</v>
      </c>
      <c r="G96" s="15" t="s">
        <v>31</v>
      </c>
      <c r="H96" s="14">
        <v>133.0</v>
      </c>
      <c r="I96" s="19">
        <v>0.04408564814814808</v>
      </c>
      <c r="J96" s="19">
        <f t="shared" si="17"/>
        <v>0.009259259259</v>
      </c>
      <c r="K96" s="20">
        <f t="shared" si="18"/>
        <v>0.007110588411</v>
      </c>
      <c r="L96" s="2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>
        <v>12.0</v>
      </c>
      <c r="B97" s="15" t="s">
        <v>775</v>
      </c>
      <c r="C97" s="15" t="s">
        <v>259</v>
      </c>
      <c r="D97" s="16">
        <v>29590.0</v>
      </c>
      <c r="E97" s="17">
        <f t="shared" si="16"/>
        <v>44</v>
      </c>
      <c r="F97" s="18" t="s">
        <v>80</v>
      </c>
      <c r="G97" s="15" t="s">
        <v>20</v>
      </c>
      <c r="H97" s="14">
        <v>52.0</v>
      </c>
      <c r="I97" s="19">
        <v>0.058090277777777755</v>
      </c>
      <c r="J97" s="19">
        <f t="shared" si="17"/>
        <v>0.02326388889</v>
      </c>
      <c r="K97" s="20">
        <f t="shared" si="18"/>
        <v>0.009369399642</v>
      </c>
      <c r="L97" s="2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2"/>
      <c r="B98" s="33" t="s">
        <v>776</v>
      </c>
      <c r="C98" s="33" t="s">
        <v>522</v>
      </c>
      <c r="D98" s="34">
        <v>35620.0</v>
      </c>
      <c r="E98" s="35">
        <f t="shared" si="16"/>
        <v>28</v>
      </c>
      <c r="F98" s="49" t="s">
        <v>175</v>
      </c>
      <c r="G98" s="33" t="s">
        <v>20</v>
      </c>
      <c r="H98" s="32"/>
      <c r="I98" s="36" t="s">
        <v>70</v>
      </c>
      <c r="J98" s="36"/>
      <c r="K98" s="36"/>
      <c r="L98" s="38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2"/>
      <c r="B99" s="33" t="s">
        <v>268</v>
      </c>
      <c r="C99" s="33" t="s">
        <v>269</v>
      </c>
      <c r="D99" s="34">
        <v>29888.0</v>
      </c>
      <c r="E99" s="35">
        <f t="shared" si="16"/>
        <v>43</v>
      </c>
      <c r="F99" s="49" t="s">
        <v>80</v>
      </c>
      <c r="G99" s="33" t="s">
        <v>20</v>
      </c>
      <c r="H99" s="32"/>
      <c r="I99" s="36" t="s">
        <v>70</v>
      </c>
      <c r="J99" s="36"/>
      <c r="K99" s="36"/>
      <c r="L99" s="38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" t="s">
        <v>777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" t="s">
        <v>1</v>
      </c>
      <c r="B102" s="7" t="s">
        <v>2</v>
      </c>
      <c r="C102" s="2"/>
      <c r="D102" s="2"/>
      <c r="E102" s="2"/>
      <c r="F102" s="2"/>
      <c r="G102" s="3"/>
      <c r="H102" s="5" t="s">
        <v>3</v>
      </c>
      <c r="I102" s="7" t="s">
        <v>4</v>
      </c>
      <c r="J102" s="2"/>
      <c r="K102" s="8"/>
      <c r="L102" s="5" t="s">
        <v>5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9"/>
      <c r="B103" s="10" t="s">
        <v>6</v>
      </c>
      <c r="C103" s="11" t="s">
        <v>7</v>
      </c>
      <c r="D103" s="12" t="s">
        <v>8</v>
      </c>
      <c r="E103" s="11" t="s">
        <v>9</v>
      </c>
      <c r="F103" s="11" t="s">
        <v>10</v>
      </c>
      <c r="G103" s="10" t="s">
        <v>11</v>
      </c>
      <c r="H103" s="9"/>
      <c r="I103" s="10" t="s">
        <v>12</v>
      </c>
      <c r="J103" s="10" t="s">
        <v>13</v>
      </c>
      <c r="K103" s="10" t="s">
        <v>14</v>
      </c>
      <c r="L103" s="9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0" t="s">
        <v>299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>
        <v>1.0</v>
      </c>
      <c r="B105" s="15" t="s">
        <v>778</v>
      </c>
      <c r="C105" s="15" t="s">
        <v>134</v>
      </c>
      <c r="D105" s="16">
        <v>41084.0</v>
      </c>
      <c r="E105" s="17">
        <f t="shared" ref="E105:E112" si="19">DATEDIF(D105,"31.08.2025","y")</f>
        <v>13</v>
      </c>
      <c r="F105" s="18" t="s">
        <v>530</v>
      </c>
      <c r="G105" s="15" t="s">
        <v>31</v>
      </c>
      <c r="H105" s="14">
        <v>4.0</v>
      </c>
      <c r="I105" s="19">
        <v>0.002962962962963056</v>
      </c>
      <c r="J105" s="19">
        <f t="shared" ref="J105:J112" si="20">I105-$I$105</f>
        <v>0</v>
      </c>
      <c r="K105" s="20">
        <f t="shared" ref="K105:K112" si="21">I105/1.1</f>
        <v>0.002693602694</v>
      </c>
      <c r="L105" s="21" t="s">
        <v>21</v>
      </c>
      <c r="M105" s="4"/>
      <c r="N105" s="4" t="s">
        <v>311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>
        <v>2.0</v>
      </c>
      <c r="B106" s="15" t="s">
        <v>779</v>
      </c>
      <c r="C106" s="15" t="s">
        <v>780</v>
      </c>
      <c r="D106" s="16">
        <v>41834.0</v>
      </c>
      <c r="E106" s="17">
        <f t="shared" si="19"/>
        <v>11</v>
      </c>
      <c r="F106" s="18" t="s">
        <v>530</v>
      </c>
      <c r="G106" s="15" t="s">
        <v>31</v>
      </c>
      <c r="H106" s="14">
        <v>7.0</v>
      </c>
      <c r="I106" s="19">
        <v>0.003148148148148122</v>
      </c>
      <c r="J106" s="19">
        <f t="shared" si="20"/>
        <v>0.0001851851852</v>
      </c>
      <c r="K106" s="20">
        <f t="shared" si="21"/>
        <v>0.002861952862</v>
      </c>
      <c r="L106" s="22" t="s">
        <v>26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4">
        <v>3.0</v>
      </c>
      <c r="B107" s="15" t="s">
        <v>781</v>
      </c>
      <c r="C107" s="15" t="s">
        <v>782</v>
      </c>
      <c r="D107" s="16">
        <v>42098.0</v>
      </c>
      <c r="E107" s="17">
        <f t="shared" si="19"/>
        <v>10</v>
      </c>
      <c r="F107" s="18" t="s">
        <v>530</v>
      </c>
      <c r="G107" s="15" t="s">
        <v>20</v>
      </c>
      <c r="H107" s="14">
        <v>6.0</v>
      </c>
      <c r="I107" s="19">
        <v>0.0032060185185185386</v>
      </c>
      <c r="J107" s="19">
        <f t="shared" si="20"/>
        <v>0.0002430555556</v>
      </c>
      <c r="K107" s="20">
        <f t="shared" si="21"/>
        <v>0.00291456229</v>
      </c>
      <c r="L107" s="23" t="s">
        <v>32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4">
        <v>4.0</v>
      </c>
      <c r="B108" s="15" t="s">
        <v>732</v>
      </c>
      <c r="C108" s="15" t="s">
        <v>783</v>
      </c>
      <c r="D108" s="16">
        <v>42404.0</v>
      </c>
      <c r="E108" s="17">
        <f t="shared" si="19"/>
        <v>9</v>
      </c>
      <c r="F108" s="18" t="s">
        <v>302</v>
      </c>
      <c r="G108" s="15" t="s">
        <v>31</v>
      </c>
      <c r="H108" s="14">
        <v>10.0</v>
      </c>
      <c r="I108" s="19">
        <v>0.0034259259259259434</v>
      </c>
      <c r="J108" s="19">
        <f t="shared" si="20"/>
        <v>0.000462962963</v>
      </c>
      <c r="K108" s="20">
        <f t="shared" si="21"/>
        <v>0.003114478114</v>
      </c>
      <c r="L108" s="2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4">
        <v>5.0</v>
      </c>
      <c r="B109" s="15" t="s">
        <v>732</v>
      </c>
      <c r="C109" s="15" t="s">
        <v>784</v>
      </c>
      <c r="D109" s="16">
        <v>42404.0</v>
      </c>
      <c r="E109" s="17">
        <f t="shared" si="19"/>
        <v>9</v>
      </c>
      <c r="F109" s="18" t="s">
        <v>302</v>
      </c>
      <c r="G109" s="15" t="s">
        <v>31</v>
      </c>
      <c r="H109" s="14">
        <v>9.0</v>
      </c>
      <c r="I109" s="19">
        <v>0.003668981481481537</v>
      </c>
      <c r="J109" s="19">
        <f t="shared" si="20"/>
        <v>0.0007060185185</v>
      </c>
      <c r="K109" s="20">
        <f t="shared" si="21"/>
        <v>0.00333543771</v>
      </c>
      <c r="L109" s="2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4">
        <v>6.0</v>
      </c>
      <c r="B110" s="15" t="s">
        <v>538</v>
      </c>
      <c r="C110" s="15" t="s">
        <v>38</v>
      </c>
      <c r="D110" s="16">
        <v>42787.0</v>
      </c>
      <c r="E110" s="17">
        <f t="shared" si="19"/>
        <v>8</v>
      </c>
      <c r="F110" s="18" t="s">
        <v>302</v>
      </c>
      <c r="G110" s="15" t="s">
        <v>31</v>
      </c>
      <c r="H110" s="14">
        <v>3.0</v>
      </c>
      <c r="I110" s="19">
        <v>0.003842592592592675</v>
      </c>
      <c r="J110" s="19">
        <f t="shared" si="20"/>
        <v>0.0008796296296</v>
      </c>
      <c r="K110" s="20">
        <f t="shared" si="21"/>
        <v>0.003493265993</v>
      </c>
      <c r="L110" s="2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4">
        <v>7.0</v>
      </c>
      <c r="B111" s="15" t="s">
        <v>785</v>
      </c>
      <c r="C111" s="15" t="s">
        <v>786</v>
      </c>
      <c r="D111" s="16">
        <v>41348.0</v>
      </c>
      <c r="E111" s="17">
        <f t="shared" si="19"/>
        <v>12</v>
      </c>
      <c r="F111" s="18" t="s">
        <v>530</v>
      </c>
      <c r="G111" s="15" t="s">
        <v>20</v>
      </c>
      <c r="H111" s="14">
        <v>11.0</v>
      </c>
      <c r="I111" s="19">
        <v>0.004328703703703751</v>
      </c>
      <c r="J111" s="19">
        <f t="shared" si="20"/>
        <v>0.001365740741</v>
      </c>
      <c r="K111" s="20">
        <f t="shared" si="21"/>
        <v>0.003935185185</v>
      </c>
      <c r="L111" s="2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4">
        <v>8.0</v>
      </c>
      <c r="B112" s="15" t="s">
        <v>577</v>
      </c>
      <c r="C112" s="15" t="s">
        <v>611</v>
      </c>
      <c r="D112" s="16">
        <v>42444.0</v>
      </c>
      <c r="E112" s="17">
        <f t="shared" si="19"/>
        <v>9</v>
      </c>
      <c r="F112" s="18" t="s">
        <v>302</v>
      </c>
      <c r="G112" s="15" t="s">
        <v>787</v>
      </c>
      <c r="H112" s="14">
        <v>1.0</v>
      </c>
      <c r="I112" s="19">
        <v>0.004340277777777679</v>
      </c>
      <c r="J112" s="19">
        <f t="shared" si="20"/>
        <v>0.001377314815</v>
      </c>
      <c r="K112" s="20">
        <f t="shared" si="21"/>
        <v>0.003945707071</v>
      </c>
      <c r="L112" s="2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0" t="s">
        <v>307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4">
        <v>1.0</v>
      </c>
      <c r="B114" s="15" t="s">
        <v>788</v>
      </c>
      <c r="C114" s="15" t="s">
        <v>166</v>
      </c>
      <c r="D114" s="16">
        <v>42631.0</v>
      </c>
      <c r="E114" s="17">
        <f t="shared" ref="E114:E116" si="22">DATEDIF(D114,"31.08.2025","y")</f>
        <v>8</v>
      </c>
      <c r="F114" s="18" t="s">
        <v>493</v>
      </c>
      <c r="G114" s="15" t="s">
        <v>31</v>
      </c>
      <c r="H114" s="14">
        <v>2.0</v>
      </c>
      <c r="I114" s="19">
        <v>0.004340277777777679</v>
      </c>
      <c r="J114" s="19">
        <f t="shared" ref="J114:J115" si="23">I114-$I$114</f>
        <v>0</v>
      </c>
      <c r="K114" s="20">
        <f t="shared" ref="K114:K115" si="24">I114/1.1</f>
        <v>0.003945707071</v>
      </c>
      <c r="L114" s="21" t="s">
        <v>21</v>
      </c>
      <c r="M114" s="4"/>
      <c r="N114" s="4" t="s">
        <v>311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4">
        <v>2.0</v>
      </c>
      <c r="B115" s="15" t="s">
        <v>789</v>
      </c>
      <c r="C115" s="15" t="s">
        <v>163</v>
      </c>
      <c r="D115" s="16">
        <v>42267.0</v>
      </c>
      <c r="E115" s="17">
        <f t="shared" si="22"/>
        <v>9</v>
      </c>
      <c r="F115" s="18" t="s">
        <v>493</v>
      </c>
      <c r="G115" s="15" t="s">
        <v>31</v>
      </c>
      <c r="H115" s="14">
        <v>5.0</v>
      </c>
      <c r="I115" s="19">
        <v>0.00447916666666659</v>
      </c>
      <c r="J115" s="19">
        <f t="shared" si="23"/>
        <v>0.0001388888889</v>
      </c>
      <c r="K115" s="20">
        <f t="shared" si="24"/>
        <v>0.004071969697</v>
      </c>
      <c r="L115" s="22" t="s">
        <v>26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2"/>
      <c r="B116" s="33" t="s">
        <v>704</v>
      </c>
      <c r="C116" s="33" t="s">
        <v>533</v>
      </c>
      <c r="D116" s="34">
        <v>42497.0</v>
      </c>
      <c r="E116" s="35">
        <f t="shared" si="22"/>
        <v>9</v>
      </c>
      <c r="F116" s="49" t="s">
        <v>493</v>
      </c>
      <c r="G116" s="33" t="s">
        <v>31</v>
      </c>
      <c r="H116" s="32"/>
      <c r="I116" s="36" t="s">
        <v>70</v>
      </c>
      <c r="J116" s="36"/>
      <c r="K116" s="36"/>
      <c r="L116" s="3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1"/>
      <c r="B117" s="4"/>
      <c r="C117" s="4"/>
      <c r="D117" s="52"/>
      <c r="E117" s="4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1"/>
      <c r="B118" s="4"/>
      <c r="C118" s="4"/>
      <c r="D118" s="52"/>
      <c r="E118" s="4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1"/>
      <c r="B119" s="4"/>
      <c r="C119" s="4"/>
      <c r="D119" s="52"/>
      <c r="E119" s="4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1"/>
      <c r="B120" s="4"/>
      <c r="C120" s="4"/>
      <c r="D120" s="52"/>
      <c r="E120" s="4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1"/>
      <c r="B121" s="4"/>
      <c r="C121" s="4"/>
      <c r="D121" s="52"/>
      <c r="E121" s="4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1"/>
      <c r="B122" s="4"/>
      <c r="C122" s="4"/>
      <c r="D122" s="52"/>
      <c r="E122" s="4"/>
      <c r="F122" s="4"/>
      <c r="G122" s="4"/>
      <c r="H122" s="5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1"/>
      <c r="B123" s="4"/>
      <c r="C123" s="4"/>
      <c r="D123" s="52"/>
      <c r="E123" s="4"/>
      <c r="F123" s="4"/>
      <c r="G123" s="4"/>
      <c r="H123" s="5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1"/>
      <c r="B124" s="4"/>
      <c r="C124" s="4"/>
      <c r="D124" s="52"/>
      <c r="E124" s="4"/>
      <c r="F124" s="4"/>
      <c r="G124" s="4"/>
      <c r="H124" s="5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1"/>
      <c r="B125" s="4"/>
      <c r="C125" s="4"/>
      <c r="D125" s="52"/>
      <c r="E125" s="4"/>
      <c r="F125" s="4"/>
      <c r="G125" s="4"/>
      <c r="H125" s="5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1"/>
      <c r="B126" s="4"/>
      <c r="C126" s="4"/>
      <c r="D126" s="52"/>
      <c r="E126" s="4"/>
      <c r="F126" s="4"/>
      <c r="G126" s="4"/>
      <c r="H126" s="5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1"/>
      <c r="B127" s="4"/>
      <c r="C127" s="4"/>
      <c r="D127" s="52"/>
      <c r="E127" s="4"/>
      <c r="F127" s="4"/>
      <c r="G127" s="4"/>
      <c r="H127" s="5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1"/>
      <c r="B128" s="4"/>
      <c r="C128" s="4"/>
      <c r="D128" s="52"/>
      <c r="E128" s="4"/>
      <c r="F128" s="4"/>
      <c r="G128" s="4"/>
      <c r="H128" s="5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1"/>
      <c r="B129" s="4"/>
      <c r="C129" s="4"/>
      <c r="D129" s="52"/>
      <c r="E129" s="4"/>
      <c r="F129" s="4"/>
      <c r="G129" s="4"/>
      <c r="H129" s="5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1"/>
      <c r="B130" s="4"/>
      <c r="C130" s="4"/>
      <c r="D130" s="52"/>
      <c r="E130" s="4"/>
      <c r="F130" s="4"/>
      <c r="G130" s="4"/>
      <c r="H130" s="5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1"/>
      <c r="B131" s="4"/>
      <c r="C131" s="4"/>
      <c r="D131" s="52"/>
      <c r="E131" s="4"/>
      <c r="F131" s="4"/>
      <c r="G131" s="4"/>
      <c r="H131" s="5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1"/>
      <c r="B132" s="4"/>
      <c r="C132" s="4"/>
      <c r="D132" s="52"/>
      <c r="E132" s="4"/>
      <c r="F132" s="4"/>
      <c r="G132" s="4"/>
      <c r="H132" s="5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1"/>
      <c r="B133" s="4"/>
      <c r="C133" s="4"/>
      <c r="D133" s="52"/>
      <c r="E133" s="4"/>
      <c r="F133" s="4"/>
      <c r="G133" s="4"/>
      <c r="H133" s="5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1"/>
      <c r="B134" s="4"/>
      <c r="C134" s="4"/>
      <c r="D134" s="52"/>
      <c r="E134" s="4"/>
      <c r="F134" s="4"/>
      <c r="G134" s="4"/>
      <c r="H134" s="5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1"/>
      <c r="B135" s="4"/>
      <c r="C135" s="4"/>
      <c r="D135" s="52"/>
      <c r="E135" s="4"/>
      <c r="F135" s="4"/>
      <c r="G135" s="4"/>
      <c r="H135" s="5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1"/>
      <c r="B136" s="4"/>
      <c r="C136" s="4"/>
      <c r="D136" s="52"/>
      <c r="E136" s="4"/>
      <c r="F136" s="4"/>
      <c r="G136" s="4"/>
      <c r="H136" s="5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1"/>
      <c r="B137" s="4"/>
      <c r="C137" s="4"/>
      <c r="D137" s="52"/>
      <c r="E137" s="4"/>
      <c r="F137" s="4"/>
      <c r="G137" s="4"/>
      <c r="H137" s="5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1"/>
      <c r="B285" s="4"/>
      <c r="C285" s="4"/>
      <c r="D285" s="52"/>
      <c r="E285" s="4"/>
      <c r="F285" s="4"/>
      <c r="G285" s="4"/>
      <c r="H285" s="5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1"/>
      <c r="B286" s="4"/>
      <c r="C286" s="4"/>
      <c r="D286" s="52"/>
      <c r="E286" s="4"/>
      <c r="F286" s="4"/>
      <c r="G286" s="4"/>
      <c r="H286" s="5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1"/>
      <c r="B287" s="4"/>
      <c r="C287" s="4"/>
      <c r="D287" s="52"/>
      <c r="E287" s="4"/>
      <c r="F287" s="4"/>
      <c r="G287" s="4"/>
      <c r="H287" s="5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1"/>
      <c r="B288" s="4"/>
      <c r="C288" s="4"/>
      <c r="D288" s="52"/>
      <c r="E288" s="4"/>
      <c r="F288" s="4"/>
      <c r="G288" s="4"/>
      <c r="H288" s="5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1"/>
      <c r="B289" s="4"/>
      <c r="C289" s="4"/>
      <c r="D289" s="52"/>
      <c r="E289" s="4"/>
      <c r="F289" s="4"/>
      <c r="G289" s="4"/>
      <c r="H289" s="5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1"/>
      <c r="B290" s="4"/>
      <c r="C290" s="4"/>
      <c r="D290" s="52"/>
      <c r="E290" s="4"/>
      <c r="F290" s="4"/>
      <c r="G290" s="4"/>
      <c r="H290" s="5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1"/>
      <c r="B291" s="4"/>
      <c r="C291" s="4"/>
      <c r="D291" s="52"/>
      <c r="E291" s="4"/>
      <c r="F291" s="4"/>
      <c r="G291" s="4"/>
      <c r="H291" s="5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1"/>
      <c r="B292" s="4"/>
      <c r="C292" s="4"/>
      <c r="D292" s="52"/>
      <c r="E292" s="4"/>
      <c r="F292" s="4"/>
      <c r="G292" s="4"/>
      <c r="H292" s="5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1"/>
      <c r="B293" s="4"/>
      <c r="C293" s="4"/>
      <c r="D293" s="52"/>
      <c r="E293" s="4"/>
      <c r="F293" s="4"/>
      <c r="G293" s="4"/>
      <c r="H293" s="5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1"/>
      <c r="B294" s="4"/>
      <c r="C294" s="4"/>
      <c r="D294" s="52"/>
      <c r="E294" s="4"/>
      <c r="F294" s="4"/>
      <c r="G294" s="4"/>
      <c r="H294" s="5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1"/>
      <c r="B295" s="4"/>
      <c r="C295" s="4"/>
      <c r="D295" s="52"/>
      <c r="E295" s="4"/>
      <c r="F295" s="4"/>
      <c r="G295" s="4"/>
      <c r="H295" s="5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1"/>
      <c r="B296" s="4"/>
      <c r="C296" s="4"/>
      <c r="D296" s="52"/>
      <c r="E296" s="4"/>
      <c r="F296" s="4"/>
      <c r="G296" s="4"/>
      <c r="H296" s="5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1"/>
      <c r="B297" s="4"/>
      <c r="C297" s="4"/>
      <c r="D297" s="52"/>
      <c r="E297" s="4"/>
      <c r="F297" s="4"/>
      <c r="G297" s="4"/>
      <c r="H297" s="5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1"/>
      <c r="B298" s="4"/>
      <c r="C298" s="4"/>
      <c r="D298" s="52"/>
      <c r="E298" s="4"/>
      <c r="F298" s="4"/>
      <c r="G298" s="4"/>
      <c r="H298" s="5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1"/>
      <c r="B299" s="4"/>
      <c r="C299" s="4"/>
      <c r="D299" s="52"/>
      <c r="E299" s="4"/>
      <c r="F299" s="4"/>
      <c r="G299" s="4"/>
      <c r="H299" s="5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1"/>
      <c r="B300" s="4"/>
      <c r="C300" s="4"/>
      <c r="D300" s="52"/>
      <c r="E300" s="4"/>
      <c r="F300" s="4"/>
      <c r="G300" s="4"/>
      <c r="H300" s="5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1"/>
      <c r="B301" s="4"/>
      <c r="C301" s="4"/>
      <c r="D301" s="52"/>
      <c r="E301" s="4"/>
      <c r="F301" s="4"/>
      <c r="G301" s="4"/>
      <c r="H301" s="5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18:L18"/>
    <mergeCell ref="A24:L24"/>
    <mergeCell ref="A25:L25"/>
    <mergeCell ref="A26:A27"/>
    <mergeCell ref="H26:H27"/>
    <mergeCell ref="I26:K26"/>
    <mergeCell ref="L26:L27"/>
    <mergeCell ref="B76:G76"/>
    <mergeCell ref="I76:K76"/>
    <mergeCell ref="B26:G26"/>
    <mergeCell ref="A28:L28"/>
    <mergeCell ref="A46:L46"/>
    <mergeCell ref="A74:L74"/>
    <mergeCell ref="A75:L75"/>
    <mergeCell ref="A76:A77"/>
    <mergeCell ref="H76:H77"/>
    <mergeCell ref="B102:G102"/>
    <mergeCell ref="I102:K102"/>
    <mergeCell ref="L102:L103"/>
    <mergeCell ref="A104:L104"/>
    <mergeCell ref="A113:L113"/>
    <mergeCell ref="L76:L77"/>
    <mergeCell ref="A78:L78"/>
    <mergeCell ref="A85:L85"/>
    <mergeCell ref="A100:L100"/>
    <mergeCell ref="A101:L101"/>
    <mergeCell ref="A102:A103"/>
    <mergeCell ref="H102:H103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3300"/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0"/>
    <col customWidth="1" min="3" max="4" width="13.0"/>
    <col customWidth="1" min="5" max="5" width="8.0"/>
    <col customWidth="1" min="6" max="6" width="11.0"/>
    <col customWidth="1" min="7" max="7" width="20.71"/>
    <col customWidth="1" min="8" max="8" width="8.71"/>
    <col customWidth="1" min="9" max="10" width="10.71"/>
    <col customWidth="1" min="11" max="11" width="8.71"/>
    <col customWidth="1" min="12" max="12" width="19.71"/>
    <col customWidth="1" min="13" max="26" width="9.14"/>
  </cols>
  <sheetData>
    <row r="1">
      <c r="A1" s="1" t="s">
        <v>790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2"/>
      <c r="D2" s="2"/>
      <c r="E2" s="2"/>
      <c r="F2" s="2"/>
      <c r="G2" s="3"/>
      <c r="H2" s="5" t="s">
        <v>3</v>
      </c>
      <c r="I2" s="7" t="s">
        <v>4</v>
      </c>
      <c r="J2" s="2"/>
      <c r="K2" s="8"/>
      <c r="L2" s="5" t="s">
        <v>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/>
      <c r="B3" s="10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0" t="s">
        <v>11</v>
      </c>
      <c r="H3" s="9"/>
      <c r="I3" s="10" t="s">
        <v>12</v>
      </c>
      <c r="J3" s="10" t="s">
        <v>13</v>
      </c>
      <c r="K3" s="10" t="s">
        <v>14</v>
      </c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>
        <v>1.0</v>
      </c>
      <c r="B5" s="15" t="s">
        <v>410</v>
      </c>
      <c r="C5" s="15" t="s">
        <v>38</v>
      </c>
      <c r="D5" s="16">
        <v>31514.0</v>
      </c>
      <c r="E5" s="17">
        <f t="shared" ref="E5:E21" si="1">DATEDIF(D5,"11.10.2025","y")</f>
        <v>39</v>
      </c>
      <c r="F5" s="18" t="s">
        <v>25</v>
      </c>
      <c r="G5" s="15" t="s">
        <v>31</v>
      </c>
      <c r="H5" s="14">
        <v>218.0</v>
      </c>
      <c r="I5" s="19">
        <v>0.0671412037037037</v>
      </c>
      <c r="J5" s="19">
        <f t="shared" ref="J5:J21" si="2">I5-$I$5</f>
        <v>0</v>
      </c>
      <c r="K5" s="20">
        <f t="shared" ref="K5:K21" si="3">I5/20.7</f>
        <v>0.003243536411</v>
      </c>
      <c r="L5" s="21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>
        <v>2.0</v>
      </c>
      <c r="B6" s="15" t="s">
        <v>791</v>
      </c>
      <c r="C6" s="15" t="s">
        <v>348</v>
      </c>
      <c r="D6" s="16">
        <v>31201.0</v>
      </c>
      <c r="E6" s="17">
        <f t="shared" si="1"/>
        <v>40</v>
      </c>
      <c r="F6" s="18" t="s">
        <v>36</v>
      </c>
      <c r="G6" s="15" t="s">
        <v>20</v>
      </c>
      <c r="H6" s="14">
        <v>202.0</v>
      </c>
      <c r="I6" s="19">
        <v>0.0690625</v>
      </c>
      <c r="J6" s="19">
        <f t="shared" si="2"/>
        <v>0.001921296296</v>
      </c>
      <c r="K6" s="20">
        <f t="shared" si="3"/>
        <v>0.003336352657</v>
      </c>
      <c r="L6" s="22" t="s">
        <v>26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>
        <v>3.0</v>
      </c>
      <c r="B7" s="15" t="s">
        <v>703</v>
      </c>
      <c r="C7" s="15" t="s">
        <v>23</v>
      </c>
      <c r="D7" s="16">
        <v>30741.0</v>
      </c>
      <c r="E7" s="17">
        <f t="shared" si="1"/>
        <v>41</v>
      </c>
      <c r="F7" s="18" t="s">
        <v>36</v>
      </c>
      <c r="G7" s="15" t="s">
        <v>407</v>
      </c>
      <c r="H7" s="14">
        <v>204.0</v>
      </c>
      <c r="I7" s="19">
        <v>0.06969907407407408</v>
      </c>
      <c r="J7" s="19">
        <f t="shared" si="2"/>
        <v>0.00255787037</v>
      </c>
      <c r="K7" s="20">
        <f t="shared" si="3"/>
        <v>0.003367105028</v>
      </c>
      <c r="L7" s="23" t="s">
        <v>32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>
        <v>4.0</v>
      </c>
      <c r="B8" s="15" t="s">
        <v>792</v>
      </c>
      <c r="C8" s="15" t="s">
        <v>34</v>
      </c>
      <c r="D8" s="16">
        <v>28804.0</v>
      </c>
      <c r="E8" s="17">
        <f t="shared" si="1"/>
        <v>46</v>
      </c>
      <c r="F8" s="18" t="s">
        <v>19</v>
      </c>
      <c r="G8" s="15" t="s">
        <v>288</v>
      </c>
      <c r="H8" s="14">
        <v>215.0</v>
      </c>
      <c r="I8" s="19">
        <v>0.07699074074074073</v>
      </c>
      <c r="J8" s="19">
        <f t="shared" si="2"/>
        <v>0.009849537037</v>
      </c>
      <c r="K8" s="20">
        <f t="shared" si="3"/>
        <v>0.003719359456</v>
      </c>
      <c r="L8" s="2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>
        <v>5.0</v>
      </c>
      <c r="B9" s="15" t="s">
        <v>793</v>
      </c>
      <c r="C9" s="15" t="s">
        <v>122</v>
      </c>
      <c r="D9" s="16">
        <v>32856.0</v>
      </c>
      <c r="E9" s="17">
        <f t="shared" si="1"/>
        <v>35</v>
      </c>
      <c r="F9" s="18" t="s">
        <v>25</v>
      </c>
      <c r="G9" s="15" t="s">
        <v>31</v>
      </c>
      <c r="H9" s="14">
        <v>219.0</v>
      </c>
      <c r="I9" s="19">
        <v>0.07699074074074073</v>
      </c>
      <c r="J9" s="19">
        <f t="shared" si="2"/>
        <v>0.009849537037</v>
      </c>
      <c r="K9" s="20">
        <f t="shared" si="3"/>
        <v>0.003719359456</v>
      </c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>
        <v>6.0</v>
      </c>
      <c r="B10" s="15" t="s">
        <v>794</v>
      </c>
      <c r="C10" s="15" t="s">
        <v>45</v>
      </c>
      <c r="D10" s="16">
        <v>28866.0</v>
      </c>
      <c r="E10" s="17">
        <f t="shared" si="1"/>
        <v>46</v>
      </c>
      <c r="F10" s="18" t="s">
        <v>19</v>
      </c>
      <c r="G10" s="15" t="s">
        <v>795</v>
      </c>
      <c r="H10" s="14">
        <v>201.0</v>
      </c>
      <c r="I10" s="19">
        <v>0.07943287037037038</v>
      </c>
      <c r="J10" s="19">
        <f t="shared" si="2"/>
        <v>0.01229166667</v>
      </c>
      <c r="K10" s="20">
        <f t="shared" si="3"/>
        <v>0.003837336733</v>
      </c>
      <c r="L10" s="2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>
        <v>7.0</v>
      </c>
      <c r="B11" s="15" t="s">
        <v>796</v>
      </c>
      <c r="C11" s="15" t="s">
        <v>217</v>
      </c>
      <c r="D11" s="16">
        <v>33476.0</v>
      </c>
      <c r="E11" s="17">
        <f t="shared" si="1"/>
        <v>34</v>
      </c>
      <c r="F11" s="18" t="s">
        <v>30</v>
      </c>
      <c r="G11" s="15" t="s">
        <v>20</v>
      </c>
      <c r="H11" s="14">
        <v>222.0</v>
      </c>
      <c r="I11" s="19">
        <v>0.08262731481481482</v>
      </c>
      <c r="J11" s="19">
        <f t="shared" si="2"/>
        <v>0.01548611111</v>
      </c>
      <c r="K11" s="20">
        <f t="shared" si="3"/>
        <v>0.003991657721</v>
      </c>
      <c r="L11" s="2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>
        <v>8.0</v>
      </c>
      <c r="B12" s="15" t="s">
        <v>405</v>
      </c>
      <c r="C12" s="15" t="s">
        <v>406</v>
      </c>
      <c r="D12" s="16">
        <v>23979.0</v>
      </c>
      <c r="E12" s="17">
        <f t="shared" si="1"/>
        <v>60</v>
      </c>
      <c r="F12" s="18" t="s">
        <v>245</v>
      </c>
      <c r="G12" s="15" t="s">
        <v>797</v>
      </c>
      <c r="H12" s="14">
        <v>220.0</v>
      </c>
      <c r="I12" s="19">
        <v>0.08307870370370371</v>
      </c>
      <c r="J12" s="19">
        <f t="shared" si="2"/>
        <v>0.0159375</v>
      </c>
      <c r="K12" s="20">
        <f t="shared" si="3"/>
        <v>0.004013463947</v>
      </c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4">
        <v>9.0</v>
      </c>
      <c r="B13" s="15" t="s">
        <v>798</v>
      </c>
      <c r="C13" s="15" t="s">
        <v>543</v>
      </c>
      <c r="D13" s="16">
        <v>32447.0</v>
      </c>
      <c r="E13" s="17">
        <f t="shared" si="1"/>
        <v>36</v>
      </c>
      <c r="F13" s="18" t="s">
        <v>25</v>
      </c>
      <c r="G13" s="15" t="s">
        <v>31</v>
      </c>
      <c r="H13" s="14">
        <v>206.0</v>
      </c>
      <c r="I13" s="19">
        <v>0.08412037037037037</v>
      </c>
      <c r="J13" s="19">
        <f t="shared" si="2"/>
        <v>0.01697916667</v>
      </c>
      <c r="K13" s="20">
        <f t="shared" si="3"/>
        <v>0.004063786008</v>
      </c>
      <c r="L13" s="2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>
        <v>10.0</v>
      </c>
      <c r="B14" s="15" t="s">
        <v>319</v>
      </c>
      <c r="C14" s="15" t="s">
        <v>151</v>
      </c>
      <c r="D14" s="16">
        <v>28286.0</v>
      </c>
      <c r="E14" s="17">
        <f t="shared" si="1"/>
        <v>48</v>
      </c>
      <c r="F14" s="18" t="s">
        <v>19</v>
      </c>
      <c r="G14" s="15" t="s">
        <v>31</v>
      </c>
      <c r="H14" s="14">
        <v>211.0</v>
      </c>
      <c r="I14" s="19">
        <v>0.08626157407407407</v>
      </c>
      <c r="J14" s="19">
        <f t="shared" si="2"/>
        <v>0.01912037037</v>
      </c>
      <c r="K14" s="20">
        <f t="shared" si="3"/>
        <v>0.004167225801</v>
      </c>
      <c r="L14" s="2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>
        <v>11.0</v>
      </c>
      <c r="B15" s="15" t="s">
        <v>799</v>
      </c>
      <c r="C15" s="15" t="s">
        <v>300</v>
      </c>
      <c r="D15" s="16">
        <v>27639.0</v>
      </c>
      <c r="E15" s="17">
        <f t="shared" si="1"/>
        <v>50</v>
      </c>
      <c r="F15" s="18" t="s">
        <v>219</v>
      </c>
      <c r="G15" s="15" t="s">
        <v>20</v>
      </c>
      <c r="H15" s="14">
        <v>205.0</v>
      </c>
      <c r="I15" s="19">
        <v>0.09331018518518519</v>
      </c>
      <c r="J15" s="19">
        <f t="shared" si="2"/>
        <v>0.02616898148</v>
      </c>
      <c r="K15" s="20">
        <f t="shared" si="3"/>
        <v>0.004507738415</v>
      </c>
      <c r="L15" s="2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>
        <v>12.0</v>
      </c>
      <c r="B16" s="15" t="s">
        <v>800</v>
      </c>
      <c r="C16" s="15" t="s">
        <v>348</v>
      </c>
      <c r="D16" s="16">
        <v>28259.0</v>
      </c>
      <c r="E16" s="17">
        <f t="shared" si="1"/>
        <v>48</v>
      </c>
      <c r="F16" s="18" t="s">
        <v>19</v>
      </c>
      <c r="G16" s="15" t="s">
        <v>547</v>
      </c>
      <c r="H16" s="14">
        <v>217.0</v>
      </c>
      <c r="I16" s="19">
        <v>0.09337962962962963</v>
      </c>
      <c r="J16" s="19">
        <f t="shared" si="2"/>
        <v>0.02623842593</v>
      </c>
      <c r="K16" s="20">
        <f t="shared" si="3"/>
        <v>0.004511093219</v>
      </c>
      <c r="L16" s="2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>
        <v>13.0</v>
      </c>
      <c r="B17" s="15" t="s">
        <v>64</v>
      </c>
      <c r="C17" s="15" t="s">
        <v>65</v>
      </c>
      <c r="D17" s="16">
        <v>30955.0</v>
      </c>
      <c r="E17" s="17">
        <f t="shared" si="1"/>
        <v>41</v>
      </c>
      <c r="F17" s="18" t="s">
        <v>36</v>
      </c>
      <c r="G17" s="15" t="s">
        <v>31</v>
      </c>
      <c r="H17" s="14">
        <v>207.0</v>
      </c>
      <c r="I17" s="19">
        <v>0.09710648148148149</v>
      </c>
      <c r="J17" s="19">
        <f t="shared" si="2"/>
        <v>0.02996527778</v>
      </c>
      <c r="K17" s="20">
        <f t="shared" si="3"/>
        <v>0.004691134371</v>
      </c>
      <c r="L17" s="2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4">
        <v>14.0</v>
      </c>
      <c r="B18" s="15" t="s">
        <v>801</v>
      </c>
      <c r="C18" s="15" t="s">
        <v>55</v>
      </c>
      <c r="D18" s="16">
        <v>32896.0</v>
      </c>
      <c r="E18" s="17">
        <f t="shared" si="1"/>
        <v>35</v>
      </c>
      <c r="F18" s="18" t="s">
        <v>25</v>
      </c>
      <c r="G18" s="15" t="s">
        <v>31</v>
      </c>
      <c r="H18" s="14">
        <v>213.0</v>
      </c>
      <c r="I18" s="19">
        <v>0.09893518518518518</v>
      </c>
      <c r="J18" s="19">
        <f t="shared" si="2"/>
        <v>0.03179398148</v>
      </c>
      <c r="K18" s="20">
        <f t="shared" si="3"/>
        <v>0.004779477545</v>
      </c>
      <c r="L18" s="2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>
        <v>15.0</v>
      </c>
      <c r="B19" s="15" t="s">
        <v>802</v>
      </c>
      <c r="C19" s="15" t="s">
        <v>34</v>
      </c>
      <c r="D19" s="16">
        <v>34137.0</v>
      </c>
      <c r="E19" s="17">
        <f t="shared" si="1"/>
        <v>32</v>
      </c>
      <c r="F19" s="18" t="s">
        <v>30</v>
      </c>
      <c r="G19" s="15" t="s">
        <v>803</v>
      </c>
      <c r="H19" s="14">
        <v>209.0</v>
      </c>
      <c r="I19" s="19">
        <v>0.10011574074074074</v>
      </c>
      <c r="J19" s="19">
        <f t="shared" si="2"/>
        <v>0.03297453704</v>
      </c>
      <c r="K19" s="20">
        <f t="shared" si="3"/>
        <v>0.004836509215</v>
      </c>
      <c r="L19" s="2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>
        <v>16.0</v>
      </c>
      <c r="B20" s="15" t="s">
        <v>152</v>
      </c>
      <c r="C20" s="15" t="s">
        <v>38</v>
      </c>
      <c r="D20" s="16">
        <v>31681.0</v>
      </c>
      <c r="E20" s="17">
        <f t="shared" si="1"/>
        <v>39</v>
      </c>
      <c r="F20" s="18" t="s">
        <v>25</v>
      </c>
      <c r="G20" s="15" t="s">
        <v>31</v>
      </c>
      <c r="H20" s="14">
        <v>216.0</v>
      </c>
      <c r="I20" s="19">
        <v>0.10011574074074074</v>
      </c>
      <c r="J20" s="19">
        <f t="shared" si="2"/>
        <v>0.03297453704</v>
      </c>
      <c r="K20" s="20">
        <f t="shared" si="3"/>
        <v>0.004836509215</v>
      </c>
      <c r="L20" s="2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>
        <v>17.0</v>
      </c>
      <c r="B21" s="15" t="s">
        <v>804</v>
      </c>
      <c r="C21" s="15" t="s">
        <v>782</v>
      </c>
      <c r="D21" s="16">
        <v>28336.0</v>
      </c>
      <c r="E21" s="17">
        <f t="shared" si="1"/>
        <v>48</v>
      </c>
      <c r="F21" s="18" t="s">
        <v>19</v>
      </c>
      <c r="G21" s="15" t="s">
        <v>20</v>
      </c>
      <c r="H21" s="14">
        <v>212.0</v>
      </c>
      <c r="I21" s="19">
        <v>0.1028587962962963</v>
      </c>
      <c r="J21" s="19">
        <f t="shared" si="2"/>
        <v>0.03571759259</v>
      </c>
      <c r="K21" s="20">
        <f t="shared" si="3"/>
        <v>0.004969023976</v>
      </c>
      <c r="L21" s="2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 t="s">
        <v>76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>
        <v>1.0</v>
      </c>
      <c r="B23" s="15" t="s">
        <v>721</v>
      </c>
      <c r="C23" s="15" t="s">
        <v>448</v>
      </c>
      <c r="D23" s="16">
        <v>30225.0</v>
      </c>
      <c r="E23" s="17">
        <f t="shared" ref="E23:E24" si="4">DATEDIF(D23,"11.10.2025","y")</f>
        <v>43</v>
      </c>
      <c r="F23" s="18" t="s">
        <v>80</v>
      </c>
      <c r="G23" s="15" t="s">
        <v>31</v>
      </c>
      <c r="H23" s="14">
        <v>210.0</v>
      </c>
      <c r="I23" s="19">
        <v>0.08761574074074097</v>
      </c>
      <c r="J23" s="19">
        <f t="shared" ref="J23:J24" si="5">I23-$I$23</f>
        <v>0</v>
      </c>
      <c r="K23" s="20">
        <f t="shared" ref="K23:K24" si="6">I23/20.7</f>
        <v>0.00423264448</v>
      </c>
      <c r="L23" s="21" t="s">
        <v>21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>
        <v>2.0</v>
      </c>
      <c r="B24" s="15" t="s">
        <v>256</v>
      </c>
      <c r="C24" s="15" t="s">
        <v>196</v>
      </c>
      <c r="D24" s="16">
        <v>32135.0</v>
      </c>
      <c r="E24" s="17">
        <f t="shared" si="4"/>
        <v>37</v>
      </c>
      <c r="F24" s="18" t="s">
        <v>168</v>
      </c>
      <c r="G24" s="15" t="s">
        <v>20</v>
      </c>
      <c r="H24" s="14">
        <v>203.0</v>
      </c>
      <c r="I24" s="19">
        <v>0.09781249999999997</v>
      </c>
      <c r="J24" s="19">
        <f t="shared" si="5"/>
        <v>0.01019675926</v>
      </c>
      <c r="K24" s="20">
        <f t="shared" si="6"/>
        <v>0.004725241546</v>
      </c>
      <c r="L24" s="22" t="s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" t="s">
        <v>805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5" t="s">
        <v>1</v>
      </c>
      <c r="B27" s="7" t="s">
        <v>2</v>
      </c>
      <c r="C27" s="2"/>
      <c r="D27" s="2"/>
      <c r="E27" s="2"/>
      <c r="F27" s="2"/>
      <c r="G27" s="3"/>
      <c r="H27" s="5" t="s">
        <v>3</v>
      </c>
      <c r="I27" s="7" t="s">
        <v>4</v>
      </c>
      <c r="J27" s="2"/>
      <c r="K27" s="8"/>
      <c r="L27" s="5" t="s">
        <v>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9"/>
      <c r="B28" s="10" t="s">
        <v>6</v>
      </c>
      <c r="C28" s="11" t="s">
        <v>7</v>
      </c>
      <c r="D28" s="12" t="s">
        <v>8</v>
      </c>
      <c r="E28" s="11" t="s">
        <v>9</v>
      </c>
      <c r="F28" s="11" t="s">
        <v>10</v>
      </c>
      <c r="G28" s="10" t="s">
        <v>11</v>
      </c>
      <c r="H28" s="9"/>
      <c r="I28" s="10" t="s">
        <v>12</v>
      </c>
      <c r="J28" s="10" t="s">
        <v>13</v>
      </c>
      <c r="K28" s="10" t="s">
        <v>14</v>
      </c>
      <c r="L28" s="9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3" t="s">
        <v>15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>
        <v>1.0</v>
      </c>
      <c r="B30" s="15" t="s">
        <v>806</v>
      </c>
      <c r="C30" s="15" t="s">
        <v>237</v>
      </c>
      <c r="D30" s="16">
        <v>33000.0</v>
      </c>
      <c r="E30" s="17">
        <f t="shared" ref="E30:E45" si="7">DATEDIF(D30,"11.10.2025","y")</f>
        <v>35</v>
      </c>
      <c r="F30" s="18" t="s">
        <v>25</v>
      </c>
      <c r="G30" s="15" t="s">
        <v>31</v>
      </c>
      <c r="H30" s="14">
        <v>116.0</v>
      </c>
      <c r="I30" s="19">
        <v>0.03435185185185185</v>
      </c>
      <c r="J30" s="19">
        <f t="shared" ref="J30:J43" si="8">I30-$I$30</f>
        <v>0</v>
      </c>
      <c r="K30" s="20">
        <f t="shared" ref="K30:K43" si="9">I30/11</f>
        <v>0.003122895623</v>
      </c>
      <c r="L30" s="21" t="s">
        <v>21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>
        <v>2.0</v>
      </c>
      <c r="B31" s="15" t="s">
        <v>576</v>
      </c>
      <c r="C31" s="15" t="s">
        <v>28</v>
      </c>
      <c r="D31" s="16">
        <v>31183.0</v>
      </c>
      <c r="E31" s="17">
        <f t="shared" si="7"/>
        <v>40</v>
      </c>
      <c r="F31" s="18" t="s">
        <v>36</v>
      </c>
      <c r="G31" s="15" t="s">
        <v>31</v>
      </c>
      <c r="H31" s="14">
        <v>141.0</v>
      </c>
      <c r="I31" s="19">
        <v>0.038252314814814815</v>
      </c>
      <c r="J31" s="19">
        <f t="shared" si="8"/>
        <v>0.003900462963</v>
      </c>
      <c r="K31" s="20">
        <f t="shared" si="9"/>
        <v>0.003477483165</v>
      </c>
      <c r="L31" s="22" t="s">
        <v>26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>
        <v>3.0</v>
      </c>
      <c r="B32" s="15" t="s">
        <v>91</v>
      </c>
      <c r="C32" s="15" t="s">
        <v>68</v>
      </c>
      <c r="D32" s="16">
        <v>33902.0</v>
      </c>
      <c r="E32" s="17">
        <f t="shared" si="7"/>
        <v>32</v>
      </c>
      <c r="F32" s="18" t="s">
        <v>30</v>
      </c>
      <c r="G32" s="15" t="s">
        <v>43</v>
      </c>
      <c r="H32" s="14">
        <v>133.0</v>
      </c>
      <c r="I32" s="19">
        <v>0.03957175925925926</v>
      </c>
      <c r="J32" s="19">
        <f t="shared" si="8"/>
        <v>0.005219907407</v>
      </c>
      <c r="K32" s="20">
        <f t="shared" si="9"/>
        <v>0.00359743266</v>
      </c>
      <c r="L32" s="23" t="s">
        <v>32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>
        <v>4.0</v>
      </c>
      <c r="B33" s="15" t="s">
        <v>807</v>
      </c>
      <c r="C33" s="15" t="s">
        <v>517</v>
      </c>
      <c r="D33" s="16">
        <v>32379.0</v>
      </c>
      <c r="E33" s="17">
        <f t="shared" si="7"/>
        <v>37</v>
      </c>
      <c r="F33" s="18" t="s">
        <v>25</v>
      </c>
      <c r="G33" s="15" t="s">
        <v>20</v>
      </c>
      <c r="H33" s="14">
        <v>104.0</v>
      </c>
      <c r="I33" s="19">
        <v>0.04083333333333333</v>
      </c>
      <c r="J33" s="19">
        <f t="shared" si="8"/>
        <v>0.006481481481</v>
      </c>
      <c r="K33" s="20">
        <f t="shared" si="9"/>
        <v>0.003712121212</v>
      </c>
      <c r="L33" s="2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5.0</v>
      </c>
      <c r="B34" s="15" t="s">
        <v>126</v>
      </c>
      <c r="C34" s="15" t="s">
        <v>127</v>
      </c>
      <c r="D34" s="16">
        <v>28594.0</v>
      </c>
      <c r="E34" s="17">
        <f t="shared" si="7"/>
        <v>47</v>
      </c>
      <c r="F34" s="18" t="s">
        <v>19</v>
      </c>
      <c r="G34" s="15" t="s">
        <v>20</v>
      </c>
      <c r="H34" s="14">
        <v>117.0</v>
      </c>
      <c r="I34" s="19">
        <v>0.04199074074074074</v>
      </c>
      <c r="J34" s="19">
        <f t="shared" si="8"/>
        <v>0.007638888889</v>
      </c>
      <c r="K34" s="20">
        <f t="shared" si="9"/>
        <v>0.003817340067</v>
      </c>
      <c r="L34" s="2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>
        <v>6.0</v>
      </c>
      <c r="B35" s="15" t="s">
        <v>57</v>
      </c>
      <c r="C35" s="15" t="s">
        <v>58</v>
      </c>
      <c r="D35" s="16">
        <v>35585.0</v>
      </c>
      <c r="E35" s="17">
        <f t="shared" si="7"/>
        <v>28</v>
      </c>
      <c r="F35" s="18" t="s">
        <v>30</v>
      </c>
      <c r="G35" s="15" t="s">
        <v>20</v>
      </c>
      <c r="H35" s="14">
        <v>125.0</v>
      </c>
      <c r="I35" s="19">
        <v>0.04438657407407407</v>
      </c>
      <c r="J35" s="19">
        <f t="shared" si="8"/>
        <v>0.01003472222</v>
      </c>
      <c r="K35" s="20">
        <f t="shared" si="9"/>
        <v>0.004035143098</v>
      </c>
      <c r="L35" s="2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>
        <v>7.0</v>
      </c>
      <c r="B36" s="15" t="s">
        <v>808</v>
      </c>
      <c r="C36" s="15" t="s">
        <v>809</v>
      </c>
      <c r="D36" s="16">
        <v>34509.0</v>
      </c>
      <c r="E36" s="17">
        <f t="shared" si="7"/>
        <v>31</v>
      </c>
      <c r="F36" s="18" t="s">
        <v>30</v>
      </c>
      <c r="G36" s="15" t="s">
        <v>20</v>
      </c>
      <c r="H36" s="14">
        <v>128.0</v>
      </c>
      <c r="I36" s="19">
        <v>0.047581018518518516</v>
      </c>
      <c r="J36" s="19">
        <f t="shared" si="8"/>
        <v>0.01322916667</v>
      </c>
      <c r="K36" s="20">
        <f t="shared" si="9"/>
        <v>0.004325547138</v>
      </c>
      <c r="L36" s="2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>
        <v>8.0</v>
      </c>
      <c r="B37" s="15" t="s">
        <v>810</v>
      </c>
      <c r="C37" s="15" t="s">
        <v>811</v>
      </c>
      <c r="D37" s="16">
        <v>34185.0</v>
      </c>
      <c r="E37" s="17">
        <f t="shared" si="7"/>
        <v>32</v>
      </c>
      <c r="F37" s="18" t="s">
        <v>30</v>
      </c>
      <c r="G37" s="15" t="s">
        <v>20</v>
      </c>
      <c r="H37" s="14">
        <v>127.0</v>
      </c>
      <c r="I37" s="19">
        <v>0.04809027777777778</v>
      </c>
      <c r="J37" s="19">
        <f t="shared" si="8"/>
        <v>0.01373842593</v>
      </c>
      <c r="K37" s="20">
        <f t="shared" si="9"/>
        <v>0.004371843434</v>
      </c>
      <c r="L37" s="2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>
        <v>9.0</v>
      </c>
      <c r="B38" s="15" t="s">
        <v>812</v>
      </c>
      <c r="C38" s="15" t="s">
        <v>89</v>
      </c>
      <c r="D38" s="16">
        <v>29641.0</v>
      </c>
      <c r="E38" s="17">
        <f t="shared" si="7"/>
        <v>44</v>
      </c>
      <c r="F38" s="18" t="s">
        <v>36</v>
      </c>
      <c r="G38" s="15" t="s">
        <v>31</v>
      </c>
      <c r="H38" s="14">
        <v>136.0</v>
      </c>
      <c r="I38" s="19">
        <v>0.048344907407407406</v>
      </c>
      <c r="J38" s="19">
        <f t="shared" si="8"/>
        <v>0.01399305556</v>
      </c>
      <c r="K38" s="20">
        <f t="shared" si="9"/>
        <v>0.004394991582</v>
      </c>
      <c r="L38" s="2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>
        <v>10.0</v>
      </c>
      <c r="B39" s="15" t="s">
        <v>813</v>
      </c>
      <c r="C39" s="15" t="s">
        <v>106</v>
      </c>
      <c r="D39" s="16">
        <v>34220.0</v>
      </c>
      <c r="E39" s="17">
        <f t="shared" si="7"/>
        <v>32</v>
      </c>
      <c r="F39" s="18" t="s">
        <v>30</v>
      </c>
      <c r="G39" s="15" t="s">
        <v>31</v>
      </c>
      <c r="H39" s="14">
        <v>111.0</v>
      </c>
      <c r="I39" s="19">
        <v>0.051145833333333335</v>
      </c>
      <c r="J39" s="19">
        <f t="shared" si="8"/>
        <v>0.01679398148</v>
      </c>
      <c r="K39" s="20">
        <f t="shared" si="9"/>
        <v>0.004649621212</v>
      </c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>
        <v>11.0</v>
      </c>
      <c r="B40" s="15" t="s">
        <v>529</v>
      </c>
      <c r="C40" s="15" t="s">
        <v>106</v>
      </c>
      <c r="D40" s="16">
        <v>38387.0</v>
      </c>
      <c r="E40" s="17">
        <f t="shared" si="7"/>
        <v>20</v>
      </c>
      <c r="F40" s="18" t="s">
        <v>30</v>
      </c>
      <c r="G40" s="15" t="s">
        <v>31</v>
      </c>
      <c r="H40" s="14">
        <v>139.0</v>
      </c>
      <c r="I40" s="19">
        <v>0.051909722222222225</v>
      </c>
      <c r="J40" s="19">
        <f t="shared" si="8"/>
        <v>0.01755787037</v>
      </c>
      <c r="K40" s="20">
        <f t="shared" si="9"/>
        <v>0.004719065657</v>
      </c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>
        <v>12.0</v>
      </c>
      <c r="B41" s="15" t="s">
        <v>612</v>
      </c>
      <c r="C41" s="15" t="s">
        <v>134</v>
      </c>
      <c r="D41" s="16">
        <v>30117.0</v>
      </c>
      <c r="E41" s="17">
        <f t="shared" si="7"/>
        <v>43</v>
      </c>
      <c r="F41" s="18" t="s">
        <v>36</v>
      </c>
      <c r="G41" s="15" t="s">
        <v>31</v>
      </c>
      <c r="H41" s="14">
        <v>112.0</v>
      </c>
      <c r="I41" s="19">
        <v>0.052800925925925925</v>
      </c>
      <c r="J41" s="19">
        <f t="shared" si="8"/>
        <v>0.01844907407</v>
      </c>
      <c r="K41" s="20">
        <f t="shared" si="9"/>
        <v>0.004800084175</v>
      </c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>
        <v>13.0</v>
      </c>
      <c r="B42" s="15" t="s">
        <v>515</v>
      </c>
      <c r="C42" s="15" t="s">
        <v>41</v>
      </c>
      <c r="D42" s="16">
        <v>29954.0</v>
      </c>
      <c r="E42" s="17">
        <f t="shared" si="7"/>
        <v>43</v>
      </c>
      <c r="F42" s="18" t="s">
        <v>36</v>
      </c>
      <c r="G42" s="15" t="s">
        <v>20</v>
      </c>
      <c r="H42" s="14">
        <v>118.0</v>
      </c>
      <c r="I42" s="19">
        <v>0.06266203703703704</v>
      </c>
      <c r="J42" s="19">
        <f t="shared" si="8"/>
        <v>0.02831018519</v>
      </c>
      <c r="K42" s="20">
        <f t="shared" si="9"/>
        <v>0.005696548822</v>
      </c>
      <c r="L42" s="2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>
        <v>14.0</v>
      </c>
      <c r="B43" s="15" t="s">
        <v>814</v>
      </c>
      <c r="C43" s="15" t="s">
        <v>815</v>
      </c>
      <c r="D43" s="16">
        <v>37678.0</v>
      </c>
      <c r="E43" s="17">
        <f t="shared" si="7"/>
        <v>22</v>
      </c>
      <c r="F43" s="18" t="s">
        <v>30</v>
      </c>
      <c r="G43" s="15" t="s">
        <v>20</v>
      </c>
      <c r="H43" s="14">
        <v>108.0</v>
      </c>
      <c r="I43" s="19">
        <v>0.08965277777777778</v>
      </c>
      <c r="J43" s="19">
        <f t="shared" si="8"/>
        <v>0.05530092593</v>
      </c>
      <c r="K43" s="20">
        <f t="shared" si="9"/>
        <v>0.008150252525</v>
      </c>
      <c r="L43" s="2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2"/>
      <c r="B44" s="33" t="s">
        <v>816</v>
      </c>
      <c r="C44" s="33" t="s">
        <v>34</v>
      </c>
      <c r="D44" s="34">
        <v>32031.0</v>
      </c>
      <c r="E44" s="61">
        <f t="shared" si="7"/>
        <v>38</v>
      </c>
      <c r="F44" s="49" t="s">
        <v>25</v>
      </c>
      <c r="G44" s="33" t="s">
        <v>20</v>
      </c>
      <c r="H44" s="40"/>
      <c r="I44" s="36" t="s">
        <v>70</v>
      </c>
      <c r="J44" s="43"/>
      <c r="K44" s="43"/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2"/>
      <c r="B45" s="33" t="s">
        <v>817</v>
      </c>
      <c r="C45" s="33" t="s">
        <v>34</v>
      </c>
      <c r="D45" s="34">
        <v>33439.0</v>
      </c>
      <c r="E45" s="61">
        <f t="shared" si="7"/>
        <v>34</v>
      </c>
      <c r="F45" s="49" t="s">
        <v>30</v>
      </c>
      <c r="G45" s="33" t="s">
        <v>20</v>
      </c>
      <c r="H45" s="40"/>
      <c r="I45" s="36" t="s">
        <v>70</v>
      </c>
      <c r="J45" s="43"/>
      <c r="K45" s="43"/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3" t="s">
        <v>76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>
        <v>1.0</v>
      </c>
      <c r="B47" s="15" t="s">
        <v>818</v>
      </c>
      <c r="C47" s="15" t="s">
        <v>78</v>
      </c>
      <c r="D47" s="16">
        <v>30072.0</v>
      </c>
      <c r="E47" s="17">
        <f t="shared" ref="E47:E74" si="10">DATEDIF(D47,"11.10.2025","y")</f>
        <v>43</v>
      </c>
      <c r="F47" s="18" t="s">
        <v>80</v>
      </c>
      <c r="G47" s="15" t="s">
        <v>420</v>
      </c>
      <c r="H47" s="14">
        <v>103.0</v>
      </c>
      <c r="I47" s="19">
        <v>0.03841435185185185</v>
      </c>
      <c r="J47" s="19">
        <f t="shared" ref="J47:J72" si="11">I47-$I$47</f>
        <v>0</v>
      </c>
      <c r="K47" s="20">
        <f t="shared" ref="K47:K72" si="12">I47/11</f>
        <v>0.003492213805</v>
      </c>
      <c r="L47" s="21" t="s">
        <v>21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>
        <v>2.0</v>
      </c>
      <c r="B48" s="15" t="s">
        <v>671</v>
      </c>
      <c r="C48" s="15" t="s">
        <v>448</v>
      </c>
      <c r="D48" s="16">
        <v>33973.0</v>
      </c>
      <c r="E48" s="17">
        <f t="shared" si="10"/>
        <v>32</v>
      </c>
      <c r="F48" s="18" t="s">
        <v>175</v>
      </c>
      <c r="G48" s="15" t="s">
        <v>20</v>
      </c>
      <c r="H48" s="14">
        <v>134.0</v>
      </c>
      <c r="I48" s="19">
        <v>0.04086805555555555</v>
      </c>
      <c r="J48" s="19">
        <f t="shared" si="11"/>
        <v>0.002453703704</v>
      </c>
      <c r="K48" s="20">
        <f t="shared" si="12"/>
        <v>0.003715277778</v>
      </c>
      <c r="L48" s="22" t="s">
        <v>26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>
        <v>3.0</v>
      </c>
      <c r="B49" s="15" t="s">
        <v>675</v>
      </c>
      <c r="C49" s="15" t="s">
        <v>819</v>
      </c>
      <c r="D49" s="16">
        <v>30903.0</v>
      </c>
      <c r="E49" s="17">
        <f t="shared" si="10"/>
        <v>41</v>
      </c>
      <c r="F49" s="18" t="s">
        <v>80</v>
      </c>
      <c r="G49" s="15" t="s">
        <v>31</v>
      </c>
      <c r="H49" s="14">
        <v>129.0</v>
      </c>
      <c r="I49" s="19">
        <v>0.04247685185185185</v>
      </c>
      <c r="J49" s="19">
        <f t="shared" si="11"/>
        <v>0.0040625</v>
      </c>
      <c r="K49" s="20">
        <f t="shared" si="12"/>
        <v>0.003861531987</v>
      </c>
      <c r="L49" s="23" t="s">
        <v>32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>
        <v>4.0</v>
      </c>
      <c r="B50" s="15" t="s">
        <v>367</v>
      </c>
      <c r="C50" s="15" t="s">
        <v>362</v>
      </c>
      <c r="D50" s="16">
        <v>31380.0</v>
      </c>
      <c r="E50" s="17">
        <f t="shared" si="10"/>
        <v>39</v>
      </c>
      <c r="F50" s="18" t="s">
        <v>168</v>
      </c>
      <c r="G50" s="15" t="s">
        <v>20</v>
      </c>
      <c r="H50" s="14">
        <v>115.0</v>
      </c>
      <c r="I50" s="19">
        <v>0.042743055555555555</v>
      </c>
      <c r="J50" s="19">
        <f t="shared" si="11"/>
        <v>0.004328703704</v>
      </c>
      <c r="K50" s="20">
        <f t="shared" si="12"/>
        <v>0.003885732323</v>
      </c>
      <c r="L50" s="2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>
        <v>5.0</v>
      </c>
      <c r="B51" s="15" t="s">
        <v>820</v>
      </c>
      <c r="C51" s="15" t="s">
        <v>508</v>
      </c>
      <c r="D51" s="16">
        <v>32561.0</v>
      </c>
      <c r="E51" s="17">
        <f t="shared" si="10"/>
        <v>36</v>
      </c>
      <c r="F51" s="18" t="s">
        <v>168</v>
      </c>
      <c r="G51" s="15" t="s">
        <v>20</v>
      </c>
      <c r="H51" s="14">
        <v>110.0</v>
      </c>
      <c r="I51" s="19">
        <v>0.04283564814814815</v>
      </c>
      <c r="J51" s="19">
        <f t="shared" si="11"/>
        <v>0.004421296296</v>
      </c>
      <c r="K51" s="20">
        <f t="shared" si="12"/>
        <v>0.003894149832</v>
      </c>
      <c r="L51" s="2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>
        <v>6.0</v>
      </c>
      <c r="B52" s="15" t="s">
        <v>821</v>
      </c>
      <c r="C52" s="15" t="s">
        <v>159</v>
      </c>
      <c r="D52" s="16">
        <v>35636.0</v>
      </c>
      <c r="E52" s="17">
        <f t="shared" si="10"/>
        <v>28</v>
      </c>
      <c r="F52" s="18" t="s">
        <v>175</v>
      </c>
      <c r="G52" s="15" t="s">
        <v>31</v>
      </c>
      <c r="H52" s="14">
        <v>101.0</v>
      </c>
      <c r="I52" s="19">
        <v>0.04664351851851852</v>
      </c>
      <c r="J52" s="19">
        <f t="shared" si="11"/>
        <v>0.008229166667</v>
      </c>
      <c r="K52" s="20">
        <f t="shared" si="12"/>
        <v>0.004240319865</v>
      </c>
      <c r="L52" s="2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>
        <v>7.0</v>
      </c>
      <c r="B53" s="15" t="s">
        <v>822</v>
      </c>
      <c r="C53" s="15" t="s">
        <v>823</v>
      </c>
      <c r="D53" s="16">
        <v>31891.0</v>
      </c>
      <c r="E53" s="17">
        <f t="shared" si="10"/>
        <v>38</v>
      </c>
      <c r="F53" s="18" t="s">
        <v>168</v>
      </c>
      <c r="G53" s="15" t="s">
        <v>20</v>
      </c>
      <c r="H53" s="14">
        <v>130.0</v>
      </c>
      <c r="I53" s="19">
        <v>0.048344907407407406</v>
      </c>
      <c r="J53" s="19">
        <f t="shared" si="11"/>
        <v>0.009930555556</v>
      </c>
      <c r="K53" s="20">
        <f t="shared" si="12"/>
        <v>0.004394991582</v>
      </c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>
        <v>8.0</v>
      </c>
      <c r="B54" s="15" t="s">
        <v>584</v>
      </c>
      <c r="C54" s="15" t="s">
        <v>585</v>
      </c>
      <c r="D54" s="16">
        <v>36024.0</v>
      </c>
      <c r="E54" s="17">
        <f t="shared" si="10"/>
        <v>27</v>
      </c>
      <c r="F54" s="18" t="s">
        <v>175</v>
      </c>
      <c r="G54" s="15" t="s">
        <v>20</v>
      </c>
      <c r="H54" s="14">
        <v>132.0</v>
      </c>
      <c r="I54" s="19">
        <v>0.048032407407407406</v>
      </c>
      <c r="J54" s="19">
        <f t="shared" si="11"/>
        <v>0.009618055556</v>
      </c>
      <c r="K54" s="20">
        <f t="shared" si="12"/>
        <v>0.004366582492</v>
      </c>
      <c r="L54" s="2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>
        <v>9.0</v>
      </c>
      <c r="B55" s="15" t="s">
        <v>824</v>
      </c>
      <c r="C55" s="15" t="s">
        <v>259</v>
      </c>
      <c r="D55" s="16">
        <v>26060.0</v>
      </c>
      <c r="E55" s="17">
        <f t="shared" si="10"/>
        <v>54</v>
      </c>
      <c r="F55" s="18" t="s">
        <v>161</v>
      </c>
      <c r="G55" s="15" t="s">
        <v>20</v>
      </c>
      <c r="H55" s="14">
        <v>131.0</v>
      </c>
      <c r="I55" s="19">
        <v>0.050208333333333334</v>
      </c>
      <c r="J55" s="19">
        <f t="shared" si="11"/>
        <v>0.01179398148</v>
      </c>
      <c r="K55" s="20">
        <f t="shared" si="12"/>
        <v>0.004564393939</v>
      </c>
      <c r="L55" s="2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>
        <v>10.0</v>
      </c>
      <c r="B56" s="15" t="s">
        <v>825</v>
      </c>
      <c r="C56" s="15" t="s">
        <v>454</v>
      </c>
      <c r="D56" s="16">
        <v>32894.0</v>
      </c>
      <c r="E56" s="17">
        <f t="shared" si="10"/>
        <v>35</v>
      </c>
      <c r="F56" s="18" t="s">
        <v>168</v>
      </c>
      <c r="G56" s="15" t="s">
        <v>20</v>
      </c>
      <c r="H56" s="14">
        <v>140.0</v>
      </c>
      <c r="I56" s="19">
        <v>0.05193287037037037</v>
      </c>
      <c r="J56" s="19">
        <f t="shared" si="11"/>
        <v>0.01351851852</v>
      </c>
      <c r="K56" s="20">
        <f t="shared" si="12"/>
        <v>0.004721170034</v>
      </c>
      <c r="L56" s="2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>
        <v>11.0</v>
      </c>
      <c r="B57" s="15" t="s">
        <v>826</v>
      </c>
      <c r="C57" s="15" t="s">
        <v>163</v>
      </c>
      <c r="D57" s="16">
        <v>34079.0</v>
      </c>
      <c r="E57" s="17">
        <f t="shared" si="10"/>
        <v>32</v>
      </c>
      <c r="F57" s="18" t="s">
        <v>175</v>
      </c>
      <c r="G57" s="15" t="s">
        <v>20</v>
      </c>
      <c r="H57" s="14">
        <v>138.0</v>
      </c>
      <c r="I57" s="19">
        <v>0.05196759259259259</v>
      </c>
      <c r="J57" s="19">
        <f t="shared" si="11"/>
        <v>0.01355324074</v>
      </c>
      <c r="K57" s="20">
        <f t="shared" si="12"/>
        <v>0.004724326599</v>
      </c>
      <c r="L57" s="2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12.0</v>
      </c>
      <c r="B58" s="15" t="s">
        <v>827</v>
      </c>
      <c r="C58" s="15" t="s">
        <v>828</v>
      </c>
      <c r="D58" s="16">
        <v>30185.0</v>
      </c>
      <c r="E58" s="17">
        <f t="shared" si="10"/>
        <v>43</v>
      </c>
      <c r="F58" s="18" t="s">
        <v>80</v>
      </c>
      <c r="G58" s="15" t="s">
        <v>31</v>
      </c>
      <c r="H58" s="14">
        <v>113.0</v>
      </c>
      <c r="I58" s="19">
        <v>0.052800925925925925</v>
      </c>
      <c r="J58" s="19">
        <f t="shared" si="11"/>
        <v>0.01438657407</v>
      </c>
      <c r="K58" s="20">
        <f t="shared" si="12"/>
        <v>0.004800084175</v>
      </c>
      <c r="L58" s="2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>
        <v>13.0</v>
      </c>
      <c r="B59" s="15" t="s">
        <v>829</v>
      </c>
      <c r="C59" s="15" t="s">
        <v>182</v>
      </c>
      <c r="D59" s="16">
        <v>31089.0</v>
      </c>
      <c r="E59" s="17">
        <f t="shared" si="10"/>
        <v>40</v>
      </c>
      <c r="F59" s="18" t="s">
        <v>80</v>
      </c>
      <c r="G59" s="15" t="s">
        <v>31</v>
      </c>
      <c r="H59" s="14">
        <v>121.0</v>
      </c>
      <c r="I59" s="19">
        <v>0.052835648148148145</v>
      </c>
      <c r="J59" s="19">
        <f t="shared" si="11"/>
        <v>0.0144212963</v>
      </c>
      <c r="K59" s="20">
        <f t="shared" si="12"/>
        <v>0.004803240741</v>
      </c>
      <c r="L59" s="2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>
        <v>14.0</v>
      </c>
      <c r="B60" s="15" t="s">
        <v>818</v>
      </c>
      <c r="C60" s="15" t="s">
        <v>170</v>
      </c>
      <c r="D60" s="16">
        <v>32514.0</v>
      </c>
      <c r="E60" s="17">
        <f t="shared" si="10"/>
        <v>36</v>
      </c>
      <c r="F60" s="18" t="s">
        <v>168</v>
      </c>
      <c r="G60" s="15" t="s">
        <v>20</v>
      </c>
      <c r="H60" s="14">
        <v>102.0</v>
      </c>
      <c r="I60" s="19">
        <v>0.05317129629629629</v>
      </c>
      <c r="J60" s="19">
        <f t="shared" si="11"/>
        <v>0.01475694444</v>
      </c>
      <c r="K60" s="20">
        <f t="shared" si="12"/>
        <v>0.004833754209</v>
      </c>
      <c r="L60" s="2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>
        <v>15.0</v>
      </c>
      <c r="B61" s="15" t="s">
        <v>830</v>
      </c>
      <c r="C61" s="15" t="s">
        <v>448</v>
      </c>
      <c r="D61" s="16">
        <v>29696.0</v>
      </c>
      <c r="E61" s="17">
        <f t="shared" si="10"/>
        <v>44</v>
      </c>
      <c r="F61" s="18" t="s">
        <v>80</v>
      </c>
      <c r="G61" s="15" t="s">
        <v>31</v>
      </c>
      <c r="H61" s="14">
        <v>137.0</v>
      </c>
      <c r="I61" s="19">
        <v>0.053877314814814815</v>
      </c>
      <c r="J61" s="19">
        <f t="shared" si="11"/>
        <v>0.01546296296</v>
      </c>
      <c r="K61" s="20">
        <f t="shared" si="12"/>
        <v>0.00489793771</v>
      </c>
      <c r="L61" s="2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4">
        <v>16.0</v>
      </c>
      <c r="B62" s="15" t="s">
        <v>831</v>
      </c>
      <c r="C62" s="15" t="s">
        <v>522</v>
      </c>
      <c r="D62" s="16">
        <v>37071.0</v>
      </c>
      <c r="E62" s="17">
        <f t="shared" si="10"/>
        <v>24</v>
      </c>
      <c r="F62" s="18" t="s">
        <v>175</v>
      </c>
      <c r="G62" s="15" t="s">
        <v>20</v>
      </c>
      <c r="H62" s="14">
        <v>122.0</v>
      </c>
      <c r="I62" s="19">
        <v>0.054016203703703705</v>
      </c>
      <c r="J62" s="19">
        <f t="shared" si="11"/>
        <v>0.01560185185</v>
      </c>
      <c r="K62" s="20">
        <f t="shared" si="12"/>
        <v>0.004910563973</v>
      </c>
      <c r="L62" s="2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>
        <v>17.0</v>
      </c>
      <c r="B63" s="15" t="s">
        <v>574</v>
      </c>
      <c r="C63" s="15" t="s">
        <v>448</v>
      </c>
      <c r="D63" s="16">
        <v>33999.0</v>
      </c>
      <c r="E63" s="17">
        <f t="shared" si="10"/>
        <v>32</v>
      </c>
      <c r="F63" s="18" t="s">
        <v>175</v>
      </c>
      <c r="G63" s="15" t="s">
        <v>31</v>
      </c>
      <c r="H63" s="14">
        <v>143.0</v>
      </c>
      <c r="I63" s="19">
        <v>0.05538194444444444</v>
      </c>
      <c r="J63" s="19">
        <f t="shared" si="11"/>
        <v>0.01696759259</v>
      </c>
      <c r="K63" s="20">
        <f t="shared" si="12"/>
        <v>0.005034722222</v>
      </c>
      <c r="L63" s="2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>
        <v>18.0</v>
      </c>
      <c r="B64" s="15" t="s">
        <v>178</v>
      </c>
      <c r="C64" s="15" t="s">
        <v>196</v>
      </c>
      <c r="D64" s="16">
        <v>29156.0</v>
      </c>
      <c r="E64" s="17">
        <f t="shared" si="10"/>
        <v>45</v>
      </c>
      <c r="F64" s="18" t="s">
        <v>84</v>
      </c>
      <c r="G64" s="15" t="s">
        <v>31</v>
      </c>
      <c r="H64" s="14">
        <v>126.0</v>
      </c>
      <c r="I64" s="19">
        <v>0.055844907407407406</v>
      </c>
      <c r="J64" s="19">
        <f t="shared" si="11"/>
        <v>0.01743055556</v>
      </c>
      <c r="K64" s="20">
        <f t="shared" si="12"/>
        <v>0.005076809764</v>
      </c>
      <c r="L64" s="2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>
        <v>19.0</v>
      </c>
      <c r="B65" s="15" t="s">
        <v>832</v>
      </c>
      <c r="C65" s="15" t="s">
        <v>550</v>
      </c>
      <c r="D65" s="16">
        <v>31606.0</v>
      </c>
      <c r="E65" s="17">
        <f t="shared" si="10"/>
        <v>39</v>
      </c>
      <c r="F65" s="18" t="s">
        <v>168</v>
      </c>
      <c r="G65" s="15" t="s">
        <v>31</v>
      </c>
      <c r="H65" s="14">
        <v>107.0</v>
      </c>
      <c r="I65" s="19">
        <v>0.05585648148148148</v>
      </c>
      <c r="J65" s="19">
        <f t="shared" si="11"/>
        <v>0.01744212963</v>
      </c>
      <c r="K65" s="20">
        <f t="shared" si="12"/>
        <v>0.005077861953</v>
      </c>
      <c r="L65" s="2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>
        <v>20.0</v>
      </c>
      <c r="B66" s="15" t="s">
        <v>833</v>
      </c>
      <c r="C66" s="15" t="s">
        <v>170</v>
      </c>
      <c r="D66" s="16">
        <v>25816.0</v>
      </c>
      <c r="E66" s="17">
        <f t="shared" si="10"/>
        <v>55</v>
      </c>
      <c r="F66" s="18" t="s">
        <v>187</v>
      </c>
      <c r="G66" s="15" t="s">
        <v>20</v>
      </c>
      <c r="H66" s="14">
        <v>142.0</v>
      </c>
      <c r="I66" s="19">
        <v>0.057824074074074076</v>
      </c>
      <c r="J66" s="19">
        <f t="shared" si="11"/>
        <v>0.01940972222</v>
      </c>
      <c r="K66" s="20">
        <f t="shared" si="12"/>
        <v>0.005256734007</v>
      </c>
      <c r="L66" s="2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>
        <v>21.0</v>
      </c>
      <c r="B67" s="15" t="s">
        <v>834</v>
      </c>
      <c r="C67" s="15" t="s">
        <v>159</v>
      </c>
      <c r="D67" s="16">
        <v>25571.0</v>
      </c>
      <c r="E67" s="17">
        <f t="shared" si="10"/>
        <v>55</v>
      </c>
      <c r="F67" s="18" t="s">
        <v>187</v>
      </c>
      <c r="G67" s="15" t="s">
        <v>20</v>
      </c>
      <c r="H67" s="14">
        <v>114.0</v>
      </c>
      <c r="I67" s="19">
        <v>0.058784722222222224</v>
      </c>
      <c r="J67" s="19">
        <f t="shared" si="11"/>
        <v>0.02037037037</v>
      </c>
      <c r="K67" s="20">
        <f t="shared" si="12"/>
        <v>0.005344065657</v>
      </c>
      <c r="L67" s="2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>
        <v>22.0</v>
      </c>
      <c r="B68" s="15" t="s">
        <v>835</v>
      </c>
      <c r="C68" s="15" t="s">
        <v>399</v>
      </c>
      <c r="D68" s="16">
        <v>27817.0</v>
      </c>
      <c r="E68" s="17">
        <f t="shared" si="10"/>
        <v>49</v>
      </c>
      <c r="F68" s="18" t="s">
        <v>84</v>
      </c>
      <c r="G68" s="15" t="s">
        <v>20</v>
      </c>
      <c r="H68" s="14">
        <v>135.0</v>
      </c>
      <c r="I68" s="19">
        <v>0.058854166666666666</v>
      </c>
      <c r="J68" s="19">
        <f t="shared" si="11"/>
        <v>0.02043981481</v>
      </c>
      <c r="K68" s="20">
        <f t="shared" si="12"/>
        <v>0.005350378788</v>
      </c>
      <c r="L68" s="2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>
        <v>23.0</v>
      </c>
      <c r="B69" s="15" t="s">
        <v>365</v>
      </c>
      <c r="C69" s="15" t="s">
        <v>836</v>
      </c>
      <c r="D69" s="16">
        <v>32198.0</v>
      </c>
      <c r="E69" s="17">
        <f t="shared" si="10"/>
        <v>37</v>
      </c>
      <c r="F69" s="18" t="s">
        <v>168</v>
      </c>
      <c r="G69" s="15" t="s">
        <v>31</v>
      </c>
      <c r="H69" s="14">
        <v>105.0</v>
      </c>
      <c r="I69" s="19">
        <v>0.06112268518518518</v>
      </c>
      <c r="J69" s="19">
        <f t="shared" si="11"/>
        <v>0.02270833333</v>
      </c>
      <c r="K69" s="20">
        <f t="shared" si="12"/>
        <v>0.005556607744</v>
      </c>
      <c r="L69" s="2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>
        <v>24.0</v>
      </c>
      <c r="B70" s="15" t="s">
        <v>77</v>
      </c>
      <c r="C70" s="15" t="s">
        <v>78</v>
      </c>
      <c r="D70" s="16">
        <v>30201.0</v>
      </c>
      <c r="E70" s="17">
        <f t="shared" si="10"/>
        <v>43</v>
      </c>
      <c r="F70" s="18" t="s">
        <v>80</v>
      </c>
      <c r="G70" s="15" t="s">
        <v>20</v>
      </c>
      <c r="H70" s="14">
        <v>208.0</v>
      </c>
      <c r="I70" s="19">
        <v>0.07708333333333334</v>
      </c>
      <c r="J70" s="19">
        <f t="shared" si="11"/>
        <v>0.03866898148</v>
      </c>
      <c r="K70" s="20">
        <f t="shared" si="12"/>
        <v>0.007007575758</v>
      </c>
      <c r="L70" s="2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4">
        <v>25.0</v>
      </c>
      <c r="B71" s="15" t="s">
        <v>837</v>
      </c>
      <c r="C71" s="15" t="s">
        <v>838</v>
      </c>
      <c r="D71" s="16">
        <v>29962.0</v>
      </c>
      <c r="E71" s="17">
        <f t="shared" si="10"/>
        <v>43</v>
      </c>
      <c r="F71" s="18" t="s">
        <v>80</v>
      </c>
      <c r="G71" s="15" t="s">
        <v>31</v>
      </c>
      <c r="H71" s="14">
        <v>120.0</v>
      </c>
      <c r="I71" s="19">
        <v>0.08958333333333333</v>
      </c>
      <c r="J71" s="19">
        <f t="shared" si="11"/>
        <v>0.05116898148</v>
      </c>
      <c r="K71" s="20">
        <f t="shared" si="12"/>
        <v>0.008143939394</v>
      </c>
      <c r="L71" s="2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4">
        <v>26.0</v>
      </c>
      <c r="B72" s="15" t="s">
        <v>839</v>
      </c>
      <c r="C72" s="15" t="s">
        <v>492</v>
      </c>
      <c r="D72" s="16">
        <v>37689.0</v>
      </c>
      <c r="E72" s="17">
        <f t="shared" si="10"/>
        <v>22</v>
      </c>
      <c r="F72" s="18" t="s">
        <v>175</v>
      </c>
      <c r="G72" s="15" t="s">
        <v>20</v>
      </c>
      <c r="H72" s="14">
        <v>124.0</v>
      </c>
      <c r="I72" s="19">
        <v>0.08965277777777778</v>
      </c>
      <c r="J72" s="19">
        <f t="shared" si="11"/>
        <v>0.05123842593</v>
      </c>
      <c r="K72" s="20">
        <f t="shared" si="12"/>
        <v>0.008150252525</v>
      </c>
      <c r="L72" s="2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2"/>
      <c r="B73" s="33" t="s">
        <v>840</v>
      </c>
      <c r="C73" s="33" t="s">
        <v>269</v>
      </c>
      <c r="D73" s="34">
        <v>33411.0</v>
      </c>
      <c r="E73" s="61">
        <f t="shared" si="10"/>
        <v>34</v>
      </c>
      <c r="F73" s="49" t="s">
        <v>175</v>
      </c>
      <c r="G73" s="33" t="s">
        <v>20</v>
      </c>
      <c r="H73" s="40"/>
      <c r="I73" s="36" t="s">
        <v>70</v>
      </c>
      <c r="J73" s="43"/>
      <c r="K73" s="43"/>
      <c r="L73" s="4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2"/>
      <c r="B74" s="33" t="s">
        <v>841</v>
      </c>
      <c r="C74" s="33" t="s">
        <v>163</v>
      </c>
      <c r="D74" s="34">
        <v>35411.0</v>
      </c>
      <c r="E74" s="61">
        <f t="shared" si="10"/>
        <v>28</v>
      </c>
      <c r="F74" s="49" t="s">
        <v>175</v>
      </c>
      <c r="G74" s="33" t="s">
        <v>297</v>
      </c>
      <c r="H74" s="40"/>
      <c r="I74" s="36" t="s">
        <v>70</v>
      </c>
      <c r="J74" s="43"/>
      <c r="K74" s="43"/>
      <c r="L74" s="4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" t="s">
        <v>842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" t="s">
        <v>1</v>
      </c>
      <c r="B77" s="7" t="s">
        <v>2</v>
      </c>
      <c r="C77" s="2"/>
      <c r="D77" s="2"/>
      <c r="E77" s="2"/>
      <c r="F77" s="2"/>
      <c r="G77" s="3"/>
      <c r="H77" s="5" t="s">
        <v>3</v>
      </c>
      <c r="I77" s="7" t="s">
        <v>4</v>
      </c>
      <c r="J77" s="2"/>
      <c r="K77" s="8"/>
      <c r="L77" s="5" t="s">
        <v>5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9"/>
      <c r="B78" s="10" t="s">
        <v>6</v>
      </c>
      <c r="C78" s="11" t="s">
        <v>7</v>
      </c>
      <c r="D78" s="12" t="s">
        <v>8</v>
      </c>
      <c r="E78" s="11" t="s">
        <v>9</v>
      </c>
      <c r="F78" s="11" t="s">
        <v>10</v>
      </c>
      <c r="G78" s="10" t="s">
        <v>11</v>
      </c>
      <c r="H78" s="9"/>
      <c r="I78" s="10" t="s">
        <v>12</v>
      </c>
      <c r="J78" s="10" t="s">
        <v>13</v>
      </c>
      <c r="K78" s="10" t="s">
        <v>14</v>
      </c>
      <c r="L78" s="9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3" t="s">
        <v>15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>
        <v>1.0</v>
      </c>
      <c r="B80" s="15" t="s">
        <v>843</v>
      </c>
      <c r="C80" s="15" t="s">
        <v>122</v>
      </c>
      <c r="D80" s="16">
        <v>31043.0</v>
      </c>
      <c r="E80" s="17">
        <f t="shared" ref="E80:E89" si="13">DATEDIF(D80,"11.10.2025","y")</f>
        <v>40</v>
      </c>
      <c r="F80" s="18" t="s">
        <v>36</v>
      </c>
      <c r="G80" s="15" t="s">
        <v>20</v>
      </c>
      <c r="H80" s="14">
        <v>60.0</v>
      </c>
      <c r="I80" s="19">
        <v>0.016689814814814814</v>
      </c>
      <c r="J80" s="19">
        <f t="shared" ref="J80:J87" si="14">I80-$I$80</f>
        <v>0</v>
      </c>
      <c r="K80" s="20">
        <f t="shared" ref="K80:K87" si="15">I80/4.9</f>
        <v>0.003406084656</v>
      </c>
      <c r="L80" s="21" t="s">
        <v>21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>
        <v>2.0</v>
      </c>
      <c r="B81" s="15" t="s">
        <v>844</v>
      </c>
      <c r="C81" s="15" t="s">
        <v>122</v>
      </c>
      <c r="D81" s="16">
        <v>35059.0</v>
      </c>
      <c r="E81" s="17">
        <f t="shared" si="13"/>
        <v>29</v>
      </c>
      <c r="F81" s="18" t="s">
        <v>30</v>
      </c>
      <c r="G81" s="15" t="s">
        <v>31</v>
      </c>
      <c r="H81" s="14">
        <v>51.0</v>
      </c>
      <c r="I81" s="19">
        <v>0.017395833333333333</v>
      </c>
      <c r="J81" s="19">
        <f t="shared" si="14"/>
        <v>0.0007060185185</v>
      </c>
      <c r="K81" s="20">
        <f t="shared" si="15"/>
        <v>0.003550170068</v>
      </c>
      <c r="L81" s="22" t="s">
        <v>26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>
        <v>3.0</v>
      </c>
      <c r="B82" s="15" t="s">
        <v>462</v>
      </c>
      <c r="C82" s="15" t="s">
        <v>230</v>
      </c>
      <c r="D82" s="16">
        <v>23648.0</v>
      </c>
      <c r="E82" s="17">
        <f t="shared" si="13"/>
        <v>61</v>
      </c>
      <c r="F82" s="18" t="s">
        <v>245</v>
      </c>
      <c r="G82" s="15" t="s">
        <v>20</v>
      </c>
      <c r="H82" s="14">
        <v>82.0</v>
      </c>
      <c r="I82" s="19">
        <v>0.019189814814814816</v>
      </c>
      <c r="J82" s="19">
        <f t="shared" si="14"/>
        <v>0.0025</v>
      </c>
      <c r="K82" s="20">
        <f t="shared" si="15"/>
        <v>0.003916288738</v>
      </c>
      <c r="L82" s="23" t="s">
        <v>32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4.0</v>
      </c>
      <c r="B83" s="15" t="s">
        <v>845</v>
      </c>
      <c r="C83" s="15" t="s">
        <v>517</v>
      </c>
      <c r="D83" s="16">
        <v>31665.0</v>
      </c>
      <c r="E83" s="17">
        <f t="shared" si="13"/>
        <v>39</v>
      </c>
      <c r="F83" s="18" t="s">
        <v>25</v>
      </c>
      <c r="G83" s="15" t="s">
        <v>20</v>
      </c>
      <c r="H83" s="14">
        <v>72.0</v>
      </c>
      <c r="I83" s="19">
        <v>0.020335648148148148</v>
      </c>
      <c r="J83" s="19">
        <f t="shared" si="14"/>
        <v>0.003645833333</v>
      </c>
      <c r="K83" s="20">
        <f t="shared" si="15"/>
        <v>0.004150132275</v>
      </c>
      <c r="L83" s="2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4">
        <v>5.0</v>
      </c>
      <c r="B84" s="15" t="s">
        <v>846</v>
      </c>
      <c r="C84" s="15" t="s">
        <v>134</v>
      </c>
      <c r="D84" s="16">
        <v>38471.0</v>
      </c>
      <c r="E84" s="17">
        <f t="shared" si="13"/>
        <v>20</v>
      </c>
      <c r="F84" s="18" t="s">
        <v>30</v>
      </c>
      <c r="G84" s="15" t="s">
        <v>31</v>
      </c>
      <c r="H84" s="14">
        <v>61.0</v>
      </c>
      <c r="I84" s="19">
        <v>0.02409722222222222</v>
      </c>
      <c r="J84" s="19">
        <f t="shared" si="14"/>
        <v>0.007407407407</v>
      </c>
      <c r="K84" s="20">
        <f t="shared" si="15"/>
        <v>0.004917800454</v>
      </c>
      <c r="L84" s="2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>
        <v>6.0</v>
      </c>
      <c r="B85" s="15" t="s">
        <v>847</v>
      </c>
      <c r="C85" s="15" t="s">
        <v>543</v>
      </c>
      <c r="D85" s="16">
        <v>38614.0</v>
      </c>
      <c r="E85" s="17">
        <f t="shared" si="13"/>
        <v>20</v>
      </c>
      <c r="F85" s="18" t="s">
        <v>30</v>
      </c>
      <c r="G85" s="15" t="s">
        <v>20</v>
      </c>
      <c r="H85" s="14">
        <v>69.0</v>
      </c>
      <c r="I85" s="19">
        <v>0.026111111111111113</v>
      </c>
      <c r="J85" s="19">
        <f t="shared" si="14"/>
        <v>0.009421296296</v>
      </c>
      <c r="K85" s="20">
        <f t="shared" si="15"/>
        <v>0.005328798186</v>
      </c>
      <c r="L85" s="2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>
        <v>7.0</v>
      </c>
      <c r="B86" s="15" t="s">
        <v>848</v>
      </c>
      <c r="C86" s="15" t="s">
        <v>300</v>
      </c>
      <c r="D86" s="16">
        <v>19693.0</v>
      </c>
      <c r="E86" s="17">
        <f t="shared" si="13"/>
        <v>71</v>
      </c>
      <c r="F86" s="18" t="s">
        <v>849</v>
      </c>
      <c r="G86" s="15" t="s">
        <v>20</v>
      </c>
      <c r="H86" s="14">
        <v>78.0</v>
      </c>
      <c r="I86" s="19">
        <v>0.02869212962962963</v>
      </c>
      <c r="J86" s="19">
        <f t="shared" si="14"/>
        <v>0.01200231481</v>
      </c>
      <c r="K86" s="20">
        <f t="shared" si="15"/>
        <v>0.005855536659</v>
      </c>
      <c r="L86" s="2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>
        <v>8.0</v>
      </c>
      <c r="B87" s="15" t="s">
        <v>243</v>
      </c>
      <c r="C87" s="15" t="s">
        <v>89</v>
      </c>
      <c r="D87" s="16">
        <v>31416.0</v>
      </c>
      <c r="E87" s="17">
        <f t="shared" si="13"/>
        <v>39</v>
      </c>
      <c r="F87" s="18" t="s">
        <v>25</v>
      </c>
      <c r="G87" s="15" t="s">
        <v>31</v>
      </c>
      <c r="H87" s="14">
        <v>65.0</v>
      </c>
      <c r="I87" s="19">
        <v>0.02960648148148148</v>
      </c>
      <c r="J87" s="19">
        <f t="shared" si="14"/>
        <v>0.01291666667</v>
      </c>
      <c r="K87" s="20">
        <f t="shared" si="15"/>
        <v>0.006042139078</v>
      </c>
      <c r="L87" s="2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2"/>
      <c r="B88" s="33" t="s">
        <v>850</v>
      </c>
      <c r="C88" s="33" t="s">
        <v>582</v>
      </c>
      <c r="D88" s="34">
        <v>36160.0</v>
      </c>
      <c r="E88" s="61">
        <f t="shared" si="13"/>
        <v>26</v>
      </c>
      <c r="F88" s="49" t="s">
        <v>30</v>
      </c>
      <c r="G88" s="33" t="s">
        <v>20</v>
      </c>
      <c r="H88" s="40"/>
      <c r="I88" s="36" t="s">
        <v>70</v>
      </c>
      <c r="J88" s="43"/>
      <c r="K88" s="43"/>
      <c r="L88" s="4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2"/>
      <c r="B89" s="33" t="s">
        <v>851</v>
      </c>
      <c r="C89" s="33" t="s">
        <v>38</v>
      </c>
      <c r="D89" s="34">
        <v>31000.0</v>
      </c>
      <c r="E89" s="61">
        <f t="shared" si="13"/>
        <v>40</v>
      </c>
      <c r="F89" s="49" t="s">
        <v>36</v>
      </c>
      <c r="G89" s="33" t="s">
        <v>20</v>
      </c>
      <c r="H89" s="40"/>
      <c r="I89" s="36" t="s">
        <v>70</v>
      </c>
      <c r="J89" s="43"/>
      <c r="K89" s="43"/>
      <c r="L89" s="4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0" t="s">
        <v>76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1.0</v>
      </c>
      <c r="B91" s="15" t="s">
        <v>852</v>
      </c>
      <c r="C91" s="15" t="s">
        <v>78</v>
      </c>
      <c r="D91" s="16">
        <v>29073.0</v>
      </c>
      <c r="E91" s="17">
        <f t="shared" ref="E91:E110" si="16">DATEDIF(D91,"11.10.2025","y")</f>
        <v>46</v>
      </c>
      <c r="F91" s="18" t="s">
        <v>84</v>
      </c>
      <c r="G91" s="15" t="s">
        <v>20</v>
      </c>
      <c r="H91" s="14">
        <v>62.0</v>
      </c>
      <c r="I91" s="19">
        <v>0.018229166666666668</v>
      </c>
      <c r="J91" s="19">
        <f t="shared" ref="J91:J108" si="17">I91-$I$91</f>
        <v>0</v>
      </c>
      <c r="K91" s="20">
        <f t="shared" ref="K91:K108" si="18">I91/4.9</f>
        <v>0.003720238095</v>
      </c>
      <c r="L91" s="21" t="s">
        <v>21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>
        <v>2.0</v>
      </c>
      <c r="B92" s="15" t="s">
        <v>853</v>
      </c>
      <c r="C92" s="15" t="s">
        <v>550</v>
      </c>
      <c r="D92" s="16">
        <v>37911.0</v>
      </c>
      <c r="E92" s="17">
        <f t="shared" si="16"/>
        <v>21</v>
      </c>
      <c r="F92" s="18" t="s">
        <v>175</v>
      </c>
      <c r="G92" s="15" t="s">
        <v>20</v>
      </c>
      <c r="H92" s="14">
        <v>57.0</v>
      </c>
      <c r="I92" s="19">
        <v>0.018310185185185186</v>
      </c>
      <c r="J92" s="19">
        <f t="shared" si="17"/>
        <v>0.00008101851852</v>
      </c>
      <c r="K92" s="20">
        <f t="shared" si="18"/>
        <v>0.003736772487</v>
      </c>
      <c r="L92" s="22" t="s">
        <v>26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>
        <v>3.0</v>
      </c>
      <c r="B93" s="15" t="s">
        <v>854</v>
      </c>
      <c r="C93" s="15" t="s">
        <v>196</v>
      </c>
      <c r="D93" s="16">
        <v>37329.0</v>
      </c>
      <c r="E93" s="17">
        <f t="shared" si="16"/>
        <v>23</v>
      </c>
      <c r="F93" s="18" t="s">
        <v>175</v>
      </c>
      <c r="G93" s="15" t="s">
        <v>31</v>
      </c>
      <c r="H93" s="14">
        <v>52.0</v>
      </c>
      <c r="I93" s="19">
        <v>0.018333333333333333</v>
      </c>
      <c r="J93" s="19">
        <f t="shared" si="17"/>
        <v>0.0001041666667</v>
      </c>
      <c r="K93" s="20">
        <f t="shared" si="18"/>
        <v>0.003741496599</v>
      </c>
      <c r="L93" s="23" t="s">
        <v>32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>
        <v>4.0</v>
      </c>
      <c r="B94" s="15" t="s">
        <v>855</v>
      </c>
      <c r="C94" s="15" t="s">
        <v>856</v>
      </c>
      <c r="D94" s="16">
        <v>40581.0</v>
      </c>
      <c r="E94" s="17">
        <f t="shared" si="16"/>
        <v>14</v>
      </c>
      <c r="F94" s="18" t="s">
        <v>472</v>
      </c>
      <c r="G94" s="15" t="s">
        <v>20</v>
      </c>
      <c r="H94" s="14">
        <v>77.0</v>
      </c>
      <c r="I94" s="19">
        <v>0.01837962962962963</v>
      </c>
      <c r="J94" s="19">
        <f t="shared" si="17"/>
        <v>0.000150462963</v>
      </c>
      <c r="K94" s="20">
        <f t="shared" si="18"/>
        <v>0.003750944822</v>
      </c>
      <c r="L94" s="2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>
        <v>5.0</v>
      </c>
      <c r="B95" s="15" t="s">
        <v>855</v>
      </c>
      <c r="C95" s="15" t="s">
        <v>452</v>
      </c>
      <c r="D95" s="16">
        <v>30831.0</v>
      </c>
      <c r="E95" s="17">
        <f t="shared" si="16"/>
        <v>41</v>
      </c>
      <c r="F95" s="18" t="s">
        <v>80</v>
      </c>
      <c r="G95" s="15" t="s">
        <v>20</v>
      </c>
      <c r="H95" s="14">
        <v>76.0</v>
      </c>
      <c r="I95" s="19">
        <v>0.019224537037037037</v>
      </c>
      <c r="J95" s="19">
        <f t="shared" si="17"/>
        <v>0.0009953703704</v>
      </c>
      <c r="K95" s="20">
        <f t="shared" si="18"/>
        <v>0.003923374906</v>
      </c>
      <c r="L95" s="2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>
        <v>6.0</v>
      </c>
      <c r="B96" s="15" t="s">
        <v>857</v>
      </c>
      <c r="C96" s="15" t="s">
        <v>858</v>
      </c>
      <c r="D96" s="16">
        <v>41099.0</v>
      </c>
      <c r="E96" s="17">
        <f t="shared" si="16"/>
        <v>13</v>
      </c>
      <c r="F96" s="18" t="s">
        <v>310</v>
      </c>
      <c r="G96" s="15" t="s">
        <v>20</v>
      </c>
      <c r="H96" s="14">
        <v>71.0</v>
      </c>
      <c r="I96" s="19">
        <v>0.019988425925925927</v>
      </c>
      <c r="J96" s="19">
        <f t="shared" si="17"/>
        <v>0.001759259259</v>
      </c>
      <c r="K96" s="20">
        <f t="shared" si="18"/>
        <v>0.004079270597</v>
      </c>
      <c r="L96" s="2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>
        <v>7.0</v>
      </c>
      <c r="B97" s="15" t="s">
        <v>859</v>
      </c>
      <c r="C97" s="15" t="s">
        <v>159</v>
      </c>
      <c r="D97" s="16">
        <v>30830.0</v>
      </c>
      <c r="E97" s="17">
        <f t="shared" si="16"/>
        <v>41</v>
      </c>
      <c r="F97" s="18" t="s">
        <v>80</v>
      </c>
      <c r="G97" s="15" t="s">
        <v>31</v>
      </c>
      <c r="H97" s="14">
        <v>68.0</v>
      </c>
      <c r="I97" s="19">
        <v>0.022164351851851852</v>
      </c>
      <c r="J97" s="19">
        <f t="shared" si="17"/>
        <v>0.003935185185</v>
      </c>
      <c r="K97" s="20">
        <f t="shared" si="18"/>
        <v>0.004523337113</v>
      </c>
      <c r="L97" s="2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4">
        <v>8.0</v>
      </c>
      <c r="B98" s="15" t="s">
        <v>860</v>
      </c>
      <c r="C98" s="15" t="s">
        <v>550</v>
      </c>
      <c r="D98" s="16">
        <v>37161.0</v>
      </c>
      <c r="E98" s="17">
        <f t="shared" si="16"/>
        <v>24</v>
      </c>
      <c r="F98" s="18" t="s">
        <v>175</v>
      </c>
      <c r="G98" s="15" t="s">
        <v>31</v>
      </c>
      <c r="H98" s="14">
        <v>74.0</v>
      </c>
      <c r="I98" s="19">
        <v>0.02259259259259259</v>
      </c>
      <c r="J98" s="19">
        <f t="shared" si="17"/>
        <v>0.004363425926</v>
      </c>
      <c r="K98" s="20">
        <f t="shared" si="18"/>
        <v>0.004610733182</v>
      </c>
      <c r="L98" s="2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4">
        <v>9.0</v>
      </c>
      <c r="B99" s="15" t="s">
        <v>861</v>
      </c>
      <c r="C99" s="15" t="s">
        <v>566</v>
      </c>
      <c r="D99" s="16">
        <v>32973.0</v>
      </c>
      <c r="E99" s="17">
        <f t="shared" si="16"/>
        <v>35</v>
      </c>
      <c r="F99" s="18" t="s">
        <v>168</v>
      </c>
      <c r="G99" s="15" t="s">
        <v>31</v>
      </c>
      <c r="H99" s="14">
        <v>67.0</v>
      </c>
      <c r="I99" s="19">
        <v>0.02400462962962963</v>
      </c>
      <c r="J99" s="19">
        <f t="shared" si="17"/>
        <v>0.005775462963</v>
      </c>
      <c r="K99" s="20">
        <f t="shared" si="18"/>
        <v>0.004898904006</v>
      </c>
      <c r="L99" s="2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>
        <v>10.0</v>
      </c>
      <c r="B100" s="15" t="s">
        <v>277</v>
      </c>
      <c r="C100" s="15" t="s">
        <v>196</v>
      </c>
      <c r="D100" s="16">
        <v>31917.0</v>
      </c>
      <c r="E100" s="17">
        <f t="shared" si="16"/>
        <v>38</v>
      </c>
      <c r="F100" s="18" t="s">
        <v>168</v>
      </c>
      <c r="G100" s="15" t="s">
        <v>31</v>
      </c>
      <c r="H100" s="14">
        <v>73.0</v>
      </c>
      <c r="I100" s="19">
        <v>0.02445601851851852</v>
      </c>
      <c r="J100" s="19">
        <f t="shared" si="17"/>
        <v>0.006226851852</v>
      </c>
      <c r="K100" s="20">
        <f t="shared" si="18"/>
        <v>0.004991024187</v>
      </c>
      <c r="L100" s="2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>
        <v>11.0</v>
      </c>
      <c r="B101" s="15" t="s">
        <v>862</v>
      </c>
      <c r="C101" s="15" t="s">
        <v>452</v>
      </c>
      <c r="D101" s="16">
        <v>30491.0</v>
      </c>
      <c r="E101" s="17">
        <f t="shared" si="16"/>
        <v>42</v>
      </c>
      <c r="F101" s="18" t="s">
        <v>80</v>
      </c>
      <c r="G101" s="15" t="s">
        <v>20</v>
      </c>
      <c r="H101" s="14">
        <v>58.0</v>
      </c>
      <c r="I101" s="19">
        <v>0.02449074074074074</v>
      </c>
      <c r="J101" s="19">
        <f t="shared" si="17"/>
        <v>0.006261574074</v>
      </c>
      <c r="K101" s="20">
        <f t="shared" si="18"/>
        <v>0.004998110355</v>
      </c>
      <c r="L101" s="2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>
        <v>12.0</v>
      </c>
      <c r="B102" s="15" t="s">
        <v>863</v>
      </c>
      <c r="C102" s="15" t="s">
        <v>448</v>
      </c>
      <c r="D102" s="16">
        <v>31731.0</v>
      </c>
      <c r="E102" s="17">
        <f t="shared" si="16"/>
        <v>38</v>
      </c>
      <c r="F102" s="18" t="s">
        <v>168</v>
      </c>
      <c r="G102" s="15" t="s">
        <v>20</v>
      </c>
      <c r="H102" s="14">
        <v>56.0</v>
      </c>
      <c r="I102" s="19">
        <v>0.029363425925925925</v>
      </c>
      <c r="J102" s="19">
        <f t="shared" si="17"/>
        <v>0.01113425926</v>
      </c>
      <c r="K102" s="20">
        <f t="shared" si="18"/>
        <v>0.005992535903</v>
      </c>
      <c r="L102" s="2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>
        <v>13.0</v>
      </c>
      <c r="B103" s="15" t="s">
        <v>864</v>
      </c>
      <c r="C103" s="15" t="s">
        <v>259</v>
      </c>
      <c r="D103" s="16">
        <v>29546.0</v>
      </c>
      <c r="E103" s="17">
        <f t="shared" si="16"/>
        <v>44</v>
      </c>
      <c r="F103" s="18" t="s">
        <v>80</v>
      </c>
      <c r="G103" s="15" t="s">
        <v>20</v>
      </c>
      <c r="H103" s="14">
        <v>70.0</v>
      </c>
      <c r="I103" s="19">
        <v>0.0296875</v>
      </c>
      <c r="J103" s="19">
        <f t="shared" si="17"/>
        <v>0.01145833333</v>
      </c>
      <c r="K103" s="20">
        <f t="shared" si="18"/>
        <v>0.006058673469</v>
      </c>
      <c r="L103" s="2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>
        <v>14.0</v>
      </c>
      <c r="B104" s="15" t="s">
        <v>865</v>
      </c>
      <c r="C104" s="15" t="s">
        <v>196</v>
      </c>
      <c r="D104" s="16">
        <v>33131.0</v>
      </c>
      <c r="E104" s="17">
        <f t="shared" si="16"/>
        <v>35</v>
      </c>
      <c r="F104" s="18" t="s">
        <v>168</v>
      </c>
      <c r="G104" s="15" t="s">
        <v>20</v>
      </c>
      <c r="H104" s="14">
        <v>59.0</v>
      </c>
      <c r="I104" s="19">
        <v>0.03033564814814815</v>
      </c>
      <c r="J104" s="19">
        <f t="shared" si="17"/>
        <v>0.01210648148</v>
      </c>
      <c r="K104" s="20">
        <f t="shared" si="18"/>
        <v>0.006190948602</v>
      </c>
      <c r="L104" s="2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>
        <v>15.0</v>
      </c>
      <c r="B105" s="15" t="s">
        <v>866</v>
      </c>
      <c r="C105" s="15" t="s">
        <v>159</v>
      </c>
      <c r="D105" s="16">
        <v>28057.0</v>
      </c>
      <c r="E105" s="17">
        <f t="shared" si="16"/>
        <v>48</v>
      </c>
      <c r="F105" s="18" t="s">
        <v>84</v>
      </c>
      <c r="G105" s="15" t="s">
        <v>20</v>
      </c>
      <c r="H105" s="14">
        <v>75.0</v>
      </c>
      <c r="I105" s="19">
        <v>0.03054398148148148</v>
      </c>
      <c r="J105" s="19">
        <f t="shared" si="17"/>
        <v>0.01231481481</v>
      </c>
      <c r="K105" s="20">
        <f t="shared" si="18"/>
        <v>0.006233465608</v>
      </c>
      <c r="L105" s="2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>
        <v>16.0</v>
      </c>
      <c r="B106" s="15" t="s">
        <v>867</v>
      </c>
      <c r="C106" s="15" t="s">
        <v>272</v>
      </c>
      <c r="D106" s="16">
        <v>18448.0</v>
      </c>
      <c r="E106" s="17">
        <f t="shared" si="16"/>
        <v>75</v>
      </c>
      <c r="F106" s="18" t="s">
        <v>868</v>
      </c>
      <c r="G106" s="15" t="s">
        <v>20</v>
      </c>
      <c r="H106" s="14">
        <v>55.0</v>
      </c>
      <c r="I106" s="19">
        <v>0.03626157407407407</v>
      </c>
      <c r="J106" s="19">
        <f t="shared" si="17"/>
        <v>0.01803240741</v>
      </c>
      <c r="K106" s="20">
        <f t="shared" si="18"/>
        <v>0.00740032124</v>
      </c>
      <c r="L106" s="2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4">
        <v>17.0</v>
      </c>
      <c r="B107" s="15" t="s">
        <v>869</v>
      </c>
      <c r="C107" s="15" t="s">
        <v>166</v>
      </c>
      <c r="D107" s="16">
        <v>40343.0</v>
      </c>
      <c r="E107" s="17">
        <f t="shared" si="16"/>
        <v>15</v>
      </c>
      <c r="F107" s="18" t="s">
        <v>472</v>
      </c>
      <c r="G107" s="15" t="s">
        <v>20</v>
      </c>
      <c r="H107" s="14">
        <v>81.0</v>
      </c>
      <c r="I107" s="19">
        <v>0.046550925925925926</v>
      </c>
      <c r="J107" s="19">
        <f t="shared" si="17"/>
        <v>0.02832175926</v>
      </c>
      <c r="K107" s="20">
        <f t="shared" si="18"/>
        <v>0.009500188964</v>
      </c>
      <c r="L107" s="2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4">
        <v>18.0</v>
      </c>
      <c r="B108" s="15" t="s">
        <v>870</v>
      </c>
      <c r="C108" s="15" t="s">
        <v>585</v>
      </c>
      <c r="D108" s="16">
        <v>36948.0</v>
      </c>
      <c r="E108" s="17">
        <f t="shared" si="16"/>
        <v>24</v>
      </c>
      <c r="F108" s="18" t="s">
        <v>175</v>
      </c>
      <c r="G108" s="15" t="s">
        <v>20</v>
      </c>
      <c r="H108" s="14">
        <v>63.0</v>
      </c>
      <c r="I108" s="19">
        <v>0.04666666666666667</v>
      </c>
      <c r="J108" s="19">
        <f t="shared" si="17"/>
        <v>0.0284375</v>
      </c>
      <c r="K108" s="20">
        <f t="shared" si="18"/>
        <v>0.009523809524</v>
      </c>
      <c r="L108" s="2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2"/>
      <c r="B109" s="33" t="s">
        <v>871</v>
      </c>
      <c r="C109" s="33" t="s">
        <v>163</v>
      </c>
      <c r="D109" s="34">
        <v>34614.0</v>
      </c>
      <c r="E109" s="61">
        <f t="shared" si="16"/>
        <v>31</v>
      </c>
      <c r="F109" s="49" t="s">
        <v>175</v>
      </c>
      <c r="G109" s="33" t="s">
        <v>872</v>
      </c>
      <c r="H109" s="32"/>
      <c r="I109" s="36" t="s">
        <v>70</v>
      </c>
      <c r="J109" s="36"/>
      <c r="K109" s="36"/>
      <c r="L109" s="38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2"/>
      <c r="B110" s="33" t="s">
        <v>873</v>
      </c>
      <c r="C110" s="33" t="s">
        <v>163</v>
      </c>
      <c r="D110" s="34">
        <v>30656.0</v>
      </c>
      <c r="E110" s="61">
        <f t="shared" si="16"/>
        <v>41</v>
      </c>
      <c r="F110" s="49" t="s">
        <v>80</v>
      </c>
      <c r="G110" s="33" t="s">
        <v>20</v>
      </c>
      <c r="H110" s="32"/>
      <c r="I110" s="36" t="s">
        <v>70</v>
      </c>
      <c r="J110" s="36"/>
      <c r="K110" s="36"/>
      <c r="L110" s="38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" t="s">
        <v>874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" t="s">
        <v>1</v>
      </c>
      <c r="B113" s="7" t="s">
        <v>2</v>
      </c>
      <c r="C113" s="2"/>
      <c r="D113" s="2"/>
      <c r="E113" s="2"/>
      <c r="F113" s="2"/>
      <c r="G113" s="3"/>
      <c r="H113" s="5" t="s">
        <v>3</v>
      </c>
      <c r="I113" s="7" t="s">
        <v>4</v>
      </c>
      <c r="J113" s="2"/>
      <c r="K113" s="8"/>
      <c r="L113" s="5" t="s">
        <v>5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9"/>
      <c r="B114" s="10" t="s">
        <v>6</v>
      </c>
      <c r="C114" s="11" t="s">
        <v>7</v>
      </c>
      <c r="D114" s="12" t="s">
        <v>8</v>
      </c>
      <c r="E114" s="11" t="s">
        <v>9</v>
      </c>
      <c r="F114" s="11" t="s">
        <v>10</v>
      </c>
      <c r="G114" s="10" t="s">
        <v>11</v>
      </c>
      <c r="H114" s="9"/>
      <c r="I114" s="10" t="s">
        <v>12</v>
      </c>
      <c r="J114" s="10" t="s">
        <v>13</v>
      </c>
      <c r="K114" s="10" t="s">
        <v>14</v>
      </c>
      <c r="L114" s="9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0" t="s">
        <v>299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4">
        <v>1.0</v>
      </c>
      <c r="B116" s="15" t="s">
        <v>779</v>
      </c>
      <c r="C116" s="15" t="s">
        <v>780</v>
      </c>
      <c r="D116" s="16">
        <v>41834.0</v>
      </c>
      <c r="E116" s="17">
        <f t="shared" ref="E116:E127" si="19">DATEDIF(D116,"11.10.2025","y")</f>
        <v>11</v>
      </c>
      <c r="F116" s="18" t="s">
        <v>530</v>
      </c>
      <c r="G116" s="15" t="s">
        <v>31</v>
      </c>
      <c r="H116" s="14">
        <v>15.0</v>
      </c>
      <c r="I116" s="19">
        <v>0.004201388888888889</v>
      </c>
      <c r="J116" s="19">
        <f t="shared" ref="J116:J126" si="20">I116-$I$116</f>
        <v>0</v>
      </c>
      <c r="K116" s="20">
        <f t="shared" ref="K116:K126" si="21">I116/1.3</f>
        <v>0.003231837607</v>
      </c>
      <c r="L116" s="21" t="s">
        <v>21</v>
      </c>
      <c r="M116" s="4"/>
      <c r="N116" s="4" t="s">
        <v>311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4">
        <v>2.0</v>
      </c>
      <c r="B117" s="15" t="s">
        <v>875</v>
      </c>
      <c r="C117" s="15" t="s">
        <v>543</v>
      </c>
      <c r="D117" s="16">
        <v>41664.0</v>
      </c>
      <c r="E117" s="17">
        <f t="shared" si="19"/>
        <v>11</v>
      </c>
      <c r="F117" s="18" t="s">
        <v>530</v>
      </c>
      <c r="G117" s="15" t="s">
        <v>20</v>
      </c>
      <c r="H117" s="14">
        <v>4.0</v>
      </c>
      <c r="I117" s="19">
        <v>0.004537037037037037</v>
      </c>
      <c r="J117" s="19">
        <f t="shared" si="20"/>
        <v>0.0003356481481</v>
      </c>
      <c r="K117" s="20">
        <f t="shared" si="21"/>
        <v>0.00349002849</v>
      </c>
      <c r="L117" s="22" t="s">
        <v>26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4">
        <v>3.0</v>
      </c>
      <c r="B118" s="15" t="s">
        <v>843</v>
      </c>
      <c r="C118" s="15" t="s">
        <v>876</v>
      </c>
      <c r="D118" s="16">
        <v>41810.0</v>
      </c>
      <c r="E118" s="17">
        <f t="shared" si="19"/>
        <v>11</v>
      </c>
      <c r="F118" s="18" t="s">
        <v>530</v>
      </c>
      <c r="G118" s="15" t="s">
        <v>20</v>
      </c>
      <c r="H118" s="14">
        <v>8.0</v>
      </c>
      <c r="I118" s="19">
        <v>0.004861111111111111</v>
      </c>
      <c r="J118" s="19">
        <f t="shared" si="20"/>
        <v>0.0006597222222</v>
      </c>
      <c r="K118" s="20">
        <f t="shared" si="21"/>
        <v>0.003739316239</v>
      </c>
      <c r="L118" s="23" t="s">
        <v>32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4">
        <v>4.0</v>
      </c>
      <c r="B119" s="15" t="s">
        <v>877</v>
      </c>
      <c r="C119" s="15" t="s">
        <v>543</v>
      </c>
      <c r="D119" s="16">
        <v>43154.0</v>
      </c>
      <c r="E119" s="17">
        <f t="shared" si="19"/>
        <v>7</v>
      </c>
      <c r="F119" s="18" t="s">
        <v>302</v>
      </c>
      <c r="G119" s="15" t="s">
        <v>20</v>
      </c>
      <c r="H119" s="14">
        <v>12.0</v>
      </c>
      <c r="I119" s="19">
        <v>0.0053125</v>
      </c>
      <c r="J119" s="19">
        <f t="shared" si="20"/>
        <v>0.001111111111</v>
      </c>
      <c r="K119" s="20">
        <f t="shared" si="21"/>
        <v>0.004086538462</v>
      </c>
      <c r="L119" s="2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4">
        <v>5.0</v>
      </c>
      <c r="B120" s="15" t="s">
        <v>878</v>
      </c>
      <c r="C120" s="15" t="s">
        <v>543</v>
      </c>
      <c r="D120" s="16">
        <v>43138.0</v>
      </c>
      <c r="E120" s="17">
        <f t="shared" si="19"/>
        <v>7</v>
      </c>
      <c r="F120" s="18" t="s">
        <v>302</v>
      </c>
      <c r="G120" s="15" t="s">
        <v>20</v>
      </c>
      <c r="H120" s="14">
        <v>2.0</v>
      </c>
      <c r="I120" s="19">
        <v>0.005590277777777777</v>
      </c>
      <c r="J120" s="19">
        <f t="shared" si="20"/>
        <v>0.001388888889</v>
      </c>
      <c r="K120" s="20">
        <f t="shared" si="21"/>
        <v>0.004300213675</v>
      </c>
      <c r="L120" s="2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4">
        <v>6.0</v>
      </c>
      <c r="B121" s="15" t="s">
        <v>879</v>
      </c>
      <c r="C121" s="15" t="s">
        <v>106</v>
      </c>
      <c r="D121" s="16">
        <v>41851.0</v>
      </c>
      <c r="E121" s="17">
        <f t="shared" si="19"/>
        <v>11</v>
      </c>
      <c r="F121" s="18" t="s">
        <v>530</v>
      </c>
      <c r="G121" s="15" t="s">
        <v>31</v>
      </c>
      <c r="H121" s="14">
        <v>9.0</v>
      </c>
      <c r="I121" s="19">
        <v>0.005706018518518518</v>
      </c>
      <c r="J121" s="19">
        <f t="shared" si="20"/>
        <v>0.00150462963</v>
      </c>
      <c r="K121" s="20">
        <f t="shared" si="21"/>
        <v>0.004389245014</v>
      </c>
      <c r="L121" s="2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4">
        <v>7.0</v>
      </c>
      <c r="B122" s="15" t="s">
        <v>843</v>
      </c>
      <c r="C122" s="15" t="s">
        <v>514</v>
      </c>
      <c r="D122" s="16">
        <v>42839.0</v>
      </c>
      <c r="E122" s="17">
        <f t="shared" si="19"/>
        <v>8</v>
      </c>
      <c r="F122" s="18" t="s">
        <v>302</v>
      </c>
      <c r="G122" s="15" t="s">
        <v>20</v>
      </c>
      <c r="H122" s="14">
        <v>7.0</v>
      </c>
      <c r="I122" s="19">
        <v>0.005798611111111111</v>
      </c>
      <c r="J122" s="19">
        <f t="shared" si="20"/>
        <v>0.001597222222</v>
      </c>
      <c r="K122" s="20">
        <f t="shared" si="21"/>
        <v>0.004460470085</v>
      </c>
      <c r="L122" s="2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4">
        <v>8.0</v>
      </c>
      <c r="B123" s="15" t="s">
        <v>875</v>
      </c>
      <c r="C123" s="15" t="s">
        <v>880</v>
      </c>
      <c r="D123" s="16">
        <v>43273.0</v>
      </c>
      <c r="E123" s="17">
        <f t="shared" si="19"/>
        <v>7</v>
      </c>
      <c r="F123" s="18" t="s">
        <v>302</v>
      </c>
      <c r="G123" s="15" t="s">
        <v>20</v>
      </c>
      <c r="H123" s="14">
        <v>19.0</v>
      </c>
      <c r="I123" s="19">
        <v>0.005891203703703704</v>
      </c>
      <c r="J123" s="19">
        <f t="shared" si="20"/>
        <v>0.001689814815</v>
      </c>
      <c r="K123" s="20">
        <f t="shared" si="21"/>
        <v>0.004531695157</v>
      </c>
      <c r="L123" s="2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4">
        <v>9.0</v>
      </c>
      <c r="B124" s="15" t="s">
        <v>877</v>
      </c>
      <c r="C124" s="15" t="s">
        <v>227</v>
      </c>
      <c r="D124" s="16">
        <v>43945.0</v>
      </c>
      <c r="E124" s="17">
        <f t="shared" si="19"/>
        <v>5</v>
      </c>
      <c r="F124" s="18" t="s">
        <v>488</v>
      </c>
      <c r="G124" s="15" t="s">
        <v>31</v>
      </c>
      <c r="H124" s="14">
        <v>13.0</v>
      </c>
      <c r="I124" s="19">
        <v>0.006111111111111111</v>
      </c>
      <c r="J124" s="19">
        <f t="shared" si="20"/>
        <v>0.001909722222</v>
      </c>
      <c r="K124" s="20">
        <f t="shared" si="21"/>
        <v>0.004700854701</v>
      </c>
      <c r="L124" s="2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4">
        <v>10.0</v>
      </c>
      <c r="B125" s="15" t="s">
        <v>881</v>
      </c>
      <c r="C125" s="15" t="s">
        <v>134</v>
      </c>
      <c r="D125" s="16">
        <v>43171.0</v>
      </c>
      <c r="E125" s="17">
        <f t="shared" si="19"/>
        <v>7</v>
      </c>
      <c r="F125" s="18" t="s">
        <v>302</v>
      </c>
      <c r="G125" s="15" t="s">
        <v>31</v>
      </c>
      <c r="H125" s="14">
        <v>1.0</v>
      </c>
      <c r="I125" s="19">
        <v>0.006388888888888889</v>
      </c>
      <c r="J125" s="19">
        <f t="shared" si="20"/>
        <v>0.0021875</v>
      </c>
      <c r="K125" s="20">
        <f t="shared" si="21"/>
        <v>0.004914529915</v>
      </c>
      <c r="L125" s="2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4">
        <v>11.0</v>
      </c>
      <c r="B126" s="15" t="s">
        <v>568</v>
      </c>
      <c r="C126" s="15" t="s">
        <v>145</v>
      </c>
      <c r="D126" s="16">
        <v>43689.0</v>
      </c>
      <c r="E126" s="17">
        <f t="shared" si="19"/>
        <v>6</v>
      </c>
      <c r="F126" s="18" t="s">
        <v>302</v>
      </c>
      <c r="G126" s="15" t="s">
        <v>31</v>
      </c>
      <c r="H126" s="14">
        <v>5.0</v>
      </c>
      <c r="I126" s="19">
        <v>0.007442129629629629</v>
      </c>
      <c r="J126" s="19">
        <f t="shared" si="20"/>
        <v>0.003240740741</v>
      </c>
      <c r="K126" s="20">
        <f t="shared" si="21"/>
        <v>0.0057247151</v>
      </c>
      <c r="L126" s="2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2"/>
      <c r="B127" s="33" t="s">
        <v>882</v>
      </c>
      <c r="C127" s="33" t="s">
        <v>883</v>
      </c>
      <c r="D127" s="34">
        <v>43160.0</v>
      </c>
      <c r="E127" s="35">
        <f t="shared" si="19"/>
        <v>7</v>
      </c>
      <c r="F127" s="49" t="s">
        <v>302</v>
      </c>
      <c r="G127" s="33" t="s">
        <v>20</v>
      </c>
      <c r="H127" s="32"/>
      <c r="I127" s="36" t="s">
        <v>70</v>
      </c>
      <c r="J127" s="36"/>
      <c r="K127" s="36"/>
      <c r="L127" s="38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0" t="s">
        <v>307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4">
        <v>1.0</v>
      </c>
      <c r="B129" s="15" t="s">
        <v>884</v>
      </c>
      <c r="C129" s="15" t="s">
        <v>82</v>
      </c>
      <c r="D129" s="16">
        <v>41585.0</v>
      </c>
      <c r="E129" s="17">
        <f t="shared" ref="E129:E137" si="22">DATEDIF(D129,"11.10.2025","y")</f>
        <v>11</v>
      </c>
      <c r="F129" s="18" t="s">
        <v>310</v>
      </c>
      <c r="G129" s="15" t="s">
        <v>20</v>
      </c>
      <c r="H129" s="14">
        <v>11.0</v>
      </c>
      <c r="I129" s="19">
        <v>0.004525462962962963</v>
      </c>
      <c r="J129" s="19">
        <f t="shared" ref="J129:J137" si="23">I129-$I$129</f>
        <v>0</v>
      </c>
      <c r="K129" s="20">
        <f t="shared" ref="K129:K137" si="24">I129/1.3</f>
        <v>0.003481125356</v>
      </c>
      <c r="L129" s="21" t="s">
        <v>21</v>
      </c>
      <c r="M129" s="4"/>
      <c r="N129" s="4" t="s">
        <v>311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4">
        <v>2.0</v>
      </c>
      <c r="B130" s="15" t="s">
        <v>491</v>
      </c>
      <c r="C130" s="15" t="s">
        <v>492</v>
      </c>
      <c r="D130" s="16">
        <v>42565.0</v>
      </c>
      <c r="E130" s="17">
        <f t="shared" si="22"/>
        <v>9</v>
      </c>
      <c r="F130" s="18" t="s">
        <v>493</v>
      </c>
      <c r="G130" s="15" t="s">
        <v>31</v>
      </c>
      <c r="H130" s="14">
        <v>16.0</v>
      </c>
      <c r="I130" s="19">
        <v>0.005069444444444444</v>
      </c>
      <c r="J130" s="19">
        <f t="shared" si="23"/>
        <v>0.0005439814815</v>
      </c>
      <c r="K130" s="20">
        <f t="shared" si="24"/>
        <v>0.00389957265</v>
      </c>
      <c r="L130" s="22" t="s">
        <v>26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4">
        <v>3.0</v>
      </c>
      <c r="B131" s="15" t="s">
        <v>788</v>
      </c>
      <c r="C131" s="15" t="s">
        <v>166</v>
      </c>
      <c r="D131" s="16">
        <v>42631.0</v>
      </c>
      <c r="E131" s="17">
        <f t="shared" si="22"/>
        <v>9</v>
      </c>
      <c r="F131" s="18" t="s">
        <v>493</v>
      </c>
      <c r="G131" s="15" t="s">
        <v>31</v>
      </c>
      <c r="H131" s="14">
        <v>18.0</v>
      </c>
      <c r="I131" s="19">
        <v>0.0050810185185185186</v>
      </c>
      <c r="J131" s="19">
        <f t="shared" si="23"/>
        <v>0.0005555555556</v>
      </c>
      <c r="K131" s="20">
        <f t="shared" si="24"/>
        <v>0.003908475783</v>
      </c>
      <c r="L131" s="23" t="s">
        <v>32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4">
        <v>4.0</v>
      </c>
      <c r="B132" s="15" t="s">
        <v>869</v>
      </c>
      <c r="C132" s="15" t="s">
        <v>885</v>
      </c>
      <c r="D132" s="16">
        <v>42112.0</v>
      </c>
      <c r="E132" s="17">
        <f t="shared" si="22"/>
        <v>10</v>
      </c>
      <c r="F132" s="18" t="s">
        <v>310</v>
      </c>
      <c r="G132" s="15" t="s">
        <v>20</v>
      </c>
      <c r="H132" s="14">
        <v>17.0</v>
      </c>
      <c r="I132" s="19">
        <v>0.005543981481481481</v>
      </c>
      <c r="J132" s="19">
        <f t="shared" si="23"/>
        <v>0.001018518519</v>
      </c>
      <c r="K132" s="20">
        <f t="shared" si="24"/>
        <v>0.00426460114</v>
      </c>
      <c r="L132" s="2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4">
        <v>5.0</v>
      </c>
      <c r="B133" s="15" t="s">
        <v>886</v>
      </c>
      <c r="C133" s="15" t="s">
        <v>533</v>
      </c>
      <c r="D133" s="16">
        <v>43083.0</v>
      </c>
      <c r="E133" s="17">
        <f t="shared" si="22"/>
        <v>7</v>
      </c>
      <c r="F133" s="18" t="s">
        <v>493</v>
      </c>
      <c r="G133" s="15" t="s">
        <v>20</v>
      </c>
      <c r="H133" s="14">
        <v>10.0</v>
      </c>
      <c r="I133" s="19">
        <v>0.005694444444444445</v>
      </c>
      <c r="J133" s="19">
        <f t="shared" si="23"/>
        <v>0.001168981481</v>
      </c>
      <c r="K133" s="20">
        <f t="shared" si="24"/>
        <v>0.00438034188</v>
      </c>
      <c r="L133" s="2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4">
        <v>6.0</v>
      </c>
      <c r="B134" s="15" t="s">
        <v>862</v>
      </c>
      <c r="C134" s="15" t="s">
        <v>182</v>
      </c>
      <c r="D134" s="16">
        <v>43534.0</v>
      </c>
      <c r="E134" s="17">
        <f t="shared" si="22"/>
        <v>6</v>
      </c>
      <c r="F134" s="18" t="s">
        <v>493</v>
      </c>
      <c r="G134" s="15" t="s">
        <v>20</v>
      </c>
      <c r="H134" s="14">
        <v>6.0</v>
      </c>
      <c r="I134" s="19">
        <v>0.0061342592592592594</v>
      </c>
      <c r="J134" s="19">
        <f t="shared" si="23"/>
        <v>0.001608796296</v>
      </c>
      <c r="K134" s="20">
        <f t="shared" si="24"/>
        <v>0.004718660969</v>
      </c>
      <c r="L134" s="2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4">
        <v>7.0</v>
      </c>
      <c r="B135" s="15" t="s">
        <v>256</v>
      </c>
      <c r="C135" s="15" t="s">
        <v>166</v>
      </c>
      <c r="D135" s="16">
        <v>42922.0</v>
      </c>
      <c r="E135" s="17">
        <f t="shared" si="22"/>
        <v>8</v>
      </c>
      <c r="F135" s="18" t="s">
        <v>493</v>
      </c>
      <c r="G135" s="15" t="s">
        <v>20</v>
      </c>
      <c r="H135" s="14">
        <v>3.0</v>
      </c>
      <c r="I135" s="19">
        <v>0.007395833333333333</v>
      </c>
      <c r="J135" s="19">
        <f t="shared" si="23"/>
        <v>0.00287037037</v>
      </c>
      <c r="K135" s="20">
        <f t="shared" si="24"/>
        <v>0.005689102564</v>
      </c>
      <c r="L135" s="2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4">
        <v>8.0</v>
      </c>
      <c r="B136" s="15" t="s">
        <v>886</v>
      </c>
      <c r="C136" s="15" t="s">
        <v>887</v>
      </c>
      <c r="D136" s="16">
        <v>44339.0</v>
      </c>
      <c r="E136" s="17">
        <f t="shared" si="22"/>
        <v>4</v>
      </c>
      <c r="F136" s="18" t="s">
        <v>624</v>
      </c>
      <c r="G136" s="15" t="s">
        <v>20</v>
      </c>
      <c r="H136" s="14">
        <v>20.0</v>
      </c>
      <c r="I136" s="19">
        <v>0.008090277777777778</v>
      </c>
      <c r="J136" s="19">
        <f t="shared" si="23"/>
        <v>0.003564814815</v>
      </c>
      <c r="K136" s="20">
        <f t="shared" si="24"/>
        <v>0.006223290598</v>
      </c>
      <c r="L136" s="2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4">
        <v>9.0</v>
      </c>
      <c r="B137" s="15" t="s">
        <v>888</v>
      </c>
      <c r="C137" s="15" t="s">
        <v>623</v>
      </c>
      <c r="D137" s="16">
        <v>41137.0</v>
      </c>
      <c r="E137" s="17">
        <f t="shared" si="22"/>
        <v>13</v>
      </c>
      <c r="F137" s="18" t="s">
        <v>310</v>
      </c>
      <c r="G137" s="15" t="s">
        <v>31</v>
      </c>
      <c r="H137" s="14">
        <v>14.0</v>
      </c>
      <c r="I137" s="19">
        <v>0.009212962962962963</v>
      </c>
      <c r="J137" s="19">
        <f t="shared" si="23"/>
        <v>0.0046875</v>
      </c>
      <c r="K137" s="20">
        <f t="shared" si="24"/>
        <v>0.007086894587</v>
      </c>
      <c r="L137" s="2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1"/>
      <c r="B138" s="4"/>
      <c r="C138" s="4"/>
      <c r="D138" s="52"/>
      <c r="E138" s="4"/>
      <c r="F138" s="4"/>
      <c r="G138" s="4"/>
      <c r="H138" s="5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1"/>
      <c r="B139" s="4"/>
      <c r="C139" s="4"/>
      <c r="D139" s="52"/>
      <c r="E139" s="4"/>
      <c r="F139" s="4"/>
      <c r="G139" s="4"/>
      <c r="H139" s="5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1"/>
      <c r="B140" s="4"/>
      <c r="C140" s="4"/>
      <c r="D140" s="52"/>
      <c r="E140" s="4"/>
      <c r="F140" s="4"/>
      <c r="G140" s="4"/>
      <c r="H140" s="5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1"/>
      <c r="B141" s="4"/>
      <c r="C141" s="4"/>
      <c r="D141" s="52"/>
      <c r="E141" s="4"/>
      <c r="F141" s="4"/>
      <c r="G141" s="4"/>
      <c r="H141" s="5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1"/>
      <c r="B142" s="4"/>
      <c r="C142" s="4"/>
      <c r="D142" s="52"/>
      <c r="E142" s="4"/>
      <c r="F142" s="4"/>
      <c r="G142" s="4"/>
      <c r="H142" s="5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1"/>
      <c r="B143" s="4"/>
      <c r="C143" s="4"/>
      <c r="D143" s="52"/>
      <c r="E143" s="4"/>
      <c r="F143" s="4"/>
      <c r="G143" s="4"/>
      <c r="H143" s="5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1"/>
      <c r="B144" s="4"/>
      <c r="C144" s="4"/>
      <c r="D144" s="52"/>
      <c r="E144" s="4"/>
      <c r="F144" s="4"/>
      <c r="G144" s="4"/>
      <c r="H144" s="5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1"/>
      <c r="B145" s="4"/>
      <c r="C145" s="4"/>
      <c r="D145" s="52"/>
      <c r="E145" s="4"/>
      <c r="F145" s="4"/>
      <c r="G145" s="4"/>
      <c r="H145" s="5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1"/>
      <c r="B146" s="4"/>
      <c r="C146" s="4"/>
      <c r="D146" s="52"/>
      <c r="E146" s="4"/>
      <c r="F146" s="4"/>
      <c r="G146" s="4"/>
      <c r="H146" s="5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1"/>
      <c r="B147" s="4"/>
      <c r="C147" s="4"/>
      <c r="D147" s="52"/>
      <c r="E147" s="4"/>
      <c r="F147" s="4"/>
      <c r="G147" s="4"/>
      <c r="H147" s="5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1"/>
      <c r="B148" s="4"/>
      <c r="C148" s="4"/>
      <c r="D148" s="52"/>
      <c r="E148" s="4"/>
      <c r="F148" s="4"/>
      <c r="G148" s="4"/>
      <c r="H148" s="5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1"/>
      <c r="B149" s="4"/>
      <c r="C149" s="4"/>
      <c r="D149" s="52"/>
      <c r="E149" s="4"/>
      <c r="F149" s="4"/>
      <c r="G149" s="4"/>
      <c r="H149" s="5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1"/>
      <c r="B150" s="4"/>
      <c r="C150" s="4"/>
      <c r="D150" s="52"/>
      <c r="E150" s="4"/>
      <c r="F150" s="4"/>
      <c r="G150" s="4"/>
      <c r="H150" s="5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1"/>
      <c r="B151" s="4"/>
      <c r="C151" s="4"/>
      <c r="D151" s="52"/>
      <c r="E151" s="4"/>
      <c r="F151" s="4"/>
      <c r="G151" s="4"/>
      <c r="H151" s="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1"/>
      <c r="B152" s="4"/>
      <c r="C152" s="4"/>
      <c r="D152" s="52"/>
      <c r="E152" s="4"/>
      <c r="F152" s="4"/>
      <c r="G152" s="4"/>
      <c r="H152" s="5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1"/>
      <c r="B153" s="4"/>
      <c r="C153" s="4"/>
      <c r="D153" s="52"/>
      <c r="E153" s="4"/>
      <c r="F153" s="4"/>
      <c r="G153" s="4"/>
      <c r="H153" s="5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1"/>
      <c r="B154" s="4"/>
      <c r="C154" s="4"/>
      <c r="D154" s="52"/>
      <c r="E154" s="4"/>
      <c r="F154" s="4"/>
      <c r="G154" s="4"/>
      <c r="H154" s="5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1"/>
      <c r="B155" s="4"/>
      <c r="C155" s="4"/>
      <c r="D155" s="52"/>
      <c r="E155" s="4"/>
      <c r="F155" s="4"/>
      <c r="G155" s="4"/>
      <c r="H155" s="5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1"/>
      <c r="B156" s="4"/>
      <c r="C156" s="4"/>
      <c r="D156" s="52"/>
      <c r="E156" s="4"/>
      <c r="F156" s="4"/>
      <c r="G156" s="4"/>
      <c r="H156" s="5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1"/>
      <c r="B157" s="4"/>
      <c r="C157" s="4"/>
      <c r="D157" s="52"/>
      <c r="E157" s="4"/>
      <c r="F157" s="4"/>
      <c r="G157" s="4"/>
      <c r="H157" s="5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1"/>
      <c r="B158" s="4"/>
      <c r="C158" s="4"/>
      <c r="D158" s="52"/>
      <c r="E158" s="4"/>
      <c r="F158" s="4"/>
      <c r="G158" s="4"/>
      <c r="H158" s="5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1"/>
      <c r="B159" s="4"/>
      <c r="C159" s="4"/>
      <c r="D159" s="52"/>
      <c r="E159" s="4"/>
      <c r="F159" s="4"/>
      <c r="G159" s="4"/>
      <c r="H159" s="5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1"/>
      <c r="B160" s="4"/>
      <c r="C160" s="4"/>
      <c r="D160" s="52"/>
      <c r="E160" s="4"/>
      <c r="F160" s="4"/>
      <c r="G160" s="4"/>
      <c r="H160" s="5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1"/>
      <c r="B161" s="4"/>
      <c r="C161" s="4"/>
      <c r="D161" s="52"/>
      <c r="E161" s="4"/>
      <c r="F161" s="4"/>
      <c r="G161" s="4"/>
      <c r="H161" s="5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1"/>
      <c r="B162" s="4"/>
      <c r="C162" s="4"/>
      <c r="D162" s="52"/>
      <c r="E162" s="4"/>
      <c r="F162" s="4"/>
      <c r="G162" s="4"/>
      <c r="H162" s="5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1"/>
      <c r="B163" s="4"/>
      <c r="C163" s="4"/>
      <c r="D163" s="52"/>
      <c r="E163" s="4"/>
      <c r="F163" s="4"/>
      <c r="G163" s="4"/>
      <c r="H163" s="5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1"/>
      <c r="B164" s="4"/>
      <c r="C164" s="4"/>
      <c r="D164" s="52"/>
      <c r="E164" s="4"/>
      <c r="F164" s="4"/>
      <c r="G164" s="4"/>
      <c r="H164" s="5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1"/>
      <c r="B165" s="4"/>
      <c r="C165" s="4"/>
      <c r="D165" s="52"/>
      <c r="E165" s="4"/>
      <c r="F165" s="4"/>
      <c r="G165" s="4"/>
      <c r="H165" s="5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1"/>
      <c r="B166" s="4"/>
      <c r="C166" s="4"/>
      <c r="D166" s="52"/>
      <c r="E166" s="4"/>
      <c r="F166" s="4"/>
      <c r="G166" s="4"/>
      <c r="H166" s="5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1"/>
      <c r="B167" s="4"/>
      <c r="C167" s="4"/>
      <c r="D167" s="52"/>
      <c r="E167" s="4"/>
      <c r="F167" s="4"/>
      <c r="G167" s="4"/>
      <c r="H167" s="5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1"/>
      <c r="B168" s="4"/>
      <c r="C168" s="4"/>
      <c r="D168" s="52"/>
      <c r="E168" s="4"/>
      <c r="F168" s="4"/>
      <c r="G168" s="4"/>
      <c r="H168" s="5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1"/>
      <c r="B169" s="4"/>
      <c r="C169" s="4"/>
      <c r="D169" s="52"/>
      <c r="E169" s="4"/>
      <c r="F169" s="4"/>
      <c r="G169" s="4"/>
      <c r="H169" s="5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1"/>
      <c r="B170" s="4"/>
      <c r="C170" s="4"/>
      <c r="D170" s="52"/>
      <c r="E170" s="4"/>
      <c r="F170" s="4"/>
      <c r="G170" s="4"/>
      <c r="H170" s="5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1"/>
      <c r="B171" s="4"/>
      <c r="C171" s="4"/>
      <c r="D171" s="52"/>
      <c r="E171" s="4"/>
      <c r="F171" s="4"/>
      <c r="G171" s="4"/>
      <c r="H171" s="5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1"/>
      <c r="B172" s="4"/>
      <c r="C172" s="4"/>
      <c r="D172" s="52"/>
      <c r="E172" s="4"/>
      <c r="F172" s="4"/>
      <c r="G172" s="4"/>
      <c r="H172" s="5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1"/>
      <c r="B173" s="4"/>
      <c r="C173" s="4"/>
      <c r="D173" s="52"/>
      <c r="E173" s="4"/>
      <c r="F173" s="4"/>
      <c r="G173" s="4"/>
      <c r="H173" s="5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1"/>
      <c r="B174" s="4"/>
      <c r="C174" s="4"/>
      <c r="D174" s="52"/>
      <c r="E174" s="4"/>
      <c r="F174" s="4"/>
      <c r="G174" s="4"/>
      <c r="H174" s="5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1"/>
      <c r="B175" s="4"/>
      <c r="C175" s="4"/>
      <c r="D175" s="52"/>
      <c r="E175" s="4"/>
      <c r="F175" s="4"/>
      <c r="G175" s="4"/>
      <c r="H175" s="5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1"/>
      <c r="B176" s="4"/>
      <c r="C176" s="4"/>
      <c r="D176" s="52"/>
      <c r="E176" s="4"/>
      <c r="F176" s="4"/>
      <c r="G176" s="4"/>
      <c r="H176" s="5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1"/>
      <c r="B177" s="4"/>
      <c r="C177" s="4"/>
      <c r="D177" s="52"/>
      <c r="E177" s="4"/>
      <c r="F177" s="4"/>
      <c r="G177" s="4"/>
      <c r="H177" s="5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1"/>
      <c r="B178" s="4"/>
      <c r="C178" s="4"/>
      <c r="D178" s="52"/>
      <c r="E178" s="4"/>
      <c r="F178" s="4"/>
      <c r="G178" s="4"/>
      <c r="H178" s="5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1"/>
      <c r="B179" s="4"/>
      <c r="C179" s="4"/>
      <c r="D179" s="52"/>
      <c r="E179" s="4"/>
      <c r="F179" s="4"/>
      <c r="G179" s="4"/>
      <c r="H179" s="5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1"/>
      <c r="B180" s="4"/>
      <c r="C180" s="4"/>
      <c r="D180" s="52"/>
      <c r="E180" s="4"/>
      <c r="F180" s="4"/>
      <c r="G180" s="4"/>
      <c r="H180" s="5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1"/>
      <c r="B181" s="4"/>
      <c r="C181" s="4"/>
      <c r="D181" s="52"/>
      <c r="E181" s="4"/>
      <c r="F181" s="4"/>
      <c r="G181" s="4"/>
      <c r="H181" s="5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1"/>
      <c r="B182" s="4"/>
      <c r="C182" s="4"/>
      <c r="D182" s="52"/>
      <c r="E182" s="4"/>
      <c r="F182" s="4"/>
      <c r="G182" s="4"/>
      <c r="H182" s="5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1"/>
      <c r="B183" s="4"/>
      <c r="C183" s="4"/>
      <c r="D183" s="52"/>
      <c r="E183" s="4"/>
      <c r="F183" s="4"/>
      <c r="G183" s="4"/>
      <c r="H183" s="5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1"/>
      <c r="B184" s="4"/>
      <c r="C184" s="4"/>
      <c r="D184" s="52"/>
      <c r="E184" s="4"/>
      <c r="F184" s="4"/>
      <c r="G184" s="4"/>
      <c r="H184" s="5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1"/>
      <c r="B185" s="4"/>
      <c r="C185" s="4"/>
      <c r="D185" s="52"/>
      <c r="E185" s="4"/>
      <c r="F185" s="4"/>
      <c r="G185" s="4"/>
      <c r="H185" s="5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1"/>
      <c r="B186" s="4"/>
      <c r="C186" s="4"/>
      <c r="D186" s="52"/>
      <c r="E186" s="4"/>
      <c r="F186" s="4"/>
      <c r="G186" s="4"/>
      <c r="H186" s="5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1"/>
      <c r="B187" s="4"/>
      <c r="C187" s="4"/>
      <c r="D187" s="52"/>
      <c r="E187" s="4"/>
      <c r="F187" s="4"/>
      <c r="G187" s="4"/>
      <c r="H187" s="5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1"/>
      <c r="B188" s="4"/>
      <c r="C188" s="4"/>
      <c r="D188" s="52"/>
      <c r="E188" s="4"/>
      <c r="F188" s="4"/>
      <c r="G188" s="4"/>
      <c r="H188" s="5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1"/>
      <c r="B189" s="4"/>
      <c r="C189" s="4"/>
      <c r="D189" s="52"/>
      <c r="E189" s="4"/>
      <c r="F189" s="4"/>
      <c r="G189" s="4"/>
      <c r="H189" s="5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1"/>
      <c r="B190" s="4"/>
      <c r="C190" s="4"/>
      <c r="D190" s="52"/>
      <c r="E190" s="4"/>
      <c r="F190" s="4"/>
      <c r="G190" s="4"/>
      <c r="H190" s="5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1"/>
      <c r="B191" s="4"/>
      <c r="C191" s="4"/>
      <c r="D191" s="52"/>
      <c r="E191" s="4"/>
      <c r="F191" s="4"/>
      <c r="G191" s="4"/>
      <c r="H191" s="5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1"/>
      <c r="B192" s="4"/>
      <c r="C192" s="4"/>
      <c r="D192" s="52"/>
      <c r="E192" s="4"/>
      <c r="F192" s="4"/>
      <c r="G192" s="4"/>
      <c r="H192" s="5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1"/>
      <c r="B193" s="4"/>
      <c r="C193" s="4"/>
      <c r="D193" s="52"/>
      <c r="E193" s="4"/>
      <c r="F193" s="4"/>
      <c r="G193" s="4"/>
      <c r="H193" s="5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1"/>
      <c r="B194" s="4"/>
      <c r="C194" s="4"/>
      <c r="D194" s="52"/>
      <c r="E194" s="4"/>
      <c r="F194" s="4"/>
      <c r="G194" s="4"/>
      <c r="H194" s="5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1"/>
      <c r="B195" s="4"/>
      <c r="C195" s="4"/>
      <c r="D195" s="52"/>
      <c r="E195" s="4"/>
      <c r="F195" s="4"/>
      <c r="G195" s="4"/>
      <c r="H195" s="5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1"/>
      <c r="B196" s="4"/>
      <c r="C196" s="4"/>
      <c r="D196" s="52"/>
      <c r="E196" s="4"/>
      <c r="F196" s="4"/>
      <c r="G196" s="4"/>
      <c r="H196" s="5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1"/>
      <c r="B197" s="4"/>
      <c r="C197" s="4"/>
      <c r="D197" s="52"/>
      <c r="E197" s="4"/>
      <c r="F197" s="4"/>
      <c r="G197" s="4"/>
      <c r="H197" s="5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1"/>
      <c r="B198" s="4"/>
      <c r="C198" s="4"/>
      <c r="D198" s="52"/>
      <c r="E198" s="4"/>
      <c r="F198" s="4"/>
      <c r="G198" s="4"/>
      <c r="H198" s="5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1"/>
      <c r="B199" s="4"/>
      <c r="C199" s="4"/>
      <c r="D199" s="52"/>
      <c r="E199" s="4"/>
      <c r="F199" s="4"/>
      <c r="G199" s="4"/>
      <c r="H199" s="5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1"/>
      <c r="B200" s="4"/>
      <c r="C200" s="4"/>
      <c r="D200" s="52"/>
      <c r="E200" s="4"/>
      <c r="F200" s="4"/>
      <c r="G200" s="4"/>
      <c r="H200" s="5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1"/>
      <c r="B201" s="4"/>
      <c r="C201" s="4"/>
      <c r="D201" s="52"/>
      <c r="E201" s="4"/>
      <c r="F201" s="4"/>
      <c r="G201" s="4"/>
      <c r="H201" s="5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1"/>
      <c r="B202" s="4"/>
      <c r="C202" s="4"/>
      <c r="D202" s="52"/>
      <c r="E202" s="4"/>
      <c r="F202" s="4"/>
      <c r="G202" s="4"/>
      <c r="H202" s="5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1"/>
      <c r="B203" s="4"/>
      <c r="C203" s="4"/>
      <c r="D203" s="52"/>
      <c r="E203" s="4"/>
      <c r="F203" s="4"/>
      <c r="G203" s="4"/>
      <c r="H203" s="5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1"/>
      <c r="B204" s="4"/>
      <c r="C204" s="4"/>
      <c r="D204" s="52"/>
      <c r="E204" s="4"/>
      <c r="F204" s="4"/>
      <c r="G204" s="4"/>
      <c r="H204" s="5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1"/>
      <c r="B205" s="4"/>
      <c r="C205" s="4"/>
      <c r="D205" s="52"/>
      <c r="E205" s="4"/>
      <c r="F205" s="4"/>
      <c r="G205" s="4"/>
      <c r="H205" s="5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1"/>
      <c r="B206" s="4"/>
      <c r="C206" s="4"/>
      <c r="D206" s="52"/>
      <c r="E206" s="4"/>
      <c r="F206" s="4"/>
      <c r="G206" s="4"/>
      <c r="H206" s="5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1"/>
      <c r="B207" s="4"/>
      <c r="C207" s="4"/>
      <c r="D207" s="52"/>
      <c r="E207" s="4"/>
      <c r="F207" s="4"/>
      <c r="G207" s="4"/>
      <c r="H207" s="5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1"/>
      <c r="B208" s="4"/>
      <c r="C208" s="4"/>
      <c r="D208" s="52"/>
      <c r="E208" s="4"/>
      <c r="F208" s="4"/>
      <c r="G208" s="4"/>
      <c r="H208" s="5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1"/>
      <c r="B209" s="4"/>
      <c r="C209" s="4"/>
      <c r="D209" s="52"/>
      <c r="E209" s="4"/>
      <c r="F209" s="4"/>
      <c r="G209" s="4"/>
      <c r="H209" s="5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1"/>
      <c r="B210" s="4"/>
      <c r="C210" s="4"/>
      <c r="D210" s="52"/>
      <c r="E210" s="4"/>
      <c r="F210" s="4"/>
      <c r="G210" s="4"/>
      <c r="H210" s="5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1"/>
      <c r="B211" s="4"/>
      <c r="C211" s="4"/>
      <c r="D211" s="52"/>
      <c r="E211" s="4"/>
      <c r="F211" s="4"/>
      <c r="G211" s="4"/>
      <c r="H211" s="5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1"/>
      <c r="B212" s="4"/>
      <c r="C212" s="4"/>
      <c r="D212" s="52"/>
      <c r="E212" s="4"/>
      <c r="F212" s="4"/>
      <c r="G212" s="4"/>
      <c r="H212" s="5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1"/>
      <c r="B213" s="4"/>
      <c r="C213" s="4"/>
      <c r="D213" s="52"/>
      <c r="E213" s="4"/>
      <c r="F213" s="4"/>
      <c r="G213" s="4"/>
      <c r="H213" s="5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1"/>
      <c r="B214" s="4"/>
      <c r="C214" s="4"/>
      <c r="D214" s="52"/>
      <c r="E214" s="4"/>
      <c r="F214" s="4"/>
      <c r="G214" s="4"/>
      <c r="H214" s="5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1"/>
      <c r="B215" s="4"/>
      <c r="C215" s="4"/>
      <c r="D215" s="52"/>
      <c r="E215" s="4"/>
      <c r="F215" s="4"/>
      <c r="G215" s="4"/>
      <c r="H215" s="5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1"/>
      <c r="B216" s="4"/>
      <c r="C216" s="4"/>
      <c r="D216" s="52"/>
      <c r="E216" s="4"/>
      <c r="F216" s="4"/>
      <c r="G216" s="4"/>
      <c r="H216" s="5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1"/>
      <c r="B217" s="4"/>
      <c r="C217" s="4"/>
      <c r="D217" s="52"/>
      <c r="E217" s="4"/>
      <c r="F217" s="4"/>
      <c r="G217" s="4"/>
      <c r="H217" s="5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1"/>
      <c r="B218" s="4"/>
      <c r="C218" s="4"/>
      <c r="D218" s="52"/>
      <c r="E218" s="4"/>
      <c r="F218" s="4"/>
      <c r="G218" s="4"/>
      <c r="H218" s="5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1"/>
      <c r="B219" s="4"/>
      <c r="C219" s="4"/>
      <c r="D219" s="52"/>
      <c r="E219" s="4"/>
      <c r="F219" s="4"/>
      <c r="G219" s="4"/>
      <c r="H219" s="5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1"/>
      <c r="B220" s="4"/>
      <c r="C220" s="4"/>
      <c r="D220" s="52"/>
      <c r="E220" s="4"/>
      <c r="F220" s="4"/>
      <c r="G220" s="4"/>
      <c r="H220" s="5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1"/>
      <c r="B221" s="4"/>
      <c r="C221" s="4"/>
      <c r="D221" s="52"/>
      <c r="E221" s="4"/>
      <c r="F221" s="4"/>
      <c r="G221" s="4"/>
      <c r="H221" s="5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1"/>
      <c r="B222" s="4"/>
      <c r="C222" s="4"/>
      <c r="D222" s="52"/>
      <c r="E222" s="4"/>
      <c r="F222" s="4"/>
      <c r="G222" s="4"/>
      <c r="H222" s="5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1"/>
      <c r="B223" s="4"/>
      <c r="C223" s="4"/>
      <c r="D223" s="52"/>
      <c r="E223" s="4"/>
      <c r="F223" s="4"/>
      <c r="G223" s="4"/>
      <c r="H223" s="5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1"/>
      <c r="B224" s="4"/>
      <c r="C224" s="4"/>
      <c r="D224" s="52"/>
      <c r="E224" s="4"/>
      <c r="F224" s="4"/>
      <c r="G224" s="4"/>
      <c r="H224" s="5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1"/>
      <c r="B225" s="4"/>
      <c r="C225" s="4"/>
      <c r="D225" s="52"/>
      <c r="E225" s="4"/>
      <c r="F225" s="4"/>
      <c r="G225" s="4"/>
      <c r="H225" s="5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1"/>
      <c r="B226" s="4"/>
      <c r="C226" s="4"/>
      <c r="D226" s="52"/>
      <c r="E226" s="4"/>
      <c r="F226" s="4"/>
      <c r="G226" s="4"/>
      <c r="H226" s="5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1"/>
      <c r="B227" s="4"/>
      <c r="C227" s="4"/>
      <c r="D227" s="52"/>
      <c r="E227" s="4"/>
      <c r="F227" s="4"/>
      <c r="G227" s="4"/>
      <c r="H227" s="5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1"/>
      <c r="B228" s="4"/>
      <c r="C228" s="4"/>
      <c r="D228" s="52"/>
      <c r="E228" s="4"/>
      <c r="F228" s="4"/>
      <c r="G228" s="4"/>
      <c r="H228" s="5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1"/>
      <c r="B229" s="4"/>
      <c r="C229" s="4"/>
      <c r="D229" s="52"/>
      <c r="E229" s="4"/>
      <c r="F229" s="4"/>
      <c r="G229" s="4"/>
      <c r="H229" s="5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1"/>
      <c r="B230" s="4"/>
      <c r="C230" s="4"/>
      <c r="D230" s="52"/>
      <c r="E230" s="4"/>
      <c r="F230" s="4"/>
      <c r="G230" s="4"/>
      <c r="H230" s="5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1"/>
      <c r="B231" s="4"/>
      <c r="C231" s="4"/>
      <c r="D231" s="52"/>
      <c r="E231" s="4"/>
      <c r="F231" s="4"/>
      <c r="G231" s="4"/>
      <c r="H231" s="5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1"/>
      <c r="B232" s="4"/>
      <c r="C232" s="4"/>
      <c r="D232" s="52"/>
      <c r="E232" s="4"/>
      <c r="F232" s="4"/>
      <c r="G232" s="4"/>
      <c r="H232" s="5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1"/>
      <c r="B233" s="4"/>
      <c r="C233" s="4"/>
      <c r="D233" s="52"/>
      <c r="E233" s="4"/>
      <c r="F233" s="4"/>
      <c r="G233" s="4"/>
      <c r="H233" s="5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1"/>
      <c r="B234" s="4"/>
      <c r="C234" s="4"/>
      <c r="D234" s="52"/>
      <c r="E234" s="4"/>
      <c r="F234" s="4"/>
      <c r="G234" s="4"/>
      <c r="H234" s="5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1"/>
      <c r="B235" s="4"/>
      <c r="C235" s="4"/>
      <c r="D235" s="52"/>
      <c r="E235" s="4"/>
      <c r="F235" s="4"/>
      <c r="G235" s="4"/>
      <c r="H235" s="5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1"/>
      <c r="B236" s="4"/>
      <c r="C236" s="4"/>
      <c r="D236" s="52"/>
      <c r="E236" s="4"/>
      <c r="F236" s="4"/>
      <c r="G236" s="4"/>
      <c r="H236" s="5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1"/>
      <c r="B237" s="4"/>
      <c r="C237" s="4"/>
      <c r="D237" s="52"/>
      <c r="E237" s="4"/>
      <c r="F237" s="4"/>
      <c r="G237" s="4"/>
      <c r="H237" s="5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1"/>
      <c r="B238" s="4"/>
      <c r="C238" s="4"/>
      <c r="D238" s="52"/>
      <c r="E238" s="4"/>
      <c r="F238" s="4"/>
      <c r="G238" s="4"/>
      <c r="H238" s="5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1"/>
      <c r="B239" s="4"/>
      <c r="C239" s="4"/>
      <c r="D239" s="52"/>
      <c r="E239" s="4"/>
      <c r="F239" s="4"/>
      <c r="G239" s="4"/>
      <c r="H239" s="5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1"/>
      <c r="B240" s="4"/>
      <c r="C240" s="4"/>
      <c r="D240" s="52"/>
      <c r="E240" s="4"/>
      <c r="F240" s="4"/>
      <c r="G240" s="4"/>
      <c r="H240" s="5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1"/>
      <c r="B241" s="4"/>
      <c r="C241" s="4"/>
      <c r="D241" s="52"/>
      <c r="E241" s="4"/>
      <c r="F241" s="4"/>
      <c r="G241" s="4"/>
      <c r="H241" s="5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1"/>
      <c r="B242" s="4"/>
      <c r="C242" s="4"/>
      <c r="D242" s="52"/>
      <c r="E242" s="4"/>
      <c r="F242" s="4"/>
      <c r="G242" s="4"/>
      <c r="H242" s="5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1"/>
      <c r="B243" s="4"/>
      <c r="C243" s="4"/>
      <c r="D243" s="52"/>
      <c r="E243" s="4"/>
      <c r="F243" s="4"/>
      <c r="G243" s="4"/>
      <c r="H243" s="5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1"/>
      <c r="B244" s="4"/>
      <c r="C244" s="4"/>
      <c r="D244" s="52"/>
      <c r="E244" s="4"/>
      <c r="F244" s="4"/>
      <c r="G244" s="4"/>
      <c r="H244" s="5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1"/>
      <c r="B245" s="4"/>
      <c r="C245" s="4"/>
      <c r="D245" s="52"/>
      <c r="E245" s="4"/>
      <c r="F245" s="4"/>
      <c r="G245" s="4"/>
      <c r="H245" s="5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1"/>
      <c r="B246" s="4"/>
      <c r="C246" s="4"/>
      <c r="D246" s="52"/>
      <c r="E246" s="4"/>
      <c r="F246" s="4"/>
      <c r="G246" s="4"/>
      <c r="H246" s="5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1"/>
      <c r="B247" s="4"/>
      <c r="C247" s="4"/>
      <c r="D247" s="52"/>
      <c r="E247" s="4"/>
      <c r="F247" s="4"/>
      <c r="G247" s="4"/>
      <c r="H247" s="5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1"/>
      <c r="B248" s="4"/>
      <c r="C248" s="4"/>
      <c r="D248" s="52"/>
      <c r="E248" s="4"/>
      <c r="F248" s="4"/>
      <c r="G248" s="4"/>
      <c r="H248" s="5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1"/>
      <c r="B249" s="4"/>
      <c r="C249" s="4"/>
      <c r="D249" s="52"/>
      <c r="E249" s="4"/>
      <c r="F249" s="4"/>
      <c r="G249" s="4"/>
      <c r="H249" s="5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1"/>
      <c r="B250" s="4"/>
      <c r="C250" s="4"/>
      <c r="D250" s="52"/>
      <c r="E250" s="4"/>
      <c r="F250" s="4"/>
      <c r="G250" s="4"/>
      <c r="H250" s="5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1"/>
      <c r="B251" s="4"/>
      <c r="C251" s="4"/>
      <c r="D251" s="52"/>
      <c r="E251" s="4"/>
      <c r="F251" s="4"/>
      <c r="G251" s="4"/>
      <c r="H251" s="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1"/>
      <c r="B252" s="4"/>
      <c r="C252" s="4"/>
      <c r="D252" s="52"/>
      <c r="E252" s="4"/>
      <c r="F252" s="4"/>
      <c r="G252" s="4"/>
      <c r="H252" s="5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1"/>
      <c r="B253" s="4"/>
      <c r="C253" s="4"/>
      <c r="D253" s="52"/>
      <c r="E253" s="4"/>
      <c r="F253" s="4"/>
      <c r="G253" s="4"/>
      <c r="H253" s="5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1"/>
      <c r="B254" s="4"/>
      <c r="C254" s="4"/>
      <c r="D254" s="52"/>
      <c r="E254" s="4"/>
      <c r="F254" s="4"/>
      <c r="G254" s="4"/>
      <c r="H254" s="5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1"/>
      <c r="B255" s="4"/>
      <c r="C255" s="4"/>
      <c r="D255" s="52"/>
      <c r="E255" s="4"/>
      <c r="F255" s="4"/>
      <c r="G255" s="4"/>
      <c r="H255" s="5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1"/>
      <c r="B256" s="4"/>
      <c r="C256" s="4"/>
      <c r="D256" s="52"/>
      <c r="E256" s="4"/>
      <c r="F256" s="4"/>
      <c r="G256" s="4"/>
      <c r="H256" s="5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1"/>
      <c r="B257" s="4"/>
      <c r="C257" s="4"/>
      <c r="D257" s="52"/>
      <c r="E257" s="4"/>
      <c r="F257" s="4"/>
      <c r="G257" s="4"/>
      <c r="H257" s="5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1"/>
      <c r="B258" s="4"/>
      <c r="C258" s="4"/>
      <c r="D258" s="52"/>
      <c r="E258" s="4"/>
      <c r="F258" s="4"/>
      <c r="G258" s="4"/>
      <c r="H258" s="5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1"/>
      <c r="B259" s="4"/>
      <c r="C259" s="4"/>
      <c r="D259" s="52"/>
      <c r="E259" s="4"/>
      <c r="F259" s="4"/>
      <c r="G259" s="4"/>
      <c r="H259" s="5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1"/>
      <c r="B260" s="4"/>
      <c r="C260" s="4"/>
      <c r="D260" s="52"/>
      <c r="E260" s="4"/>
      <c r="F260" s="4"/>
      <c r="G260" s="4"/>
      <c r="H260" s="5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1"/>
      <c r="B261" s="4"/>
      <c r="C261" s="4"/>
      <c r="D261" s="52"/>
      <c r="E261" s="4"/>
      <c r="F261" s="4"/>
      <c r="G261" s="4"/>
      <c r="H261" s="5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1"/>
      <c r="B262" s="4"/>
      <c r="C262" s="4"/>
      <c r="D262" s="52"/>
      <c r="E262" s="4"/>
      <c r="F262" s="4"/>
      <c r="G262" s="4"/>
      <c r="H262" s="5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1"/>
      <c r="B263" s="4"/>
      <c r="C263" s="4"/>
      <c r="D263" s="52"/>
      <c r="E263" s="4"/>
      <c r="F263" s="4"/>
      <c r="G263" s="4"/>
      <c r="H263" s="5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1"/>
      <c r="B264" s="4"/>
      <c r="C264" s="4"/>
      <c r="D264" s="52"/>
      <c r="E264" s="4"/>
      <c r="F264" s="4"/>
      <c r="G264" s="4"/>
      <c r="H264" s="5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1"/>
      <c r="B265" s="4"/>
      <c r="C265" s="4"/>
      <c r="D265" s="52"/>
      <c r="E265" s="4"/>
      <c r="F265" s="4"/>
      <c r="G265" s="4"/>
      <c r="H265" s="5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1"/>
      <c r="B266" s="4"/>
      <c r="C266" s="4"/>
      <c r="D266" s="52"/>
      <c r="E266" s="4"/>
      <c r="F266" s="4"/>
      <c r="G266" s="4"/>
      <c r="H266" s="5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1"/>
      <c r="B267" s="4"/>
      <c r="C267" s="4"/>
      <c r="D267" s="52"/>
      <c r="E267" s="4"/>
      <c r="F267" s="4"/>
      <c r="G267" s="4"/>
      <c r="H267" s="5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1"/>
      <c r="B268" s="4"/>
      <c r="C268" s="4"/>
      <c r="D268" s="52"/>
      <c r="E268" s="4"/>
      <c r="F268" s="4"/>
      <c r="G268" s="4"/>
      <c r="H268" s="5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1"/>
      <c r="B269" s="4"/>
      <c r="C269" s="4"/>
      <c r="D269" s="52"/>
      <c r="E269" s="4"/>
      <c r="F269" s="4"/>
      <c r="G269" s="4"/>
      <c r="H269" s="5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1"/>
      <c r="B270" s="4"/>
      <c r="C270" s="4"/>
      <c r="D270" s="52"/>
      <c r="E270" s="4"/>
      <c r="F270" s="4"/>
      <c r="G270" s="4"/>
      <c r="H270" s="5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1"/>
      <c r="B271" s="4"/>
      <c r="C271" s="4"/>
      <c r="D271" s="52"/>
      <c r="E271" s="4"/>
      <c r="F271" s="4"/>
      <c r="G271" s="4"/>
      <c r="H271" s="5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1"/>
      <c r="B272" s="4"/>
      <c r="C272" s="4"/>
      <c r="D272" s="52"/>
      <c r="E272" s="4"/>
      <c r="F272" s="4"/>
      <c r="G272" s="4"/>
      <c r="H272" s="5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1"/>
      <c r="B273" s="4"/>
      <c r="C273" s="4"/>
      <c r="D273" s="52"/>
      <c r="E273" s="4"/>
      <c r="F273" s="4"/>
      <c r="G273" s="4"/>
      <c r="H273" s="5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1"/>
      <c r="B274" s="4"/>
      <c r="C274" s="4"/>
      <c r="D274" s="52"/>
      <c r="E274" s="4"/>
      <c r="F274" s="4"/>
      <c r="G274" s="4"/>
      <c r="H274" s="5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1"/>
      <c r="B275" s="4"/>
      <c r="C275" s="4"/>
      <c r="D275" s="52"/>
      <c r="E275" s="4"/>
      <c r="F275" s="4"/>
      <c r="G275" s="4"/>
      <c r="H275" s="5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1"/>
      <c r="B276" s="4"/>
      <c r="C276" s="4"/>
      <c r="D276" s="52"/>
      <c r="E276" s="4"/>
      <c r="F276" s="4"/>
      <c r="G276" s="4"/>
      <c r="H276" s="5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1"/>
      <c r="B277" s="4"/>
      <c r="C277" s="4"/>
      <c r="D277" s="52"/>
      <c r="E277" s="4"/>
      <c r="F277" s="4"/>
      <c r="G277" s="4"/>
      <c r="H277" s="5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1"/>
      <c r="B278" s="4"/>
      <c r="C278" s="4"/>
      <c r="D278" s="52"/>
      <c r="E278" s="4"/>
      <c r="F278" s="4"/>
      <c r="G278" s="4"/>
      <c r="H278" s="5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1"/>
      <c r="B279" s="4"/>
      <c r="C279" s="4"/>
      <c r="D279" s="52"/>
      <c r="E279" s="4"/>
      <c r="F279" s="4"/>
      <c r="G279" s="4"/>
      <c r="H279" s="5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1"/>
      <c r="B280" s="4"/>
      <c r="C280" s="4"/>
      <c r="D280" s="52"/>
      <c r="E280" s="4"/>
      <c r="F280" s="4"/>
      <c r="G280" s="4"/>
      <c r="H280" s="5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1"/>
      <c r="B281" s="4"/>
      <c r="C281" s="4"/>
      <c r="D281" s="52"/>
      <c r="E281" s="4"/>
      <c r="F281" s="4"/>
      <c r="G281" s="4"/>
      <c r="H281" s="5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1"/>
      <c r="B282" s="4"/>
      <c r="C282" s="4"/>
      <c r="D282" s="52"/>
      <c r="E282" s="4"/>
      <c r="F282" s="4"/>
      <c r="G282" s="4"/>
      <c r="H282" s="5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1"/>
      <c r="B283" s="4"/>
      <c r="C283" s="4"/>
      <c r="D283" s="52"/>
      <c r="E283" s="4"/>
      <c r="F283" s="4"/>
      <c r="G283" s="4"/>
      <c r="H283" s="5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1"/>
      <c r="B284" s="4"/>
      <c r="C284" s="4"/>
      <c r="D284" s="52"/>
      <c r="E284" s="4"/>
      <c r="F284" s="4"/>
      <c r="G284" s="4"/>
      <c r="H284" s="5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1"/>
      <c r="B285" s="4"/>
      <c r="C285" s="4"/>
      <c r="D285" s="52"/>
      <c r="E285" s="4"/>
      <c r="F285" s="4"/>
      <c r="G285" s="4"/>
      <c r="H285" s="5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1"/>
      <c r="B286" s="4"/>
      <c r="C286" s="4"/>
      <c r="D286" s="52"/>
      <c r="E286" s="4"/>
      <c r="F286" s="4"/>
      <c r="G286" s="4"/>
      <c r="H286" s="5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1"/>
      <c r="B287" s="4"/>
      <c r="C287" s="4"/>
      <c r="D287" s="52"/>
      <c r="E287" s="4"/>
      <c r="F287" s="4"/>
      <c r="G287" s="4"/>
      <c r="H287" s="5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1"/>
      <c r="B288" s="4"/>
      <c r="C288" s="4"/>
      <c r="D288" s="52"/>
      <c r="E288" s="4"/>
      <c r="F288" s="4"/>
      <c r="G288" s="4"/>
      <c r="H288" s="5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1"/>
      <c r="B289" s="4"/>
      <c r="C289" s="4"/>
      <c r="D289" s="52"/>
      <c r="E289" s="4"/>
      <c r="F289" s="4"/>
      <c r="G289" s="4"/>
      <c r="H289" s="5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1"/>
      <c r="B290" s="4"/>
      <c r="C290" s="4"/>
      <c r="D290" s="52"/>
      <c r="E290" s="4"/>
      <c r="F290" s="4"/>
      <c r="G290" s="4"/>
      <c r="H290" s="5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1"/>
      <c r="B291" s="4"/>
      <c r="C291" s="4"/>
      <c r="D291" s="52"/>
      <c r="E291" s="4"/>
      <c r="F291" s="4"/>
      <c r="G291" s="4"/>
      <c r="H291" s="5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1"/>
      <c r="B292" s="4"/>
      <c r="C292" s="4"/>
      <c r="D292" s="52"/>
      <c r="E292" s="4"/>
      <c r="F292" s="4"/>
      <c r="G292" s="4"/>
      <c r="H292" s="5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1"/>
      <c r="B293" s="4"/>
      <c r="C293" s="4"/>
      <c r="D293" s="52"/>
      <c r="E293" s="4"/>
      <c r="F293" s="4"/>
      <c r="G293" s="4"/>
      <c r="H293" s="5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1"/>
      <c r="B294" s="4"/>
      <c r="C294" s="4"/>
      <c r="D294" s="52"/>
      <c r="E294" s="4"/>
      <c r="F294" s="4"/>
      <c r="G294" s="4"/>
      <c r="H294" s="5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1"/>
      <c r="B295" s="4"/>
      <c r="C295" s="4"/>
      <c r="D295" s="52"/>
      <c r="E295" s="4"/>
      <c r="F295" s="4"/>
      <c r="G295" s="4"/>
      <c r="H295" s="5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1"/>
      <c r="B296" s="4"/>
      <c r="C296" s="4"/>
      <c r="D296" s="52"/>
      <c r="E296" s="4"/>
      <c r="F296" s="4"/>
      <c r="G296" s="4"/>
      <c r="H296" s="5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1"/>
      <c r="B297" s="4"/>
      <c r="C297" s="4"/>
      <c r="D297" s="52"/>
      <c r="E297" s="4"/>
      <c r="F297" s="4"/>
      <c r="G297" s="4"/>
      <c r="H297" s="5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1"/>
      <c r="B298" s="4"/>
      <c r="C298" s="4"/>
      <c r="D298" s="52"/>
      <c r="E298" s="4"/>
      <c r="F298" s="4"/>
      <c r="G298" s="4"/>
      <c r="H298" s="5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1"/>
      <c r="B299" s="4"/>
      <c r="C299" s="4"/>
      <c r="D299" s="52"/>
      <c r="E299" s="4"/>
      <c r="F299" s="4"/>
      <c r="G299" s="4"/>
      <c r="H299" s="5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1"/>
      <c r="B300" s="4"/>
      <c r="C300" s="4"/>
      <c r="D300" s="52"/>
      <c r="E300" s="4"/>
      <c r="F300" s="4"/>
      <c r="G300" s="4"/>
      <c r="H300" s="5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1"/>
      <c r="B301" s="4"/>
      <c r="C301" s="4"/>
      <c r="D301" s="52"/>
      <c r="E301" s="4"/>
      <c r="F301" s="4"/>
      <c r="G301" s="4"/>
      <c r="H301" s="5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1"/>
      <c r="B302" s="4"/>
      <c r="C302" s="4"/>
      <c r="D302" s="52"/>
      <c r="E302" s="4"/>
      <c r="F302" s="4"/>
      <c r="G302" s="4"/>
      <c r="H302" s="5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1"/>
      <c r="B303" s="4"/>
      <c r="C303" s="4"/>
      <c r="D303" s="52"/>
      <c r="E303" s="4"/>
      <c r="F303" s="4"/>
      <c r="G303" s="4"/>
      <c r="H303" s="5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1"/>
      <c r="B304" s="4"/>
      <c r="C304" s="4"/>
      <c r="D304" s="52"/>
      <c r="E304" s="4"/>
      <c r="F304" s="4"/>
      <c r="G304" s="4"/>
      <c r="H304" s="5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1"/>
      <c r="B305" s="4"/>
      <c r="C305" s="4"/>
      <c r="D305" s="52"/>
      <c r="E305" s="4"/>
      <c r="F305" s="4"/>
      <c r="G305" s="4"/>
      <c r="H305" s="5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1"/>
      <c r="B306" s="4"/>
      <c r="C306" s="4"/>
      <c r="D306" s="52"/>
      <c r="E306" s="4"/>
      <c r="F306" s="4"/>
      <c r="G306" s="4"/>
      <c r="H306" s="5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1"/>
      <c r="B307" s="4"/>
      <c r="C307" s="4"/>
      <c r="D307" s="52"/>
      <c r="E307" s="4"/>
      <c r="F307" s="4"/>
      <c r="G307" s="4"/>
      <c r="H307" s="5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1"/>
      <c r="B308" s="4"/>
      <c r="C308" s="4"/>
      <c r="D308" s="52"/>
      <c r="E308" s="4"/>
      <c r="F308" s="4"/>
      <c r="G308" s="4"/>
      <c r="H308" s="5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1"/>
      <c r="B309" s="4"/>
      <c r="C309" s="4"/>
      <c r="D309" s="52"/>
      <c r="E309" s="4"/>
      <c r="F309" s="4"/>
      <c r="G309" s="4"/>
      <c r="H309" s="5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1"/>
      <c r="B310" s="4"/>
      <c r="C310" s="4"/>
      <c r="D310" s="52"/>
      <c r="E310" s="4"/>
      <c r="F310" s="4"/>
      <c r="G310" s="4"/>
      <c r="H310" s="5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1"/>
      <c r="B311" s="4"/>
      <c r="C311" s="4"/>
      <c r="D311" s="52"/>
      <c r="E311" s="4"/>
      <c r="F311" s="4"/>
      <c r="G311" s="4"/>
      <c r="H311" s="5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1"/>
      <c r="B312" s="4"/>
      <c r="C312" s="4"/>
      <c r="D312" s="52"/>
      <c r="E312" s="4"/>
      <c r="F312" s="4"/>
      <c r="G312" s="4"/>
      <c r="H312" s="5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1"/>
      <c r="B313" s="4"/>
      <c r="C313" s="4"/>
      <c r="D313" s="52"/>
      <c r="E313" s="4"/>
      <c r="F313" s="4"/>
      <c r="G313" s="4"/>
      <c r="H313" s="5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1"/>
      <c r="B314" s="4"/>
      <c r="C314" s="4"/>
      <c r="D314" s="52"/>
      <c r="E314" s="4"/>
      <c r="F314" s="4"/>
      <c r="G314" s="4"/>
      <c r="H314" s="5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1"/>
      <c r="B315" s="4"/>
      <c r="C315" s="4"/>
      <c r="D315" s="52"/>
      <c r="E315" s="4"/>
      <c r="F315" s="4"/>
      <c r="G315" s="4"/>
      <c r="H315" s="5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1"/>
      <c r="B316" s="4"/>
      <c r="C316" s="4"/>
      <c r="D316" s="52"/>
      <c r="E316" s="4"/>
      <c r="F316" s="4"/>
      <c r="G316" s="4"/>
      <c r="H316" s="5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1"/>
      <c r="B317" s="4"/>
      <c r="C317" s="4"/>
      <c r="D317" s="52"/>
      <c r="E317" s="4"/>
      <c r="F317" s="4"/>
      <c r="G317" s="4"/>
      <c r="H317" s="5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1"/>
      <c r="B318" s="4"/>
      <c r="C318" s="4"/>
      <c r="D318" s="52"/>
      <c r="E318" s="4"/>
      <c r="F318" s="4"/>
      <c r="G318" s="4"/>
      <c r="H318" s="5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1"/>
      <c r="B319" s="4"/>
      <c r="C319" s="4"/>
      <c r="D319" s="52"/>
      <c r="E319" s="4"/>
      <c r="F319" s="4"/>
      <c r="G319" s="4"/>
      <c r="H319" s="5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1"/>
      <c r="B320" s="4"/>
      <c r="C320" s="4"/>
      <c r="D320" s="52"/>
      <c r="E320" s="4"/>
      <c r="F320" s="4"/>
      <c r="G320" s="4"/>
      <c r="H320" s="5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1"/>
      <c r="B321" s="4"/>
      <c r="C321" s="4"/>
      <c r="D321" s="52"/>
      <c r="E321" s="4"/>
      <c r="F321" s="4"/>
      <c r="G321" s="4"/>
      <c r="H321" s="5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1"/>
      <c r="B322" s="4"/>
      <c r="C322" s="4"/>
      <c r="D322" s="52"/>
      <c r="E322" s="4"/>
      <c r="F322" s="4"/>
      <c r="G322" s="4"/>
      <c r="H322" s="5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L1"/>
    <mergeCell ref="A2:A3"/>
    <mergeCell ref="B2:G2"/>
    <mergeCell ref="H2:H3"/>
    <mergeCell ref="I2:K2"/>
    <mergeCell ref="L2:L3"/>
    <mergeCell ref="A4:L4"/>
    <mergeCell ref="A22:L22"/>
    <mergeCell ref="A25:L25"/>
    <mergeCell ref="A26:L26"/>
    <mergeCell ref="A27:A28"/>
    <mergeCell ref="H27:H28"/>
    <mergeCell ref="I27:K27"/>
    <mergeCell ref="L27:L28"/>
    <mergeCell ref="B77:G77"/>
    <mergeCell ref="I77:K77"/>
    <mergeCell ref="B27:G27"/>
    <mergeCell ref="A29:L29"/>
    <mergeCell ref="A46:L46"/>
    <mergeCell ref="A75:L75"/>
    <mergeCell ref="A76:L76"/>
    <mergeCell ref="A77:A78"/>
    <mergeCell ref="H77:H78"/>
    <mergeCell ref="B113:G113"/>
    <mergeCell ref="I113:K113"/>
    <mergeCell ref="L113:L114"/>
    <mergeCell ref="A115:L115"/>
    <mergeCell ref="A128:L128"/>
    <mergeCell ref="L77:L78"/>
    <mergeCell ref="A79:L79"/>
    <mergeCell ref="A90:L90"/>
    <mergeCell ref="A111:L111"/>
    <mergeCell ref="A112:L112"/>
    <mergeCell ref="A113:A114"/>
    <mergeCell ref="H113:H114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